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635" windowHeight="7620"/>
  </bookViews>
  <sheets>
    <sheet name="Report" sheetId="3" r:id="rId1"/>
    <sheet name="Construction table" sheetId="4" r:id="rId2"/>
    <sheet name="Remarks" sheetId="5" r:id="rId3"/>
    <sheet name="Area Calculation" sheetId="6" r:id="rId4"/>
  </sheets>
  <definedNames>
    <definedName name="_xlnm.Print_Area" localSheetId="0">Report!$A$1:$H$381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SACHIN</author>
  </authors>
  <commentList>
    <comment ref="C9" authorId="0">
      <text>
        <r>
          <rPr>
            <b/>
            <sz val="18"/>
            <rFont val="Tahoma"/>
            <charset val="134"/>
          </rPr>
          <t>SACHIN:</t>
        </r>
        <r>
          <rPr>
            <sz val="18"/>
            <rFont val="Tahoma"/>
            <charset val="134"/>
          </rPr>
          <t xml:space="preserve">
As per initiation Mail</t>
        </r>
      </text>
    </comment>
    <comment ref="C17" authorId="0">
      <text>
        <r>
          <rPr>
            <b/>
            <sz val="12"/>
            <rFont val="Tahoma"/>
            <charset val="134"/>
          </rPr>
          <t>Maybe same as RERA Registration Validity or different</t>
        </r>
      </text>
    </comment>
    <comment ref="G17" authorId="0">
      <text>
        <r>
          <rPr>
            <b/>
            <sz val="18"/>
            <rFont val="Tahoma"/>
            <charset val="134"/>
          </rPr>
          <t>From Rera</t>
        </r>
      </text>
    </comment>
    <comment ref="G20" authorId="0">
      <text>
        <r>
          <rPr>
            <b/>
            <sz val="16"/>
            <rFont val="Tahoma"/>
            <charset val="134"/>
          </rPr>
          <t>From RERA</t>
        </r>
      </text>
    </comment>
    <comment ref="G21" authorId="0">
      <text>
        <r>
          <rPr>
            <b/>
            <sz val="16"/>
            <rFont val="Tahoma"/>
            <charset val="134"/>
          </rPr>
          <t>From RERA</t>
        </r>
      </text>
    </comment>
    <comment ref="G27" authorId="0">
      <text>
        <r>
          <rPr>
            <b/>
            <sz val="12"/>
            <rFont val="Tahoma"/>
            <charset val="134"/>
          </rPr>
          <t>SACHIN:</t>
        </r>
        <r>
          <rPr>
            <sz val="12"/>
            <rFont val="Tahoma"/>
            <charset val="134"/>
          </rPr>
          <t xml:space="preserve">
Road size should be in metre</t>
        </r>
      </text>
    </comment>
    <comment ref="G181" authorId="0">
      <text>
        <r>
          <rPr>
            <b/>
            <sz val="16"/>
            <rFont val="Tahoma"/>
            <charset val="134"/>
          </rPr>
          <t>Ready Recknor</t>
        </r>
      </text>
    </comment>
  </commentList>
</comments>
</file>

<file path=xl/comments2.xml><?xml version="1.0" encoding="utf-8"?>
<comments xmlns="http://schemas.openxmlformats.org/spreadsheetml/2006/main">
  <authors>
    <author>SACHIN</author>
  </authors>
  <commentList>
    <comment ref="C9" authorId="0">
      <text>
        <r>
          <rPr>
            <b/>
            <sz val="9"/>
            <rFont val="Tahoma"/>
            <charset val="134"/>
          </rPr>
          <t>SACHIN:</t>
        </r>
        <r>
          <rPr>
            <sz val="9"/>
            <rFont val="Tahoma"/>
            <charset val="134"/>
          </rPr>
          <t xml:space="preserve">
If banker changes the rate</t>
        </r>
      </text>
    </comment>
    <comment ref="C10" authorId="0">
      <text>
        <r>
          <rPr>
            <b/>
            <sz val="9"/>
            <rFont val="Tahoma"/>
            <charset val="134"/>
          </rPr>
          <t>SACHIN:</t>
        </r>
        <r>
          <rPr>
            <sz val="9"/>
            <rFont val="Tahoma"/>
            <charset val="134"/>
          </rPr>
          <t xml:space="preserve">
If we change the rate</t>
        </r>
      </text>
    </comment>
  </commentList>
</comments>
</file>

<file path=xl/sharedStrings.xml><?xml version="1.0" encoding="utf-8"?>
<sst xmlns="http://schemas.openxmlformats.org/spreadsheetml/2006/main" count="717" uniqueCount="351">
  <si>
    <t>APF Report Format</t>
  </si>
  <si>
    <t>Name of Valuation Agency</t>
  </si>
  <si>
    <t>V.S Jadon &amp; Co.Valuers LLP</t>
  </si>
  <si>
    <t>Date of Technical Initiation</t>
  </si>
  <si>
    <t>Project Name</t>
  </si>
  <si>
    <t>Provident Palmvista</t>
  </si>
  <si>
    <t>Date &amp; Time of Site Visit</t>
  </si>
  <si>
    <t>30/08/2025 at 11:17 AM</t>
  </si>
  <si>
    <t>Name of the person met at site &amp; Contact No.</t>
  </si>
  <si>
    <t>Mr. Krishna 9607007059</t>
  </si>
  <si>
    <t>Date of Report Release</t>
  </si>
  <si>
    <t>Data from APF Request Form</t>
  </si>
  <si>
    <t>Branch Name/ID</t>
  </si>
  <si>
    <t>Godrej One, Vikhroli East, Mumbai</t>
  </si>
  <si>
    <t>Request from GHF Employee</t>
  </si>
  <si>
    <t>Mr. Suraj Khare</t>
  </si>
  <si>
    <t>Builder Group Name</t>
  </si>
  <si>
    <t>Provident Housing Limited</t>
  </si>
  <si>
    <t>Developer Office Address</t>
  </si>
  <si>
    <t>Project Address</t>
  </si>
  <si>
    <t>As per ARF</t>
  </si>
  <si>
    <t xml:space="preserve"> Provident Palmvista, Plot No.88/4, 89, 90/1, 90/2/4, 90/2/5, 90/4/2, 101/1/B, 101/2, 101/3, near Puravankara Shilphata, Kalyan Shilphata Road, Daighar, Diva East, Thane, Thane - 421204.</t>
  </si>
  <si>
    <t>As per Legal Documents</t>
  </si>
  <si>
    <t>(Building name, CTS No., Plot No., Survey No., Road., Locality/Village., District., Taluka., Pin Code - )</t>
  </si>
  <si>
    <t>As per Actual at site</t>
  </si>
  <si>
    <t>Documents Provided by GHF</t>
  </si>
  <si>
    <t>Refer Data</t>
  </si>
  <si>
    <t>General Details</t>
  </si>
  <si>
    <t>Status of Holding</t>
  </si>
  <si>
    <t>:</t>
  </si>
  <si>
    <t>Freehold</t>
  </si>
  <si>
    <t>Name of Municipal Corporation/Authority</t>
  </si>
  <si>
    <t>Thane Municipal Corporation</t>
  </si>
  <si>
    <t>RERA Registration No.</t>
  </si>
  <si>
    <t>B1 - P51700025841 
B2 - P51700025839
C1 - P51700025840 
C2 - P51700025864
D1 - P51700025844 
D2 - P51700025854 
D3 - P51700025849 
D4 - P51700025842</t>
  </si>
  <si>
    <t>RERA Registration Validity</t>
  </si>
  <si>
    <t>As per RERA - 30/06/2028</t>
  </si>
  <si>
    <t>Project Launch Date</t>
  </si>
  <si>
    <t>Construction Start Date</t>
  </si>
  <si>
    <t>Proposed Date of Completion (As per RERA)</t>
  </si>
  <si>
    <t>Project Type (Mixed, Residential, Comm.)</t>
  </si>
  <si>
    <t>Residential+Commercial</t>
  </si>
  <si>
    <t>Plot Area (In Sq.Mt)</t>
  </si>
  <si>
    <t>FSI/FAR Permissible</t>
  </si>
  <si>
    <t>Net Plot Area (In Sq.Mt)</t>
  </si>
  <si>
    <t>Permissible Built up Area (In Sq.Mt)</t>
  </si>
  <si>
    <t>Proposed Built up Area (In Sq.Mt)</t>
  </si>
  <si>
    <t>Total Number of Units Approved</t>
  </si>
  <si>
    <t xml:space="preserve">Flats =      &amp; 
Shop = </t>
  </si>
  <si>
    <t>Total Number of Units Planned</t>
  </si>
  <si>
    <t xml:space="preserve">As per RERA Site Flats =  &amp; Shop = </t>
  </si>
  <si>
    <t>Latitude, Longitude</t>
  </si>
  <si>
    <t>19.146693,73.052259</t>
  </si>
  <si>
    <t>Landmark</t>
  </si>
  <si>
    <t>Puravankara Shilphata</t>
  </si>
  <si>
    <t>Location Link</t>
  </si>
  <si>
    <t>https://goo.gl/maps/zgZdfY3zk2rsaXhr8</t>
  </si>
  <si>
    <t>Extra Amenities available</t>
  </si>
  <si>
    <t>Entrance, Drop-off points, Central Breezeway,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 Billiards Room.</t>
  </si>
  <si>
    <t>Zone/Locality/Surrounding/Civic Amenities</t>
  </si>
  <si>
    <t>Infrastructure in the area</t>
  </si>
  <si>
    <t>Class of Locality</t>
  </si>
  <si>
    <t>Middle</t>
  </si>
  <si>
    <t>Type of Road</t>
  </si>
  <si>
    <t>Bitumen</t>
  </si>
  <si>
    <t>Width of the Road</t>
  </si>
  <si>
    <t>15M</t>
  </si>
  <si>
    <t>Electrification/Electric poles observed</t>
  </si>
  <si>
    <t>Yes</t>
  </si>
  <si>
    <t>Distance from Railway Station (Km)</t>
  </si>
  <si>
    <t>7 KM from Diva Railway Station</t>
  </si>
  <si>
    <t>Distance from the nearest School (Km)</t>
  </si>
  <si>
    <t>About 4KM from School</t>
  </si>
  <si>
    <t>Distance from Hospital (Km)</t>
  </si>
  <si>
    <t>About 4K form Hospital</t>
  </si>
  <si>
    <t>Distance from the Main Market (Km)</t>
  </si>
  <si>
    <t>1. Approx. 2KM from Village Market.
2. Approx. 10KM from Panvel Main Market.</t>
  </si>
  <si>
    <t>Distance from Bus stand (Km)</t>
  </si>
  <si>
    <t>5.4KM from Somatne Railway Station
10.5KM from Panvel Railway Station</t>
  </si>
  <si>
    <t xml:space="preserve">Water Supply </t>
  </si>
  <si>
    <t>Being Provisioned</t>
  </si>
  <si>
    <t>Electricity Supply</t>
  </si>
  <si>
    <t>Drainage Connection</t>
  </si>
  <si>
    <t>NDMA Guidelines</t>
  </si>
  <si>
    <t>Property falls under Seismic Zone</t>
  </si>
  <si>
    <t>III</t>
  </si>
  <si>
    <t>Property Falls under Flood Zone</t>
  </si>
  <si>
    <t>No</t>
  </si>
  <si>
    <t>Property Falls in Cyclone Zone</t>
  </si>
  <si>
    <t>Property Falls in CR Zone</t>
  </si>
  <si>
    <t>Degree of Risk Associated</t>
  </si>
  <si>
    <t>Low</t>
  </si>
  <si>
    <t>Any risk of Demolition</t>
  </si>
  <si>
    <t>None</t>
  </si>
  <si>
    <t>Boundaries</t>
  </si>
  <si>
    <t>As per Layout</t>
  </si>
  <si>
    <t>As per Site / Actual</t>
  </si>
  <si>
    <t>North</t>
  </si>
  <si>
    <t>South</t>
  </si>
  <si>
    <t>East</t>
  </si>
  <si>
    <t>West</t>
  </si>
  <si>
    <t>NA</t>
  </si>
  <si>
    <t>Open Plot</t>
  </si>
  <si>
    <t>Kalyan Shilphata Road</t>
  </si>
  <si>
    <t>Boundaries Matching
(If No, then reason thereon)</t>
  </si>
  <si>
    <t>Project Structure</t>
  </si>
  <si>
    <t>Building/Tower Name/No.</t>
  </si>
  <si>
    <t>Type (Sale/Rehab)</t>
  </si>
  <si>
    <t>No. of Floors Planned/Proposed</t>
  </si>
  <si>
    <t>No. of Floors Approved</t>
  </si>
  <si>
    <t>Building B1</t>
  </si>
  <si>
    <t>Sale</t>
  </si>
  <si>
    <t>G/St + 1st to 30th Floor</t>
  </si>
  <si>
    <t>Building B2</t>
  </si>
  <si>
    <t>Building C1</t>
  </si>
  <si>
    <t>G/St + 1st to 31st Floor</t>
  </si>
  <si>
    <t>Building C2</t>
  </si>
  <si>
    <t>G/St + 1st to 25th Floor</t>
  </si>
  <si>
    <t>G/St + 1st to 19th Floor</t>
  </si>
  <si>
    <t>Building D1 &amp; D2</t>
  </si>
  <si>
    <t>B + G/St + P + 1st to 30th Floor</t>
  </si>
  <si>
    <t>Building D3</t>
  </si>
  <si>
    <t>Building D4</t>
  </si>
  <si>
    <t>Building Permission &amp; Other Approvals</t>
  </si>
  <si>
    <t>Construction as per Approved/ Sanctioned Plans</t>
  </si>
  <si>
    <t>LOI/IOD Details</t>
  </si>
  <si>
    <t xml:space="preserve">Date: </t>
  </si>
  <si>
    <t>Approved Plan Details</t>
  </si>
  <si>
    <t xml:space="preserve">CC Details
Valid Upto : </t>
  </si>
  <si>
    <t>TMCB/TDD/0013/[P/C]/2023/AutoDCR</t>
  </si>
  <si>
    <t>Building B1 = G/St + 1st to 30th Floor
Building B2 = G/St + 1st to 30th Floor
Building C1 = G/St + 1st to 30th Floor
Building C2 = G/St + 1st to 19th Floor
Building D1 to D4 = B + G/St + P + 1st to 30th Floor</t>
  </si>
  <si>
    <t>Environmental Clearance Details</t>
  </si>
  <si>
    <t xml:space="preserve">Date: 
</t>
  </si>
  <si>
    <t>Change of User/Zone Certificate Details</t>
  </si>
  <si>
    <t>Airport Authority Clearance Details</t>
  </si>
  <si>
    <t>Other NOC Details</t>
  </si>
  <si>
    <t>Construction Status</t>
  </si>
  <si>
    <t>Basement</t>
  </si>
  <si>
    <t>Ground</t>
  </si>
  <si>
    <t>Podium</t>
  </si>
  <si>
    <t>Floors</t>
  </si>
  <si>
    <t>All work Completed. OC Received.</t>
  </si>
  <si>
    <t>Type of Work</t>
  </si>
  <si>
    <t>Slab/Floor</t>
  </si>
  <si>
    <t>Complition %</t>
  </si>
  <si>
    <t>Progress %</t>
  </si>
  <si>
    <t xml:space="preserve">Stage of construction: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</si>
  <si>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</si>
  <si>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</si>
  <si>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</si>
  <si>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</si>
  <si>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</si>
  <si>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</si>
  <si>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</si>
  <si>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</si>
  <si>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</si>
  <si>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</si>
  <si>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</si>
  <si>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External Plaster</t>
  </si>
  <si>
    <t>Basement 2</t>
  </si>
  <si>
    <t>External Plumbing, Elevation and Waterproofing</t>
  </si>
  <si>
    <t>Basement 3</t>
  </si>
  <si>
    <t>Flooring &amp; Fitting</t>
  </si>
  <si>
    <t>Basement 4</t>
  </si>
  <si>
    <t>Wooden Work</t>
  </si>
  <si>
    <t>Plinth in process</t>
  </si>
  <si>
    <t>Electrical &amp; Sanitary fittings</t>
  </si>
  <si>
    <t>Plinth completed</t>
  </si>
  <si>
    <t>Building Common Amenities</t>
  </si>
  <si>
    <t>Possession</t>
  </si>
  <si>
    <t>Project Completion %</t>
  </si>
  <si>
    <t>PSF Rates &amp; Other Charges</t>
  </si>
  <si>
    <t>Measurement Unit of Area (Sq. Ft./Sq. Mt.)</t>
  </si>
  <si>
    <t>Sq. Ft</t>
  </si>
  <si>
    <t>Type of Saleable Area (CA/BUA/SBA)</t>
  </si>
  <si>
    <t>On Carpet area</t>
  </si>
  <si>
    <t>Rate of Flat Per Sq. Ft. 
(on Carpet area)</t>
  </si>
  <si>
    <t>10000 to 11500</t>
  </si>
  <si>
    <t>Floor Rise Per Sq. Ft.
(on Carpet area)</t>
  </si>
  <si>
    <t>Car Parking Charges</t>
  </si>
  <si>
    <t>Other Charges</t>
  </si>
  <si>
    <t>As applicable and documented.</t>
  </si>
  <si>
    <t>Guideline Values</t>
  </si>
  <si>
    <t>Government Guideline/ Circle rate for Land (Rs per sqft)</t>
  </si>
  <si>
    <t>Government Guideline/ Circle rate for Flat/Unit/ Built up (Rs per sqft)</t>
  </si>
  <si>
    <t>Distress Value (Rs. Per sqft)</t>
  </si>
  <si>
    <t>Unit Details, Nomenclature and Area Details (Commercial)</t>
  </si>
  <si>
    <t>Building &amp; Wing</t>
  </si>
  <si>
    <t>Sale / Rehab</t>
  </si>
  <si>
    <t>No. of Unit</t>
  </si>
  <si>
    <t>Total Gross Carpet Area</t>
  </si>
  <si>
    <t>Total</t>
  </si>
  <si>
    <t>-</t>
  </si>
  <si>
    <t>Unit Details, Nomenclature and Area Details (Flats)</t>
  </si>
  <si>
    <t>Grand Total</t>
  </si>
  <si>
    <t>Details of Flats in Building</t>
  </si>
  <si>
    <t>Flat No.
(Approved
Plan)</t>
  </si>
  <si>
    <t>Flat No.
(Sale Plan)</t>
  </si>
  <si>
    <t>Sale /         Rehab /           PAP</t>
  </si>
  <si>
    <t>Description</t>
  </si>
  <si>
    <t>Carpet area</t>
  </si>
  <si>
    <t>Balcony Area</t>
  </si>
  <si>
    <t>Attached Terrace area</t>
  </si>
  <si>
    <t>Gross Carpet area</t>
  </si>
  <si>
    <t>1st Floor</t>
  </si>
  <si>
    <t>2nd, 3rd, 4th, 6th, 8th, 7th, 9th Floor</t>
  </si>
  <si>
    <t>2nd to 5th Floor</t>
  </si>
  <si>
    <t>2nd &amp; 5th Floor</t>
  </si>
  <si>
    <t xml:space="preserve">Project Specific Remarks &amp; Observation </t>
  </si>
  <si>
    <t>*</t>
  </si>
  <si>
    <t>Building B1, B2, D3, D4, C2, D1, D2 = Construction work is in process at the time of Visit 
Building C1 = Construction work is same as last visit dtd.14/01/2025</t>
  </si>
  <si>
    <t xml:space="preserve">We considered Carpet area as per Approved Plan.
</t>
  </si>
  <si>
    <t xml:space="preserve">We considered Gross carpet area = Net carpet + Enclose balcony + D.B Area + F.B Area.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</si>
  <si>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</si>
  <si>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</si>
  <si>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</si>
  <si>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</si>
  <si>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Site &amp; Building/Tower Photographs</t>
  </si>
  <si>
    <t>Name of the Project</t>
  </si>
  <si>
    <t>Project Site Address</t>
  </si>
  <si>
    <t>Site Visit Date &amp; Time</t>
  </si>
  <si>
    <t xml:space="preserve">Layout </t>
  </si>
  <si>
    <t>Location Cum Root Map (Satelite View)</t>
  </si>
  <si>
    <t>Valuer Certification/Disclaimer</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</si>
  <si>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</si>
  <si>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</si>
  <si>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</si>
  <si>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</si>
  <si>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</si>
  <si>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</si>
  <si>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</si>
  <si>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</si>
  <si>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</si>
  <si>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Name of Engineer Visited the property</t>
  </si>
  <si>
    <t>Mr. Krishna Kambali</t>
  </si>
  <si>
    <t>Authorized Signatory Name &amp; Signature</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</si>
  <si>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</si>
  <si>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</si>
  <si>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</si>
  <si>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</si>
  <si>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</si>
  <si>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</si>
  <si>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</si>
  <si>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</si>
  <si>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</si>
  <si>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</si>
  <si>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</si>
  <si>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</si>
  <si>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</si>
  <si>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</si>
  <si>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</si>
  <si>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</si>
  <si>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</si>
  <si>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</si>
  <si>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</si>
  <si>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</si>
  <si>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</si>
  <si>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</si>
  <si>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</si>
  <si>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</si>
  <si>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</si>
  <si>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</si>
  <si>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</si>
  <si>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</si>
  <si>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</si>
  <si>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</si>
  <si>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</si>
  <si>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</si>
  <si>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</si>
  <si>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</si>
  <si>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</si>
  <si>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</si>
  <si>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</si>
  <si>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</si>
  <si>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</si>
  <si>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</si>
  <si>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</si>
  <si>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</si>
  <si>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</si>
  <si>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</si>
  <si>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</si>
  <si>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</si>
  <si>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</si>
  <si>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</si>
  <si>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</si>
  <si>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</si>
  <si>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</si>
  <si>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</si>
  <si>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</si>
  <si>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</si>
  <si>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</si>
  <si>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</si>
  <si>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</si>
  <si>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</si>
  <si>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</si>
  <si>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</si>
  <si>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</si>
  <si>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</si>
  <si>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</si>
  <si>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</si>
  <si>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</si>
  <si>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rPr>
        <sz val="11"/>
        <color theme="1"/>
        <rFont val="Calibri"/>
        <charset val="134"/>
      </rPr>
      <t xml:space="preserve">Recommended Rates / Other charges of the Property have been revised on </t>
    </r>
    <r>
      <rPr>
        <b/>
        <sz val="11"/>
        <color rgb="FF000000"/>
        <rFont val="Calibri"/>
        <charset val="134"/>
      </rPr>
      <t>23/10/2023</t>
    </r>
    <r>
      <rPr>
        <sz val="11"/>
        <color theme="1"/>
        <rFont val="Calibri"/>
        <charset val="134"/>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</si>
  <si>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</si>
  <si>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</si>
  <si>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</si>
  <si>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</si>
  <si>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</si>
  <si>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</si>
  <si>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</si>
  <si>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</si>
  <si>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</si>
  <si>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</si>
  <si>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xml:space="preserve"> A wing is a rehab wing, and B wing is a sale wing. The same letter is attached below.</t>
    </r>
  </si>
  <si>
    <r>
      <rPr>
        <sz val="11"/>
        <color theme="1"/>
        <rFont val="Calibri"/>
        <charset val="134"/>
      </rPr>
      <t xml:space="preserve">A sale or rehab statement is not provided along with approved floor plans. But as per a letter provided by the Bank Official on </t>
    </r>
    <r>
      <rPr>
        <b/>
        <sz val="11"/>
        <color rgb="FF000000"/>
        <rFont val="Calibri"/>
        <charset val="134"/>
      </rPr>
      <t>whatsapp</t>
    </r>
    <r>
      <rPr>
        <sz val="11"/>
        <color theme="1"/>
        <rFont val="Calibri"/>
        <charset val="134"/>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</si>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</sst>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0_-;\-* #,##0_-;_-* &quot;-&quot;_-;_-@_-"/>
    <numFmt numFmtId="42" formatCode="_-&quot;£&quot;* #,##0_-;\-&quot;£&quot;* #,##0_-;_-&quot;£&quot;* &quot;-&quot;_-;_-@_-"/>
    <numFmt numFmtId="43" formatCode="_-* #,##0.00_-;\-* #,##0.00_-;_-* &quot;-&quot;??_-;_-@_-"/>
    <numFmt numFmtId="44" formatCode="_-&quot;£&quot;* #,##0.00_-;\-&quot;£&quot;* #,##0.00_-;_-&quot;£&quot;* &quot;-&quot;??_-;_-@_-"/>
    <numFmt numFmtId="176" formatCode="mmm\-yy"/>
  </numFmts>
  <fonts count="46">
    <font>
      <sz val="11"/>
      <color theme="1"/>
      <name val="Calibri"/>
      <charset val="134"/>
    </font>
    <font>
      <b/>
      <sz val="11"/>
      <color theme="1"/>
      <name val="Calibri"/>
      <charset val="134"/>
      <scheme val="minor"/>
    </font>
    <font>
      <sz val="16"/>
      <color theme="1"/>
      <name val="Times New Roman"/>
      <charset val="134"/>
    </font>
    <font>
      <b/>
      <sz val="16"/>
      <name val="Times New Roman"/>
      <charset val="134"/>
    </font>
    <font>
      <sz val="16"/>
      <name val="Times New Roman"/>
      <charset val="134"/>
    </font>
    <font>
      <b/>
      <sz val="11"/>
      <name val="Calibri"/>
      <charset val="134"/>
      <scheme val="minor"/>
    </font>
    <font>
      <sz val="11"/>
      <color rgb="FF203864"/>
      <name val="Calibri"/>
      <charset val="134"/>
      <scheme val="minor"/>
    </font>
    <font>
      <b/>
      <sz val="12"/>
      <color theme="1"/>
      <name val="Calibri"/>
      <charset val="134"/>
      <scheme val="minor"/>
    </font>
    <font>
      <b/>
      <sz val="12"/>
      <color rgb="FF203864"/>
      <name val="Calibri"/>
      <charset val="134"/>
      <scheme val="minor"/>
    </font>
    <font>
      <sz val="16"/>
      <color rgb="FF000000"/>
      <name val="Times New Roman"/>
      <charset val="134"/>
    </font>
    <font>
      <sz val="16"/>
      <color theme="1"/>
      <name val="Calibri"/>
      <charset val="134"/>
      <scheme val="minor"/>
    </font>
    <font>
      <u/>
      <sz val="16"/>
      <color theme="10"/>
      <name val="Calibri"/>
      <charset val="134"/>
    </font>
    <font>
      <sz val="16"/>
      <color rgb="FFFF0000"/>
      <name val="Times New Roman"/>
      <charset val="134"/>
    </font>
    <font>
      <b/>
      <sz val="16"/>
      <color theme="1"/>
      <name val="Times New Roman"/>
      <charset val="134"/>
    </font>
    <font>
      <b/>
      <sz val="16"/>
      <color indexed="8"/>
      <name val="Times New Roman"/>
      <charset val="134"/>
    </font>
    <font>
      <sz val="16"/>
      <color indexed="8"/>
      <name val="Times New Roman"/>
      <charset val="134"/>
    </font>
    <font>
      <b/>
      <sz val="16"/>
      <color rgb="FFFF0000"/>
      <name val="Times New Roman"/>
      <charset val="134"/>
    </font>
    <font>
      <sz val="12"/>
      <color theme="1"/>
      <name val="Times New Roman"/>
      <charset val="134"/>
    </font>
    <font>
      <sz val="11"/>
      <color theme="1"/>
      <name val="Calibri"/>
      <charset val="134"/>
      <scheme val="minor"/>
    </font>
    <font>
      <u/>
      <sz val="11"/>
      <color theme="10"/>
      <name val="Calibri"/>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11"/>
      <color rgb="FF000000"/>
      <name val="Calibri"/>
      <charset val="134"/>
    </font>
    <font>
      <sz val="12"/>
      <name val="Tahoma"/>
      <charset val="134"/>
    </font>
    <font>
      <b/>
      <sz val="18"/>
      <name val="Tahoma"/>
      <charset val="134"/>
    </font>
    <font>
      <sz val="18"/>
      <name val="Tahoma"/>
      <charset val="134"/>
    </font>
    <font>
      <b/>
      <sz val="16"/>
      <name val="Tahoma"/>
      <charset val="134"/>
    </font>
    <font>
      <b/>
      <sz val="12"/>
      <name val="Tahoma"/>
      <charset val="134"/>
    </font>
    <font>
      <b/>
      <sz val="9"/>
      <name val="Tahoma"/>
      <charset val="134"/>
    </font>
    <font>
      <sz val="9"/>
      <name val="Tahoma"/>
      <charset val="134"/>
    </font>
  </fonts>
  <fills count="37">
    <fill>
      <patternFill patternType="none"/>
    </fill>
    <fill>
      <patternFill patternType="gray125"/>
    </fill>
    <fill>
      <patternFill patternType="solid">
        <fgColor rgb="FFFFFF00"/>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rgb="FFFEF2E8"/>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rgb="FFD9E2F3"/>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7"/>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19" fillId="0" borderId="0" applyNumberFormat="0" applyFill="0" applyBorder="0" applyAlignment="0" applyProtection="0"/>
    <xf numFmtId="0" fontId="20" fillId="0" borderId="0" applyNumberFormat="0" applyFill="0" applyBorder="0" applyAlignment="0" applyProtection="0">
      <alignment vertical="center"/>
    </xf>
    <xf numFmtId="0" fontId="18" fillId="15" borderId="20"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21" applyNumberFormat="0" applyFill="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6" fillId="0" borderId="0" applyNumberFormat="0" applyFill="0" applyBorder="0" applyAlignment="0" applyProtection="0">
      <alignment vertical="center"/>
    </xf>
    <xf numFmtId="0" fontId="27" fillId="16" borderId="23" applyNumberFormat="0" applyAlignment="0" applyProtection="0">
      <alignment vertical="center"/>
    </xf>
    <xf numFmtId="0" fontId="28" fillId="17" borderId="24" applyNumberFormat="0" applyAlignment="0" applyProtection="0">
      <alignment vertical="center"/>
    </xf>
    <xf numFmtId="0" fontId="29" fillId="17" borderId="23" applyNumberFormat="0" applyAlignment="0" applyProtection="0">
      <alignment vertical="center"/>
    </xf>
    <xf numFmtId="0" fontId="30" fillId="18" borderId="25" applyNumberFormat="0" applyAlignment="0" applyProtection="0">
      <alignment vertical="center"/>
    </xf>
    <xf numFmtId="0" fontId="31" fillId="0" borderId="26" applyNumberFormat="0" applyFill="0" applyAlignment="0" applyProtection="0">
      <alignment vertical="center"/>
    </xf>
    <xf numFmtId="0" fontId="32" fillId="0" borderId="27" applyNumberFormat="0" applyFill="0" applyAlignment="0" applyProtection="0">
      <alignment vertical="center"/>
    </xf>
    <xf numFmtId="0" fontId="33" fillId="19" borderId="0" applyNumberFormat="0" applyBorder="0" applyAlignment="0" applyProtection="0">
      <alignment vertical="center"/>
    </xf>
    <xf numFmtId="0" fontId="34"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7" fillId="3" borderId="0" applyNumberFormat="0" applyBorder="0" applyAlignment="0" applyProtection="0">
      <alignment vertical="center"/>
    </xf>
    <xf numFmtId="0" fontId="37" fillId="9" borderId="0" applyNumberFormat="0" applyBorder="0" applyAlignment="0" applyProtection="0">
      <alignment vertical="center"/>
    </xf>
    <xf numFmtId="0" fontId="36" fillId="23" borderId="0" applyNumberFormat="0" applyBorder="0" applyAlignment="0" applyProtection="0">
      <alignment vertical="center"/>
    </xf>
    <xf numFmtId="0" fontId="36" fillId="24" borderId="0" applyNumberFormat="0" applyBorder="0" applyAlignment="0" applyProtection="0">
      <alignment vertical="center"/>
    </xf>
    <xf numFmtId="0" fontId="37" fillId="4" borderId="0" applyNumberFormat="0" applyBorder="0" applyAlignment="0" applyProtection="0">
      <alignment vertical="center"/>
    </xf>
    <xf numFmtId="0" fontId="37" fillId="10"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6" borderId="0" applyNumberFormat="0" applyBorder="0" applyAlignment="0" applyProtection="0">
      <alignment vertical="center"/>
    </xf>
    <xf numFmtId="0" fontId="36" fillId="29" borderId="0" applyNumberFormat="0" applyBorder="0" applyAlignment="0" applyProtection="0">
      <alignment vertical="center"/>
    </xf>
    <xf numFmtId="0" fontId="37" fillId="11" borderId="0" applyNumberFormat="0" applyBorder="0" applyAlignment="0" applyProtection="0">
      <alignment vertical="center"/>
    </xf>
    <xf numFmtId="0" fontId="37" fillId="30" borderId="0" applyNumberFormat="0" applyBorder="0" applyAlignment="0" applyProtection="0">
      <alignment vertical="center"/>
    </xf>
    <xf numFmtId="0" fontId="36" fillId="8"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xf numFmtId="0" fontId="36" fillId="35" borderId="0" applyNumberFormat="0" applyBorder="0" applyAlignment="0" applyProtection="0">
      <alignment vertical="center"/>
    </xf>
    <xf numFmtId="0" fontId="37" fillId="5" borderId="0" applyNumberFormat="0" applyBorder="0" applyAlignment="0" applyProtection="0">
      <alignment vertical="center"/>
    </xf>
    <xf numFmtId="0" fontId="37" fillId="12" borderId="0" applyNumberFormat="0" applyBorder="0" applyAlignment="0" applyProtection="0">
      <alignment vertical="center"/>
    </xf>
    <xf numFmtId="0" fontId="36" fillId="36" borderId="0" applyNumberFormat="0" applyBorder="0" applyAlignment="0" applyProtection="0">
      <alignment vertical="center"/>
    </xf>
    <xf numFmtId="0" fontId="18" fillId="0" borderId="0"/>
  </cellStyleXfs>
  <cellXfs count="172">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2" borderId="1" xfId="0" applyFill="1" applyBorder="1" applyAlignment="1">
      <alignment horizontal="center" vertical="center" wrapText="1"/>
    </xf>
    <xf numFmtId="0" fontId="0" fillId="0" borderId="2" xfId="0" applyBorder="1" applyAlignment="1">
      <alignment horizontal="center" vertical="center"/>
    </xf>
    <xf numFmtId="0" fontId="1" fillId="0" borderId="1" xfId="0" applyFont="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1" fillId="5"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0" xfId="0" applyAlignment="1">
      <alignment horizontal="left"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wrapText="1"/>
    </xf>
    <xf numFmtId="0" fontId="0" fillId="0" borderId="1" xfId="0" applyBorder="1" applyAlignment="1"/>
    <xf numFmtId="0" fontId="0" fillId="0" borderId="3" xfId="0" applyFill="1" applyBorder="1" applyAlignment="1">
      <alignment horizontal="center" vertical="top"/>
    </xf>
    <xf numFmtId="0" fontId="0" fillId="0" borderId="1" xfId="0" applyBorder="1" applyAlignment="1">
      <alignment vertical="top" wrapText="1"/>
    </xf>
    <xf numFmtId="0" fontId="0" fillId="0" borderId="4" xfId="0" applyBorder="1"/>
    <xf numFmtId="0" fontId="0" fillId="0" borderId="3" xfId="0" applyFill="1" applyBorder="1"/>
    <xf numFmtId="0" fontId="0" fillId="0" borderId="1" xfId="0" applyFill="1" applyBorder="1"/>
    <xf numFmtId="0" fontId="0" fillId="0" borderId="1" xfId="0" applyFill="1" applyBorder="1" applyAlignment="1">
      <alignment horizontal="left" vertical="top"/>
    </xf>
    <xf numFmtId="0" fontId="0" fillId="0" borderId="4" xfId="0" applyBorder="1" applyAlignment="1">
      <alignment horizontal="left" vertical="top"/>
    </xf>
    <xf numFmtId="0" fontId="0" fillId="0" borderId="4" xfId="0" applyFill="1" applyBorder="1"/>
    <xf numFmtId="0" fontId="0" fillId="0" borderId="4" xfId="0" applyBorder="1" applyAlignment="1">
      <alignment vertical="top"/>
    </xf>
    <xf numFmtId="0" fontId="0" fillId="0" borderId="4" xfId="0" applyFill="1" applyBorder="1" applyAlignment="1">
      <alignment horizontal="left" vertical="top"/>
    </xf>
    <xf numFmtId="0" fontId="2" fillId="0" borderId="0" xfId="0" applyFont="1" applyAlignment="1">
      <alignment vertical="top"/>
    </xf>
    <xf numFmtId="0" fontId="3" fillId="6" borderId="1" xfId="0" applyFont="1" applyFill="1" applyBorder="1" applyAlignment="1">
      <alignment horizontal="center" vertical="top"/>
    </xf>
    <xf numFmtId="0" fontId="3" fillId="7" borderId="1" xfId="49" applyNumberFormat="1" applyFont="1" applyFill="1" applyBorder="1" applyAlignment="1" applyProtection="1">
      <alignment horizontal="left" vertical="top" wrapText="1"/>
      <protection hidden="1"/>
    </xf>
    <xf numFmtId="9" fontId="3" fillId="7" borderId="1" xfId="49" applyNumberFormat="1" applyFont="1" applyFill="1" applyBorder="1" applyAlignment="1" applyProtection="1">
      <alignment horizontal="center" vertical="center" wrapText="1"/>
      <protection hidden="1"/>
    </xf>
    <xf numFmtId="0" fontId="4" fillId="7" borderId="1" xfId="49" applyFont="1" applyFill="1" applyBorder="1" applyAlignment="1" applyProtection="1">
      <alignment horizontal="center" vertical="center" wrapText="1"/>
      <protection hidden="1"/>
    </xf>
    <xf numFmtId="0" fontId="4" fillId="6" borderId="1" xfId="0" applyFont="1" applyFill="1" applyBorder="1" applyAlignment="1">
      <alignment horizontal="center" vertical="top"/>
    </xf>
    <xf numFmtId="0" fontId="4" fillId="6" borderId="1" xfId="0" applyFont="1" applyFill="1" applyBorder="1" applyAlignment="1">
      <alignment vertical="top"/>
    </xf>
    <xf numFmtId="9" fontId="4" fillId="7" borderId="1" xfId="49" applyNumberFormat="1" applyFont="1" applyFill="1" applyBorder="1" applyAlignment="1" applyProtection="1">
      <alignment horizontal="center" vertical="center" wrapText="1"/>
      <protection hidden="1"/>
    </xf>
    <xf numFmtId="1" fontId="4" fillId="7" borderId="1" xfId="49" applyNumberFormat="1" applyFont="1" applyFill="1" applyBorder="1" applyAlignment="1" applyProtection="1">
      <alignment horizontal="center" vertical="center" wrapText="1"/>
      <protection hidden="1"/>
    </xf>
    <xf numFmtId="9" fontId="4" fillId="7" borderId="4" xfId="49" applyNumberFormat="1" applyFont="1" applyFill="1" applyBorder="1" applyAlignment="1" applyProtection="1">
      <alignment horizontal="center" vertical="center" wrapText="1"/>
      <protection hidden="1"/>
    </xf>
    <xf numFmtId="9" fontId="4" fillId="7" borderId="5" xfId="49" applyNumberFormat="1" applyFont="1" applyFill="1" applyBorder="1" applyAlignment="1" applyProtection="1">
      <alignment horizontal="center" vertical="center" wrapText="1"/>
      <protection hidden="1"/>
    </xf>
    <xf numFmtId="0" fontId="1" fillId="8" borderId="1" xfId="0" applyFont="1" applyFill="1" applyBorder="1" applyAlignment="1">
      <alignment horizontal="left" vertical="center"/>
    </xf>
    <xf numFmtId="0" fontId="5" fillId="9" borderId="1" xfId="0" applyFont="1" applyFill="1" applyBorder="1" applyAlignment="1">
      <alignment horizontal="center" vertical="center"/>
    </xf>
    <xf numFmtId="0" fontId="5"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center" vertical="center"/>
    </xf>
    <xf numFmtId="0" fontId="0" fillId="10" borderId="1" xfId="0" applyFill="1" applyBorder="1" applyAlignment="1">
      <alignment horizontal="left" vertical="center" wrapText="1"/>
    </xf>
    <xf numFmtId="0" fontId="6" fillId="0" borderId="1" xfId="0" applyFont="1" applyBorder="1" applyAlignment="1">
      <alignment horizontal="right" vertical="center"/>
    </xf>
    <xf numFmtId="1" fontId="0" fillId="0" borderId="1" xfId="0" applyNumberFormat="1" applyBorder="1"/>
    <xf numFmtId="0" fontId="0" fillId="11" borderId="1" xfId="0" applyFill="1" applyBorder="1" applyAlignment="1">
      <alignment horizontal="left" vertical="center" wrapText="1"/>
    </xf>
    <xf numFmtId="0" fontId="0" fillId="12" borderId="1" xfId="0" applyFill="1" applyBorder="1" applyAlignment="1">
      <alignment horizontal="left" vertical="center" wrapText="1"/>
    </xf>
    <xf numFmtId="0" fontId="7" fillId="0" borderId="1" xfId="0" applyFont="1" applyBorder="1"/>
    <xf numFmtId="1" fontId="7" fillId="0" borderId="1" xfId="0" applyNumberFormat="1" applyFont="1" applyBorder="1"/>
    <xf numFmtId="0" fontId="0" fillId="0" borderId="1" xfId="0" applyBorder="1" applyAlignment="1">
      <alignment horizontal="center"/>
    </xf>
    <xf numFmtId="0" fontId="8" fillId="13" borderId="6" xfId="0" applyFont="1" applyFill="1" applyBorder="1" applyAlignment="1">
      <alignment vertical="center"/>
    </xf>
    <xf numFmtId="0" fontId="8" fillId="13" borderId="6" xfId="0" applyFont="1" applyFill="1" applyBorder="1" applyAlignment="1">
      <alignment horizontal="center" vertical="center"/>
    </xf>
    <xf numFmtId="0" fontId="6" fillId="0" borderId="6" xfId="0" applyFont="1" applyBorder="1" applyAlignment="1">
      <alignment horizontal="right" vertical="center"/>
    </xf>
    <xf numFmtId="0" fontId="6" fillId="0" borderId="6" xfId="0" applyFont="1" applyBorder="1" applyAlignment="1">
      <alignment vertical="center" wrapText="1"/>
    </xf>
    <xf numFmtId="9" fontId="6" fillId="0" borderId="6" xfId="0" applyNumberFormat="1" applyFont="1" applyBorder="1" applyAlignment="1">
      <alignment horizontal="center" vertical="center"/>
    </xf>
    <xf numFmtId="9" fontId="6" fillId="0" borderId="7" xfId="0" applyNumberFormat="1" applyFont="1" applyBorder="1" applyAlignment="1">
      <alignment horizontal="center" vertical="center"/>
    </xf>
    <xf numFmtId="0" fontId="2" fillId="0" borderId="8" xfId="49" applyFont="1" applyBorder="1" applyProtection="1">
      <protection hidden="1"/>
    </xf>
    <xf numFmtId="0" fontId="2" fillId="0" borderId="9" xfId="49" applyFont="1" applyBorder="1" applyProtection="1">
      <protection hidden="1"/>
    </xf>
    <xf numFmtId="0" fontId="2" fillId="0" borderId="0" xfId="49" applyFont="1" applyProtection="1">
      <protection hidden="1"/>
    </xf>
    <xf numFmtId="0" fontId="9" fillId="0" borderId="0" xfId="0" applyFont="1" applyProtection="1">
      <protection hidden="1"/>
    </xf>
    <xf numFmtId="0" fontId="2" fillId="0" borderId="9" xfId="49" applyFont="1" applyBorder="1"/>
    <xf numFmtId="0" fontId="9" fillId="0" borderId="9" xfId="0" applyFont="1" applyBorder="1" applyProtection="1">
      <protection hidden="1"/>
    </xf>
    <xf numFmtId="1" fontId="10" fillId="0" borderId="9" xfId="0" applyNumberFormat="1" applyFont="1" applyBorder="1"/>
    <xf numFmtId="1" fontId="10" fillId="0" borderId="9" xfId="0" applyNumberFormat="1" applyFont="1" applyBorder="1" applyAlignment="1">
      <alignment horizontal="right"/>
    </xf>
    <xf numFmtId="0" fontId="9" fillId="0" borderId="10" xfId="0" applyFont="1" applyBorder="1" applyProtection="1">
      <protection hidden="1"/>
    </xf>
    <xf numFmtId="1" fontId="10" fillId="0" borderId="11" xfId="0" applyNumberFormat="1" applyFont="1" applyBorder="1"/>
    <xf numFmtId="0" fontId="2" fillId="5" borderId="0" xfId="0" applyFont="1" applyFill="1" applyAlignment="1">
      <alignment vertical="top"/>
    </xf>
    <xf numFmtId="0" fontId="2" fillId="0" borderId="0" xfId="0" applyFont="1" applyAlignment="1">
      <alignment horizontal="center" vertical="top"/>
    </xf>
    <xf numFmtId="0" fontId="3" fillId="6" borderId="4" xfId="0" applyFont="1" applyFill="1" applyBorder="1" applyAlignment="1">
      <alignment horizontal="center" vertical="top"/>
    </xf>
    <xf numFmtId="0" fontId="3" fillId="6" borderId="12" xfId="0" applyFont="1" applyFill="1" applyBorder="1" applyAlignment="1">
      <alignment horizontal="center" vertical="top"/>
    </xf>
    <xf numFmtId="0" fontId="3" fillId="6" borderId="5" xfId="0" applyFont="1" applyFill="1" applyBorder="1" applyAlignment="1">
      <alignment horizontal="center" vertical="top"/>
    </xf>
    <xf numFmtId="0" fontId="4" fillId="0" borderId="1" xfId="0" applyFont="1" applyBorder="1" applyAlignment="1">
      <alignment horizontal="left" vertical="top" wrapText="1"/>
    </xf>
    <xf numFmtId="0" fontId="4" fillId="7" borderId="1" xfId="0" applyFont="1" applyFill="1" applyBorder="1" applyAlignment="1">
      <alignment horizontal="left" vertical="top" wrapText="1"/>
    </xf>
    <xf numFmtId="58" fontId="4" fillId="7" borderId="1" xfId="0" applyNumberFormat="1" applyFont="1" applyFill="1" applyBorder="1" applyAlignment="1">
      <alignment horizontal="left" vertical="top" wrapText="1"/>
    </xf>
    <xf numFmtId="0" fontId="3" fillId="7" borderId="1" xfId="0" applyFont="1" applyFill="1" applyBorder="1" applyAlignment="1">
      <alignment horizontal="left" vertical="top" wrapText="1"/>
    </xf>
    <xf numFmtId="0" fontId="4" fillId="7" borderId="4" xfId="0" applyFont="1" applyFill="1" applyBorder="1" applyAlignment="1">
      <alignment horizontal="left" vertical="top" wrapText="1"/>
    </xf>
    <xf numFmtId="0" fontId="4" fillId="7" borderId="12" xfId="0" applyFont="1" applyFill="1" applyBorder="1" applyAlignment="1">
      <alignment horizontal="left" vertical="top" wrapText="1"/>
    </xf>
    <xf numFmtId="0" fontId="4" fillId="7" borderId="5" xfId="0" applyFont="1" applyFill="1" applyBorder="1" applyAlignment="1">
      <alignment horizontal="left" vertical="top" wrapText="1"/>
    </xf>
    <xf numFmtId="0" fontId="4" fillId="7"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0" borderId="1" xfId="0" applyFont="1" applyBorder="1" applyAlignment="1">
      <alignment vertical="top" wrapText="1"/>
    </xf>
    <xf numFmtId="176" fontId="4" fillId="7" borderId="1" xfId="0" applyNumberFormat="1" applyFont="1" applyFill="1" applyBorder="1" applyAlignment="1">
      <alignment horizontal="left" vertical="top" wrapText="1"/>
    </xf>
    <xf numFmtId="0" fontId="11" fillId="7" borderId="1" xfId="6" applyFont="1" applyFill="1" applyBorder="1" applyAlignment="1">
      <alignment horizontal="left" vertical="top" wrapText="1"/>
    </xf>
    <xf numFmtId="0" fontId="12" fillId="7" borderId="1" xfId="0" applyFont="1" applyFill="1" applyBorder="1" applyAlignment="1">
      <alignment horizontal="left" vertical="top" wrapText="1"/>
    </xf>
    <xf numFmtId="0" fontId="3" fillId="6" borderId="1" xfId="0" applyFont="1" applyFill="1" applyBorder="1" applyAlignment="1">
      <alignment horizontal="center" vertical="top" wrapText="1"/>
    </xf>
    <xf numFmtId="0" fontId="3"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14" borderId="1" xfId="0" applyFont="1" applyFill="1" applyBorder="1" applyAlignment="1">
      <alignment vertical="top" wrapText="1"/>
    </xf>
    <xf numFmtId="0" fontId="4" fillId="7" borderId="1" xfId="0" applyFont="1" applyFill="1" applyBorder="1" applyAlignment="1">
      <alignment vertical="top" wrapText="1"/>
    </xf>
    <xf numFmtId="9" fontId="3" fillId="7" borderId="1" xfId="49" applyNumberFormat="1" applyFont="1" applyFill="1" applyBorder="1" applyAlignment="1" applyProtection="1">
      <alignment horizontal="left" vertical="top" wrapText="1"/>
      <protection hidden="1"/>
    </xf>
    <xf numFmtId="0" fontId="3" fillId="0" borderId="4" xfId="0" applyFont="1" applyBorder="1" applyAlignment="1">
      <alignment horizontal="center" vertical="top" wrapText="1"/>
    </xf>
    <xf numFmtId="0" fontId="3" fillId="0" borderId="5" xfId="0" applyFont="1" applyBorder="1" applyAlignment="1">
      <alignment horizontal="center" vertical="top" wrapText="1"/>
    </xf>
    <xf numFmtId="9" fontId="4" fillId="7" borderId="13" xfId="49" applyNumberFormat="1" applyFont="1" applyFill="1" applyBorder="1" applyAlignment="1" applyProtection="1">
      <alignment horizontal="center" vertical="center" wrapText="1"/>
      <protection hidden="1"/>
    </xf>
    <xf numFmtId="9" fontId="4" fillId="7" borderId="14" xfId="49" applyNumberFormat="1" applyFont="1" applyFill="1" applyBorder="1" applyAlignment="1" applyProtection="1">
      <alignment horizontal="center" vertical="center" wrapText="1"/>
      <protection hidden="1"/>
    </xf>
    <xf numFmtId="9" fontId="4" fillId="7" borderId="3" xfId="49" applyNumberFormat="1" applyFont="1" applyFill="1" applyBorder="1" applyAlignment="1" applyProtection="1">
      <alignment horizontal="center" vertical="center" wrapText="1"/>
      <protection hidden="1"/>
    </xf>
    <xf numFmtId="9" fontId="4" fillId="7" borderId="15" xfId="49" applyNumberFormat="1" applyFont="1" applyFill="1" applyBorder="1" applyAlignment="1" applyProtection="1">
      <alignment horizontal="center" vertical="center" wrapText="1"/>
      <protection hidden="1"/>
    </xf>
    <xf numFmtId="9" fontId="4" fillId="7" borderId="16" xfId="49" applyNumberFormat="1" applyFont="1" applyFill="1" applyBorder="1" applyAlignment="1" applyProtection="1">
      <alignment horizontal="center" vertical="center" wrapText="1"/>
      <protection hidden="1"/>
    </xf>
    <xf numFmtId="9" fontId="4" fillId="7" borderId="17" xfId="49" applyNumberFormat="1" applyFont="1" applyFill="1" applyBorder="1" applyAlignment="1" applyProtection="1">
      <alignment horizontal="center" vertical="center" wrapText="1"/>
      <protection hidden="1"/>
    </xf>
    <xf numFmtId="9" fontId="3" fillId="7" borderId="13" xfId="49" applyNumberFormat="1" applyFont="1" applyFill="1" applyBorder="1" applyAlignment="1" applyProtection="1">
      <alignment horizontal="left" vertical="top" wrapText="1"/>
      <protection hidden="1"/>
    </xf>
    <xf numFmtId="9" fontId="3" fillId="7" borderId="18" xfId="49" applyNumberFormat="1" applyFont="1" applyFill="1" applyBorder="1" applyAlignment="1" applyProtection="1">
      <alignment horizontal="left" vertical="top" wrapText="1"/>
      <protection hidden="1"/>
    </xf>
    <xf numFmtId="9" fontId="3" fillId="7" borderId="14" xfId="49" applyNumberFormat="1" applyFont="1" applyFill="1" applyBorder="1" applyAlignment="1" applyProtection="1">
      <alignment horizontal="left" vertical="top" wrapText="1"/>
      <protection hidden="1"/>
    </xf>
    <xf numFmtId="9" fontId="3" fillId="7" borderId="16" xfId="49" applyNumberFormat="1" applyFont="1" applyFill="1" applyBorder="1" applyAlignment="1" applyProtection="1">
      <alignment horizontal="left" vertical="top" wrapText="1"/>
      <protection hidden="1"/>
    </xf>
    <xf numFmtId="9" fontId="3" fillId="7" borderId="2" xfId="49" applyNumberFormat="1" applyFont="1" applyFill="1" applyBorder="1" applyAlignment="1" applyProtection="1">
      <alignment horizontal="left" vertical="top" wrapText="1"/>
      <protection hidden="1"/>
    </xf>
    <xf numFmtId="9" fontId="3" fillId="7" borderId="17" xfId="49" applyNumberFormat="1" applyFont="1" applyFill="1" applyBorder="1" applyAlignment="1" applyProtection="1">
      <alignment horizontal="left" vertical="top" wrapText="1"/>
      <protection hidden="1"/>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9" fontId="3" fillId="7" borderId="16" xfId="49" applyNumberFormat="1" applyFont="1" applyFill="1" applyBorder="1" applyAlignment="1" applyProtection="1">
      <alignment horizontal="center" vertical="center" wrapText="1"/>
      <protection hidden="1"/>
    </xf>
    <xf numFmtId="9" fontId="3" fillId="7" borderId="17" xfId="49" applyNumberFormat="1" applyFont="1" applyFill="1" applyBorder="1" applyAlignment="1" applyProtection="1">
      <alignment horizontal="center" vertical="center" wrapText="1"/>
      <protection hidden="1"/>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7" borderId="4" xfId="0" applyFont="1" applyFill="1" applyBorder="1" applyAlignment="1">
      <alignment horizontal="left" vertical="top"/>
    </xf>
    <xf numFmtId="0" fontId="4" fillId="7" borderId="5" xfId="0" applyFont="1" applyFill="1" applyBorder="1" applyAlignment="1">
      <alignment horizontal="left" vertical="top"/>
    </xf>
    <xf numFmtId="0" fontId="4" fillId="7" borderId="1" xfId="0" applyFont="1" applyFill="1" applyBorder="1" applyAlignment="1">
      <alignment horizontal="left" vertical="top"/>
    </xf>
    <xf numFmtId="0" fontId="4" fillId="0" borderId="12" xfId="0" applyFont="1" applyBorder="1" applyAlignment="1">
      <alignment horizontal="left" vertical="top" wrapText="1"/>
    </xf>
    <xf numFmtId="2" fontId="4" fillId="7" borderId="4" xfId="0" applyNumberFormat="1" applyFont="1" applyFill="1" applyBorder="1" applyAlignment="1">
      <alignment horizontal="left" vertical="top" wrapText="1"/>
    </xf>
    <xf numFmtId="2" fontId="4" fillId="7" borderId="5" xfId="0" applyNumberFormat="1" applyFont="1" applyFill="1" applyBorder="1" applyAlignment="1">
      <alignment horizontal="left" vertical="top" wrapText="1"/>
    </xf>
    <xf numFmtId="2" fontId="4" fillId="7" borderId="1" xfId="0" applyNumberFormat="1" applyFont="1" applyFill="1" applyBorder="1" applyAlignment="1">
      <alignment horizontal="left" vertical="top" wrapText="1"/>
    </xf>
    <xf numFmtId="0" fontId="3" fillId="6" borderId="13" xfId="0" applyFont="1" applyFill="1" applyBorder="1" applyAlignment="1">
      <alignment horizontal="center" vertical="top" wrapText="1"/>
    </xf>
    <xf numFmtId="0" fontId="3" fillId="6" borderId="18" xfId="0" applyFont="1" applyFill="1" applyBorder="1" applyAlignment="1">
      <alignment horizontal="center" vertical="top" wrapText="1"/>
    </xf>
    <xf numFmtId="0" fontId="3" fillId="6" borderId="14" xfId="0" applyFont="1" applyFill="1" applyBorder="1" applyAlignment="1">
      <alignment horizontal="center" vertical="top" wrapText="1"/>
    </xf>
    <xf numFmtId="1" fontId="14" fillId="7" borderId="4" xfId="49" applyNumberFormat="1" applyFont="1" applyFill="1" applyBorder="1" applyAlignment="1">
      <alignment horizontal="center" vertical="top" wrapText="1"/>
    </xf>
    <xf numFmtId="1" fontId="14" fillId="7" borderId="5" xfId="49" applyNumberFormat="1" applyFont="1" applyFill="1" applyBorder="1" applyAlignment="1">
      <alignment horizontal="center" vertical="top" wrapText="1"/>
    </xf>
    <xf numFmtId="1" fontId="15" fillId="7" borderId="4" xfId="49" applyNumberFormat="1" applyFont="1" applyFill="1" applyBorder="1" applyAlignment="1">
      <alignment horizontal="center" vertical="top" wrapText="1"/>
    </xf>
    <xf numFmtId="1" fontId="15" fillId="7" borderId="5" xfId="49" applyNumberFormat="1" applyFont="1" applyFill="1" applyBorder="1" applyAlignment="1">
      <alignment horizontal="center" vertical="top" wrapText="1"/>
    </xf>
    <xf numFmtId="9" fontId="9" fillId="0" borderId="0" xfId="0" applyNumberFormat="1" applyFont="1" applyProtection="1">
      <protection hidden="1"/>
    </xf>
    <xf numFmtId="0" fontId="3" fillId="6" borderId="4" xfId="0" applyFont="1" applyFill="1" applyBorder="1" applyAlignment="1">
      <alignment horizontal="center" vertical="top" wrapText="1"/>
    </xf>
    <xf numFmtId="0" fontId="3" fillId="6" borderId="12" xfId="0" applyFont="1" applyFill="1" applyBorder="1" applyAlignment="1">
      <alignment horizontal="center" vertical="top" wrapText="1"/>
    </xf>
    <xf numFmtId="1" fontId="14" fillId="0" borderId="1" xfId="49" applyNumberFormat="1" applyFont="1" applyBorder="1" applyAlignment="1">
      <alignment horizontal="center" vertical="center" wrapText="1"/>
    </xf>
    <xf numFmtId="1" fontId="14" fillId="0" borderId="1" xfId="49" applyNumberFormat="1" applyFont="1" applyBorder="1" applyAlignment="1">
      <alignment horizontal="center" vertical="top" wrapText="1"/>
    </xf>
    <xf numFmtId="1" fontId="16" fillId="0" borderId="1" xfId="49" applyNumberFormat="1" applyFont="1" applyBorder="1" applyAlignment="1">
      <alignment horizontal="center" vertical="top" wrapText="1"/>
    </xf>
    <xf numFmtId="1" fontId="3" fillId="0" borderId="1" xfId="49" applyNumberFormat="1" applyFont="1" applyBorder="1" applyAlignment="1">
      <alignment horizontal="center" vertical="top" wrapText="1"/>
    </xf>
    <xf numFmtId="1" fontId="14" fillId="7" borderId="16" xfId="49" applyNumberFormat="1" applyFont="1" applyFill="1" applyBorder="1" applyAlignment="1">
      <alignment horizontal="center" vertical="center" wrapText="1"/>
    </xf>
    <xf numFmtId="1" fontId="14" fillId="7" borderId="2" xfId="49" applyNumberFormat="1" applyFont="1" applyFill="1" applyBorder="1" applyAlignment="1">
      <alignment horizontal="center" vertical="center" wrapText="1"/>
    </xf>
    <xf numFmtId="1" fontId="14" fillId="7" borderId="17" xfId="49" applyNumberFormat="1" applyFont="1" applyFill="1" applyBorder="1" applyAlignment="1">
      <alignment horizontal="center" vertical="center" wrapText="1"/>
    </xf>
    <xf numFmtId="1" fontId="15" fillId="7" borderId="1" xfId="49" applyNumberFormat="1" applyFont="1" applyFill="1" applyBorder="1" applyAlignment="1">
      <alignment horizontal="center" vertical="center" wrapText="1"/>
    </xf>
    <xf numFmtId="0" fontId="15" fillId="7" borderId="1" xfId="49" applyNumberFormat="1" applyFont="1" applyFill="1" applyBorder="1" applyAlignment="1">
      <alignment horizontal="center" vertical="center" wrapText="1"/>
    </xf>
    <xf numFmtId="1" fontId="15" fillId="7" borderId="4" xfId="49" applyNumberFormat="1" applyFont="1" applyFill="1" applyBorder="1" applyAlignment="1">
      <alignment horizontal="center" vertical="center" wrapText="1"/>
    </xf>
    <xf numFmtId="1" fontId="15" fillId="7" borderId="5" xfId="49" applyNumberFormat="1" applyFont="1" applyFill="1" applyBorder="1" applyAlignment="1">
      <alignment horizontal="center" vertical="center" wrapText="1"/>
    </xf>
    <xf numFmtId="1" fontId="14" fillId="7" borderId="4" xfId="49" applyNumberFormat="1" applyFont="1" applyFill="1" applyBorder="1" applyAlignment="1">
      <alignment horizontal="center" vertical="center" wrapText="1"/>
    </xf>
    <xf numFmtId="1" fontId="14" fillId="7" borderId="12" xfId="49" applyNumberFormat="1" applyFont="1" applyFill="1" applyBorder="1" applyAlignment="1">
      <alignment horizontal="center" vertical="center" wrapText="1"/>
    </xf>
    <xf numFmtId="1" fontId="14" fillId="7" borderId="5" xfId="49" applyNumberFormat="1" applyFont="1" applyFill="1" applyBorder="1" applyAlignment="1">
      <alignment horizontal="center" vertical="center" wrapText="1"/>
    </xf>
    <xf numFmtId="0" fontId="12" fillId="7" borderId="4" xfId="0" applyFont="1" applyFill="1" applyBorder="1" applyAlignment="1">
      <alignment horizontal="left" vertical="top" wrapText="1"/>
    </xf>
    <xf numFmtId="0" fontId="3" fillId="6" borderId="1" xfId="0" applyFont="1" applyFill="1" applyBorder="1" applyAlignment="1">
      <alignment horizontal="left" vertical="top"/>
    </xf>
    <xf numFmtId="0" fontId="4" fillId="0" borderId="19" xfId="0" applyFont="1" applyBorder="1" applyAlignment="1">
      <alignment horizontal="left" vertical="top" wrapText="1"/>
    </xf>
    <xf numFmtId="58" fontId="4" fillId="7" borderId="4" xfId="0" applyNumberFormat="1" applyFont="1" applyFill="1" applyBorder="1" applyAlignment="1">
      <alignment horizontal="left" vertical="top" wrapText="1"/>
    </xf>
    <xf numFmtId="0" fontId="4" fillId="7" borderId="13" xfId="0" applyFont="1" applyFill="1" applyBorder="1" applyAlignment="1">
      <alignment vertical="top" wrapText="1"/>
    </xf>
    <xf numFmtId="0" fontId="4" fillId="7" borderId="18" xfId="0" applyFont="1" applyFill="1" applyBorder="1" applyAlignment="1">
      <alignment vertical="top" wrapText="1"/>
    </xf>
    <xf numFmtId="0" fontId="4" fillId="7" borderId="14" xfId="0" applyFont="1" applyFill="1" applyBorder="1" applyAlignment="1">
      <alignment horizontal="center" vertical="top" wrapText="1"/>
    </xf>
    <xf numFmtId="0" fontId="4" fillId="7" borderId="3" xfId="0" applyFont="1" applyFill="1" applyBorder="1" applyAlignment="1">
      <alignment vertical="top" wrapText="1"/>
    </xf>
    <xf numFmtId="0" fontId="4" fillId="7" borderId="0" xfId="0" applyFont="1" applyFill="1" applyAlignment="1">
      <alignment vertical="top" wrapText="1"/>
    </xf>
    <xf numFmtId="0" fontId="4" fillId="7" borderId="15" xfId="0" applyFont="1" applyFill="1" applyBorder="1" applyAlignment="1">
      <alignment horizontal="center" vertical="top" wrapText="1"/>
    </xf>
    <xf numFmtId="0" fontId="17" fillId="0" borderId="0" xfId="49" applyFont="1" applyAlignment="1">
      <alignment horizontal="center" vertical="center"/>
    </xf>
    <xf numFmtId="0" fontId="4" fillId="7" borderId="16" xfId="0" applyFont="1" applyFill="1" applyBorder="1" applyAlignment="1">
      <alignment vertical="top" wrapText="1"/>
    </xf>
    <xf numFmtId="0" fontId="4" fillId="7" borderId="2" xfId="0" applyFont="1" applyFill="1" applyBorder="1" applyAlignment="1">
      <alignment vertical="top" wrapText="1"/>
    </xf>
    <xf numFmtId="0" fontId="4" fillId="7" borderId="17" xfId="0" applyFont="1" applyFill="1" applyBorder="1" applyAlignment="1">
      <alignment horizontal="center" vertical="top" wrapText="1"/>
    </xf>
    <xf numFmtId="0" fontId="4" fillId="7" borderId="0" xfId="0" applyFont="1" applyFill="1" applyBorder="1" applyAlignment="1">
      <alignment vertical="top" wrapText="1"/>
    </xf>
    <xf numFmtId="0" fontId="4" fillId="0" borderId="13" xfId="0" applyFont="1" applyBorder="1" applyAlignment="1">
      <alignment horizontal="left" vertical="top" wrapText="1"/>
    </xf>
    <xf numFmtId="0" fontId="4" fillId="0" borderId="18" xfId="0" applyFont="1" applyBorder="1" applyAlignment="1">
      <alignment horizontal="left" vertical="top" wrapText="1"/>
    </xf>
    <xf numFmtId="0" fontId="4" fillId="0" borderId="14" xfId="0" applyFont="1" applyBorder="1" applyAlignment="1">
      <alignment horizontal="left" vertical="top" wrapText="1"/>
    </xf>
    <xf numFmtId="0" fontId="4" fillId="0" borderId="3" xfId="0" applyFont="1" applyBorder="1" applyAlignment="1">
      <alignment horizontal="left" vertical="top" wrapText="1"/>
    </xf>
    <xf numFmtId="0" fontId="4" fillId="0" borderId="0" xfId="0" applyFont="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4" fillId="0" borderId="17" xfId="0" applyFont="1" applyBorder="1" applyAlignment="1">
      <alignment horizontal="left" vertical="top"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4" fillId="7" borderId="4"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1" xfId="0" applyFont="1" applyFill="1" applyBorder="1" applyAlignment="1">
      <alignment horizontal="center" vertical="center" wrapText="1"/>
    </xf>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3" xfId="49"/>
  </cellStyles>
  <tableStyles count="0" defaultTableStyle="TableStyleMedium9" defaultPivotStyle="PivotStyleLight16"/>
  <colors>
    <mruColors>
      <color rgb="00FEF2E8"/>
      <color rgb="00FF0066"/>
      <color rgb="00FFFFFF"/>
      <color rgb="00FCF56A"/>
      <color rgb="00CC0066"/>
      <color rgb="00D600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739846</xdr:colOff>
      <xdr:row>340</xdr:row>
      <xdr:rowOff>46112</xdr:rowOff>
    </xdr:from>
    <xdr:to>
      <xdr:col>6</xdr:col>
      <xdr:colOff>258044</xdr:colOff>
      <xdr:row>354</xdr:row>
      <xdr:rowOff>68940</xdr:rowOff>
    </xdr:to>
    <xdr:pic>
      <xdr:nvPicPr>
        <xdr:cNvPr id="11" name="Picture 10"/>
        <xdr:cNvPicPr>
          <a:picLocks noChangeAspect="1"/>
        </xdr:cNvPicPr>
      </xdr:nvPicPr>
      <xdr:blipFill>
        <a:blip r:embed="rId1">
          <a:extLst>
            <a:ext uri="{28A0092B-C50C-407E-A947-70E740481C1C}">
              <a14:useLocalDpi xmlns:a14="http://schemas.microsoft.com/office/drawing/2010/main" val="0"/>
            </a:ext>
          </a:extLst>
        </a:blip>
        <a:srcRect l="36730" t="28074" r="16226" b="15098"/>
        <a:stretch>
          <a:fillRect/>
        </a:stretch>
      </xdr:blipFill>
      <xdr:spPr>
        <a:xfrm>
          <a:off x="1911350" y="82454115"/>
          <a:ext cx="5375910" cy="3623310"/>
        </a:xfrm>
        <a:prstGeom prst="rect">
          <a:avLst/>
        </a:prstGeom>
        <a:ln>
          <a:solidFill>
            <a:schemeClr val="tx1"/>
          </a:solidFill>
        </a:ln>
      </xdr:spPr>
    </xdr:pic>
    <xdr:clientData/>
  </xdr:twoCellAnchor>
  <xdr:twoCellAnchor editAs="oneCell">
    <xdr:from>
      <xdr:col>1</xdr:col>
      <xdr:colOff>1056317</xdr:colOff>
      <xdr:row>354</xdr:row>
      <xdr:rowOff>169376</xdr:rowOff>
    </xdr:from>
    <xdr:to>
      <xdr:col>5</xdr:col>
      <xdr:colOff>995160</xdr:colOff>
      <xdr:row>367</xdr:row>
      <xdr:rowOff>135841</xdr:rowOff>
    </xdr:to>
    <xdr:pic>
      <xdr:nvPicPr>
        <xdr:cNvPr id="12" name="Picture 11"/>
        <xdr:cNvPicPr>
          <a:picLocks noChangeAspect="1"/>
        </xdr:cNvPicPr>
      </xdr:nvPicPr>
      <xdr:blipFill>
        <a:blip r:embed="rId2"/>
        <a:stretch>
          <a:fillRect/>
        </a:stretch>
      </xdr:blipFill>
      <xdr:spPr>
        <a:xfrm>
          <a:off x="2227580" y="86177755"/>
          <a:ext cx="4625340" cy="3309620"/>
        </a:xfrm>
        <a:prstGeom prst="rect">
          <a:avLst/>
        </a:prstGeom>
        <a:ln>
          <a:solidFill>
            <a:sysClr val="windowText" lastClr="000000"/>
          </a:solidFill>
        </a:ln>
      </xdr:spPr>
    </xdr:pic>
    <xdr:clientData/>
  </xdr:twoCellAnchor>
  <xdr:twoCellAnchor editAs="oneCell">
    <xdr:from>
      <xdr:col>8</xdr:col>
      <xdr:colOff>381002</xdr:colOff>
      <xdr:row>177</xdr:row>
      <xdr:rowOff>257735</xdr:rowOff>
    </xdr:from>
    <xdr:to>
      <xdr:col>23</xdr:col>
      <xdr:colOff>150838</xdr:colOff>
      <xdr:row>243</xdr:row>
      <xdr:rowOff>259329</xdr:rowOff>
    </xdr:to>
    <xdr:pic>
      <xdr:nvPicPr>
        <xdr:cNvPr id="13" name="Picture 12"/>
        <xdr:cNvPicPr>
          <a:picLocks noChangeAspect="1"/>
        </xdr:cNvPicPr>
      </xdr:nvPicPr>
      <xdr:blipFill>
        <a:blip r:embed="rId3"/>
        <a:stretch>
          <a:fillRect/>
        </a:stretch>
      </xdr:blipFill>
      <xdr:spPr>
        <a:xfrm>
          <a:off x="9753600" y="55471695"/>
          <a:ext cx="8923020" cy="3983355"/>
        </a:xfrm>
        <a:prstGeom prst="rect">
          <a:avLst/>
        </a:prstGeom>
      </xdr:spPr>
    </xdr:pic>
    <xdr:clientData/>
  </xdr:twoCellAnchor>
  <xdr:twoCellAnchor editAs="oneCell">
    <xdr:from>
      <xdr:col>1</xdr:col>
      <xdr:colOff>851647</xdr:colOff>
      <xdr:row>290</xdr:row>
      <xdr:rowOff>235324</xdr:rowOff>
    </xdr:from>
    <xdr:to>
      <xdr:col>6</xdr:col>
      <xdr:colOff>181582</xdr:colOff>
      <xdr:row>313</xdr:row>
      <xdr:rowOff>67415</xdr:rowOff>
    </xdr:to>
    <xdr:pic>
      <xdr:nvPicPr>
        <xdr:cNvPr id="17" name="Picture 16"/>
        <xdr:cNvPicPr>
          <a:picLocks noChangeAspect="1"/>
        </xdr:cNvPicPr>
      </xdr:nvPicPr>
      <xdr:blipFill>
        <a:blip r:embed="rId4"/>
        <a:stretch>
          <a:fillRect/>
        </a:stretch>
      </xdr:blipFill>
      <xdr:spPr>
        <a:xfrm>
          <a:off x="2023110" y="72099170"/>
          <a:ext cx="5187315" cy="5747385"/>
        </a:xfrm>
        <a:prstGeom prst="rect">
          <a:avLst/>
        </a:prstGeom>
        <a:ln>
          <a:solidFill>
            <a:schemeClr val="tx1"/>
          </a:solidFill>
        </a:ln>
      </xdr:spPr>
    </xdr:pic>
    <xdr:clientData/>
  </xdr:twoCellAnchor>
  <xdr:twoCellAnchor>
    <xdr:from>
      <xdr:col>0</xdr:col>
      <xdr:colOff>142875</xdr:colOff>
      <xdr:row>245</xdr:row>
      <xdr:rowOff>156210</xdr:rowOff>
    </xdr:from>
    <xdr:to>
      <xdr:col>7</xdr:col>
      <xdr:colOff>1091565</xdr:colOff>
      <xdr:row>288</xdr:row>
      <xdr:rowOff>135890</xdr:rowOff>
    </xdr:to>
    <xdr:grpSp>
      <xdr:nvGrpSpPr>
        <xdr:cNvPr id="32" name="Group 31"/>
        <xdr:cNvGrpSpPr/>
      </xdr:nvGrpSpPr>
      <xdr:grpSpPr>
        <a:xfrm>
          <a:off x="142875" y="60447555"/>
          <a:ext cx="9149715" cy="11038205"/>
          <a:chOff x="210" y="95367"/>
          <a:chExt cx="14465" cy="17421"/>
        </a:xfrm>
      </xdr:grpSpPr>
      <xdr:pic>
        <xdr:nvPicPr>
          <xdr:cNvPr id="2" name="Picture 15" descr="https://vsjcllp.vsjadon.com/upload/insp-245638-1525.jpg"/>
          <xdr:cNvPicPr>
            <a:picLocks noChangeAspect="1" noChangeArrowheads="1"/>
          </xdr:cNvPicPr>
        </xdr:nvPicPr>
        <xdr:blipFill>
          <a:blip r:embed="rId5" cstate="print"/>
          <a:srcRect/>
          <a:stretch>
            <a:fillRect/>
          </a:stretch>
        </xdr:blipFill>
        <xdr:spPr bwMode="auto">
          <a:xfrm>
            <a:off x="7467" y="109380"/>
            <a:ext cx="4547" cy="34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 name="Picture 17" descr="https://vsjcllp.vsjadon.com/upload/insp-245638-845.jpg"/>
          <xdr:cNvPicPr>
            <a:picLocks noChangeAspect="1" noChangeArrowheads="1"/>
          </xdr:cNvPicPr>
        </xdr:nvPicPr>
        <xdr:blipFill>
          <a:blip r:embed="rId6" cstate="print"/>
          <a:srcRect/>
          <a:stretch>
            <a:fillRect/>
          </a:stretch>
        </xdr:blipFill>
        <xdr:spPr bwMode="auto">
          <a:xfrm>
            <a:off x="2719" y="109361"/>
            <a:ext cx="4547" cy="3408"/>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 name="Picture 18"/>
          <xdr:cNvPicPr>
            <a:picLocks noChangeAspect="1" noChangeArrowheads="1"/>
          </xdr:cNvPicPr>
        </xdr:nvPicPr>
        <xdr:blipFill>
          <a:blip r:embed="rId7" cstate="print"/>
          <a:srcRect/>
          <a:stretch>
            <a:fillRect/>
          </a:stretch>
        </xdr:blipFill>
        <xdr:spPr bwMode="auto">
          <a:xfrm>
            <a:off x="4095" y="95376"/>
            <a:ext cx="3735" cy="4990"/>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5" name="Picture 19"/>
          <xdr:cNvPicPr>
            <a:picLocks noChangeAspect="1" noChangeArrowheads="1"/>
          </xdr:cNvPicPr>
        </xdr:nvPicPr>
        <xdr:blipFill>
          <a:blip r:embed="rId8" cstate="print"/>
          <a:srcRect/>
          <a:stretch>
            <a:fillRect/>
          </a:stretch>
        </xdr:blipFill>
        <xdr:spPr bwMode="auto">
          <a:xfrm>
            <a:off x="8027" y="95404"/>
            <a:ext cx="6649" cy="4992"/>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6" name="Picture 20"/>
          <xdr:cNvPicPr>
            <a:picLocks noChangeAspect="1" noChangeArrowheads="1"/>
          </xdr:cNvPicPr>
        </xdr:nvPicPr>
        <xdr:blipFill>
          <a:blip r:embed="rId9" cstate="print"/>
          <a:srcRect/>
          <a:stretch>
            <a:fillRect/>
          </a:stretch>
        </xdr:blipFill>
        <xdr:spPr bwMode="auto">
          <a:xfrm>
            <a:off x="7808" y="100591"/>
            <a:ext cx="5796" cy="434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7" name="Picture 21"/>
          <xdr:cNvPicPr>
            <a:picLocks noChangeAspect="1" noChangeArrowheads="1"/>
          </xdr:cNvPicPr>
        </xdr:nvPicPr>
        <xdr:blipFill>
          <a:blip r:embed="rId10" cstate="print"/>
          <a:srcRect/>
          <a:stretch>
            <a:fillRect/>
          </a:stretch>
        </xdr:blipFill>
        <xdr:spPr bwMode="auto">
          <a:xfrm>
            <a:off x="1757" y="100592"/>
            <a:ext cx="5802" cy="434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8" name="Picture 22"/>
          <xdr:cNvPicPr>
            <a:picLocks noChangeAspect="1" noChangeArrowheads="1"/>
          </xdr:cNvPicPr>
        </xdr:nvPicPr>
        <xdr:blipFill>
          <a:blip r:embed="rId11" cstate="print"/>
          <a:srcRect/>
          <a:stretch>
            <a:fillRect/>
          </a:stretch>
        </xdr:blipFill>
        <xdr:spPr bwMode="auto">
          <a:xfrm>
            <a:off x="7774" y="105095"/>
            <a:ext cx="5519" cy="413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9" name="Picture 23"/>
          <xdr:cNvPicPr>
            <a:picLocks noChangeAspect="1" noChangeArrowheads="1"/>
          </xdr:cNvPicPr>
        </xdr:nvPicPr>
        <xdr:blipFill>
          <a:blip r:embed="rId12" cstate="print"/>
          <a:srcRect/>
          <a:stretch>
            <a:fillRect/>
          </a:stretch>
        </xdr:blipFill>
        <xdr:spPr bwMode="auto">
          <a:xfrm>
            <a:off x="210" y="95367"/>
            <a:ext cx="3728" cy="4992"/>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0" name="Picture 24"/>
          <xdr:cNvPicPr>
            <a:picLocks noChangeAspect="1" noChangeArrowheads="1"/>
          </xdr:cNvPicPr>
        </xdr:nvPicPr>
        <xdr:blipFill>
          <a:blip r:embed="rId13" cstate="print"/>
          <a:srcRect/>
          <a:stretch>
            <a:fillRect/>
          </a:stretch>
        </xdr:blipFill>
        <xdr:spPr bwMode="auto">
          <a:xfrm>
            <a:off x="2095" y="105081"/>
            <a:ext cx="5509" cy="4131"/>
          </a:xfrm>
          <a:prstGeom prst="rect">
            <a:avLst/>
          </a:prstGeom>
          <a:noFill/>
          <a:ln w="9525">
            <a:solidFill>
              <a:schemeClr val="tx1"/>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sp>
        <xdr:nvSpPr>
          <xdr:cNvPr id="14" name="Text Box 13"/>
          <xdr:cNvSpPr txBox="1"/>
        </xdr:nvSpPr>
        <xdr:spPr>
          <a:xfrm>
            <a:off x="211" y="95382"/>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p>
            <a:pPr algn="l"/>
            <a:r>
              <a:rPr lang="en-US" sz="2000" b="1"/>
              <a:t>B1</a:t>
            </a:r>
            <a:endParaRPr lang="en-US" sz="2000" b="1"/>
          </a:p>
        </xdr:txBody>
      </xdr:sp>
      <xdr:sp>
        <xdr:nvSpPr>
          <xdr:cNvPr id="15" name="Text Box 14"/>
          <xdr:cNvSpPr txBox="1"/>
        </xdr:nvSpPr>
        <xdr:spPr>
          <a:xfrm>
            <a:off x="12719" y="100607"/>
            <a:ext cx="856"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D2</a:t>
            </a:r>
            <a:endParaRPr lang="en-US" sz="2000" b="1"/>
          </a:p>
        </xdr:txBody>
      </xdr:sp>
      <xdr:sp>
        <xdr:nvSpPr>
          <xdr:cNvPr id="16" name="Text Box 15"/>
          <xdr:cNvSpPr txBox="1"/>
        </xdr:nvSpPr>
        <xdr:spPr>
          <a:xfrm>
            <a:off x="7827" y="100614"/>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D1</a:t>
            </a:r>
            <a:endParaRPr lang="en-US" sz="2000" b="1"/>
          </a:p>
        </xdr:txBody>
      </xdr:sp>
      <xdr:sp>
        <xdr:nvSpPr>
          <xdr:cNvPr id="21" name="Text Box 20"/>
          <xdr:cNvSpPr txBox="1"/>
        </xdr:nvSpPr>
        <xdr:spPr>
          <a:xfrm>
            <a:off x="1858" y="100638"/>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C2</a:t>
            </a:r>
            <a:endParaRPr lang="en-US" sz="2000" b="1"/>
          </a:p>
        </xdr:txBody>
      </xdr:sp>
      <xdr:sp>
        <xdr:nvSpPr>
          <xdr:cNvPr id="27" name="Text Box 26"/>
          <xdr:cNvSpPr txBox="1"/>
        </xdr:nvSpPr>
        <xdr:spPr>
          <a:xfrm>
            <a:off x="8050" y="95420"/>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C1</a:t>
            </a:r>
            <a:endParaRPr lang="en-US" sz="2000" b="1"/>
          </a:p>
        </xdr:txBody>
      </xdr:sp>
      <xdr:sp>
        <xdr:nvSpPr>
          <xdr:cNvPr id="28" name="Text Box 27"/>
          <xdr:cNvSpPr txBox="1"/>
        </xdr:nvSpPr>
        <xdr:spPr>
          <a:xfrm>
            <a:off x="4103" y="95373"/>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B2</a:t>
            </a:r>
            <a:endParaRPr lang="en-US" sz="2000" b="1"/>
          </a:p>
        </xdr:txBody>
      </xdr:sp>
      <xdr:sp>
        <xdr:nvSpPr>
          <xdr:cNvPr id="30" name="Text Box 29"/>
          <xdr:cNvSpPr txBox="1"/>
        </xdr:nvSpPr>
        <xdr:spPr>
          <a:xfrm>
            <a:off x="5642" y="105477"/>
            <a:ext cx="848"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D4</a:t>
            </a:r>
            <a:endParaRPr lang="en-US" sz="2000" b="1"/>
          </a:p>
        </xdr:txBody>
      </xdr:sp>
      <xdr:sp>
        <xdr:nvSpPr>
          <xdr:cNvPr id="31" name="Text Box 30"/>
          <xdr:cNvSpPr txBox="1"/>
        </xdr:nvSpPr>
        <xdr:spPr>
          <a:xfrm>
            <a:off x="3256" y="105237"/>
            <a:ext cx="856" cy="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2000" b="1"/>
              <a:t>D3</a:t>
            </a:r>
            <a:endParaRPr lang="en-US" sz="2000" b="1"/>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goo.gl/maps/zgZdfY3zk2rsaXhr8" TargetMode="External"/><Relationship Id="rId4" Type="http://schemas.openxmlformats.org/officeDocument/2006/relationships/vmlDrawing" Target="../drawings/vmlDrawing2.vm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381"/>
  <sheetViews>
    <sheetView tabSelected="1" view="pageBreakPreview" zoomScale="85" zoomScalePageLayoutView="70" zoomScaleNormal="85" topLeftCell="A233" workbookViewId="0">
      <selection activeCell="J245" sqref="J245"/>
    </sheetView>
  </sheetViews>
  <sheetFormatPr defaultColWidth="9.14285714285714" defaultRowHeight="17.1" customHeight="1"/>
  <cols>
    <col min="1" max="7" width="17.5714285714286" style="28" customWidth="1"/>
    <col min="8" max="8" width="17.5714285714286" style="69" customWidth="1"/>
    <col min="9" max="9" width="33.8571428571429" style="28" customWidth="1"/>
    <col min="10" max="10" width="12" style="28" customWidth="1"/>
    <col min="11" max="19" width="9.14285714285714" style="28"/>
    <col min="20" max="22" width="9.14285714285714" style="28" hidden="1" customWidth="1"/>
    <col min="23" max="25" width="9.14285714285714" style="28"/>
    <col min="26" max="26" width="7.85714285714286" style="28" customWidth="1"/>
    <col min="27" max="16384" width="9.14285714285714" style="28"/>
  </cols>
  <sheetData>
    <row r="1" ht="20.25" spans="1:8">
      <c r="A1" s="70" t="s">
        <v>0</v>
      </c>
      <c r="B1" s="71"/>
      <c r="C1" s="71"/>
      <c r="D1" s="71"/>
      <c r="E1" s="71"/>
      <c r="F1" s="71"/>
      <c r="G1" s="71"/>
      <c r="H1" s="72"/>
    </row>
    <row r="2" ht="42" customHeight="1" spans="1:11">
      <c r="A2" s="73" t="s">
        <v>1</v>
      </c>
      <c r="B2" s="73"/>
      <c r="C2" s="74" t="s">
        <v>2</v>
      </c>
      <c r="D2" s="74"/>
      <c r="E2" s="73" t="s">
        <v>3</v>
      </c>
      <c r="F2" s="73"/>
      <c r="G2" s="75">
        <v>45895</v>
      </c>
      <c r="H2" s="74"/>
      <c r="J2" s="75">
        <v>45670</v>
      </c>
      <c r="K2" s="74"/>
    </row>
    <row r="3" ht="42.75" customHeight="1" spans="1:9">
      <c r="A3" s="73" t="s">
        <v>4</v>
      </c>
      <c r="B3" s="73"/>
      <c r="C3" s="76" t="s">
        <v>5</v>
      </c>
      <c r="D3" s="76"/>
      <c r="E3" s="73" t="s">
        <v>6</v>
      </c>
      <c r="F3" s="73"/>
      <c r="G3" s="75" t="s">
        <v>7</v>
      </c>
      <c r="H3" s="74"/>
      <c r="I3" s="28">
        <f>G2-J2</f>
        <v>225</v>
      </c>
    </row>
    <row r="4" ht="43.5" customHeight="1" spans="1:8">
      <c r="A4" s="73" t="s">
        <v>8</v>
      </c>
      <c r="B4" s="73"/>
      <c r="C4" s="74" t="s">
        <v>9</v>
      </c>
      <c r="D4" s="74"/>
      <c r="E4" s="73" t="s">
        <v>10</v>
      </c>
      <c r="F4" s="73"/>
      <c r="G4" s="75" t="str">
        <f ca="1">TEXT(TODAY(),"DD/MM/YYYY")</f>
        <v>02/09/2025</v>
      </c>
      <c r="H4" s="74"/>
    </row>
    <row r="5" ht="20.25" spans="1:8">
      <c r="A5" s="29" t="s">
        <v>11</v>
      </c>
      <c r="B5" s="29"/>
      <c r="C5" s="29"/>
      <c r="D5" s="29"/>
      <c r="E5" s="29"/>
      <c r="F5" s="29"/>
      <c r="G5" s="29"/>
      <c r="H5" s="29"/>
    </row>
    <row r="6" ht="43.5" customHeight="1" spans="1:8">
      <c r="A6" s="73" t="s">
        <v>12</v>
      </c>
      <c r="B6" s="73"/>
      <c r="C6" s="74" t="s">
        <v>13</v>
      </c>
      <c r="D6" s="74"/>
      <c r="E6" s="73" t="s">
        <v>14</v>
      </c>
      <c r="F6" s="73"/>
      <c r="G6" s="74" t="s">
        <v>15</v>
      </c>
      <c r="H6" s="74"/>
    </row>
    <row r="7" ht="23.25" customHeight="1" spans="1:8">
      <c r="A7" s="73" t="s">
        <v>16</v>
      </c>
      <c r="B7" s="73"/>
      <c r="C7" s="77" t="s">
        <v>17</v>
      </c>
      <c r="D7" s="78"/>
      <c r="E7" s="78"/>
      <c r="F7" s="78"/>
      <c r="G7" s="78"/>
      <c r="H7" s="79"/>
    </row>
    <row r="8" ht="48.75" hidden="1" customHeight="1" spans="1:8">
      <c r="A8" s="73" t="s">
        <v>18</v>
      </c>
      <c r="B8" s="73"/>
      <c r="C8" s="80"/>
      <c r="D8" s="80"/>
      <c r="E8" s="80"/>
      <c r="F8" s="80"/>
      <c r="G8" s="80"/>
      <c r="H8" s="80"/>
    </row>
    <row r="9" ht="63" customHeight="1" spans="1:8">
      <c r="A9" s="81" t="s">
        <v>19</v>
      </c>
      <c r="B9" s="82" t="s">
        <v>20</v>
      </c>
      <c r="C9" s="74" t="s">
        <v>21</v>
      </c>
      <c r="D9" s="74"/>
      <c r="E9" s="74"/>
      <c r="F9" s="74"/>
      <c r="G9" s="74"/>
      <c r="H9" s="74"/>
    </row>
    <row r="10" ht="40.5" hidden="1" spans="1:8">
      <c r="A10" s="81"/>
      <c r="B10" s="82" t="s">
        <v>22</v>
      </c>
      <c r="C10" s="74" t="s">
        <v>23</v>
      </c>
      <c r="D10" s="74"/>
      <c r="E10" s="74"/>
      <c r="F10" s="74"/>
      <c r="G10" s="74"/>
      <c r="H10" s="74"/>
    </row>
    <row r="11" ht="42" hidden="1" customHeight="1" spans="1:8">
      <c r="A11" s="81"/>
      <c r="B11" s="82" t="s">
        <v>24</v>
      </c>
      <c r="C11" s="74"/>
      <c r="D11" s="74"/>
      <c r="E11" s="74"/>
      <c r="F11" s="74"/>
      <c r="G11" s="74"/>
      <c r="H11" s="74"/>
    </row>
    <row r="12" ht="40.5" customHeight="1" spans="1:8">
      <c r="A12" s="73" t="s">
        <v>25</v>
      </c>
      <c r="B12" s="73"/>
      <c r="C12" s="74" t="s">
        <v>26</v>
      </c>
      <c r="D12" s="74"/>
      <c r="E12" s="74"/>
      <c r="F12" s="74"/>
      <c r="G12" s="74"/>
      <c r="H12" s="74"/>
    </row>
    <row r="13" ht="20.1" customHeight="1" spans="1:8">
      <c r="A13" s="29" t="s">
        <v>27</v>
      </c>
      <c r="B13" s="29"/>
      <c r="C13" s="29"/>
      <c r="D13" s="29"/>
      <c r="E13" s="29"/>
      <c r="F13" s="29"/>
      <c r="G13" s="29"/>
      <c r="H13" s="29"/>
    </row>
    <row r="14" ht="41.25" customHeight="1" spans="1:8">
      <c r="A14" s="73" t="s">
        <v>28</v>
      </c>
      <c r="B14" s="73" t="s">
        <v>29</v>
      </c>
      <c r="C14" s="74" t="s">
        <v>30</v>
      </c>
      <c r="D14" s="74"/>
      <c r="E14" s="73" t="s">
        <v>31</v>
      </c>
      <c r="F14" s="73" t="s">
        <v>29</v>
      </c>
      <c r="G14" s="74" t="s">
        <v>32</v>
      </c>
      <c r="H14" s="74"/>
    </row>
    <row r="15" ht="164.25" customHeight="1" spans="1:8">
      <c r="A15" s="73" t="s">
        <v>33</v>
      </c>
      <c r="B15" s="73" t="s">
        <v>29</v>
      </c>
      <c r="C15" s="74" t="s">
        <v>34</v>
      </c>
      <c r="D15" s="74"/>
      <c r="E15" s="73" t="s">
        <v>35</v>
      </c>
      <c r="F15" s="73" t="s">
        <v>29</v>
      </c>
      <c r="G15" s="74" t="s">
        <v>36</v>
      </c>
      <c r="H15" s="74"/>
    </row>
    <row r="16" ht="41.25" hidden="1" customHeight="1" spans="1:8">
      <c r="A16" s="73" t="s">
        <v>37</v>
      </c>
      <c r="B16" s="73" t="s">
        <v>29</v>
      </c>
      <c r="C16" s="74"/>
      <c r="D16" s="74"/>
      <c r="E16" s="73" t="s">
        <v>38</v>
      </c>
      <c r="F16" s="73" t="s">
        <v>29</v>
      </c>
      <c r="G16" s="83"/>
      <c r="H16" s="74"/>
    </row>
    <row r="17" ht="41.25" customHeight="1" spans="1:8">
      <c r="A17" s="73" t="s">
        <v>39</v>
      </c>
      <c r="B17" s="73" t="s">
        <v>29</v>
      </c>
      <c r="C17" s="74" t="s">
        <v>36</v>
      </c>
      <c r="D17" s="74"/>
      <c r="E17" s="73" t="s">
        <v>40</v>
      </c>
      <c r="F17" s="73" t="s">
        <v>29</v>
      </c>
      <c r="G17" s="74" t="s">
        <v>41</v>
      </c>
      <c r="H17" s="74"/>
    </row>
    <row r="18" ht="41.25" hidden="1" customHeight="1" spans="1:8">
      <c r="A18" s="73" t="s">
        <v>40</v>
      </c>
      <c r="B18" s="73" t="s">
        <v>29</v>
      </c>
      <c r="C18" s="74"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 + Commercial</v>
      </c>
      <c r="D18" s="74"/>
      <c r="E18" s="73" t="s">
        <v>42</v>
      </c>
      <c r="F18" s="73" t="s">
        <v>29</v>
      </c>
      <c r="G18" s="74"/>
      <c r="H18" s="74"/>
    </row>
    <row r="19" ht="41.25" hidden="1" customHeight="1" spans="1:8">
      <c r="A19" s="73" t="s">
        <v>43</v>
      </c>
      <c r="B19" s="73" t="s">
        <v>29</v>
      </c>
      <c r="C19" s="74"/>
      <c r="D19" s="74"/>
      <c r="E19" s="73" t="s">
        <v>44</v>
      </c>
      <c r="F19" s="73" t="s">
        <v>29</v>
      </c>
      <c r="G19" s="74"/>
      <c r="H19" s="74"/>
    </row>
    <row r="20" ht="41.25" hidden="1" customHeight="1" spans="1:8">
      <c r="A20" s="73" t="s">
        <v>45</v>
      </c>
      <c r="B20" s="73" t="s">
        <v>29</v>
      </c>
      <c r="C20" s="74"/>
      <c r="D20" s="74"/>
      <c r="E20" s="73" t="s">
        <v>46</v>
      </c>
      <c r="F20" s="73" t="s">
        <v>29</v>
      </c>
      <c r="G20" s="74"/>
      <c r="H20" s="74"/>
    </row>
    <row r="21" ht="41.25" hidden="1" customHeight="1" spans="1:8">
      <c r="A21" s="73" t="s">
        <v>47</v>
      </c>
      <c r="B21" s="73" t="s">
        <v>29</v>
      </c>
      <c r="C21" s="74" t="s">
        <v>48</v>
      </c>
      <c r="D21" s="74"/>
      <c r="E21" s="73" t="s">
        <v>49</v>
      </c>
      <c r="F21" s="73" t="s">
        <v>29</v>
      </c>
      <c r="G21" s="74" t="s">
        <v>50</v>
      </c>
      <c r="H21" s="74"/>
    </row>
    <row r="22" ht="41.25" customHeight="1" spans="1:8">
      <c r="A22" s="73" t="s">
        <v>51</v>
      </c>
      <c r="B22" s="73" t="s">
        <v>29</v>
      </c>
      <c r="C22" s="74" t="s">
        <v>52</v>
      </c>
      <c r="D22" s="74"/>
      <c r="E22" s="73" t="s">
        <v>53</v>
      </c>
      <c r="F22" s="73" t="s">
        <v>29</v>
      </c>
      <c r="G22" s="74" t="s">
        <v>54</v>
      </c>
      <c r="H22" s="74"/>
    </row>
    <row r="23" ht="38.25" customHeight="1" spans="1:8">
      <c r="A23" s="73" t="s">
        <v>55</v>
      </c>
      <c r="B23" s="73" t="s">
        <v>29</v>
      </c>
      <c r="C23" s="84" t="s">
        <v>56</v>
      </c>
      <c r="D23" s="74"/>
      <c r="E23" s="74"/>
      <c r="F23" s="74"/>
      <c r="G23" s="74"/>
      <c r="H23" s="74"/>
    </row>
    <row r="24" ht="158.25" hidden="1" customHeight="1" spans="1:8">
      <c r="A24" s="73" t="s">
        <v>57</v>
      </c>
      <c r="B24" s="73" t="s">
        <v>29</v>
      </c>
      <c r="C24" s="85" t="s">
        <v>58</v>
      </c>
      <c r="D24" s="85"/>
      <c r="E24" s="85"/>
      <c r="F24" s="85"/>
      <c r="G24" s="85"/>
      <c r="H24" s="85"/>
    </row>
    <row r="25" ht="24" customHeight="1" spans="1:8">
      <c r="A25" s="29" t="s">
        <v>59</v>
      </c>
      <c r="B25" s="29"/>
      <c r="C25" s="29"/>
      <c r="D25" s="29"/>
      <c r="E25" s="29"/>
      <c r="F25" s="29"/>
      <c r="G25" s="29"/>
      <c r="H25" s="29"/>
    </row>
    <row r="26" ht="43.5" customHeight="1" spans="1:8">
      <c r="A26" s="73" t="s">
        <v>60</v>
      </c>
      <c r="B26" s="73" t="s">
        <v>29</v>
      </c>
      <c r="C26" s="74" t="str">
        <f>IF(AND(G26="Upper"),"Developed","Developing")</f>
        <v>Developing</v>
      </c>
      <c r="D26" s="74"/>
      <c r="E26" s="73" t="s">
        <v>61</v>
      </c>
      <c r="F26" s="73" t="s">
        <v>29</v>
      </c>
      <c r="G26" s="74" t="s">
        <v>62</v>
      </c>
      <c r="H26" s="74"/>
    </row>
    <row r="27" ht="43.5" customHeight="1" spans="1:8">
      <c r="A27" s="73" t="s">
        <v>63</v>
      </c>
      <c r="B27" s="73" t="s">
        <v>29</v>
      </c>
      <c r="C27" s="74" t="s">
        <v>64</v>
      </c>
      <c r="D27" s="74"/>
      <c r="E27" s="73" t="s">
        <v>65</v>
      </c>
      <c r="F27" s="73" t="s">
        <v>29</v>
      </c>
      <c r="G27" s="74" t="s">
        <v>66</v>
      </c>
      <c r="H27" s="74"/>
    </row>
    <row r="28" ht="43.5" customHeight="1" spans="1:8">
      <c r="A28" s="73" t="s">
        <v>67</v>
      </c>
      <c r="B28" s="73" t="s">
        <v>29</v>
      </c>
      <c r="C28" s="74" t="s">
        <v>68</v>
      </c>
      <c r="D28" s="74"/>
      <c r="E28" s="73" t="s">
        <v>69</v>
      </c>
      <c r="F28" s="73" t="s">
        <v>29</v>
      </c>
      <c r="G28" s="74" t="s">
        <v>70</v>
      </c>
      <c r="H28" s="74"/>
    </row>
    <row r="29" ht="43.5" hidden="1" customHeight="1" spans="1:8">
      <c r="A29" s="73" t="s">
        <v>71</v>
      </c>
      <c r="B29" s="73" t="s">
        <v>29</v>
      </c>
      <c r="C29" s="85" t="s">
        <v>72</v>
      </c>
      <c r="D29" s="85"/>
      <c r="E29" s="73" t="s">
        <v>73</v>
      </c>
      <c r="F29" s="73" t="s">
        <v>29</v>
      </c>
      <c r="G29" s="85" t="s">
        <v>74</v>
      </c>
      <c r="H29" s="85"/>
    </row>
    <row r="30" ht="84" hidden="1" customHeight="1" spans="1:8">
      <c r="A30" s="73" t="s">
        <v>75</v>
      </c>
      <c r="B30" s="73" t="s">
        <v>29</v>
      </c>
      <c r="C30" s="85" t="s">
        <v>76</v>
      </c>
      <c r="D30" s="85"/>
      <c r="E30" s="73" t="s">
        <v>77</v>
      </c>
      <c r="F30" s="73" t="s">
        <v>29</v>
      </c>
      <c r="G30" s="85" t="s">
        <v>78</v>
      </c>
      <c r="H30" s="85"/>
    </row>
    <row r="31" ht="20.25" spans="1:8">
      <c r="A31" s="73" t="s">
        <v>79</v>
      </c>
      <c r="B31" s="73" t="s">
        <v>29</v>
      </c>
      <c r="C31" s="74" t="s">
        <v>80</v>
      </c>
      <c r="D31" s="74"/>
      <c r="E31" s="73" t="s">
        <v>81</v>
      </c>
      <c r="F31" s="73" t="s">
        <v>29</v>
      </c>
      <c r="G31" s="74" t="s">
        <v>80</v>
      </c>
      <c r="H31" s="74"/>
    </row>
    <row r="32" ht="21.75" customHeight="1" spans="1:8">
      <c r="A32" s="73" t="s">
        <v>82</v>
      </c>
      <c r="B32" s="73" t="s">
        <v>29</v>
      </c>
      <c r="C32" s="74" t="s">
        <v>80</v>
      </c>
      <c r="D32" s="74"/>
      <c r="E32" s="74"/>
      <c r="F32" s="74"/>
      <c r="G32" s="74"/>
      <c r="H32" s="74"/>
    </row>
    <row r="33" ht="20.25" spans="1:8">
      <c r="A33" s="86" t="s">
        <v>83</v>
      </c>
      <c r="B33" s="86"/>
      <c r="C33" s="86"/>
      <c r="D33" s="86"/>
      <c r="E33" s="86"/>
      <c r="F33" s="86"/>
      <c r="G33" s="86"/>
      <c r="H33" s="86"/>
    </row>
    <row r="34" ht="43.5" customHeight="1" spans="1:8">
      <c r="A34" s="73" t="s">
        <v>84</v>
      </c>
      <c r="B34" s="73"/>
      <c r="C34" s="74" t="s">
        <v>85</v>
      </c>
      <c r="D34" s="74"/>
      <c r="E34" s="73" t="s">
        <v>86</v>
      </c>
      <c r="F34" s="73" t="s">
        <v>29</v>
      </c>
      <c r="G34" s="74" t="s">
        <v>87</v>
      </c>
      <c r="H34" s="74"/>
    </row>
    <row r="35" ht="43.5" customHeight="1" spans="1:8">
      <c r="A35" s="73" t="s">
        <v>88</v>
      </c>
      <c r="B35" s="73"/>
      <c r="C35" s="74" t="s">
        <v>87</v>
      </c>
      <c r="D35" s="74"/>
      <c r="E35" s="73" t="s">
        <v>89</v>
      </c>
      <c r="F35" s="73" t="s">
        <v>29</v>
      </c>
      <c r="G35" s="74" t="s">
        <v>87</v>
      </c>
      <c r="H35" s="74"/>
    </row>
    <row r="36" ht="20.25" spans="1:8">
      <c r="A36" s="73" t="s">
        <v>90</v>
      </c>
      <c r="B36" s="73"/>
      <c r="C36" s="74" t="s">
        <v>91</v>
      </c>
      <c r="D36" s="74"/>
      <c r="E36" s="73" t="s">
        <v>92</v>
      </c>
      <c r="F36" s="73" t="s">
        <v>29</v>
      </c>
      <c r="G36" s="74" t="s">
        <v>93</v>
      </c>
      <c r="H36" s="74"/>
    </row>
    <row r="37" ht="20.25" spans="1:8">
      <c r="A37" s="29" t="s">
        <v>94</v>
      </c>
      <c r="B37" s="29"/>
      <c r="C37" s="29"/>
      <c r="D37" s="29"/>
      <c r="E37" s="29"/>
      <c r="F37" s="29"/>
      <c r="G37" s="29"/>
      <c r="H37" s="29"/>
    </row>
    <row r="38" ht="20.25" spans="1:15">
      <c r="A38" s="87" t="s">
        <v>94</v>
      </c>
      <c r="B38" s="87"/>
      <c r="C38" s="87" t="s">
        <v>95</v>
      </c>
      <c r="D38" s="87"/>
      <c r="E38" s="87"/>
      <c r="F38" s="87" t="s">
        <v>96</v>
      </c>
      <c r="G38" s="87"/>
      <c r="H38" s="87"/>
      <c r="J38" s="92" t="s">
        <v>97</v>
      </c>
      <c r="K38" s="93"/>
      <c r="L38" s="87" t="s">
        <v>98</v>
      </c>
      <c r="M38" s="92" t="s">
        <v>99</v>
      </c>
      <c r="N38" s="93"/>
      <c r="O38" s="87" t="s">
        <v>100</v>
      </c>
    </row>
    <row r="39" ht="20.25" spans="1:8">
      <c r="A39" s="81" t="s">
        <v>99</v>
      </c>
      <c r="B39" s="81"/>
      <c r="C39" s="80" t="s">
        <v>101</v>
      </c>
      <c r="D39" s="80"/>
      <c r="E39" s="80"/>
      <c r="F39" s="80" t="s">
        <v>102</v>
      </c>
      <c r="G39" s="80"/>
      <c r="H39" s="80"/>
    </row>
    <row r="40" ht="20.25" spans="1:8">
      <c r="A40" s="81" t="s">
        <v>100</v>
      </c>
      <c r="B40" s="81"/>
      <c r="C40" s="80" t="s">
        <v>101</v>
      </c>
      <c r="D40" s="80"/>
      <c r="E40" s="80"/>
      <c r="F40" s="80" t="s">
        <v>54</v>
      </c>
      <c r="G40" s="80"/>
      <c r="H40" s="80"/>
    </row>
    <row r="41" ht="20.25" spans="1:8">
      <c r="A41" s="81" t="s">
        <v>97</v>
      </c>
      <c r="B41" s="81"/>
      <c r="C41" s="80" t="s">
        <v>101</v>
      </c>
      <c r="D41" s="80"/>
      <c r="E41" s="80"/>
      <c r="F41" s="80" t="s">
        <v>103</v>
      </c>
      <c r="G41" s="80"/>
      <c r="H41" s="80"/>
    </row>
    <row r="42" ht="20.25" spans="1:8">
      <c r="A42" s="81" t="s">
        <v>98</v>
      </c>
      <c r="B42" s="81"/>
      <c r="C42" s="80" t="s">
        <v>101</v>
      </c>
      <c r="D42" s="80"/>
      <c r="E42" s="80"/>
      <c r="F42" s="80" t="s">
        <v>102</v>
      </c>
      <c r="G42" s="80"/>
      <c r="H42" s="80"/>
    </row>
    <row r="43" ht="51" customHeight="1" spans="1:8">
      <c r="A43" s="73" t="s">
        <v>104</v>
      </c>
      <c r="B43" s="73"/>
      <c r="C43" s="74" t="s">
        <v>68</v>
      </c>
      <c r="D43" s="74"/>
      <c r="E43" s="74"/>
      <c r="F43" s="74"/>
      <c r="G43" s="74"/>
      <c r="H43" s="74"/>
    </row>
    <row r="44" ht="20.25" spans="1:8">
      <c r="A44" s="29" t="s">
        <v>105</v>
      </c>
      <c r="B44" s="29"/>
      <c r="C44" s="29"/>
      <c r="D44" s="29"/>
      <c r="E44" s="29"/>
      <c r="F44" s="29"/>
      <c r="G44" s="29"/>
      <c r="H44" s="29"/>
    </row>
    <row r="45" ht="21" customHeight="1" spans="1:8">
      <c r="A45" s="87" t="s">
        <v>106</v>
      </c>
      <c r="B45" s="87"/>
      <c r="C45" s="87" t="s">
        <v>107</v>
      </c>
      <c r="D45" s="87" t="s">
        <v>108</v>
      </c>
      <c r="E45" s="87"/>
      <c r="F45" s="87"/>
      <c r="G45" s="87" t="s">
        <v>109</v>
      </c>
      <c r="H45" s="87"/>
    </row>
    <row r="46" ht="20.25" spans="1:8">
      <c r="A46" s="88" t="s">
        <v>110</v>
      </c>
      <c r="B46" s="88"/>
      <c r="C46" s="80" t="s">
        <v>111</v>
      </c>
      <c r="D46" s="74" t="s">
        <v>112</v>
      </c>
      <c r="E46" s="74"/>
      <c r="F46" s="74"/>
      <c r="G46" s="74" t="s">
        <v>112</v>
      </c>
      <c r="H46" s="74"/>
    </row>
    <row r="47" ht="20.25" spans="1:8">
      <c r="A47" s="88" t="s">
        <v>113</v>
      </c>
      <c r="B47" s="88"/>
      <c r="C47" s="80" t="s">
        <v>111</v>
      </c>
      <c r="D47" s="74" t="s">
        <v>112</v>
      </c>
      <c r="E47" s="74"/>
      <c r="F47" s="74"/>
      <c r="G47" s="74" t="s">
        <v>112</v>
      </c>
      <c r="H47" s="74"/>
    </row>
    <row r="48" ht="20.25" spans="1:8">
      <c r="A48" s="88" t="s">
        <v>114</v>
      </c>
      <c r="B48" s="88"/>
      <c r="C48" s="80" t="s">
        <v>111</v>
      </c>
      <c r="D48" s="74" t="s">
        <v>115</v>
      </c>
      <c r="E48" s="74"/>
      <c r="F48" s="74"/>
      <c r="G48" s="74" t="s">
        <v>115</v>
      </c>
      <c r="H48" s="74"/>
    </row>
    <row r="49" ht="20.25" spans="1:8">
      <c r="A49" s="88" t="s">
        <v>116</v>
      </c>
      <c r="B49" s="88"/>
      <c r="C49" s="80" t="s">
        <v>111</v>
      </c>
      <c r="D49" s="74" t="s">
        <v>117</v>
      </c>
      <c r="E49" s="74"/>
      <c r="F49" s="74"/>
      <c r="G49" s="74" t="s">
        <v>118</v>
      </c>
      <c r="H49" s="74"/>
    </row>
    <row r="50" ht="20.25" spans="1:8">
      <c r="A50" s="88" t="s">
        <v>119</v>
      </c>
      <c r="B50" s="88"/>
      <c r="C50" s="80" t="s">
        <v>111</v>
      </c>
      <c r="D50" s="74" t="s">
        <v>120</v>
      </c>
      <c r="E50" s="74"/>
      <c r="F50" s="74"/>
      <c r="G50" s="74" t="s">
        <v>120</v>
      </c>
      <c r="H50" s="74"/>
    </row>
    <row r="51" ht="20.25" spans="1:8">
      <c r="A51" s="88" t="s">
        <v>121</v>
      </c>
      <c r="B51" s="88"/>
      <c r="C51" s="80" t="s">
        <v>111</v>
      </c>
      <c r="D51" s="74" t="s">
        <v>120</v>
      </c>
      <c r="E51" s="74"/>
      <c r="F51" s="74"/>
      <c r="G51" s="74" t="s">
        <v>120</v>
      </c>
      <c r="H51" s="74"/>
    </row>
    <row r="52" ht="20.25" spans="1:8">
      <c r="A52" s="88" t="s">
        <v>122</v>
      </c>
      <c r="B52" s="88"/>
      <c r="C52" s="80" t="s">
        <v>111</v>
      </c>
      <c r="D52" s="74" t="s">
        <v>120</v>
      </c>
      <c r="E52" s="74"/>
      <c r="F52" s="74"/>
      <c r="G52" s="74" t="s">
        <v>120</v>
      </c>
      <c r="H52" s="74"/>
    </row>
    <row r="53" ht="20.25" spans="1:8">
      <c r="A53" s="29" t="s">
        <v>123</v>
      </c>
      <c r="B53" s="29"/>
      <c r="C53" s="29"/>
      <c r="D53" s="29"/>
      <c r="E53" s="29"/>
      <c r="F53" s="29"/>
      <c r="G53" s="29"/>
      <c r="H53" s="29"/>
    </row>
    <row r="54" ht="42.75" customHeight="1" spans="1:8">
      <c r="A54" s="73" t="s">
        <v>124</v>
      </c>
      <c r="B54" s="73" t="s">
        <v>29</v>
      </c>
      <c r="C54" s="74" t="s">
        <v>68</v>
      </c>
      <c r="D54" s="74"/>
      <c r="E54" s="74"/>
      <c r="F54" s="74"/>
      <c r="G54" s="74"/>
      <c r="H54" s="74"/>
    </row>
    <row r="55" ht="44.25" customHeight="1" spans="1:8">
      <c r="A55" s="73" t="s">
        <v>125</v>
      </c>
      <c r="B55" s="73" t="s">
        <v>29</v>
      </c>
      <c r="C55" s="74" t="s">
        <v>101</v>
      </c>
      <c r="D55" s="74"/>
      <c r="E55" s="74"/>
      <c r="F55" s="74"/>
      <c r="G55" s="89" t="s">
        <v>126</v>
      </c>
      <c r="H55" s="90" t="s">
        <v>101</v>
      </c>
    </row>
    <row r="56" ht="44.25" customHeight="1" spans="1:8">
      <c r="A56" s="73" t="s">
        <v>127</v>
      </c>
      <c r="B56" s="73" t="s">
        <v>29</v>
      </c>
      <c r="C56" s="74" t="str">
        <f>C55</f>
        <v>NA</v>
      </c>
      <c r="D56" s="74"/>
      <c r="E56" s="74"/>
      <c r="F56" s="74"/>
      <c r="G56" s="89" t="s">
        <v>126</v>
      </c>
      <c r="H56" s="90" t="str">
        <f>H55</f>
        <v>NA</v>
      </c>
    </row>
    <row r="57" ht="27.75" customHeight="1" spans="1:8">
      <c r="A57" s="73" t="s">
        <v>128</v>
      </c>
      <c r="B57" s="73"/>
      <c r="C57" s="74" t="s">
        <v>129</v>
      </c>
      <c r="D57" s="74"/>
      <c r="E57" s="74"/>
      <c r="F57" s="74"/>
      <c r="G57" s="89" t="s">
        <v>126</v>
      </c>
      <c r="H57" s="75">
        <v>45212</v>
      </c>
    </row>
    <row r="58" ht="106.5" customHeight="1" spans="1:8">
      <c r="A58" s="73"/>
      <c r="B58" s="73"/>
      <c r="C58" s="77" t="s">
        <v>130</v>
      </c>
      <c r="D58" s="78"/>
      <c r="E58" s="78"/>
      <c r="F58" s="78"/>
      <c r="G58" s="78"/>
      <c r="H58" s="79"/>
    </row>
    <row r="59" ht="46.5" hidden="1" customHeight="1" spans="1:8">
      <c r="A59" s="73" t="s">
        <v>131</v>
      </c>
      <c r="B59" s="73" t="s">
        <v>29</v>
      </c>
      <c r="C59" s="74"/>
      <c r="D59" s="74"/>
      <c r="E59" s="74"/>
      <c r="F59" s="74"/>
      <c r="G59" s="89" t="s">
        <v>132</v>
      </c>
      <c r="H59" s="90"/>
    </row>
    <row r="60" ht="45" hidden="1" customHeight="1" spans="1:9">
      <c r="A60" s="73" t="s">
        <v>133</v>
      </c>
      <c r="B60" s="73" t="s">
        <v>29</v>
      </c>
      <c r="C60" s="74"/>
      <c r="D60" s="74"/>
      <c r="E60" s="74"/>
      <c r="F60" s="74"/>
      <c r="G60" s="89" t="s">
        <v>132</v>
      </c>
      <c r="H60" s="90"/>
      <c r="I60" s="28" t="str">
        <f>CONCATENATE((IF(OR(A48="",A48="NA"),"",A48)),"= ",(IF(OR(D48="",D48="NA"),"",D48)),".")</f>
        <v>Building C1= G/St + 1st to 31st Floor.</v>
      </c>
    </row>
    <row r="61" ht="46.5" hidden="1" customHeight="1" spans="1:8">
      <c r="A61" s="73" t="s">
        <v>134</v>
      </c>
      <c r="B61" s="73" t="s">
        <v>29</v>
      </c>
      <c r="C61" s="74"/>
      <c r="D61" s="74"/>
      <c r="E61" s="74"/>
      <c r="F61" s="74"/>
      <c r="G61" s="89" t="s">
        <v>132</v>
      </c>
      <c r="H61" s="90"/>
    </row>
    <row r="62" ht="45" hidden="1" customHeight="1" spans="1:8">
      <c r="A62" s="73" t="s">
        <v>135</v>
      </c>
      <c r="B62" s="73" t="s">
        <v>29</v>
      </c>
      <c r="C62" s="74"/>
      <c r="D62" s="74"/>
      <c r="E62" s="74"/>
      <c r="F62" s="74"/>
      <c r="G62" s="89" t="s">
        <v>132</v>
      </c>
      <c r="H62" s="90"/>
    </row>
    <row r="63" ht="21" spans="1:8">
      <c r="A63" s="29" t="s">
        <v>136</v>
      </c>
      <c r="B63" s="29"/>
      <c r="C63" s="29"/>
      <c r="D63" s="29"/>
      <c r="E63" s="29"/>
      <c r="F63" s="29"/>
      <c r="G63" s="29"/>
      <c r="H63" s="29"/>
    </row>
    <row r="64" ht="20.25" customHeight="1" spans="1:10">
      <c r="A64" s="91" t="str">
        <f>CONCATENATE((IF(OR(A46="",A46="NA"),"",A46)),"= ",(IF(OR(D46="",D46="NA"),"",D46)),".")</f>
        <v>Building B1= G/St + 1st to 30th Floor.</v>
      </c>
      <c r="B64" s="91"/>
      <c r="C64" s="91"/>
      <c r="D64" s="32" t="s">
        <v>137</v>
      </c>
      <c r="E64" s="32" t="s">
        <v>138</v>
      </c>
      <c r="F64" s="32"/>
      <c r="G64" s="32" t="s">
        <v>139</v>
      </c>
      <c r="H64" s="32" t="s">
        <v>140</v>
      </c>
      <c r="I64" s="58" t="str">
        <f ca="1">(IF(E67&gt;99%,"All work completed. Please provide OC.",IF(E67&gt;89.8%,"Plinth, RCC, Brick, Plaster, Flooring, Wooden, Plumbing, Electrification, etc., work Completed. Finishing work is in process.",IF(E67&lt;94%,(IF(C67=0,"Work not yet Started.",IF(D67=25%,"Piling work in process",IF(D67=50%,"Excavation work in process",IF(D67=100%,"Excavation work Completed. ","0")))&amp;(IF(C68=0%,"",IF(C68=J69,"Footing work is process",IF(C68=J70,"Footing work Completed",IF(C68=J71,"1st Basement Completed",IF(C68=J72,"1st &amp; 2nd Basement Completed",IF(C68=J73,"1st to 3rd Basement Completed",IF(C68=J74,"1st to 4th Basement Completed",IF(C68=J75,"Plinth work is process",IF(C68=J76,"Plinth work completed","0")))))))))))&amp;(IF(C69=(E65+G65+H65),", RCC Slab",IF(C69&gt;0,", RCC upto "&amp;C69&amp;" Slab",""))&amp;(IF(C70=H65,", Brickwork",IF(C70&gt;0,", Brickwork upto "&amp;C70&amp;" Floor",""))&amp;(IF(C71=H65,", Internal Plaster",IF(C71&gt;0,", Internal Plaster upto "&amp;C71&amp;" Floor",""))&amp;(IF(C72=H65,", External Plaster",IF(C72&gt;0,", External Plaster upto "&amp;C72&amp;" Floor",""))&amp;(IF(C73=H65,", External Plumbing, Elevation and Waterproofing",IF(C73&gt;0,", External Plumbing, Elevation and Waterproofing upto "&amp;C73&amp;" Floor",""))&amp;(IF(C74=H65,", Flooring &amp; Fitting",IF(C74&gt;0,", Flooring &amp; Fitting upto "&amp;C74&amp;" Floor",""))&amp;(IF(C75=H65,", Wooden Work",IF(C75&gt;0,", Wooden Work upto "&amp;C75&amp;" Floor",""))&amp;(IF(C76=H65,", Electrical &amp; Sanitary fittings",IF(C76&gt;0,", Electrical &amp; Sanitary fittings upto "&amp;C76&amp;" Floor",""))&amp;(IF(C77&gt;0,", Finishing upto "&amp;C77&amp;" Floor","")&amp;(IF(C69&gt;0.5," Completed",""))))))))))))))))</f>
        <v>Excavation work Completed. Plinth work completed, RCC upto 19 Slab, Brickwork upto 18 Floor, Internal Plaster upto 14.4 Floor, External Plaster upto 14.4 Floor, External Plumbing, Elevation and Waterproofing upto 4 Floor Completed</v>
      </c>
      <c r="J64" s="59"/>
    </row>
    <row r="65" ht="20.25" spans="1:10">
      <c r="A65" s="91"/>
      <c r="B65" s="91"/>
      <c r="C65" s="91"/>
      <c r="D65" s="32">
        <v>0</v>
      </c>
      <c r="E65" s="32">
        <v>1</v>
      </c>
      <c r="F65" s="32"/>
      <c r="G65" s="32">
        <v>0</v>
      </c>
      <c r="H65" s="32">
        <f ca="1">--TRIM(RIGHT(SUBSTITUTE(LEFT(A64,_xlfn.AGGREGATE(16,6,FIND({0,1,2,3,4,5,6,7,8,9},A64,ROW(INDIRECT("1:"&amp;LEN(A64)))),1))," ",REPT(" ",LEN(A64))),LEN(A64)))</f>
        <v>30</v>
      </c>
      <c r="I65" s="60" t="s">
        <v>141</v>
      </c>
      <c r="J65" s="59"/>
    </row>
    <row r="66" ht="20.25" customHeight="1" spans="1:10">
      <c r="A66" s="33" t="s">
        <v>142</v>
      </c>
      <c r="B66" s="33"/>
      <c r="C66" s="33" t="s">
        <v>143</v>
      </c>
      <c r="D66" s="33" t="s">
        <v>144</v>
      </c>
      <c r="E66" s="33" t="s">
        <v>145</v>
      </c>
      <c r="F66" s="33"/>
      <c r="G66" s="34" t="s">
        <v>146</v>
      </c>
      <c r="H66" s="34"/>
      <c r="I66" s="61" t="s">
        <v>147</v>
      </c>
      <c r="J66" s="62">
        <f ca="1">H65*25%</f>
        <v>7.5</v>
      </c>
    </row>
    <row r="67" ht="20.25" customHeight="1" spans="1:10">
      <c r="A67" s="35" t="s">
        <v>148</v>
      </c>
      <c r="B67" s="35"/>
      <c r="C67" s="32">
        <f ca="1">J68</f>
        <v>30</v>
      </c>
      <c r="D67" s="35">
        <f ca="1">((100/H65)*C67)/100</f>
        <v>1</v>
      </c>
      <c r="E67" s="94">
        <f ca="1">(((C67/H65*10)+(C68/H65*15)+(25/(E65+G65+H65)*C69)+(5/(H65)*C70)+(2.5/(H65)*C71)+(2.5/(H65)*C72)+(5/H65*C73)+(10/H65*C74)+(2.5/H65*C75)+(2.5/H65*C76)+(10/H65*C77)+(10/H65*C78))/100)</f>
        <v>0.46389247311828</v>
      </c>
      <c r="F67" s="95"/>
      <c r="G67" s="35" t="str">
        <f ca="1">I64</f>
        <v>Excavation work Completed. Plinth work completed, RCC upto 19 Slab, Brickwork upto 18 Floor, Internal Plaster upto 14.4 Floor, External Plaster upto 14.4 Floor, External Plumbing, Elevation and Waterproofing upto 4 Floor Completed</v>
      </c>
      <c r="H67" s="35"/>
      <c r="I67" s="61" t="s">
        <v>149</v>
      </c>
      <c r="J67" s="63">
        <f ca="1">H65*50%</f>
        <v>15</v>
      </c>
    </row>
    <row r="68" ht="20.25" spans="1:10">
      <c r="A68" s="35" t="s">
        <v>150</v>
      </c>
      <c r="B68" s="35"/>
      <c r="C68" s="36">
        <v>30</v>
      </c>
      <c r="D68" s="35">
        <f ca="1">((100/H65)*C68)/100</f>
        <v>1</v>
      </c>
      <c r="E68" s="96"/>
      <c r="F68" s="97"/>
      <c r="G68" s="35"/>
      <c r="H68" s="35"/>
      <c r="I68" s="61" t="s">
        <v>151</v>
      </c>
      <c r="J68" s="63">
        <f ca="1">H65</f>
        <v>30</v>
      </c>
    </row>
    <row r="69" ht="21" customHeight="1" spans="1:10">
      <c r="A69" s="35" t="s">
        <v>152</v>
      </c>
      <c r="B69" s="35"/>
      <c r="C69" s="32">
        <v>19</v>
      </c>
      <c r="D69" s="35">
        <f ca="1">((100/(E65+G65+H65))*C69)/100</f>
        <v>0.612903225806452</v>
      </c>
      <c r="E69" s="96"/>
      <c r="F69" s="97"/>
      <c r="G69" s="35"/>
      <c r="H69" s="35"/>
      <c r="I69" s="61" t="s">
        <v>153</v>
      </c>
      <c r="J69" s="64">
        <f ca="1">(IF(D65&gt;1,(H65/(D65+2)),H65*0.2))</f>
        <v>6</v>
      </c>
    </row>
    <row r="70" ht="21" customHeight="1" spans="1:10">
      <c r="A70" s="35" t="s">
        <v>154</v>
      </c>
      <c r="B70" s="35"/>
      <c r="C70" s="32">
        <f>C69-1</f>
        <v>18</v>
      </c>
      <c r="D70" s="35">
        <f ca="1">((100/H65)*C70)/100</f>
        <v>0.6</v>
      </c>
      <c r="E70" s="96"/>
      <c r="F70" s="97"/>
      <c r="G70" s="35"/>
      <c r="H70" s="35"/>
      <c r="I70" s="61" t="s">
        <v>155</v>
      </c>
      <c r="J70" s="64">
        <f ca="1">(IF(D65&gt;1,(H65/(D65+2)+J69),H65*0.2+J69))</f>
        <v>12</v>
      </c>
    </row>
    <row r="71" ht="21" customHeight="1" spans="1:10">
      <c r="A71" s="37" t="s">
        <v>156</v>
      </c>
      <c r="B71" s="38"/>
      <c r="C71" s="36">
        <f>C70*0.8</f>
        <v>14.4</v>
      </c>
      <c r="D71" s="35">
        <f ca="1">((100/H65)*C71)/100</f>
        <v>0.48</v>
      </c>
      <c r="E71" s="96"/>
      <c r="F71" s="97"/>
      <c r="G71" s="35"/>
      <c r="H71" s="35"/>
      <c r="I71" s="61" t="s">
        <v>157</v>
      </c>
      <c r="J71" s="64">
        <f ca="1">(IF(D65&gt;1,(H65/(D65+2)+J70),0))</f>
        <v>0</v>
      </c>
    </row>
    <row r="72" ht="21" customHeight="1" spans="1:10">
      <c r="A72" s="37" t="s">
        <v>158</v>
      </c>
      <c r="B72" s="38"/>
      <c r="C72" s="36">
        <f>C71</f>
        <v>14.4</v>
      </c>
      <c r="D72" s="35">
        <f ca="1">((100/H65)*C72)/100</f>
        <v>0.48</v>
      </c>
      <c r="E72" s="96"/>
      <c r="F72" s="97"/>
      <c r="G72" s="35"/>
      <c r="H72" s="35"/>
      <c r="I72" s="61" t="s">
        <v>159</v>
      </c>
      <c r="J72" s="64">
        <f ca="1">(IF(D65&gt;2,(H65/(D65+2)+J71),0))</f>
        <v>0</v>
      </c>
    </row>
    <row r="73" ht="63.75" customHeight="1" spans="1:10">
      <c r="A73" s="37" t="s">
        <v>160</v>
      </c>
      <c r="B73" s="38"/>
      <c r="C73" s="32">
        <v>4</v>
      </c>
      <c r="D73" s="35">
        <f ca="1">((100/(H65))*C73)/100</f>
        <v>0.133333333333333</v>
      </c>
      <c r="E73" s="96"/>
      <c r="F73" s="97"/>
      <c r="G73" s="35"/>
      <c r="H73" s="35"/>
      <c r="I73" s="61" t="s">
        <v>161</v>
      </c>
      <c r="J73" s="65">
        <f ca="1">(IF(D65&gt;3,(H65/(D65+2)+J72),0))</f>
        <v>0</v>
      </c>
    </row>
    <row r="74" ht="21" customHeight="1" spans="1:10">
      <c r="A74" s="35" t="s">
        <v>162</v>
      </c>
      <c r="B74" s="35"/>
      <c r="C74" s="32">
        <v>0</v>
      </c>
      <c r="D74" s="35">
        <f ca="1">((100/(H65))*C74)/100</f>
        <v>0</v>
      </c>
      <c r="E74" s="96"/>
      <c r="F74" s="97"/>
      <c r="G74" s="35"/>
      <c r="H74" s="35"/>
      <c r="I74" s="61" t="s">
        <v>163</v>
      </c>
      <c r="J74" s="64">
        <f ca="1">(IF(D65&gt;4,(H65/(D65+2)+J73),0))</f>
        <v>0</v>
      </c>
    </row>
    <row r="75" ht="21" customHeight="1" spans="1:10">
      <c r="A75" s="35" t="s">
        <v>164</v>
      </c>
      <c r="B75" s="35"/>
      <c r="C75" s="32">
        <v>0</v>
      </c>
      <c r="D75" s="35">
        <f ca="1">((100/H65)*C75)/100</f>
        <v>0</v>
      </c>
      <c r="E75" s="96"/>
      <c r="F75" s="97"/>
      <c r="G75" s="35"/>
      <c r="H75" s="35"/>
      <c r="I75" s="61" t="s">
        <v>165</v>
      </c>
      <c r="J75" s="64">
        <f ca="1">(IF(D65=1,(H65/(D65+3)+J70),IF(D65=0,(H65*0.3+J70),IF(D65&gt;1,0))))</f>
        <v>21</v>
      </c>
    </row>
    <row r="76" ht="21.75" customHeight="1" spans="1:10">
      <c r="A76" s="35" t="s">
        <v>166</v>
      </c>
      <c r="B76" s="35"/>
      <c r="C76" s="32">
        <v>0</v>
      </c>
      <c r="D76" s="35">
        <f ca="1">((100/H65)*C76)/100</f>
        <v>0</v>
      </c>
      <c r="E76" s="96"/>
      <c r="F76" s="97"/>
      <c r="G76" s="35"/>
      <c r="H76" s="35"/>
      <c r="I76" s="66" t="s">
        <v>167</v>
      </c>
      <c r="J76" s="67">
        <f ca="1">(IF(D65&gt;1.5,(H65/(D65+2)+J70+MAX(0,J71-J70)+MAX(0,J72-J71)+MAX(0,J73-J72)+MAX(0,J74-J73)+MAX(0,J75-J74)),IF(D65=1,(H65/(D65+3)+J75),IF(D65=0,H65*0.3+J75))))</f>
        <v>30</v>
      </c>
    </row>
    <row r="77" ht="20.25" customHeight="1" spans="1:8">
      <c r="A77" s="35" t="s">
        <v>168</v>
      </c>
      <c r="B77" s="35"/>
      <c r="C77" s="32">
        <v>0</v>
      </c>
      <c r="D77" s="35">
        <f ca="1">((100/(H65))*C77)/100</f>
        <v>0</v>
      </c>
      <c r="E77" s="96"/>
      <c r="F77" s="97"/>
      <c r="G77" s="35"/>
      <c r="H77" s="35"/>
    </row>
    <row r="78" ht="20.25" spans="1:8">
      <c r="A78" s="35" t="s">
        <v>169</v>
      </c>
      <c r="B78" s="35"/>
      <c r="C78" s="32">
        <v>0</v>
      </c>
      <c r="D78" s="35">
        <f ca="1">((100/(H65))*C78)/100</f>
        <v>0</v>
      </c>
      <c r="E78" s="98"/>
      <c r="F78" s="99"/>
      <c r="G78" s="35"/>
      <c r="H78" s="35"/>
    </row>
    <row r="79" ht="21" spans="1:8">
      <c r="A79" s="29" t="s">
        <v>136</v>
      </c>
      <c r="B79" s="29"/>
      <c r="C79" s="29"/>
      <c r="D79" s="29"/>
      <c r="E79" s="29"/>
      <c r="F79" s="29"/>
      <c r="G79" s="29"/>
      <c r="H79" s="29"/>
    </row>
    <row r="80" ht="20.25" customHeight="1" spans="1:10">
      <c r="A80" s="91" t="str">
        <f>CONCATENATE((IF(OR(A47="",A47="NA"),"",A47)),"= ",(IF(OR(D47="",D47="NA"),"",D47)),".")</f>
        <v>Building B2= G/St + 1st to 30th Floor.</v>
      </c>
      <c r="B80" s="91"/>
      <c r="C80" s="91"/>
      <c r="D80" s="32" t="s">
        <v>137</v>
      </c>
      <c r="E80" s="32" t="s">
        <v>138</v>
      </c>
      <c r="F80" s="32"/>
      <c r="G80" s="32" t="s">
        <v>139</v>
      </c>
      <c r="H80" s="32" t="s">
        <v>140</v>
      </c>
      <c r="I80" s="58" t="str">
        <f ca="1">(IF(E83&gt;99%,"All work completed. Please provide OC.",IF(E83&gt;89.8%,"Plinth, RCC, Brick, Plaster, Flooring, Wooden, Plumbing, Electrification, etc.,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completed","0")))))))))))&amp;(IF(C85=(E81+G81+H81),", RCC Slab",IF(C85&gt;0,", RCC upto "&amp;C85&amp;" Slab",""))&amp;(IF(C86=H81,", Brickwork",IF(C86&gt;0,", Brickwork upto "&amp;C86&amp;" Floor",""))&amp;(IF(C87=H81,", Internal Plaster",IF(C87&gt;0,", Internal Plaster upto "&amp;C87&amp;" Floor",""))&amp;(IF(C88=H81,", External Plaster",IF(C88&gt;0,", External Plaster upto "&amp;C88&amp;" Floor",""))&amp;(IF(C89=H81,", External Plumbing, Elevation and Waterproofing",IF(C89&gt;0,", External Plumbing, Elevation and Waterproofing upto "&amp;C89&amp;" Floor",""))&amp;(IF(C90=H81,", Flooring &amp; Fitting",IF(C90&gt;0,", Flooring &amp; Fitting upto "&amp;C90&amp;" Floor",""))&amp;(IF(C91=H81,", Wooden Work",IF(C91&gt;0,", Wooden Work upto "&amp;C91&amp;" Floor",""))&amp;(IF(C92=H81,", Electrical &amp; Sanitary fittings",IF(C92&gt;0,", Electrical &amp; Sanitary fittings upto "&amp;C92&amp;" Floor",""))&amp;(IF(C93&gt;0,", Finishing upto "&amp;C93&amp;" Floor","")&amp;(IF(C85&gt;0.5," Completed",""))))))))))))))))</f>
        <v>Excavation work Completed. Plinth work completed, RCC upto 23 Slab, Brickwork upto 22 Floor, Internal Plaster upto 17.6 Floor, External Plaster upto 17.6 Floor, External Plumbing, Elevation and Waterproofing upto 6 Floor Completed</v>
      </c>
      <c r="J80" s="59"/>
    </row>
    <row r="81" ht="20.25" spans="1:10">
      <c r="A81" s="91"/>
      <c r="B81" s="91"/>
      <c r="C81" s="91"/>
      <c r="D81" s="32">
        <v>0</v>
      </c>
      <c r="E81" s="32">
        <v>1</v>
      </c>
      <c r="F81" s="32"/>
      <c r="G81" s="32">
        <v>0</v>
      </c>
      <c r="H81" s="32">
        <f ca="1">--TRIM(RIGHT(SUBSTITUTE(LEFT(A80,_xlfn.AGGREGATE(16,6,FIND({0,1,2,3,4,5,6,7,8,9},A80,ROW(INDIRECT("1:"&amp;LEN(A80)))),1))," ",REPT(" ",LEN(A80))),LEN(A80)))</f>
        <v>30</v>
      </c>
      <c r="I81" s="60" t="s">
        <v>141</v>
      </c>
      <c r="J81" s="59"/>
    </row>
    <row r="82" ht="20.25" customHeight="1" spans="1:10">
      <c r="A82" s="33" t="s">
        <v>142</v>
      </c>
      <c r="B82" s="33"/>
      <c r="C82" s="33" t="s">
        <v>143</v>
      </c>
      <c r="D82" s="33" t="s">
        <v>144</v>
      </c>
      <c r="E82" s="33" t="s">
        <v>145</v>
      </c>
      <c r="F82" s="33"/>
      <c r="G82" s="34" t="s">
        <v>146</v>
      </c>
      <c r="H82" s="34"/>
      <c r="I82" s="61" t="s">
        <v>147</v>
      </c>
      <c r="J82" s="62">
        <f ca="1">H81*25%</f>
        <v>7.5</v>
      </c>
    </row>
    <row r="83" ht="20.25" customHeight="1" spans="1:10">
      <c r="A83" s="35" t="s">
        <v>148</v>
      </c>
      <c r="B83" s="35"/>
      <c r="C83" s="32">
        <f ca="1">J84</f>
        <v>30</v>
      </c>
      <c r="D83" s="35">
        <f ca="1">((100/H81)*C83)/100</f>
        <v>1</v>
      </c>
      <c r="E83" s="94">
        <f ca="1">(((C83/H81*10)+(C84/H81*15)+(25/(E81+G81+H81)*C85)+(5/(H81)*C86)+(2.5/(H81)*C87)+(2.5/(H81)*C88)+(5/H81*C89)+(10/H81*C90)+(2.5/H81*C91)+(2.5/H81*C92)+(10/H81*C93)+(10/H81*C94))/100)</f>
        <v>0.511483870967742</v>
      </c>
      <c r="F83" s="95"/>
      <c r="G83" s="35" t="str">
        <f ca="1">I80</f>
        <v>Excavation work Completed. Plinth work completed, RCC upto 23 Slab, Brickwork upto 22 Floor, Internal Plaster upto 17.6 Floor, External Plaster upto 17.6 Floor, External Plumbing, Elevation and Waterproofing upto 6 Floor Completed</v>
      </c>
      <c r="H83" s="35"/>
      <c r="I83" s="61" t="s">
        <v>149</v>
      </c>
      <c r="J83" s="63">
        <f ca="1">H81*50%</f>
        <v>15</v>
      </c>
    </row>
    <row r="84" ht="20.25" spans="1:10">
      <c r="A84" s="35" t="s">
        <v>150</v>
      </c>
      <c r="B84" s="35"/>
      <c r="C84" s="36">
        <v>30</v>
      </c>
      <c r="D84" s="35">
        <f ca="1">((100/H81)*C84)/100</f>
        <v>1</v>
      </c>
      <c r="E84" s="96"/>
      <c r="F84" s="97"/>
      <c r="G84" s="35"/>
      <c r="H84" s="35"/>
      <c r="I84" s="61" t="s">
        <v>151</v>
      </c>
      <c r="J84" s="63">
        <f ca="1">H81</f>
        <v>30</v>
      </c>
    </row>
    <row r="85" ht="21" customHeight="1" spans="1:10">
      <c r="A85" s="35" t="s">
        <v>152</v>
      </c>
      <c r="B85" s="35"/>
      <c r="C85" s="32">
        <v>23</v>
      </c>
      <c r="D85" s="35">
        <f ca="1">((100/(E81+G81+H81))*C85)/100</f>
        <v>0.741935483870968</v>
      </c>
      <c r="E85" s="96"/>
      <c r="F85" s="97"/>
      <c r="G85" s="35"/>
      <c r="H85" s="35"/>
      <c r="I85" s="61" t="s">
        <v>153</v>
      </c>
      <c r="J85" s="64">
        <f ca="1">(IF(D81&gt;1,(H81/(D81+2)),H81*0.2))</f>
        <v>6</v>
      </c>
    </row>
    <row r="86" ht="21" customHeight="1" spans="1:10">
      <c r="A86" s="35" t="s">
        <v>154</v>
      </c>
      <c r="B86" s="35"/>
      <c r="C86" s="32">
        <f>C85-1</f>
        <v>22</v>
      </c>
      <c r="D86" s="35">
        <f ca="1">((100/H81)*C86)/100</f>
        <v>0.733333333333333</v>
      </c>
      <c r="E86" s="96"/>
      <c r="F86" s="97"/>
      <c r="G86" s="35"/>
      <c r="H86" s="35"/>
      <c r="I86" s="61" t="s">
        <v>155</v>
      </c>
      <c r="J86" s="64">
        <f ca="1">(IF(D81&gt;1,(H81/(D81+2)+J85),H81*0.2+J85))</f>
        <v>12</v>
      </c>
    </row>
    <row r="87" ht="21" customHeight="1" spans="1:10">
      <c r="A87" s="37" t="s">
        <v>156</v>
      </c>
      <c r="B87" s="38"/>
      <c r="C87" s="36">
        <f>C86*0.8</f>
        <v>17.6</v>
      </c>
      <c r="D87" s="35">
        <f ca="1">((100/H81)*C87)/100</f>
        <v>0.586666666666667</v>
      </c>
      <c r="E87" s="96"/>
      <c r="F87" s="97"/>
      <c r="G87" s="35"/>
      <c r="H87" s="35"/>
      <c r="I87" s="61" t="s">
        <v>157</v>
      </c>
      <c r="J87" s="64">
        <f ca="1">(IF(D81&gt;1,(H81/(D81+2)+J86),0))</f>
        <v>0</v>
      </c>
    </row>
    <row r="88" ht="21" customHeight="1" spans="1:10">
      <c r="A88" s="37" t="s">
        <v>158</v>
      </c>
      <c r="B88" s="38"/>
      <c r="C88" s="36">
        <f>C87</f>
        <v>17.6</v>
      </c>
      <c r="D88" s="35">
        <f ca="1">((100/H81)*C88)/100</f>
        <v>0.586666666666667</v>
      </c>
      <c r="E88" s="96"/>
      <c r="F88" s="97"/>
      <c r="G88" s="35"/>
      <c r="H88" s="35"/>
      <c r="I88" s="61" t="s">
        <v>159</v>
      </c>
      <c r="J88" s="64">
        <f ca="1">(IF(D81&gt;2,(H81/(D81+2)+J87),0))</f>
        <v>0</v>
      </c>
    </row>
    <row r="89" ht="63.75" customHeight="1" spans="1:10">
      <c r="A89" s="37" t="s">
        <v>160</v>
      </c>
      <c r="B89" s="38"/>
      <c r="C89" s="32">
        <v>6</v>
      </c>
      <c r="D89" s="35">
        <f ca="1">((100/(H81))*C89)/100</f>
        <v>0.2</v>
      </c>
      <c r="E89" s="96"/>
      <c r="F89" s="97"/>
      <c r="G89" s="35"/>
      <c r="H89" s="35"/>
      <c r="I89" s="61" t="s">
        <v>161</v>
      </c>
      <c r="J89" s="65">
        <f ca="1">(IF(D81&gt;3,(H81/(D81+2)+J88),0))</f>
        <v>0</v>
      </c>
    </row>
    <row r="90" ht="21" customHeight="1" spans="1:10">
      <c r="A90" s="35" t="s">
        <v>162</v>
      </c>
      <c r="B90" s="35"/>
      <c r="C90" s="32">
        <v>0</v>
      </c>
      <c r="D90" s="35">
        <f ca="1">((100/(H81))*C90)/100</f>
        <v>0</v>
      </c>
      <c r="E90" s="96"/>
      <c r="F90" s="97"/>
      <c r="G90" s="35"/>
      <c r="H90" s="35"/>
      <c r="I90" s="61" t="s">
        <v>163</v>
      </c>
      <c r="J90" s="64">
        <f ca="1">(IF(D81&gt;4,(H81/(D81+2)+J89),0))</f>
        <v>0</v>
      </c>
    </row>
    <row r="91" ht="21" customHeight="1" spans="1:10">
      <c r="A91" s="35" t="s">
        <v>164</v>
      </c>
      <c r="B91" s="35"/>
      <c r="C91" s="32">
        <v>0</v>
      </c>
      <c r="D91" s="35">
        <f ca="1">((100/H81)*C91)/100</f>
        <v>0</v>
      </c>
      <c r="E91" s="96"/>
      <c r="F91" s="97"/>
      <c r="G91" s="35"/>
      <c r="H91" s="35"/>
      <c r="I91" s="61" t="s">
        <v>165</v>
      </c>
      <c r="J91" s="64">
        <f ca="1">(IF(D81=1,(H81/(D81+3)+J86),IF(D81=0,(H81*0.3+J86),IF(D81&gt;1,0))))</f>
        <v>21</v>
      </c>
    </row>
    <row r="92" ht="21.75" customHeight="1" spans="1:10">
      <c r="A92" s="35" t="s">
        <v>166</v>
      </c>
      <c r="B92" s="35"/>
      <c r="C92" s="32">
        <v>0</v>
      </c>
      <c r="D92" s="35">
        <f ca="1">((100/H81)*C92)/100</f>
        <v>0</v>
      </c>
      <c r="E92" s="96"/>
      <c r="F92" s="97"/>
      <c r="G92" s="35"/>
      <c r="H92" s="35"/>
      <c r="I92" s="66" t="s">
        <v>167</v>
      </c>
      <c r="J92" s="67">
        <f ca="1">(IF(D81&gt;1.5,(H81/(D81+2)+J86+MAX(0,J87-J86)+MAX(0,J88-J87)+MAX(0,J89-J88)+MAX(0,J90-J89)+MAX(0,J91-J90)),IF(D81=1,(H81/(D81+3)+J91),IF(D81=0,H81*0.3+J91))))</f>
        <v>30</v>
      </c>
    </row>
    <row r="93" ht="20.25" customHeight="1" spans="1:8">
      <c r="A93" s="35" t="s">
        <v>168</v>
      </c>
      <c r="B93" s="35"/>
      <c r="C93" s="32">
        <v>0</v>
      </c>
      <c r="D93" s="35">
        <f ca="1">((100/(H81))*C93)/100</f>
        <v>0</v>
      </c>
      <c r="E93" s="96"/>
      <c r="F93" s="97"/>
      <c r="G93" s="35"/>
      <c r="H93" s="35"/>
    </row>
    <row r="94" ht="20.25" spans="1:8">
      <c r="A94" s="35" t="s">
        <v>169</v>
      </c>
      <c r="B94" s="35"/>
      <c r="C94" s="32">
        <v>0</v>
      </c>
      <c r="D94" s="35">
        <f ca="1">((100/(H81))*C94)/100</f>
        <v>0</v>
      </c>
      <c r="E94" s="98"/>
      <c r="F94" s="99"/>
      <c r="G94" s="35"/>
      <c r="H94" s="35"/>
    </row>
    <row r="95" ht="21" spans="1:8">
      <c r="A95" s="29" t="s">
        <v>136</v>
      </c>
      <c r="B95" s="29"/>
      <c r="C95" s="29"/>
      <c r="D95" s="29"/>
      <c r="E95" s="29"/>
      <c r="F95" s="29"/>
      <c r="G95" s="29"/>
      <c r="H95" s="29"/>
    </row>
    <row r="96" ht="20.25" customHeight="1" spans="1:10">
      <c r="A96" s="100" t="str">
        <f>CONCATENATE((IF(OR(A48="",A48="NA"),"",A48)),"= ",(IF(OR(D48="",D48="NA"),"",D48)),".")</f>
        <v>Building C1= G/St + 1st to 31st Floor.</v>
      </c>
      <c r="B96" s="101"/>
      <c r="C96" s="102"/>
      <c r="D96" s="32" t="s">
        <v>137</v>
      </c>
      <c r="E96" s="32" t="s">
        <v>138</v>
      </c>
      <c r="F96" s="32"/>
      <c r="G96" s="32" t="s">
        <v>139</v>
      </c>
      <c r="H96" s="32" t="s">
        <v>140</v>
      </c>
      <c r="I96" s="58" t="str">
        <f>(IF(E99&gt;99%,"All work completed. Please provide OC.",IF(E99&gt;89.8%,"Plinth, RCC, Brick, Plaster, Flooring, Wooden, Plumbing, Electrification, etc., work Completed. Finishing work is in process.",IF(E99&lt;94%,(IF(C99=0,"Work not yet Started.",IF(D99=25%,"Piling work in process",IF(D99=50%,"Excavation work in process",IF(D99=100%,"Excavation work Completed. ","0")))&amp;(IF(C100=0%,"",IF(C100=J101,"Footing work is process",IF(C100=J102,"Footing work Completed",IF(C100=J103,"1st Basement Completed",IF(C100=J104,"1st &amp; 2nd Basement Completed",IF(C100=J105,"1st to 3rd Basement Completed",IF(C100=J106,"1st to 4th Basement Completed",IF(C100=J107,"Plinth work is process",IF(C100=J108,"Plinth work completed","0")))))))))))&amp;(IF(C101=(E97+G97+H97),", RCC Slab",IF(C101&gt;0,", RCC upto "&amp;C101&amp;" Slab",""))&amp;(IF(C102=H97,", Brickwork",IF(C102&gt;0,", Brickwork upto "&amp;C102&amp;" Floor",""))&amp;(IF(C103=H97,", Internal Plaster",IF(C103&gt;0,", Internal Plaster upto "&amp;C103&amp;" Floor",""))&amp;(IF(C104=H97,", External Plaster",IF(C104&gt;0,", External Plaster upto "&amp;C104&amp;" Floor",""))&amp;(IF(C105=H97,", External Plumbing, Elevation and Waterproofing",IF(C105&gt;0,", External Plumbing, Elevation and Waterproofing upto "&amp;C105&amp;" Floor",""))&amp;(IF(C106=H97,", Flooring &amp; Fitting",IF(C106&gt;0,", Flooring &amp; Fitting upto "&amp;C106&amp;" Floor",""))&amp;(IF(C107=H97,", Wooden Work",IF(C107&gt;0,", Wooden Work upto "&amp;C107&amp;" Floor",""))&amp;(IF(C108=H97,", Electrical &amp; Sanitary fittings",IF(C108&gt;0,", Electrical &amp; Sanitary fittings upto "&amp;C108&amp;" Floor",""))&amp;(IF(C109&gt;0,", Finishing upto "&amp;C109&amp;" Floor","")&amp;(IF(C101&gt;0.5," Completed",""))))))))))))))))</f>
        <v>Excavation work Completed. Plinth work completed</v>
      </c>
      <c r="J96" s="59"/>
    </row>
    <row r="97" ht="20.25" spans="1:10">
      <c r="A97" s="103"/>
      <c r="B97" s="104"/>
      <c r="C97" s="105"/>
      <c r="D97" s="32">
        <v>0</v>
      </c>
      <c r="E97" s="32">
        <v>1</v>
      </c>
      <c r="F97" s="32"/>
      <c r="G97" s="32">
        <v>0</v>
      </c>
      <c r="H97" s="32">
        <v>31</v>
      </c>
      <c r="I97" s="60" t="s">
        <v>141</v>
      </c>
      <c r="J97" s="59"/>
    </row>
    <row r="98" ht="20.25" customHeight="1" spans="1:10">
      <c r="A98" s="33" t="s">
        <v>142</v>
      </c>
      <c r="B98" s="33"/>
      <c r="C98" s="33" t="s">
        <v>143</v>
      </c>
      <c r="D98" s="33" t="s">
        <v>144</v>
      </c>
      <c r="E98" s="33" t="s">
        <v>145</v>
      </c>
      <c r="F98" s="33"/>
      <c r="G98" s="34" t="s">
        <v>146</v>
      </c>
      <c r="H98" s="34"/>
      <c r="I98" s="61" t="s">
        <v>147</v>
      </c>
      <c r="J98" s="62">
        <f>H97*25%</f>
        <v>7.75</v>
      </c>
    </row>
    <row r="99" ht="20.25" customHeight="1" spans="1:10">
      <c r="A99" s="35" t="s">
        <v>148</v>
      </c>
      <c r="B99" s="35"/>
      <c r="C99" s="32">
        <f>J100</f>
        <v>31</v>
      </c>
      <c r="D99" s="35">
        <f>((100/H97)*C99)/100</f>
        <v>1</v>
      </c>
      <c r="E99" s="94">
        <f>(((C99/H97*10)+(C100/H97*15)+(25/(E97+G97+H97)*C101)+(5/(H97)*C102)+(2.5/(H97)*C103)+(2.5/(H97)*C104)+(5/H97*C105)+(10/H97*C106)+(2.5/H97*C107)+(2.5/H97*C108)+(10/H97*C109)+(10/H97*C110))/100)</f>
        <v>0.25</v>
      </c>
      <c r="F99" s="95"/>
      <c r="G99" s="35" t="str">
        <f>I96</f>
        <v>Excavation work Completed. Plinth work completed</v>
      </c>
      <c r="H99" s="35"/>
      <c r="I99" s="61" t="s">
        <v>149</v>
      </c>
      <c r="J99" s="63">
        <f>H97*50%</f>
        <v>15.5</v>
      </c>
    </row>
    <row r="100" ht="20.25" spans="1:10">
      <c r="A100" s="35" t="s">
        <v>150</v>
      </c>
      <c r="B100" s="35"/>
      <c r="C100" s="36">
        <v>31</v>
      </c>
      <c r="D100" s="35">
        <f>((100/H97)*C100)/100</f>
        <v>1</v>
      </c>
      <c r="E100" s="96"/>
      <c r="F100" s="97"/>
      <c r="G100" s="35"/>
      <c r="H100" s="35"/>
      <c r="I100" s="61" t="s">
        <v>151</v>
      </c>
      <c r="J100" s="63">
        <f>H97</f>
        <v>31</v>
      </c>
    </row>
    <row r="101" ht="21" customHeight="1" spans="1:10">
      <c r="A101" s="35" t="s">
        <v>152</v>
      </c>
      <c r="B101" s="35"/>
      <c r="C101" s="32">
        <v>0</v>
      </c>
      <c r="D101" s="35">
        <f>((100/(E97+G97+H97))*C101)/100</f>
        <v>0</v>
      </c>
      <c r="E101" s="96"/>
      <c r="F101" s="97"/>
      <c r="G101" s="35"/>
      <c r="H101" s="35"/>
      <c r="I101" s="61" t="s">
        <v>153</v>
      </c>
      <c r="J101" s="64">
        <f>(IF(D97&gt;1,(H97/(D97+2)),H97*0.2))</f>
        <v>6.2</v>
      </c>
    </row>
    <row r="102" ht="21" customHeight="1" spans="1:10">
      <c r="A102" s="35" t="s">
        <v>154</v>
      </c>
      <c r="B102" s="35"/>
      <c r="C102" s="32">
        <v>0</v>
      </c>
      <c r="D102" s="35">
        <f>((100/H97)*C102)/100</f>
        <v>0</v>
      </c>
      <c r="E102" s="96"/>
      <c r="F102" s="97"/>
      <c r="G102" s="35"/>
      <c r="H102" s="35"/>
      <c r="I102" s="61" t="s">
        <v>155</v>
      </c>
      <c r="J102" s="64">
        <f>(IF(D97&gt;1,(H97/(D97+2)+J101),H97*0.2+J101))</f>
        <v>12.4</v>
      </c>
    </row>
    <row r="103" ht="21" customHeight="1" spans="1:10">
      <c r="A103" s="37" t="s">
        <v>156</v>
      </c>
      <c r="B103" s="38"/>
      <c r="C103" s="32">
        <v>0</v>
      </c>
      <c r="D103" s="35">
        <f>((100/H97)*C103)/100</f>
        <v>0</v>
      </c>
      <c r="E103" s="96"/>
      <c r="F103" s="97"/>
      <c r="G103" s="35"/>
      <c r="H103" s="35"/>
      <c r="I103" s="61" t="s">
        <v>157</v>
      </c>
      <c r="J103" s="64">
        <f>(IF(D97&gt;1,(H97/(D97+2)+J102),0))</f>
        <v>0</v>
      </c>
    </row>
    <row r="104" ht="21" customHeight="1" spans="1:10">
      <c r="A104" s="37" t="s">
        <v>158</v>
      </c>
      <c r="B104" s="38"/>
      <c r="C104" s="32">
        <v>0</v>
      </c>
      <c r="D104" s="35">
        <f>((100/H97)*C104)/100</f>
        <v>0</v>
      </c>
      <c r="E104" s="96"/>
      <c r="F104" s="97"/>
      <c r="G104" s="35"/>
      <c r="H104" s="35"/>
      <c r="I104" s="61" t="s">
        <v>159</v>
      </c>
      <c r="J104" s="64">
        <f>(IF(D97&gt;2,(H97/(D97+2)+J103),0))</f>
        <v>0</v>
      </c>
    </row>
    <row r="105" ht="63.75" customHeight="1" spans="1:10">
      <c r="A105" s="37" t="s">
        <v>160</v>
      </c>
      <c r="B105" s="38"/>
      <c r="C105" s="32">
        <v>0</v>
      </c>
      <c r="D105" s="35">
        <f>((100/(H97))*C105)/100</f>
        <v>0</v>
      </c>
      <c r="E105" s="96"/>
      <c r="F105" s="97"/>
      <c r="G105" s="35"/>
      <c r="H105" s="35"/>
      <c r="I105" s="61" t="s">
        <v>161</v>
      </c>
      <c r="J105" s="65">
        <f>(IF(D97&gt;3,(H97/(D97+2)+J104),0))</f>
        <v>0</v>
      </c>
    </row>
    <row r="106" ht="21" customHeight="1" spans="1:10">
      <c r="A106" s="35" t="s">
        <v>162</v>
      </c>
      <c r="B106" s="35"/>
      <c r="C106" s="32">
        <v>0</v>
      </c>
      <c r="D106" s="35">
        <f>((100/(H97))*C106)/100</f>
        <v>0</v>
      </c>
      <c r="E106" s="96"/>
      <c r="F106" s="97"/>
      <c r="G106" s="35"/>
      <c r="H106" s="35"/>
      <c r="I106" s="61" t="s">
        <v>163</v>
      </c>
      <c r="J106" s="64">
        <f>(IF(D97&gt;4,(H97/(D97+2)+J105),0))</f>
        <v>0</v>
      </c>
    </row>
    <row r="107" ht="21" customHeight="1" spans="1:10">
      <c r="A107" s="35" t="s">
        <v>164</v>
      </c>
      <c r="B107" s="35"/>
      <c r="C107" s="32">
        <v>0</v>
      </c>
      <c r="D107" s="35">
        <f>((100/H97)*C107)/100</f>
        <v>0</v>
      </c>
      <c r="E107" s="96"/>
      <c r="F107" s="97"/>
      <c r="G107" s="35"/>
      <c r="H107" s="35"/>
      <c r="I107" s="61" t="s">
        <v>165</v>
      </c>
      <c r="J107" s="64">
        <f>(IF(D97=1,(H97/(D97+3)+J102),IF(D97=0,(H97*0.3+J102),IF(D97&gt;1,0))))</f>
        <v>21.7</v>
      </c>
    </row>
    <row r="108" ht="21.75" customHeight="1" spans="1:10">
      <c r="A108" s="35" t="s">
        <v>166</v>
      </c>
      <c r="B108" s="35"/>
      <c r="C108" s="32">
        <v>0</v>
      </c>
      <c r="D108" s="35">
        <f>((100/H97)*C108)/100</f>
        <v>0</v>
      </c>
      <c r="E108" s="96"/>
      <c r="F108" s="97"/>
      <c r="G108" s="35"/>
      <c r="H108" s="35"/>
      <c r="I108" s="66" t="s">
        <v>167</v>
      </c>
      <c r="J108" s="67">
        <f>(IF(D97&gt;1.5,(H97/(D97+2)+J102+MAX(0,J103-J102)+MAX(0,J104-J103)+MAX(0,J105-J104)+MAX(0,J106-J105)+MAX(0,J107-J106)),IF(D97=1,(H97/(D97+3)+J107),IF(D97=0,H97*0.3+J107))))</f>
        <v>31</v>
      </c>
    </row>
    <row r="109" ht="20.25" customHeight="1" spans="1:8">
      <c r="A109" s="35" t="s">
        <v>168</v>
      </c>
      <c r="B109" s="35"/>
      <c r="C109" s="32">
        <v>0</v>
      </c>
      <c r="D109" s="35">
        <f>((100/(H97))*C109)/100</f>
        <v>0</v>
      </c>
      <c r="E109" s="96"/>
      <c r="F109" s="97"/>
      <c r="G109" s="35"/>
      <c r="H109" s="35"/>
    </row>
    <row r="110" ht="20.25" spans="1:8">
      <c r="A110" s="35" t="s">
        <v>169</v>
      </c>
      <c r="B110" s="35"/>
      <c r="C110" s="32">
        <v>0</v>
      </c>
      <c r="D110" s="35">
        <f>((100/(H97))*C110)/100</f>
        <v>0</v>
      </c>
      <c r="E110" s="98"/>
      <c r="F110" s="99"/>
      <c r="G110" s="35"/>
      <c r="H110" s="35"/>
    </row>
    <row r="111" ht="21" spans="1:8">
      <c r="A111" s="29" t="s">
        <v>136</v>
      </c>
      <c r="B111" s="29"/>
      <c r="C111" s="29"/>
      <c r="D111" s="29"/>
      <c r="E111" s="29"/>
      <c r="F111" s="29"/>
      <c r="G111" s="29"/>
      <c r="H111" s="29"/>
    </row>
    <row r="112" ht="20.25" customHeight="1" spans="1:10">
      <c r="A112" s="91" t="str">
        <f>CONCATENATE((IF(OR(A49="",A49="NA"),"",A49)),"= ",(IF(OR(D49="",D49="NA"),"",D49)),".")</f>
        <v>Building C2= G/St + 1st to 25th Floor.</v>
      </c>
      <c r="B112" s="91"/>
      <c r="C112" s="91"/>
      <c r="D112" s="32" t="s">
        <v>137</v>
      </c>
      <c r="E112" s="32" t="s">
        <v>138</v>
      </c>
      <c r="F112" s="32"/>
      <c r="G112" s="32" t="s">
        <v>139</v>
      </c>
      <c r="H112" s="32" t="s">
        <v>140</v>
      </c>
      <c r="I112" s="58" t="str">
        <f ca="1">(IF(E115&gt;99%,"All work completed. Please provide OC.",IF(E115&gt;89.8%,"Plinth, RCC, Brick, Plaster, Flooring, Wooden, Plumbing, Electrification, etc., work Completed. Finishing work is in process.",IF(E115&lt;94%,(IF(C115=0,"Work not yet Started.",IF(D115=25%,"Piling work in process",IF(D115=50%,"Excavation work in process",IF(D115=100%,"Excavation work Completed. ","0")))&amp;(IF(C116=0%,"",IF(C116=J117,"Footing work is process",IF(C116=J118,"Footing work Completed",IF(C116=J119,"1st Basement Completed",IF(C116=J120,"1st &amp; 2nd Basement Completed",IF(C116=J121,"1st to 3rd Basement Completed",IF(C116=J122,"1st to 4th Basement Completed",IF(C116=J123,"Plinth work is process",IF(C116=J124,"Plinth work completed","0")))))))))))&amp;(IF(C117=(E113+G113+H113),", RCC Slab",IF(C117&gt;0,", RCC upto "&amp;C117&amp;" Slab",""))&amp;(IF(C118=H113,", Brickwork",IF(C118&gt;0,", Brickwork upto "&amp;C118&amp;" Floor",""))&amp;(IF(C119=H113,", Internal Plaster",IF(C119&gt;0,", Internal Plaster upto "&amp;C119&amp;" Floor",""))&amp;(IF(C120=H113,", External Plaster",IF(C120&gt;0,", External Plaster upto "&amp;C120&amp;" Floor",""))&amp;(IF(C121=H113,", External Plumbing, Elevation and Waterproofing",IF(C121&gt;0,", External Plumbing, Elevation and Waterproofing upto "&amp;C121&amp;" Floor",""))&amp;(IF(C122=H113,", Flooring &amp; Fitting",IF(C122&gt;0,", Flooring &amp; Fitting upto "&amp;C122&amp;" Floor",""))&amp;(IF(C123=H113,", Wooden Work",IF(C123&gt;0,", Wooden Work upto "&amp;C123&amp;" Floor",""))&amp;(IF(C124=H113,", Electrical &amp; Sanitary fittings",IF(C124&gt;0,", Electrical &amp; Sanitary fittings upto "&amp;C124&amp;" Floor",""))&amp;(IF(C125&gt;0,", Finishing upto "&amp;C125&amp;" Floor","")&amp;(IF(C117&gt;0.5," Completed",""))))))))))))))))</f>
        <v>Excavation work Completed. Plinth work completed</v>
      </c>
      <c r="J112" s="59"/>
    </row>
    <row r="113" ht="20.25" spans="1:10">
      <c r="A113" s="91"/>
      <c r="B113" s="91"/>
      <c r="C113" s="91"/>
      <c r="D113" s="32">
        <f>IF(AND(ISNUMBER(SEARCH("1B",A112))),1,IF(AND(ISNUMBER(SEARCH("2B",A112))),2,IF(AND(ISNUMBER(SEARCH("3B",A112))),3,IF(AND(ISNUMBER(SEARCH("4B",A112))),4,IF(ISNUMBER(SEARCH("5B",A112)),5,0)))))</f>
        <v>0</v>
      </c>
      <c r="E113" s="32">
        <v>1</v>
      </c>
      <c r="F113" s="32"/>
      <c r="G113" s="32">
        <v>0</v>
      </c>
      <c r="H113" s="32">
        <f ca="1">--TRIM(RIGHT(SUBSTITUTE(LEFT(A112,_xlfn.AGGREGATE(16,6,FIND({0,1,2,3,4,5,6,7,8,9},A112,ROW(INDIRECT("1:"&amp;LEN(A112)))),1))," ",REPT(" ",LEN(A112))),LEN(A112)))</f>
        <v>25</v>
      </c>
      <c r="I113" s="60" t="s">
        <v>141</v>
      </c>
      <c r="J113" s="59"/>
    </row>
    <row r="114" ht="20.25" customHeight="1" spans="1:10">
      <c r="A114" s="33" t="s">
        <v>142</v>
      </c>
      <c r="B114" s="33"/>
      <c r="C114" s="33" t="s">
        <v>143</v>
      </c>
      <c r="D114" s="33" t="s">
        <v>144</v>
      </c>
      <c r="E114" s="33" t="s">
        <v>145</v>
      </c>
      <c r="F114" s="33"/>
      <c r="G114" s="34" t="s">
        <v>146</v>
      </c>
      <c r="H114" s="34"/>
      <c r="I114" s="61" t="s">
        <v>147</v>
      </c>
      <c r="J114" s="62">
        <f ca="1">H113*25%</f>
        <v>6.25</v>
      </c>
    </row>
    <row r="115" ht="20.25" customHeight="1" spans="1:10">
      <c r="A115" s="35" t="s">
        <v>148</v>
      </c>
      <c r="B115" s="35"/>
      <c r="C115" s="32">
        <f ca="1">J116</f>
        <v>25</v>
      </c>
      <c r="D115" s="35">
        <f ca="1">((100/H113)*C115)/100</f>
        <v>1</v>
      </c>
      <c r="E115" s="94">
        <f ca="1">(((C115/H113*10)+(C116/H113*15)+(25/(E113+G113+H113)*C117)+(5/(H113)*C118)+(2.5/(H113)*C119)+(2.5/(H113)*C120)+(5/H113*C121)+(10/H113*C122)+(2.5/H113*C123)+(2.5/H113*C124)+(10/H113*C125)+(10/H113*C126))/100)</f>
        <v>0.25</v>
      </c>
      <c r="F115" s="95"/>
      <c r="G115" s="35" t="str">
        <f ca="1">I112</f>
        <v>Excavation work Completed. Plinth work completed</v>
      </c>
      <c r="H115" s="35"/>
      <c r="I115" s="61" t="s">
        <v>149</v>
      </c>
      <c r="J115" s="63">
        <f ca="1">H113*50%</f>
        <v>12.5</v>
      </c>
    </row>
    <row r="116" ht="20.25" spans="1:10">
      <c r="A116" s="35" t="s">
        <v>150</v>
      </c>
      <c r="B116" s="35"/>
      <c r="C116" s="36">
        <f ca="1">J124</f>
        <v>25</v>
      </c>
      <c r="D116" s="35">
        <f ca="1">((100/H113)*C116)/100</f>
        <v>1</v>
      </c>
      <c r="E116" s="96"/>
      <c r="F116" s="97"/>
      <c r="G116" s="35"/>
      <c r="H116" s="35"/>
      <c r="I116" s="61" t="s">
        <v>151</v>
      </c>
      <c r="J116" s="63">
        <f ca="1">H113</f>
        <v>25</v>
      </c>
    </row>
    <row r="117" ht="21" customHeight="1" spans="1:10">
      <c r="A117" s="35" t="s">
        <v>152</v>
      </c>
      <c r="B117" s="35"/>
      <c r="C117" s="36">
        <v>0</v>
      </c>
      <c r="D117" s="35">
        <f ca="1">((100/(E113+G113+H113))*C117)/100</f>
        <v>0</v>
      </c>
      <c r="E117" s="96"/>
      <c r="F117" s="97"/>
      <c r="G117" s="35"/>
      <c r="H117" s="35"/>
      <c r="I117" s="61" t="s">
        <v>153</v>
      </c>
      <c r="J117" s="64">
        <f ca="1">(IF(D113&gt;1,(H113/(D113+2)),H113*0.2))</f>
        <v>5</v>
      </c>
    </row>
    <row r="118" ht="21" customHeight="1" spans="1:10">
      <c r="A118" s="35" t="s">
        <v>154</v>
      </c>
      <c r="B118" s="35"/>
      <c r="C118" s="32">
        <v>0</v>
      </c>
      <c r="D118" s="35">
        <f ca="1">((100/H113)*C118)/100</f>
        <v>0</v>
      </c>
      <c r="E118" s="96"/>
      <c r="F118" s="97"/>
      <c r="G118" s="35"/>
      <c r="H118" s="35"/>
      <c r="I118" s="61" t="s">
        <v>155</v>
      </c>
      <c r="J118" s="64">
        <f ca="1">(IF(D113&gt;1,(H113/(D113+2)+J117),H113*0.2+J117))</f>
        <v>10</v>
      </c>
    </row>
    <row r="119" ht="21" customHeight="1" spans="1:10">
      <c r="A119" s="37" t="s">
        <v>156</v>
      </c>
      <c r="B119" s="38"/>
      <c r="C119" s="32">
        <v>0</v>
      </c>
      <c r="D119" s="35">
        <f ca="1">((100/H113)*C119)/100</f>
        <v>0</v>
      </c>
      <c r="E119" s="96"/>
      <c r="F119" s="97"/>
      <c r="G119" s="35"/>
      <c r="H119" s="35"/>
      <c r="I119" s="61" t="s">
        <v>157</v>
      </c>
      <c r="J119" s="64">
        <f ca="1">(IF(D113&gt;1,(H113/(D113+2)+J118),0))</f>
        <v>0</v>
      </c>
    </row>
    <row r="120" ht="21" customHeight="1" spans="1:10">
      <c r="A120" s="37" t="s">
        <v>158</v>
      </c>
      <c r="B120" s="38"/>
      <c r="C120" s="32">
        <v>0</v>
      </c>
      <c r="D120" s="35">
        <f ca="1">((100/H113)*C120)/100</f>
        <v>0</v>
      </c>
      <c r="E120" s="96"/>
      <c r="F120" s="97"/>
      <c r="G120" s="35"/>
      <c r="H120" s="35"/>
      <c r="I120" s="61" t="s">
        <v>159</v>
      </c>
      <c r="J120" s="64">
        <f ca="1">(IF(D113&gt;2,(H113/(D113+2)+J119),0))</f>
        <v>0</v>
      </c>
    </row>
    <row r="121" ht="57.75" customHeight="1" spans="1:10">
      <c r="A121" s="37" t="s">
        <v>160</v>
      </c>
      <c r="B121" s="38"/>
      <c r="C121" s="32">
        <v>0</v>
      </c>
      <c r="D121" s="35">
        <f ca="1">((100/(H113))*C121)/100</f>
        <v>0</v>
      </c>
      <c r="E121" s="96"/>
      <c r="F121" s="97"/>
      <c r="G121" s="35"/>
      <c r="H121" s="35"/>
      <c r="I121" s="61" t="s">
        <v>161</v>
      </c>
      <c r="J121" s="65">
        <f ca="1">(IF(D113&gt;3,(H113/(D113+2)+J120),0))</f>
        <v>0</v>
      </c>
    </row>
    <row r="122" ht="21" customHeight="1" spans="1:10">
      <c r="A122" s="35" t="s">
        <v>162</v>
      </c>
      <c r="B122" s="35"/>
      <c r="C122" s="32">
        <v>0</v>
      </c>
      <c r="D122" s="35">
        <f ca="1">((100/(H113))*C122)/100</f>
        <v>0</v>
      </c>
      <c r="E122" s="96"/>
      <c r="F122" s="97"/>
      <c r="G122" s="35"/>
      <c r="H122" s="35"/>
      <c r="I122" s="61" t="s">
        <v>163</v>
      </c>
      <c r="J122" s="64">
        <f ca="1">(IF(D113&gt;4,(H113/(D113+2)+J121),0))</f>
        <v>0</v>
      </c>
    </row>
    <row r="123" ht="21" customHeight="1" spans="1:10">
      <c r="A123" s="35" t="s">
        <v>164</v>
      </c>
      <c r="B123" s="35"/>
      <c r="C123" s="32">
        <v>0</v>
      </c>
      <c r="D123" s="35">
        <f ca="1">((100/H113)*C123)/100</f>
        <v>0</v>
      </c>
      <c r="E123" s="96"/>
      <c r="F123" s="97"/>
      <c r="G123" s="35"/>
      <c r="H123" s="35"/>
      <c r="I123" s="61" t="s">
        <v>165</v>
      </c>
      <c r="J123" s="64">
        <f ca="1">(IF(D113=1,(H113/(D113+3)+J118),IF(D113=0,(H113*0.3+J118),IF(D113&gt;1,0))))</f>
        <v>17.5</v>
      </c>
    </row>
    <row r="124" ht="21.75" customHeight="1" spans="1:10">
      <c r="A124" s="35" t="s">
        <v>166</v>
      </c>
      <c r="B124" s="35"/>
      <c r="C124" s="32">
        <v>0</v>
      </c>
      <c r="D124" s="35">
        <f ca="1">((100/H113)*C124)/100</f>
        <v>0</v>
      </c>
      <c r="E124" s="96"/>
      <c r="F124" s="97"/>
      <c r="G124" s="35"/>
      <c r="H124" s="35"/>
      <c r="I124" s="66" t="s">
        <v>167</v>
      </c>
      <c r="J124" s="67">
        <f ca="1">(IF(D113&gt;1.5,(H113/(D113+2)+J118+MAX(0,J119-J118)+MAX(0,J120-J119)+MAX(0,J121-J120)+MAX(0,J122-J121)+MAX(0,J123-J122)),IF(D113=1,(H113/(D113+3)+J123),IF(D113=0,H113*0.3+J123))))</f>
        <v>25</v>
      </c>
    </row>
    <row r="125" ht="20.25" customHeight="1" spans="1:8">
      <c r="A125" s="35" t="s">
        <v>168</v>
      </c>
      <c r="B125" s="35"/>
      <c r="C125" s="32">
        <v>0</v>
      </c>
      <c r="D125" s="35">
        <f ca="1">((100/(H113))*C125)/100</f>
        <v>0</v>
      </c>
      <c r="E125" s="96"/>
      <c r="F125" s="97"/>
      <c r="G125" s="35"/>
      <c r="H125" s="35"/>
    </row>
    <row r="126" ht="20.25" spans="1:8">
      <c r="A126" s="35" t="s">
        <v>169</v>
      </c>
      <c r="B126" s="35"/>
      <c r="C126" s="32">
        <v>0</v>
      </c>
      <c r="D126" s="35">
        <f ca="1">((100/(H113))*C126)/100</f>
        <v>0</v>
      </c>
      <c r="E126" s="98"/>
      <c r="F126" s="99"/>
      <c r="G126" s="35"/>
      <c r="H126" s="35"/>
    </row>
    <row r="127" ht="21" spans="1:8">
      <c r="A127" s="29" t="s">
        <v>136</v>
      </c>
      <c r="B127" s="29"/>
      <c r="C127" s="29"/>
      <c r="D127" s="29"/>
      <c r="E127" s="29"/>
      <c r="F127" s="29"/>
      <c r="G127" s="29"/>
      <c r="H127" s="29"/>
    </row>
    <row r="128" ht="20.25" customHeight="1" spans="1:10">
      <c r="A128" s="91" t="str">
        <f>CONCATENATE((IF(OR(A50="",A50="NA"),"",A50)),"= ",(IF(OR(D50="",D50="NA"),"",D50)),".")</f>
        <v>Building D1 &amp; D2= B + G/St + P + 1st to 30th Floor.</v>
      </c>
      <c r="B128" s="91"/>
      <c r="C128" s="91"/>
      <c r="D128" s="32" t="s">
        <v>137</v>
      </c>
      <c r="E128" s="32" t="s">
        <v>138</v>
      </c>
      <c r="F128" s="32"/>
      <c r="G128" s="32" t="s">
        <v>139</v>
      </c>
      <c r="H128" s="32" t="s">
        <v>140</v>
      </c>
      <c r="I128" s="58" t="str">
        <f ca="1">(IF(E131&gt;99%,"All work completed. Please provide OC.",IF(E131&gt;89.8%,"Plinth, RCC, Brick, Plaster, Flooring, Wooden, Plumbing, Electrification, etc., work Completed. Finishing work is in process.",IF(E131&lt;94%,(IF(C131=0,"Work not yet Started.",IF(D131=25%,"Piling work in process",IF(D131=50%,"Excavation work in process",IF(D131=100%,"Excavation work Completed. ","0")))&amp;(IF(C132=0%,"",IF(C132=J133,"Footing work is process",IF(C132=J134,"Footing work Completed",IF(C132=J135,"1st Basement Completed",IF(C132=J136,"1st &amp; 2nd Basement Completed",IF(C132=J137,"1st to 3rd Basement Completed",IF(C132=J138,"1st to 4th Basement Completed",IF(C132=J139,"Plinth work is process",IF(C132=J140,"Plinth work completed","0")))))))))))&amp;(IF(C133=(E129+G129+H129),", RCC Slab",IF(C133&gt;0,", RCC upto "&amp;C133&amp;" Slab",""))&amp;(IF(C134=H129,", Brickwork",IF(C134&gt;0,", Brickwork upto "&amp;C134&amp;" Floor",""))&amp;(IF(C135=H129,", Internal Plaster",IF(C135&gt;0,", Internal Plaster upto "&amp;C135&amp;" Floor",""))&amp;(IF(C136=H129,", External Plaster",IF(C136&gt;0,", External Plaster upto "&amp;C136&amp;" Floor",""))&amp;(IF(C137=H129,", External Plumbing, Elevation and Waterproofing",IF(C137&gt;0,", External Plumbing, Elevation and Waterproofing upto "&amp;C137&amp;" Floor",""))&amp;(IF(C138=H129,", Flooring &amp; Fitting",IF(C138&gt;0,", Flooring &amp; Fitting upto "&amp;C138&amp;" Floor",""))&amp;(IF(C139=H129,", Wooden Work",IF(C139&gt;0,", Wooden Work upto "&amp;C139&amp;" Floor",""))&amp;(IF(C140=H129,", Electrical &amp; Sanitary fittings",IF(C140&gt;0,", Electrical &amp; Sanitary fittings upto "&amp;C140&amp;" Floor",""))&amp;(IF(C141&gt;0,", Finishing upto "&amp;C141&amp;" Floor","")&amp;(IF(C133&gt;0.5," Completed",""))))))))))))))))</f>
        <v>Excavation work Completed. Plinth work is process</v>
      </c>
      <c r="J128" s="59"/>
    </row>
    <row r="129" ht="20.25" spans="1:10">
      <c r="A129" s="91"/>
      <c r="B129" s="91"/>
      <c r="C129" s="91"/>
      <c r="D129" s="32">
        <v>1</v>
      </c>
      <c r="E129" s="32">
        <v>1</v>
      </c>
      <c r="F129" s="32"/>
      <c r="G129" s="32">
        <v>0</v>
      </c>
      <c r="H129" s="32">
        <f ca="1">--TRIM(RIGHT(SUBSTITUTE(LEFT(A128,_xlfn.AGGREGATE(16,6,FIND({0,1,2,3,4,5,6,7,8,9},A128,ROW(INDIRECT("1:"&amp;LEN(A128)))),1))," ",REPT(" ",LEN(A128))),LEN(A128)))</f>
        <v>30</v>
      </c>
      <c r="I129" s="60" t="s">
        <v>141</v>
      </c>
      <c r="J129" s="59"/>
    </row>
    <row r="130" ht="20.25" customHeight="1" spans="1:10">
      <c r="A130" s="33" t="s">
        <v>142</v>
      </c>
      <c r="B130" s="33"/>
      <c r="C130" s="33" t="s">
        <v>143</v>
      </c>
      <c r="D130" s="33" t="s">
        <v>144</v>
      </c>
      <c r="E130" s="33" t="s">
        <v>145</v>
      </c>
      <c r="F130" s="33"/>
      <c r="G130" s="34" t="s">
        <v>146</v>
      </c>
      <c r="H130" s="34"/>
      <c r="I130" s="61" t="s">
        <v>147</v>
      </c>
      <c r="J130" s="62">
        <f ca="1">H129*25%</f>
        <v>7.5</v>
      </c>
    </row>
    <row r="131" ht="20.25" customHeight="1" spans="1:10">
      <c r="A131" s="35" t="s">
        <v>148</v>
      </c>
      <c r="B131" s="35"/>
      <c r="C131" s="32">
        <f ca="1">J132</f>
        <v>30</v>
      </c>
      <c r="D131" s="35">
        <f ca="1">((100/H129)*C131)/100</f>
        <v>1</v>
      </c>
      <c r="E131" s="94">
        <f ca="1">(((C131/H129*10)+(C132/H129*15)+(25/(E129+G129+H129)*C133)+(5/(H129)*C134)+(2.5/(H129)*C135)+(2.5/(H129)*C136)+(5/H129*C137)+(10/H129*C138)+(2.5/H129*C139)+(2.5/H129*C140)+(10/H129*C141)+(10/H129*C142))/100)</f>
        <v>0.1975</v>
      </c>
      <c r="F131" s="95"/>
      <c r="G131" s="35" t="str">
        <f ca="1">I128</f>
        <v>Excavation work Completed. Plinth work is process</v>
      </c>
      <c r="H131" s="35"/>
      <c r="I131" s="61" t="s">
        <v>149</v>
      </c>
      <c r="J131" s="63">
        <f ca="1">H129*50%</f>
        <v>15</v>
      </c>
    </row>
    <row r="132" ht="20.25" spans="1:10">
      <c r="A132" s="35" t="s">
        <v>150</v>
      </c>
      <c r="B132" s="35"/>
      <c r="C132" s="36">
        <f ca="1">J139</f>
        <v>19.5</v>
      </c>
      <c r="D132" s="35">
        <f ca="1">((100/H129)*C132)/100</f>
        <v>0.65</v>
      </c>
      <c r="E132" s="96"/>
      <c r="F132" s="97"/>
      <c r="G132" s="35"/>
      <c r="H132" s="35"/>
      <c r="I132" s="61" t="s">
        <v>151</v>
      </c>
      <c r="J132" s="63">
        <f ca="1">H129</f>
        <v>30</v>
      </c>
    </row>
    <row r="133" ht="21" customHeight="1" spans="1:10">
      <c r="A133" s="35" t="s">
        <v>152</v>
      </c>
      <c r="B133" s="35"/>
      <c r="C133" s="32">
        <v>0</v>
      </c>
      <c r="D133" s="35">
        <f ca="1">((100/(E129+G129+H129))*C133)/100</f>
        <v>0</v>
      </c>
      <c r="E133" s="96"/>
      <c r="F133" s="97"/>
      <c r="G133" s="35"/>
      <c r="H133" s="35"/>
      <c r="I133" s="61" t="s">
        <v>153</v>
      </c>
      <c r="J133" s="64">
        <f ca="1">(IF(D129&gt;1,(H129/(D129+2)),H129*0.2))</f>
        <v>6</v>
      </c>
    </row>
    <row r="134" ht="21" customHeight="1" spans="1:10">
      <c r="A134" s="35" t="s">
        <v>154</v>
      </c>
      <c r="B134" s="35"/>
      <c r="C134" s="32">
        <v>0</v>
      </c>
      <c r="D134" s="35">
        <f ca="1">((100/H129)*C134)/100</f>
        <v>0</v>
      </c>
      <c r="E134" s="96"/>
      <c r="F134" s="97"/>
      <c r="G134" s="35"/>
      <c r="H134" s="35"/>
      <c r="I134" s="61" t="s">
        <v>155</v>
      </c>
      <c r="J134" s="64">
        <f ca="1">(IF(D129&gt;1,(H129/(D129+2)+J133),H129*0.2+J133))</f>
        <v>12</v>
      </c>
    </row>
    <row r="135" ht="21" customHeight="1" spans="1:10">
      <c r="A135" s="37" t="s">
        <v>156</v>
      </c>
      <c r="B135" s="38"/>
      <c r="C135" s="32">
        <v>0</v>
      </c>
      <c r="D135" s="35">
        <f ca="1">((100/H129)*C135)/100</f>
        <v>0</v>
      </c>
      <c r="E135" s="96"/>
      <c r="F135" s="97"/>
      <c r="G135" s="35"/>
      <c r="H135" s="35"/>
      <c r="I135" s="61" t="s">
        <v>157</v>
      </c>
      <c r="J135" s="64">
        <f ca="1">(IF(D129&gt;1,(H129/(D129+2)+J134),0))</f>
        <v>0</v>
      </c>
    </row>
    <row r="136" ht="21" customHeight="1" spans="1:10">
      <c r="A136" s="37" t="s">
        <v>158</v>
      </c>
      <c r="B136" s="38"/>
      <c r="C136" s="32">
        <v>0</v>
      </c>
      <c r="D136" s="35">
        <f ca="1">((100/H129)*C136)/100</f>
        <v>0</v>
      </c>
      <c r="E136" s="96"/>
      <c r="F136" s="97"/>
      <c r="G136" s="35"/>
      <c r="H136" s="35"/>
      <c r="I136" s="61" t="s">
        <v>159</v>
      </c>
      <c r="J136" s="64">
        <f ca="1">(IF(D129&gt;2,(H129/(D129+2)+J135),0))</f>
        <v>0</v>
      </c>
    </row>
    <row r="137" ht="63.75" customHeight="1" spans="1:10">
      <c r="A137" s="37" t="s">
        <v>160</v>
      </c>
      <c r="B137" s="38"/>
      <c r="C137" s="32">
        <v>0</v>
      </c>
      <c r="D137" s="35">
        <f ca="1">((100/(H129))*C137)/100</f>
        <v>0</v>
      </c>
      <c r="E137" s="96"/>
      <c r="F137" s="97"/>
      <c r="G137" s="35"/>
      <c r="H137" s="35"/>
      <c r="I137" s="61" t="s">
        <v>161</v>
      </c>
      <c r="J137" s="65">
        <f ca="1">(IF(D129&gt;3,(H129/(D129+2)+J136),0))</f>
        <v>0</v>
      </c>
    </row>
    <row r="138" ht="21" customHeight="1" spans="1:10">
      <c r="A138" s="35" t="s">
        <v>162</v>
      </c>
      <c r="B138" s="35"/>
      <c r="C138" s="32">
        <v>0</v>
      </c>
      <c r="D138" s="35">
        <f ca="1">((100/(H129))*C138)/100</f>
        <v>0</v>
      </c>
      <c r="E138" s="96"/>
      <c r="F138" s="97"/>
      <c r="G138" s="35"/>
      <c r="H138" s="35"/>
      <c r="I138" s="61" t="s">
        <v>163</v>
      </c>
      <c r="J138" s="64">
        <f ca="1">(IF(D129&gt;4,(H129/(D129+2)+J137),0))</f>
        <v>0</v>
      </c>
    </row>
    <row r="139" ht="21" customHeight="1" spans="1:10">
      <c r="A139" s="35" t="s">
        <v>164</v>
      </c>
      <c r="B139" s="35"/>
      <c r="C139" s="32">
        <v>0</v>
      </c>
      <c r="D139" s="35">
        <f ca="1">((100/H129)*C139)/100</f>
        <v>0</v>
      </c>
      <c r="E139" s="96"/>
      <c r="F139" s="97"/>
      <c r="G139" s="35"/>
      <c r="H139" s="35"/>
      <c r="I139" s="61" t="s">
        <v>165</v>
      </c>
      <c r="J139" s="64">
        <f ca="1">(IF(D129=1,(H129/(D129+3)+J134),IF(D129=0,(H129*0.3+J134),IF(D129&gt;1,0))))</f>
        <v>19.5</v>
      </c>
    </row>
    <row r="140" ht="21.75" customHeight="1" spans="1:10">
      <c r="A140" s="35" t="s">
        <v>166</v>
      </c>
      <c r="B140" s="35"/>
      <c r="C140" s="32">
        <v>0</v>
      </c>
      <c r="D140" s="35">
        <f ca="1">((100/H129)*C140)/100</f>
        <v>0</v>
      </c>
      <c r="E140" s="96"/>
      <c r="F140" s="97"/>
      <c r="G140" s="35"/>
      <c r="H140" s="35"/>
      <c r="I140" s="66" t="s">
        <v>167</v>
      </c>
      <c r="J140" s="67">
        <f ca="1">(IF(D129&gt;1.5,(H129/(D129+2)+J134+MAX(0,J135-J134)+MAX(0,J136-J135)+MAX(0,J137-J136)+MAX(0,J138-J137)+MAX(0,J139-J138)),IF(D129=1,(H129/(D129+3)+J139),IF(D129=0,H129*0.3+J139))))</f>
        <v>27</v>
      </c>
    </row>
    <row r="141" ht="20.25" customHeight="1" spans="1:8">
      <c r="A141" s="35" t="s">
        <v>168</v>
      </c>
      <c r="B141" s="35"/>
      <c r="C141" s="32">
        <v>0</v>
      </c>
      <c r="D141" s="35">
        <f ca="1">((100/(H129))*C141)/100</f>
        <v>0</v>
      </c>
      <c r="E141" s="96"/>
      <c r="F141" s="97"/>
      <c r="G141" s="35"/>
      <c r="H141" s="35"/>
    </row>
    <row r="142" ht="20.25" spans="1:8">
      <c r="A142" s="35" t="s">
        <v>169</v>
      </c>
      <c r="B142" s="35"/>
      <c r="C142" s="32">
        <v>0</v>
      </c>
      <c r="D142" s="35">
        <f ca="1">((100/(H129))*C142)/100</f>
        <v>0</v>
      </c>
      <c r="E142" s="98"/>
      <c r="F142" s="99"/>
      <c r="G142" s="35"/>
      <c r="H142" s="35"/>
    </row>
    <row r="143" ht="21" spans="1:8">
      <c r="A143" s="29" t="s">
        <v>136</v>
      </c>
      <c r="B143" s="29"/>
      <c r="C143" s="29"/>
      <c r="D143" s="29"/>
      <c r="E143" s="29"/>
      <c r="F143" s="29"/>
      <c r="G143" s="29"/>
      <c r="H143" s="29"/>
    </row>
    <row r="144" ht="20.25" customHeight="1" spans="1:10">
      <c r="A144" s="91" t="str">
        <f>CONCATENATE((IF(OR(A51="",A51="NA"),"",A51)),"= ",(IF(OR(D51="",D51="NA"),"",D51)),".")</f>
        <v>Building D3= B + G/St + P + 1st to 30th Floor.</v>
      </c>
      <c r="B144" s="91"/>
      <c r="C144" s="91"/>
      <c r="D144" s="32" t="s">
        <v>137</v>
      </c>
      <c r="E144" s="32" t="s">
        <v>138</v>
      </c>
      <c r="F144" s="32"/>
      <c r="G144" s="32" t="s">
        <v>139</v>
      </c>
      <c r="H144" s="32" t="s">
        <v>140</v>
      </c>
      <c r="I144" s="58" t="str">
        <f ca="1">(IF(E147&gt;99%,"All work completed. Please provide OC.",IF(E147&gt;89.8%,"Plinth, RCC, Brick, Plaster, Flooring, Wooden, Plumbing, Electrification, etc., work Completed. Finishing work is in process.",IF(E147&lt;94%,(IF(C147=0,"Work not yet Started.",IF(D147=25%,"Piling work in process",IF(D147=50%,"Excavation work in process",IF(D147=100%,"Excavation work Completed. ","0")))&amp;(IF(C148=0%,"",IF(C148=J149,"Footing work is process",IF(C148=J150,"Footing work Completed",IF(C148=J151,"1st Basement Completed",IF(C148=J152,"1st &amp; 2nd Basement Completed",IF(C148=J153,"1st to 3rd Basement Completed",IF(C148=J154,"1st to 4th Basement Completed",IF(C148=J155,"Plinth work is process",IF(C148=J156,"Plinth work completed","0")))))))))))&amp;(IF(C149=(E145+G145+H145),", RCC Slab",IF(C149&gt;0,", RCC upto "&amp;C149&amp;" Slab",""))&amp;(IF(C150=H145,", Brickwork",IF(C150&gt;0,", Brickwork upto "&amp;C150&amp;" Floor",""))&amp;(IF(C151=H145,", Internal Plaster",IF(C151&gt;0,", Internal Plaster upto "&amp;C151&amp;" Floor",""))&amp;(IF(C152=H145,", External Plaster",IF(C152&gt;0,", External Plaster upto "&amp;C152&amp;" Floor",""))&amp;(IF(C153=H145,", External Plumbing, Elevation and Waterproofing",IF(C153&gt;0,", External Plumbing, Elevation and Waterproofing upto "&amp;C153&amp;" Floor",""))&amp;(IF(C154=H145,", Flooring &amp; Fitting",IF(C154&gt;0,", Flooring &amp; Fitting upto "&amp;C154&amp;" Floor",""))&amp;(IF(C155=H145,", Wooden Work",IF(C155&gt;0,", Wooden Work upto "&amp;C155&amp;" Floor",""))&amp;(IF(C156=H145,", Electrical &amp; Sanitary fittings",IF(C156&gt;0,", Electrical &amp; Sanitary fittings upto "&amp;C156&amp;" Floor",""))&amp;(IF(C157&gt;0,", Finishing upto "&amp;C157&amp;" Floor","")&amp;(IF(C149&gt;0.5," Completed",""))))))))))))))))</f>
        <v>Excavation work Completed. Plinth work completed, RCC upto 26 Slab, Brickwork upto 24 Floor, Internal Plaster upto 19.2 Floor, External Plaster upto 19.2 Floor, External Plumbing, Elevation and Waterproofing upto 7 Floor Completed</v>
      </c>
      <c r="J144" s="59"/>
    </row>
    <row r="145" ht="20.25" spans="1:10">
      <c r="A145" s="91"/>
      <c r="B145" s="91"/>
      <c r="C145" s="91"/>
      <c r="D145" s="32">
        <v>0</v>
      </c>
      <c r="E145" s="32">
        <v>1</v>
      </c>
      <c r="F145" s="32"/>
      <c r="G145" s="32">
        <v>1</v>
      </c>
      <c r="H145" s="32">
        <f ca="1">--TRIM(RIGHT(SUBSTITUTE(LEFT(A144,_xlfn.AGGREGATE(16,6,FIND({0,1,2,3,4,5,6,7,8,9},A144,ROW(INDIRECT("1:"&amp;LEN(A144)))),1))," ",REPT(" ",LEN(A144))),LEN(A144)))</f>
        <v>30</v>
      </c>
      <c r="I145" s="60" t="s">
        <v>141</v>
      </c>
      <c r="J145" s="59"/>
    </row>
    <row r="146" ht="20.25" customHeight="1" spans="1:10">
      <c r="A146" s="33" t="s">
        <v>142</v>
      </c>
      <c r="B146" s="33"/>
      <c r="C146" s="33" t="s">
        <v>143</v>
      </c>
      <c r="D146" s="33" t="s">
        <v>144</v>
      </c>
      <c r="E146" s="33" t="s">
        <v>145</v>
      </c>
      <c r="F146" s="33"/>
      <c r="G146" s="34" t="s">
        <v>146</v>
      </c>
      <c r="H146" s="34"/>
      <c r="I146" s="61" t="s">
        <v>147</v>
      </c>
      <c r="J146" s="62">
        <f ca="1">H145*25%</f>
        <v>7.5</v>
      </c>
    </row>
    <row r="147" ht="20.25" customHeight="1" spans="1:10">
      <c r="A147" s="35" t="s">
        <v>148</v>
      </c>
      <c r="B147" s="35"/>
      <c r="C147" s="32">
        <f ca="1">J148</f>
        <v>30</v>
      </c>
      <c r="D147" s="35">
        <f ca="1">((100/H145)*C147)/100</f>
        <v>1</v>
      </c>
      <c r="E147" s="94">
        <f ca="1">(((C147/H145*10)+(C148/H145*15)+(25/(E145+G145+H145)*C149)+(5/(H145)*C150)+(2.5/(H145)*C151)+(2.5/(H145)*C152)+(5/H145*C153)+(10/H145*C154)+(2.5/H145*C155)+(2.5/H145*C156)+(10/H145*C157)+(10/H145*C158))/100)</f>
        <v>0.536791666666667</v>
      </c>
      <c r="F147" s="95"/>
      <c r="G147" s="35" t="str">
        <f ca="1">I144</f>
        <v>Excavation work Completed. Plinth work completed, RCC upto 26 Slab, Brickwork upto 24 Floor, Internal Plaster upto 19.2 Floor, External Plaster upto 19.2 Floor, External Plumbing, Elevation and Waterproofing upto 7 Floor Completed</v>
      </c>
      <c r="H147" s="35"/>
      <c r="I147" s="61" t="s">
        <v>149</v>
      </c>
      <c r="J147" s="63">
        <f ca="1">H145*50%</f>
        <v>15</v>
      </c>
    </row>
    <row r="148" ht="20.25" spans="1:10">
      <c r="A148" s="35" t="s">
        <v>150</v>
      </c>
      <c r="B148" s="35"/>
      <c r="C148" s="36">
        <v>30</v>
      </c>
      <c r="D148" s="35">
        <f ca="1">((100/H145)*C148)/100</f>
        <v>1</v>
      </c>
      <c r="E148" s="96"/>
      <c r="F148" s="97"/>
      <c r="G148" s="35"/>
      <c r="H148" s="35"/>
      <c r="I148" s="61" t="s">
        <v>151</v>
      </c>
      <c r="J148" s="63">
        <f ca="1">H145</f>
        <v>30</v>
      </c>
    </row>
    <row r="149" ht="21" customHeight="1" spans="1:10">
      <c r="A149" s="35" t="s">
        <v>152</v>
      </c>
      <c r="B149" s="35"/>
      <c r="C149" s="36">
        <v>26</v>
      </c>
      <c r="D149" s="35">
        <f ca="1">((100/(E145+G145+H145))*C149)/100</f>
        <v>0.8125</v>
      </c>
      <c r="E149" s="96"/>
      <c r="F149" s="97"/>
      <c r="G149" s="35"/>
      <c r="H149" s="35"/>
      <c r="I149" s="61" t="s">
        <v>153</v>
      </c>
      <c r="J149" s="64">
        <f ca="1">(IF(D145&gt;1,(H145/(D145+2)),H145*0.2))</f>
        <v>6</v>
      </c>
    </row>
    <row r="150" ht="21" customHeight="1" spans="1:10">
      <c r="A150" s="35" t="s">
        <v>154</v>
      </c>
      <c r="B150" s="35"/>
      <c r="C150" s="36">
        <f>C149-G145-E145</f>
        <v>24</v>
      </c>
      <c r="D150" s="35">
        <f ca="1">((100/H145)*C150)/100</f>
        <v>0.8</v>
      </c>
      <c r="E150" s="96"/>
      <c r="F150" s="97"/>
      <c r="G150" s="35"/>
      <c r="H150" s="35"/>
      <c r="I150" s="61" t="s">
        <v>155</v>
      </c>
      <c r="J150" s="64">
        <f ca="1">(IF(D145&gt;1,(H145/(D145+2)+J149),H145*0.2+J149))</f>
        <v>12</v>
      </c>
    </row>
    <row r="151" ht="21" customHeight="1" spans="1:10">
      <c r="A151" s="37" t="s">
        <v>156</v>
      </c>
      <c r="B151" s="38"/>
      <c r="C151" s="36">
        <f>C150*0.8</f>
        <v>19.2</v>
      </c>
      <c r="D151" s="35">
        <f ca="1">((100/H145)*C151)/100</f>
        <v>0.64</v>
      </c>
      <c r="E151" s="96"/>
      <c r="F151" s="97"/>
      <c r="G151" s="35"/>
      <c r="H151" s="35"/>
      <c r="I151" s="61" t="s">
        <v>157</v>
      </c>
      <c r="J151" s="64">
        <f ca="1">(IF(D145&gt;1,(H145/(D145+2)+J150),0))</f>
        <v>0</v>
      </c>
    </row>
    <row r="152" ht="21" customHeight="1" spans="1:10">
      <c r="A152" s="37" t="s">
        <v>158</v>
      </c>
      <c r="B152" s="38"/>
      <c r="C152" s="36">
        <f>C151</f>
        <v>19.2</v>
      </c>
      <c r="D152" s="35">
        <f ca="1">((100/H145)*C152)/100</f>
        <v>0.64</v>
      </c>
      <c r="E152" s="96"/>
      <c r="F152" s="97"/>
      <c r="G152" s="35"/>
      <c r="H152" s="35"/>
      <c r="I152" s="61" t="s">
        <v>159</v>
      </c>
      <c r="J152" s="64">
        <f ca="1">(IF(D145&gt;2,(H145/(D145+2)+J151),0))</f>
        <v>0</v>
      </c>
    </row>
    <row r="153" ht="57.75" customHeight="1" spans="1:10">
      <c r="A153" s="37" t="s">
        <v>160</v>
      </c>
      <c r="B153" s="38"/>
      <c r="C153" s="32">
        <v>7</v>
      </c>
      <c r="D153" s="35">
        <f ca="1">((100/(H145))*C153)/100</f>
        <v>0.233333333333333</v>
      </c>
      <c r="E153" s="96"/>
      <c r="F153" s="97"/>
      <c r="G153" s="35"/>
      <c r="H153" s="35"/>
      <c r="I153" s="61" t="s">
        <v>161</v>
      </c>
      <c r="J153" s="65">
        <f ca="1">(IF(D145&gt;3,(H145/(D145+2)+J152),0))</f>
        <v>0</v>
      </c>
    </row>
    <row r="154" ht="21" customHeight="1" spans="1:10">
      <c r="A154" s="35" t="s">
        <v>162</v>
      </c>
      <c r="B154" s="35"/>
      <c r="C154" s="32">
        <v>0</v>
      </c>
      <c r="D154" s="35">
        <f ca="1">((100/(H145))*C154)/100</f>
        <v>0</v>
      </c>
      <c r="E154" s="96"/>
      <c r="F154" s="97"/>
      <c r="G154" s="35"/>
      <c r="H154" s="35"/>
      <c r="I154" s="61" t="s">
        <v>163</v>
      </c>
      <c r="J154" s="64">
        <f ca="1">(IF(D145&gt;4,(H145/(D145+2)+J153),0))</f>
        <v>0</v>
      </c>
    </row>
    <row r="155" ht="21" customHeight="1" spans="1:10">
      <c r="A155" s="35" t="s">
        <v>164</v>
      </c>
      <c r="B155" s="35"/>
      <c r="C155" s="32">
        <v>0</v>
      </c>
      <c r="D155" s="35">
        <f ca="1">((100/H145)*C155)/100</f>
        <v>0</v>
      </c>
      <c r="E155" s="96"/>
      <c r="F155" s="97"/>
      <c r="G155" s="35"/>
      <c r="H155" s="35"/>
      <c r="I155" s="61" t="s">
        <v>165</v>
      </c>
      <c r="J155" s="64">
        <f ca="1">(IF(D145=1,(H145/(D145+3)+J150),IF(D145=0,(H145*0.3+J150),IF(D145&gt;1,0))))</f>
        <v>21</v>
      </c>
    </row>
    <row r="156" ht="21.75" customHeight="1" spans="1:10">
      <c r="A156" s="35" t="s">
        <v>166</v>
      </c>
      <c r="B156" s="35"/>
      <c r="C156" s="32">
        <v>0</v>
      </c>
      <c r="D156" s="35">
        <f ca="1">((100/H145)*C156)/100</f>
        <v>0</v>
      </c>
      <c r="E156" s="96"/>
      <c r="F156" s="97"/>
      <c r="G156" s="35"/>
      <c r="H156" s="35"/>
      <c r="I156" s="66" t="s">
        <v>167</v>
      </c>
      <c r="J156" s="67">
        <f ca="1">(IF(D145&gt;1.5,(H145/(D145+2)+J150+MAX(0,J151-J150)+MAX(0,J152-J151)+MAX(0,J153-J152)+MAX(0,J154-J153)+MAX(0,J155-J154)),IF(D145=1,(H145/(D145+3)+J155),IF(D145=0,H145*0.3+J155))))</f>
        <v>30</v>
      </c>
    </row>
    <row r="157" ht="20.25" customHeight="1" spans="1:8">
      <c r="A157" s="35" t="s">
        <v>168</v>
      </c>
      <c r="B157" s="35"/>
      <c r="C157" s="32">
        <v>0</v>
      </c>
      <c r="D157" s="35">
        <f ca="1">((100/(H145))*C157)/100</f>
        <v>0</v>
      </c>
      <c r="E157" s="96"/>
      <c r="F157" s="97"/>
      <c r="G157" s="35"/>
      <c r="H157" s="35"/>
    </row>
    <row r="158" ht="20.25" spans="1:8">
      <c r="A158" s="35" t="s">
        <v>169</v>
      </c>
      <c r="B158" s="35"/>
      <c r="C158" s="32">
        <v>0</v>
      </c>
      <c r="D158" s="35">
        <f ca="1">((100/(H145))*C158)/100</f>
        <v>0</v>
      </c>
      <c r="E158" s="98"/>
      <c r="F158" s="99"/>
      <c r="G158" s="35"/>
      <c r="H158" s="35"/>
    </row>
    <row r="159" ht="21" spans="1:8">
      <c r="A159" s="29" t="s">
        <v>136</v>
      </c>
      <c r="B159" s="29"/>
      <c r="C159" s="29"/>
      <c r="D159" s="29"/>
      <c r="E159" s="29"/>
      <c r="F159" s="29"/>
      <c r="G159" s="29"/>
      <c r="H159" s="29"/>
    </row>
    <row r="160" ht="20.25" customHeight="1" spans="1:10">
      <c r="A160" s="91" t="str">
        <f>CONCATENATE((IF(OR(A52="",A52="NA"),"",A52)),"= ",(IF(OR(D52="",D52="NA"),"",D52)),".")</f>
        <v>Building D4= B + G/St + P + 1st to 30th Floor.</v>
      </c>
      <c r="B160" s="91"/>
      <c r="C160" s="91"/>
      <c r="D160" s="32" t="s">
        <v>137</v>
      </c>
      <c r="E160" s="32" t="s">
        <v>138</v>
      </c>
      <c r="F160" s="32"/>
      <c r="G160" s="32" t="s">
        <v>139</v>
      </c>
      <c r="H160" s="32" t="s">
        <v>140</v>
      </c>
      <c r="I160" s="58" t="str">
        <f ca="1">(IF(E163&gt;99%,"All work completed. Please provide OC.",IF(E163&gt;89.8%,"Plinth, RCC, Brick, Plaster, Flooring, Wooden, Plumbing, Electrification, etc., work Completed. Finishing work is in process.",IF(E163&lt;94%,(IF(C163=0,"Work not yet Started.",IF(D163=25%,"Piling work in process",IF(D163=50%,"Excavation work in process",IF(D163=100%,"Excavation work Completed. ","0")))&amp;(IF(C164=0%,"",IF(C164=J165,"Footing work is process",IF(C164=J166,"Footing work Completed",IF(C164=J167,"1st Basement Completed",IF(C164=J168,"1st &amp; 2nd Basement Completed",IF(C164=J169,"1st to 3rd Basement Completed",IF(C164=J170,"1st to 4th Basement Completed",IF(C164=J171,"Plinth work is process",IF(C164=J172,"Plinth work completed","0")))))))))))&amp;(IF(C165=(E161+G161+H161),", RCC Slab",IF(C165&gt;0,", RCC upto "&amp;C165&amp;" Slab",""))&amp;(IF(C166=H161,", Brickwork",IF(C166&gt;0,", Brickwork upto "&amp;C166&amp;" Floor",""))&amp;(IF(C167=H161,", Internal Plaster",IF(C167&gt;0,", Internal Plaster upto "&amp;C167&amp;" Floor",""))&amp;(IF(C168=H161,", External Plaster",IF(C168&gt;0,", External Plaster upto "&amp;C168&amp;" Floor",""))&amp;(IF(C169=H161,", External Plumbing, Elevation and Waterproofing",IF(C169&gt;0,", External Plumbing, Elevation and Waterproofing upto "&amp;C169&amp;" Floor",""))&amp;(IF(C170=H161,", Flooring &amp; Fitting",IF(C170&gt;0,", Flooring &amp; Fitting upto "&amp;C170&amp;" Floor",""))&amp;(IF(C171=H161,", Wooden Work",IF(C171&gt;0,", Wooden Work upto "&amp;C171&amp;" Floor",""))&amp;(IF(C172=H161,", Electrical &amp; Sanitary fittings",IF(C172&gt;0,", Electrical &amp; Sanitary fittings upto "&amp;C172&amp;" Floor",""))&amp;(IF(C173&gt;0,", Finishing upto "&amp;C173&amp;" Floor","")&amp;(IF(C165&gt;0.5," Completed",""))))))))))))))))</f>
        <v>Excavation work Completed. Plinth work completed, RCC upto 26 Slab, Brickwork upto 24 Floor, Internal Plaster upto 19.2 Floor, External Plaster upto 19.2 Floor, External Plumbing, Elevation and Waterproofing upto 6 Floor Completed</v>
      </c>
      <c r="J160" s="59"/>
    </row>
    <row r="161" ht="20.25" spans="1:10">
      <c r="A161" s="91"/>
      <c r="B161" s="91"/>
      <c r="C161" s="91"/>
      <c r="D161" s="32">
        <v>0</v>
      </c>
      <c r="E161" s="32">
        <v>1</v>
      </c>
      <c r="F161" s="32"/>
      <c r="G161" s="32">
        <v>1</v>
      </c>
      <c r="H161" s="32">
        <f ca="1">--TRIM(RIGHT(SUBSTITUTE(LEFT(A160,_xlfn.AGGREGATE(16,6,FIND({0,1,2,3,4,5,6,7,8,9},A160,ROW(INDIRECT("1:"&amp;LEN(A160)))),1))," ",REPT(" ",LEN(A160))),LEN(A160)))</f>
        <v>30</v>
      </c>
      <c r="I161" s="60" t="s">
        <v>141</v>
      </c>
      <c r="J161" s="59"/>
    </row>
    <row r="162" ht="20.25" customHeight="1" spans="1:10">
      <c r="A162" s="33" t="s">
        <v>142</v>
      </c>
      <c r="B162" s="33"/>
      <c r="C162" s="33" t="s">
        <v>143</v>
      </c>
      <c r="D162" s="33" t="s">
        <v>144</v>
      </c>
      <c r="E162" s="33" t="s">
        <v>145</v>
      </c>
      <c r="F162" s="33"/>
      <c r="G162" s="34" t="s">
        <v>146</v>
      </c>
      <c r="H162" s="34"/>
      <c r="I162" s="61" t="s">
        <v>147</v>
      </c>
      <c r="J162" s="62">
        <f ca="1">H161*25%</f>
        <v>7.5</v>
      </c>
    </row>
    <row r="163" ht="20.25" customHeight="1" spans="1:10">
      <c r="A163" s="35" t="s">
        <v>148</v>
      </c>
      <c r="B163" s="35"/>
      <c r="C163" s="32">
        <f ca="1">J164</f>
        <v>30</v>
      </c>
      <c r="D163" s="35">
        <f ca="1">((100/H161)*C163)/100</f>
        <v>1</v>
      </c>
      <c r="E163" s="94">
        <f ca="1">(((C163/H161*10)+(C164/H161*15)+(25/(E161+G161+H161)*C165)+(5/(H161)*C166)+(2.5/(H161)*C167)+(2.5/(H161)*C168)+(5/H161*C169)+(10/H161*C170)+(2.5/H161*C171)+(2.5/H161*C172)+(10/H161*C173)+(10/H161*C174))/100)</f>
        <v>0.535125</v>
      </c>
      <c r="F163" s="95"/>
      <c r="G163" s="35" t="str">
        <f ca="1">I160</f>
        <v>Excavation work Completed. Plinth work completed, RCC upto 26 Slab, Brickwork upto 24 Floor, Internal Plaster upto 19.2 Floor, External Plaster upto 19.2 Floor, External Plumbing, Elevation and Waterproofing upto 6 Floor Completed</v>
      </c>
      <c r="H163" s="35"/>
      <c r="I163" s="61" t="s">
        <v>149</v>
      </c>
      <c r="J163" s="63">
        <f ca="1">H161*50%</f>
        <v>15</v>
      </c>
    </row>
    <row r="164" ht="20.25" spans="1:10">
      <c r="A164" s="35" t="s">
        <v>150</v>
      </c>
      <c r="B164" s="35"/>
      <c r="C164" s="36">
        <v>30</v>
      </c>
      <c r="D164" s="35">
        <f ca="1">((100/H161)*C164)/100</f>
        <v>1</v>
      </c>
      <c r="E164" s="96"/>
      <c r="F164" s="97"/>
      <c r="G164" s="35"/>
      <c r="H164" s="35"/>
      <c r="I164" s="61" t="s">
        <v>151</v>
      </c>
      <c r="J164" s="63">
        <f ca="1">H161</f>
        <v>30</v>
      </c>
    </row>
    <row r="165" ht="21" customHeight="1" spans="1:10">
      <c r="A165" s="35" t="s">
        <v>152</v>
      </c>
      <c r="B165" s="35"/>
      <c r="C165" s="36">
        <v>26</v>
      </c>
      <c r="D165" s="35">
        <f ca="1">((100/(E161+G161+H161))*C165)/100</f>
        <v>0.8125</v>
      </c>
      <c r="E165" s="96"/>
      <c r="F165" s="97"/>
      <c r="G165" s="35"/>
      <c r="H165" s="35"/>
      <c r="I165" s="61" t="s">
        <v>153</v>
      </c>
      <c r="J165" s="64">
        <f ca="1">(IF(D161&gt;1,(H161/(D161+2)),H161*0.2))</f>
        <v>6</v>
      </c>
    </row>
    <row r="166" ht="21" customHeight="1" spans="1:10">
      <c r="A166" s="35" t="s">
        <v>154</v>
      </c>
      <c r="B166" s="35"/>
      <c r="C166" s="36">
        <f>C165-G161-E161</f>
        <v>24</v>
      </c>
      <c r="D166" s="35">
        <f ca="1">((100/H161)*C166)/100</f>
        <v>0.8</v>
      </c>
      <c r="E166" s="96"/>
      <c r="F166" s="97"/>
      <c r="G166" s="35"/>
      <c r="H166" s="35"/>
      <c r="I166" s="61" t="s">
        <v>155</v>
      </c>
      <c r="J166" s="64">
        <f ca="1">(IF(D161&gt;1,(H161/(D161+2)+J165),H161*0.2+J165))</f>
        <v>12</v>
      </c>
    </row>
    <row r="167" ht="21" customHeight="1" spans="1:10">
      <c r="A167" s="37" t="s">
        <v>156</v>
      </c>
      <c r="B167" s="38"/>
      <c r="C167" s="36">
        <f>C166*0.8</f>
        <v>19.2</v>
      </c>
      <c r="D167" s="35">
        <f ca="1">((100/H161)*C167)/100</f>
        <v>0.64</v>
      </c>
      <c r="E167" s="96"/>
      <c r="F167" s="97"/>
      <c r="G167" s="35"/>
      <c r="H167" s="35"/>
      <c r="I167" s="61" t="s">
        <v>157</v>
      </c>
      <c r="J167" s="64">
        <f ca="1">(IF(D161&gt;1,(H161/(D161+2)+J166),0))</f>
        <v>0</v>
      </c>
    </row>
    <row r="168" ht="21" customHeight="1" spans="1:10">
      <c r="A168" s="37" t="s">
        <v>158</v>
      </c>
      <c r="B168" s="38"/>
      <c r="C168" s="36">
        <f>C167</f>
        <v>19.2</v>
      </c>
      <c r="D168" s="35">
        <f ca="1">((100/H161)*C168)/100</f>
        <v>0.64</v>
      </c>
      <c r="E168" s="96"/>
      <c r="F168" s="97"/>
      <c r="G168" s="35"/>
      <c r="H168" s="35"/>
      <c r="I168" s="61" t="s">
        <v>159</v>
      </c>
      <c r="J168" s="64">
        <f ca="1">(IF(D161&gt;2,(H161/(D161+2)+J167),0))</f>
        <v>0</v>
      </c>
    </row>
    <row r="169" ht="57.75" customHeight="1" spans="1:10">
      <c r="A169" s="37" t="s">
        <v>160</v>
      </c>
      <c r="B169" s="38"/>
      <c r="C169" s="32">
        <v>6</v>
      </c>
      <c r="D169" s="35">
        <f ca="1">((100/(H161))*C169)/100</f>
        <v>0.2</v>
      </c>
      <c r="E169" s="96"/>
      <c r="F169" s="97"/>
      <c r="G169" s="35"/>
      <c r="H169" s="35"/>
      <c r="I169" s="61" t="s">
        <v>161</v>
      </c>
      <c r="J169" s="65">
        <f ca="1">(IF(D161&gt;3,(H161/(D161+2)+J168),0))</f>
        <v>0</v>
      </c>
    </row>
    <row r="170" ht="21" customHeight="1" spans="1:10">
      <c r="A170" s="35" t="s">
        <v>162</v>
      </c>
      <c r="B170" s="35"/>
      <c r="C170" s="32">
        <v>0</v>
      </c>
      <c r="D170" s="35">
        <f ca="1">((100/(H161))*C170)/100</f>
        <v>0</v>
      </c>
      <c r="E170" s="96"/>
      <c r="F170" s="97"/>
      <c r="G170" s="35"/>
      <c r="H170" s="35"/>
      <c r="I170" s="61" t="s">
        <v>163</v>
      </c>
      <c r="J170" s="64">
        <f ca="1">(IF(D161&gt;4,(H161/(D161+2)+J169),0))</f>
        <v>0</v>
      </c>
    </row>
    <row r="171" ht="21" customHeight="1" spans="1:10">
      <c r="A171" s="35" t="s">
        <v>164</v>
      </c>
      <c r="B171" s="35"/>
      <c r="C171" s="32">
        <v>0</v>
      </c>
      <c r="D171" s="35">
        <f ca="1">((100/H161)*C171)/100</f>
        <v>0</v>
      </c>
      <c r="E171" s="96"/>
      <c r="F171" s="97"/>
      <c r="G171" s="35"/>
      <c r="H171" s="35"/>
      <c r="I171" s="61" t="s">
        <v>165</v>
      </c>
      <c r="J171" s="64">
        <f ca="1">(IF(D161=1,(H161/(D161+3)+J166),IF(D161=0,(H161*0.3+J166),IF(D161&gt;1,0))))</f>
        <v>21</v>
      </c>
    </row>
    <row r="172" ht="21.75" customHeight="1" spans="1:10">
      <c r="A172" s="35" t="s">
        <v>166</v>
      </c>
      <c r="B172" s="35"/>
      <c r="C172" s="32">
        <v>0</v>
      </c>
      <c r="D172" s="35">
        <f ca="1">((100/H161)*C172)/100</f>
        <v>0</v>
      </c>
      <c r="E172" s="96"/>
      <c r="F172" s="97"/>
      <c r="G172" s="35"/>
      <c r="H172" s="35"/>
      <c r="I172" s="66" t="s">
        <v>167</v>
      </c>
      <c r="J172" s="67">
        <f ca="1">(IF(D161&gt;1.5,(H161/(D161+2)+J166+MAX(0,J167-J166)+MAX(0,J168-J167)+MAX(0,J169-J168)+MAX(0,J170-J169)+MAX(0,J171-J170)),IF(D161=1,(H161/(D161+3)+J171),IF(D161=0,H161*0.3+J171))))</f>
        <v>30</v>
      </c>
    </row>
    <row r="173" ht="20.25" customHeight="1" spans="1:8">
      <c r="A173" s="35" t="s">
        <v>168</v>
      </c>
      <c r="B173" s="35"/>
      <c r="C173" s="32">
        <v>0</v>
      </c>
      <c r="D173" s="35">
        <f ca="1">((100/(H161))*C173)/100</f>
        <v>0</v>
      </c>
      <c r="E173" s="96"/>
      <c r="F173" s="97"/>
      <c r="G173" s="35"/>
      <c r="H173" s="35"/>
    </row>
    <row r="174" ht="20.25" spans="1:8">
      <c r="A174" s="35" t="s">
        <v>169</v>
      </c>
      <c r="B174" s="35"/>
      <c r="C174" s="32">
        <v>0</v>
      </c>
      <c r="D174" s="35">
        <f ca="1">((100/(H161))*C174)/100</f>
        <v>0</v>
      </c>
      <c r="E174" s="98"/>
      <c r="F174" s="99"/>
      <c r="G174" s="35"/>
      <c r="H174" s="35"/>
    </row>
    <row r="175" ht="20.25" spans="1:11">
      <c r="A175" s="106" t="s">
        <v>170</v>
      </c>
      <c r="B175" s="107"/>
      <c r="C175" s="107"/>
      <c r="D175" s="107"/>
      <c r="E175" s="107"/>
      <c r="F175" s="107"/>
      <c r="G175" s="108">
        <f ca="1">AVERAGE(E67,E83,E99,E115,E131,E131,E147,E163)</f>
        <v>0.367786626344086</v>
      </c>
      <c r="H175" s="109"/>
      <c r="I175" s="61"/>
      <c r="J175" s="126"/>
      <c r="K175" s="126"/>
    </row>
    <row r="176" ht="20.25" spans="1:8">
      <c r="A176" s="70" t="s">
        <v>171</v>
      </c>
      <c r="B176" s="71"/>
      <c r="C176" s="71"/>
      <c r="D176" s="71"/>
      <c r="E176" s="71"/>
      <c r="F176" s="71"/>
      <c r="G176" s="71"/>
      <c r="H176" s="72"/>
    </row>
    <row r="177" ht="54.75" customHeight="1" spans="1:8">
      <c r="A177" s="110" t="s">
        <v>172</v>
      </c>
      <c r="B177" s="111"/>
      <c r="C177" s="112" t="s">
        <v>173</v>
      </c>
      <c r="D177" s="113"/>
      <c r="E177" s="110" t="s">
        <v>174</v>
      </c>
      <c r="F177" s="111" t="s">
        <v>29</v>
      </c>
      <c r="G177" s="114" t="s">
        <v>175</v>
      </c>
      <c r="H177" s="114"/>
    </row>
    <row r="178" ht="44.25" customHeight="1" spans="1:8">
      <c r="A178" s="110" t="s">
        <v>176</v>
      </c>
      <c r="B178" s="111"/>
      <c r="C178" s="112" t="s">
        <v>177</v>
      </c>
      <c r="D178" s="113"/>
      <c r="E178" s="110" t="s">
        <v>178</v>
      </c>
      <c r="F178" s="111" t="s">
        <v>29</v>
      </c>
      <c r="G178" s="74" t="s">
        <v>101</v>
      </c>
      <c r="H178" s="74"/>
    </row>
    <row r="179" ht="20.25" spans="1:8">
      <c r="A179" s="110" t="s">
        <v>179</v>
      </c>
      <c r="B179" s="111"/>
      <c r="C179" s="77">
        <v>500000</v>
      </c>
      <c r="D179" s="79"/>
      <c r="E179" s="110" t="s">
        <v>180</v>
      </c>
      <c r="F179" s="111" t="s">
        <v>29</v>
      </c>
      <c r="G179" s="112" t="s">
        <v>181</v>
      </c>
      <c r="H179" s="113"/>
    </row>
    <row r="180" ht="20.25" spans="1:8">
      <c r="A180" s="70" t="s">
        <v>182</v>
      </c>
      <c r="B180" s="71"/>
      <c r="C180" s="71"/>
      <c r="D180" s="71"/>
      <c r="E180" s="71"/>
      <c r="F180" s="71"/>
      <c r="G180" s="71"/>
      <c r="H180" s="72"/>
    </row>
    <row r="181" ht="20.25" customHeight="1" spans="1:8">
      <c r="A181" s="110" t="s">
        <v>183</v>
      </c>
      <c r="B181" s="115"/>
      <c r="C181" s="115"/>
      <c r="D181" s="115"/>
      <c r="E181" s="115"/>
      <c r="F181" s="111"/>
      <c r="G181" s="116">
        <f>9600/10.764</f>
        <v>891.861761426979</v>
      </c>
      <c r="H181" s="117"/>
    </row>
    <row r="182" ht="20.25" customHeight="1" spans="1:8">
      <c r="A182" s="110" t="s">
        <v>184</v>
      </c>
      <c r="B182" s="115"/>
      <c r="C182" s="115"/>
      <c r="D182" s="115"/>
      <c r="E182" s="115"/>
      <c r="F182" s="111" t="s">
        <v>29</v>
      </c>
      <c r="G182" s="118">
        <f>55800/10.764</f>
        <v>5183.94648829431</v>
      </c>
      <c r="H182" s="118"/>
    </row>
    <row r="183" ht="20.25" customHeight="1" spans="1:8">
      <c r="A183" s="110" t="s">
        <v>185</v>
      </c>
      <c r="B183" s="115"/>
      <c r="C183" s="115"/>
      <c r="D183" s="115"/>
      <c r="E183" s="115"/>
      <c r="F183" s="111" t="s">
        <v>29</v>
      </c>
      <c r="G183" s="118">
        <f>G181*0.8</f>
        <v>713.489409141583</v>
      </c>
      <c r="H183" s="118"/>
    </row>
    <row r="184" ht="20.25" hidden="1" spans="1:8">
      <c r="A184" s="119" t="s">
        <v>186</v>
      </c>
      <c r="B184" s="120"/>
      <c r="C184" s="120"/>
      <c r="D184" s="120"/>
      <c r="E184" s="120"/>
      <c r="F184" s="120"/>
      <c r="G184" s="120"/>
      <c r="H184" s="121"/>
    </row>
    <row r="185" s="68" customFormat="1" ht="20.25" hidden="1" spans="1:16383">
      <c r="A185" s="122" t="s">
        <v>187</v>
      </c>
      <c r="B185" s="123"/>
      <c r="C185" s="122" t="s">
        <v>188</v>
      </c>
      <c r="D185" s="123"/>
      <c r="E185" s="122" t="s">
        <v>189</v>
      </c>
      <c r="F185" s="123"/>
      <c r="G185" s="122" t="s">
        <v>190</v>
      </c>
      <c r="H185" s="123"/>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WZB185" s="28"/>
      <c r="WZC185" s="28"/>
      <c r="WZD185" s="28"/>
      <c r="WZE185" s="28"/>
      <c r="WZF185" s="28"/>
      <c r="WZG185" s="28"/>
      <c r="WZH185" s="28"/>
      <c r="WZI185" s="28"/>
      <c r="WZJ185" s="28"/>
      <c r="WZK185" s="28"/>
      <c r="WZL185" s="28"/>
      <c r="WZM185" s="28"/>
      <c r="WZN185" s="28"/>
      <c r="WZO185" s="28"/>
      <c r="WZP185" s="28"/>
      <c r="WZQ185" s="28"/>
      <c r="WZR185" s="28"/>
      <c r="WZS185" s="28"/>
      <c r="WZT185" s="28"/>
      <c r="WZU185" s="28"/>
      <c r="WZV185" s="28"/>
      <c r="WZW185" s="28"/>
      <c r="WZX185" s="28"/>
      <c r="WZY185" s="28"/>
      <c r="WZZ185" s="28"/>
      <c r="XAA185" s="28"/>
      <c r="XAB185" s="28"/>
      <c r="XAC185" s="28"/>
      <c r="XAD185" s="28"/>
      <c r="XAE185" s="28"/>
      <c r="XAF185" s="28"/>
      <c r="XAG185" s="28"/>
      <c r="XAH185" s="28"/>
      <c r="XAI185" s="28"/>
      <c r="XAJ185" s="28"/>
      <c r="XAK185" s="28"/>
      <c r="XAL185" s="28"/>
      <c r="XAM185" s="28"/>
      <c r="XAN185" s="28"/>
      <c r="XAO185" s="28"/>
      <c r="XAP185" s="28"/>
      <c r="XAQ185" s="28"/>
      <c r="XAR185" s="28"/>
      <c r="XAS185" s="28"/>
      <c r="XAT185" s="28"/>
      <c r="XAU185" s="28"/>
      <c r="XAV185" s="28"/>
      <c r="XAW185" s="28"/>
      <c r="XAX185" s="28"/>
      <c r="XAY185" s="28"/>
      <c r="XAZ185" s="28"/>
      <c r="XBA185" s="28"/>
      <c r="XBB185" s="28"/>
      <c r="XBC185" s="28"/>
      <c r="XBD185" s="28"/>
      <c r="XBE185" s="28"/>
      <c r="XBF185" s="28"/>
      <c r="XBG185" s="28"/>
      <c r="XBH185" s="28"/>
      <c r="XBI185" s="28"/>
      <c r="XBJ185" s="28"/>
      <c r="XBK185" s="28"/>
      <c r="XBL185" s="28"/>
      <c r="XBM185" s="28"/>
      <c r="XBN185" s="28"/>
      <c r="XBO185" s="28"/>
      <c r="XBP185" s="28"/>
      <c r="XBQ185" s="28"/>
      <c r="XBR185" s="28"/>
      <c r="XBS185" s="28"/>
      <c r="XBT185" s="28"/>
      <c r="XBU185" s="28"/>
      <c r="XBV185" s="28"/>
      <c r="XBW185" s="28"/>
      <c r="XBX185" s="28"/>
      <c r="XBY185" s="28"/>
      <c r="XBZ185" s="28"/>
      <c r="XCA185" s="28"/>
      <c r="XCB185" s="28"/>
      <c r="XCC185" s="28"/>
      <c r="XCD185" s="28"/>
      <c r="XCE185" s="28"/>
      <c r="XCF185" s="28"/>
      <c r="XCG185" s="28"/>
      <c r="XCH185" s="28"/>
      <c r="XCI185" s="28"/>
      <c r="XCJ185" s="28"/>
      <c r="XCK185" s="28"/>
      <c r="XCL185" s="28"/>
      <c r="XCM185" s="28"/>
      <c r="XCN185" s="28"/>
      <c r="XCO185" s="28"/>
      <c r="XCP185" s="28"/>
      <c r="XCQ185" s="28"/>
      <c r="XCR185" s="28"/>
      <c r="XCS185" s="28"/>
      <c r="XCT185" s="28"/>
      <c r="XCU185" s="28"/>
      <c r="XCV185" s="28"/>
      <c r="XCW185" s="28"/>
      <c r="XCX185" s="28"/>
      <c r="XCY185" s="28"/>
      <c r="XCZ185" s="28"/>
      <c r="XDA185" s="28"/>
      <c r="XDB185" s="28"/>
      <c r="XDC185" s="28"/>
      <c r="XDD185" s="28"/>
      <c r="XDE185" s="28"/>
      <c r="XDF185" s="28"/>
      <c r="XDG185" s="28"/>
      <c r="XDH185" s="28"/>
      <c r="XDI185" s="28"/>
      <c r="XDJ185" s="28"/>
      <c r="XDK185" s="28"/>
      <c r="XDL185" s="28"/>
      <c r="XDM185" s="28"/>
      <c r="XDN185" s="28"/>
      <c r="XDO185" s="28"/>
      <c r="XDP185" s="28"/>
      <c r="XDQ185" s="28"/>
      <c r="XDR185" s="28"/>
      <c r="XDS185" s="28"/>
      <c r="XDT185" s="28"/>
      <c r="XDU185" s="28"/>
      <c r="XDV185" s="28"/>
      <c r="XDW185" s="28"/>
      <c r="XDX185" s="28"/>
      <c r="XDY185" s="28"/>
      <c r="XDZ185" s="28"/>
      <c r="XEA185" s="28"/>
      <c r="XEB185" s="28"/>
      <c r="XEC185" s="28"/>
      <c r="XED185" s="28"/>
      <c r="XEE185" s="28"/>
      <c r="XEF185" s="28"/>
      <c r="XEG185" s="28"/>
      <c r="XEH185" s="28"/>
      <c r="XEI185" s="28"/>
      <c r="XEJ185" s="28"/>
      <c r="XEK185" s="28"/>
      <c r="XEL185" s="28"/>
      <c r="XEM185" s="28"/>
      <c r="XEN185" s="28"/>
      <c r="XEO185" s="28"/>
      <c r="XEP185" s="28"/>
      <c r="XEQ185" s="28"/>
      <c r="XER185" s="28"/>
      <c r="XES185" s="28"/>
      <c r="XET185" s="28"/>
      <c r="XEU185" s="28"/>
      <c r="XEV185" s="28"/>
      <c r="XEW185" s="28"/>
      <c r="XEX185" s="28"/>
      <c r="XEY185" s="28"/>
      <c r="XEZ185" s="28"/>
      <c r="XFA185" s="28"/>
      <c r="XFB185" s="28"/>
      <c r="XFC185" s="28"/>
    </row>
    <row r="186" s="68" customFormat="1" ht="20.25" hidden="1" spans="1:16383">
      <c r="A186" s="124"/>
      <c r="B186" s="125"/>
      <c r="C186" s="124"/>
      <c r="D186" s="125"/>
      <c r="E186" s="124"/>
      <c r="F186" s="125"/>
      <c r="G186" s="124"/>
      <c r="H186" s="125"/>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WZB186" s="28"/>
      <c r="WZC186" s="28"/>
      <c r="WZD186" s="28"/>
      <c r="WZE186" s="28"/>
      <c r="WZF186" s="28"/>
      <c r="WZG186" s="28"/>
      <c r="WZH186" s="28"/>
      <c r="WZI186" s="28"/>
      <c r="WZJ186" s="28"/>
      <c r="WZK186" s="28"/>
      <c r="WZL186" s="28"/>
      <c r="WZM186" s="28"/>
      <c r="WZN186" s="28"/>
      <c r="WZO186" s="28"/>
      <c r="WZP186" s="28"/>
      <c r="WZQ186" s="28"/>
      <c r="WZR186" s="28"/>
      <c r="WZS186" s="28"/>
      <c r="WZT186" s="28"/>
      <c r="WZU186" s="28"/>
      <c r="WZV186" s="28"/>
      <c r="WZW186" s="28"/>
      <c r="WZX186" s="28"/>
      <c r="WZY186" s="28"/>
      <c r="WZZ186" s="28"/>
      <c r="XAA186" s="28"/>
      <c r="XAB186" s="28"/>
      <c r="XAC186" s="28"/>
      <c r="XAD186" s="28"/>
      <c r="XAE186" s="28"/>
      <c r="XAF186" s="28"/>
      <c r="XAG186" s="28"/>
      <c r="XAH186" s="28"/>
      <c r="XAI186" s="28"/>
      <c r="XAJ186" s="28"/>
      <c r="XAK186" s="28"/>
      <c r="XAL186" s="28"/>
      <c r="XAM186" s="28"/>
      <c r="XAN186" s="28"/>
      <c r="XAO186" s="28"/>
      <c r="XAP186" s="28"/>
      <c r="XAQ186" s="28"/>
      <c r="XAR186" s="28"/>
      <c r="XAS186" s="28"/>
      <c r="XAT186" s="28"/>
      <c r="XAU186" s="28"/>
      <c r="XAV186" s="28"/>
      <c r="XAW186" s="28"/>
      <c r="XAX186" s="28"/>
      <c r="XAY186" s="28"/>
      <c r="XAZ186" s="28"/>
      <c r="XBA186" s="28"/>
      <c r="XBB186" s="28"/>
      <c r="XBC186" s="28"/>
      <c r="XBD186" s="28"/>
      <c r="XBE186" s="28"/>
      <c r="XBF186" s="28"/>
      <c r="XBG186" s="28"/>
      <c r="XBH186" s="28"/>
      <c r="XBI186" s="28"/>
      <c r="XBJ186" s="28"/>
      <c r="XBK186" s="28"/>
      <c r="XBL186" s="28"/>
      <c r="XBM186" s="28"/>
      <c r="XBN186" s="28"/>
      <c r="XBO186" s="28"/>
      <c r="XBP186" s="28"/>
      <c r="XBQ186" s="28"/>
      <c r="XBR186" s="28"/>
      <c r="XBS186" s="28"/>
      <c r="XBT186" s="28"/>
      <c r="XBU186" s="28"/>
      <c r="XBV186" s="28"/>
      <c r="XBW186" s="28"/>
      <c r="XBX186" s="28"/>
      <c r="XBY186" s="28"/>
      <c r="XBZ186" s="28"/>
      <c r="XCA186" s="28"/>
      <c r="XCB186" s="28"/>
      <c r="XCC186" s="28"/>
      <c r="XCD186" s="28"/>
      <c r="XCE186" s="28"/>
      <c r="XCF186" s="28"/>
      <c r="XCG186" s="28"/>
      <c r="XCH186" s="28"/>
      <c r="XCI186" s="28"/>
      <c r="XCJ186" s="28"/>
      <c r="XCK186" s="28"/>
      <c r="XCL186" s="28"/>
      <c r="XCM186" s="28"/>
      <c r="XCN186" s="28"/>
      <c r="XCO186" s="28"/>
      <c r="XCP186" s="28"/>
      <c r="XCQ186" s="28"/>
      <c r="XCR186" s="28"/>
      <c r="XCS186" s="28"/>
      <c r="XCT186" s="28"/>
      <c r="XCU186" s="28"/>
      <c r="XCV186" s="28"/>
      <c r="XCW186" s="28"/>
      <c r="XCX186" s="28"/>
      <c r="XCY186" s="28"/>
      <c r="XCZ186" s="28"/>
      <c r="XDA186" s="28"/>
      <c r="XDB186" s="28"/>
      <c r="XDC186" s="28"/>
      <c r="XDD186" s="28"/>
      <c r="XDE186" s="28"/>
      <c r="XDF186" s="28"/>
      <c r="XDG186" s="28"/>
      <c r="XDH186" s="28"/>
      <c r="XDI186" s="28"/>
      <c r="XDJ186" s="28"/>
      <c r="XDK186" s="28"/>
      <c r="XDL186" s="28"/>
      <c r="XDM186" s="28"/>
      <c r="XDN186" s="28"/>
      <c r="XDO186" s="28"/>
      <c r="XDP186" s="28"/>
      <c r="XDQ186" s="28"/>
      <c r="XDR186" s="28"/>
      <c r="XDS186" s="28"/>
      <c r="XDT186" s="28"/>
      <c r="XDU186" s="28"/>
      <c r="XDV186" s="28"/>
      <c r="XDW186" s="28"/>
      <c r="XDX186" s="28"/>
      <c r="XDY186" s="28"/>
      <c r="XDZ186" s="28"/>
      <c r="XEA186" s="28"/>
      <c r="XEB186" s="28"/>
      <c r="XEC186" s="28"/>
      <c r="XED186" s="28"/>
      <c r="XEE186" s="28"/>
      <c r="XEF186" s="28"/>
      <c r="XEG186" s="28"/>
      <c r="XEH186" s="28"/>
      <c r="XEI186" s="28"/>
      <c r="XEJ186" s="28"/>
      <c r="XEK186" s="28"/>
      <c r="XEL186" s="28"/>
      <c r="XEM186" s="28"/>
      <c r="XEN186" s="28"/>
      <c r="XEO186" s="28"/>
      <c r="XEP186" s="28"/>
      <c r="XEQ186" s="28"/>
      <c r="XER186" s="28"/>
      <c r="XES186" s="28"/>
      <c r="XET186" s="28"/>
      <c r="XEU186" s="28"/>
      <c r="XEV186" s="28"/>
      <c r="XEW186" s="28"/>
      <c r="XEX186" s="28"/>
      <c r="XEY186" s="28"/>
      <c r="XEZ186" s="28"/>
      <c r="XFA186" s="28"/>
      <c r="XFB186" s="28"/>
      <c r="XFC186" s="28"/>
    </row>
    <row r="187" s="68" customFormat="1" ht="20.25" hidden="1" spans="1:16383">
      <c r="A187" s="124"/>
      <c r="B187" s="125"/>
      <c r="C187" s="124"/>
      <c r="D187" s="125"/>
      <c r="E187" s="124"/>
      <c r="F187" s="125"/>
      <c r="G187" s="124"/>
      <c r="H187" s="125"/>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WZB187" s="28"/>
      <c r="WZC187" s="28"/>
      <c r="WZD187" s="28"/>
      <c r="WZE187" s="28"/>
      <c r="WZF187" s="28"/>
      <c r="WZG187" s="28"/>
      <c r="WZH187" s="28"/>
      <c r="WZI187" s="28"/>
      <c r="WZJ187" s="28"/>
      <c r="WZK187" s="28"/>
      <c r="WZL187" s="28"/>
      <c r="WZM187" s="28"/>
      <c r="WZN187" s="28"/>
      <c r="WZO187" s="28"/>
      <c r="WZP187" s="28"/>
      <c r="WZQ187" s="28"/>
      <c r="WZR187" s="28"/>
      <c r="WZS187" s="28"/>
      <c r="WZT187" s="28"/>
      <c r="WZU187" s="28"/>
      <c r="WZV187" s="28"/>
      <c r="WZW187" s="28"/>
      <c r="WZX187" s="28"/>
      <c r="WZY187" s="28"/>
      <c r="WZZ187" s="28"/>
      <c r="XAA187" s="28"/>
      <c r="XAB187" s="28"/>
      <c r="XAC187" s="28"/>
      <c r="XAD187" s="28"/>
      <c r="XAE187" s="28"/>
      <c r="XAF187" s="28"/>
      <c r="XAG187" s="28"/>
      <c r="XAH187" s="28"/>
      <c r="XAI187" s="28"/>
      <c r="XAJ187" s="28"/>
      <c r="XAK187" s="28"/>
      <c r="XAL187" s="28"/>
      <c r="XAM187" s="28"/>
      <c r="XAN187" s="28"/>
      <c r="XAO187" s="28"/>
      <c r="XAP187" s="28"/>
      <c r="XAQ187" s="28"/>
      <c r="XAR187" s="28"/>
      <c r="XAS187" s="28"/>
      <c r="XAT187" s="28"/>
      <c r="XAU187" s="28"/>
      <c r="XAV187" s="28"/>
      <c r="XAW187" s="28"/>
      <c r="XAX187" s="28"/>
      <c r="XAY187" s="28"/>
      <c r="XAZ187" s="28"/>
      <c r="XBA187" s="28"/>
      <c r="XBB187" s="28"/>
      <c r="XBC187" s="28"/>
      <c r="XBD187" s="28"/>
      <c r="XBE187" s="28"/>
      <c r="XBF187" s="28"/>
      <c r="XBG187" s="28"/>
      <c r="XBH187" s="28"/>
      <c r="XBI187" s="28"/>
      <c r="XBJ187" s="28"/>
      <c r="XBK187" s="28"/>
      <c r="XBL187" s="28"/>
      <c r="XBM187" s="28"/>
      <c r="XBN187" s="28"/>
      <c r="XBO187" s="28"/>
      <c r="XBP187" s="28"/>
      <c r="XBQ187" s="28"/>
      <c r="XBR187" s="28"/>
      <c r="XBS187" s="28"/>
      <c r="XBT187" s="28"/>
      <c r="XBU187" s="28"/>
      <c r="XBV187" s="28"/>
      <c r="XBW187" s="28"/>
      <c r="XBX187" s="28"/>
      <c r="XBY187" s="28"/>
      <c r="XBZ187" s="28"/>
      <c r="XCA187" s="28"/>
      <c r="XCB187" s="28"/>
      <c r="XCC187" s="28"/>
      <c r="XCD187" s="28"/>
      <c r="XCE187" s="28"/>
      <c r="XCF187" s="28"/>
      <c r="XCG187" s="28"/>
      <c r="XCH187" s="28"/>
      <c r="XCI187" s="28"/>
      <c r="XCJ187" s="28"/>
      <c r="XCK187" s="28"/>
      <c r="XCL187" s="28"/>
      <c r="XCM187" s="28"/>
      <c r="XCN187" s="28"/>
      <c r="XCO187" s="28"/>
      <c r="XCP187" s="28"/>
      <c r="XCQ187" s="28"/>
      <c r="XCR187" s="28"/>
      <c r="XCS187" s="28"/>
      <c r="XCT187" s="28"/>
      <c r="XCU187" s="28"/>
      <c r="XCV187" s="28"/>
      <c r="XCW187" s="28"/>
      <c r="XCX187" s="28"/>
      <c r="XCY187" s="28"/>
      <c r="XCZ187" s="28"/>
      <c r="XDA187" s="28"/>
      <c r="XDB187" s="28"/>
      <c r="XDC187" s="28"/>
      <c r="XDD187" s="28"/>
      <c r="XDE187" s="28"/>
      <c r="XDF187" s="28"/>
      <c r="XDG187" s="28"/>
      <c r="XDH187" s="28"/>
      <c r="XDI187" s="28"/>
      <c r="XDJ187" s="28"/>
      <c r="XDK187" s="28"/>
      <c r="XDL187" s="28"/>
      <c r="XDM187" s="28"/>
      <c r="XDN187" s="28"/>
      <c r="XDO187" s="28"/>
      <c r="XDP187" s="28"/>
      <c r="XDQ187" s="28"/>
      <c r="XDR187" s="28"/>
      <c r="XDS187" s="28"/>
      <c r="XDT187" s="28"/>
      <c r="XDU187" s="28"/>
      <c r="XDV187" s="28"/>
      <c r="XDW187" s="28"/>
      <c r="XDX187" s="28"/>
      <c r="XDY187" s="28"/>
      <c r="XDZ187" s="28"/>
      <c r="XEA187" s="28"/>
      <c r="XEB187" s="28"/>
      <c r="XEC187" s="28"/>
      <c r="XED187" s="28"/>
      <c r="XEE187" s="28"/>
      <c r="XEF187" s="28"/>
      <c r="XEG187" s="28"/>
      <c r="XEH187" s="28"/>
      <c r="XEI187" s="28"/>
      <c r="XEJ187" s="28"/>
      <c r="XEK187" s="28"/>
      <c r="XEL187" s="28"/>
      <c r="XEM187" s="28"/>
      <c r="XEN187" s="28"/>
      <c r="XEO187" s="28"/>
      <c r="XEP187" s="28"/>
      <c r="XEQ187" s="28"/>
      <c r="XER187" s="28"/>
      <c r="XES187" s="28"/>
      <c r="XET187" s="28"/>
      <c r="XEU187" s="28"/>
      <c r="XEV187" s="28"/>
      <c r="XEW187" s="28"/>
      <c r="XEX187" s="28"/>
      <c r="XEY187" s="28"/>
      <c r="XEZ187" s="28"/>
      <c r="XFA187" s="28"/>
      <c r="XFB187" s="28"/>
      <c r="XFC187" s="28"/>
    </row>
    <row r="188" s="68" customFormat="1" ht="20.25" hidden="1" spans="1:16383">
      <c r="A188" s="122" t="s">
        <v>191</v>
      </c>
      <c r="B188" s="123"/>
      <c r="C188" s="122" t="s">
        <v>192</v>
      </c>
      <c r="D188" s="123"/>
      <c r="E188" s="122">
        <f>SUM(F186:F187)</f>
        <v>0</v>
      </c>
      <c r="F188" s="123"/>
      <c r="G188" s="122">
        <f>SUM(H186:H187)</f>
        <v>0</v>
      </c>
      <c r="H188" s="123">
        <f>SUM(H186:H187)</f>
        <v>0</v>
      </c>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WZB188" s="28"/>
      <c r="WZC188" s="28"/>
      <c r="WZD188" s="28"/>
      <c r="WZE188" s="28"/>
      <c r="WZF188" s="28"/>
      <c r="WZG188" s="28"/>
      <c r="WZH188" s="28"/>
      <c r="WZI188" s="28"/>
      <c r="WZJ188" s="28"/>
      <c r="WZK188" s="28"/>
      <c r="WZL188" s="28"/>
      <c r="WZM188" s="28"/>
      <c r="WZN188" s="28"/>
      <c r="WZO188" s="28"/>
      <c r="WZP188" s="28"/>
      <c r="WZQ188" s="28"/>
      <c r="WZR188" s="28"/>
      <c r="WZS188" s="28"/>
      <c r="WZT188" s="28"/>
      <c r="WZU188" s="28"/>
      <c r="WZV188" s="28"/>
      <c r="WZW188" s="28"/>
      <c r="WZX188" s="28"/>
      <c r="WZY188" s="28"/>
      <c r="WZZ188" s="28"/>
      <c r="XAA188" s="28"/>
      <c r="XAB188" s="28"/>
      <c r="XAC188" s="28"/>
      <c r="XAD188" s="28"/>
      <c r="XAE188" s="28"/>
      <c r="XAF188" s="28"/>
      <c r="XAG188" s="28"/>
      <c r="XAH188" s="28"/>
      <c r="XAI188" s="28"/>
      <c r="XAJ188" s="28"/>
      <c r="XAK188" s="28"/>
      <c r="XAL188" s="28"/>
      <c r="XAM188" s="28"/>
      <c r="XAN188" s="28"/>
      <c r="XAO188" s="28"/>
      <c r="XAP188" s="28"/>
      <c r="XAQ188" s="28"/>
      <c r="XAR188" s="28"/>
      <c r="XAS188" s="28"/>
      <c r="XAT188" s="28"/>
      <c r="XAU188" s="28"/>
      <c r="XAV188" s="28"/>
      <c r="XAW188" s="28"/>
      <c r="XAX188" s="28"/>
      <c r="XAY188" s="28"/>
      <c r="XAZ188" s="28"/>
      <c r="XBA188" s="28"/>
      <c r="XBB188" s="28"/>
      <c r="XBC188" s="28"/>
      <c r="XBD188" s="28"/>
      <c r="XBE188" s="28"/>
      <c r="XBF188" s="28"/>
      <c r="XBG188" s="28"/>
      <c r="XBH188" s="28"/>
      <c r="XBI188" s="28"/>
      <c r="XBJ188" s="28"/>
      <c r="XBK188" s="28"/>
      <c r="XBL188" s="28"/>
      <c r="XBM188" s="28"/>
      <c r="XBN188" s="28"/>
      <c r="XBO188" s="28"/>
      <c r="XBP188" s="28"/>
      <c r="XBQ188" s="28"/>
      <c r="XBR188" s="28"/>
      <c r="XBS188" s="28"/>
      <c r="XBT188" s="28"/>
      <c r="XBU188" s="28"/>
      <c r="XBV188" s="28"/>
      <c r="XBW188" s="28"/>
      <c r="XBX188" s="28"/>
      <c r="XBY188" s="28"/>
      <c r="XBZ188" s="28"/>
      <c r="XCA188" s="28"/>
      <c r="XCB188" s="28"/>
      <c r="XCC188" s="28"/>
      <c r="XCD188" s="28"/>
      <c r="XCE188" s="28"/>
      <c r="XCF188" s="28"/>
      <c r="XCG188" s="28"/>
      <c r="XCH188" s="28"/>
      <c r="XCI188" s="28"/>
      <c r="XCJ188" s="28"/>
      <c r="XCK188" s="28"/>
      <c r="XCL188" s="28"/>
      <c r="XCM188" s="28"/>
      <c r="XCN188" s="28"/>
      <c r="XCO188" s="28"/>
      <c r="XCP188" s="28"/>
      <c r="XCQ188" s="28"/>
      <c r="XCR188" s="28"/>
      <c r="XCS188" s="28"/>
      <c r="XCT188" s="28"/>
      <c r="XCU188" s="28"/>
      <c r="XCV188" s="28"/>
      <c r="XCW188" s="28"/>
      <c r="XCX188" s="28"/>
      <c r="XCY188" s="28"/>
      <c r="XCZ188" s="28"/>
      <c r="XDA188" s="28"/>
      <c r="XDB188" s="28"/>
      <c r="XDC188" s="28"/>
      <c r="XDD188" s="28"/>
      <c r="XDE188" s="28"/>
      <c r="XDF188" s="28"/>
      <c r="XDG188" s="28"/>
      <c r="XDH188" s="28"/>
      <c r="XDI188" s="28"/>
      <c r="XDJ188" s="28"/>
      <c r="XDK188" s="28"/>
      <c r="XDL188" s="28"/>
      <c r="XDM188" s="28"/>
      <c r="XDN188" s="28"/>
      <c r="XDO188" s="28"/>
      <c r="XDP188" s="28"/>
      <c r="XDQ188" s="28"/>
      <c r="XDR188" s="28"/>
      <c r="XDS188" s="28"/>
      <c r="XDT188" s="28"/>
      <c r="XDU188" s="28"/>
      <c r="XDV188" s="28"/>
      <c r="XDW188" s="28"/>
      <c r="XDX188" s="28"/>
      <c r="XDY188" s="28"/>
      <c r="XDZ188" s="28"/>
      <c r="XEA188" s="28"/>
      <c r="XEB188" s="28"/>
      <c r="XEC188" s="28"/>
      <c r="XED188" s="28"/>
      <c r="XEE188" s="28"/>
      <c r="XEF188" s="28"/>
      <c r="XEG188" s="28"/>
      <c r="XEH188" s="28"/>
      <c r="XEI188" s="28"/>
      <c r="XEJ188" s="28"/>
      <c r="XEK188" s="28"/>
      <c r="XEL188" s="28"/>
      <c r="XEM188" s="28"/>
      <c r="XEN188" s="28"/>
      <c r="XEO188" s="28"/>
      <c r="XEP188" s="28"/>
      <c r="XEQ188" s="28"/>
      <c r="XER188" s="28"/>
      <c r="XES188" s="28"/>
      <c r="XET188" s="28"/>
      <c r="XEU188" s="28"/>
      <c r="XEV188" s="28"/>
      <c r="XEW188" s="28"/>
      <c r="XEX188" s="28"/>
      <c r="XEY188" s="28"/>
      <c r="XEZ188" s="28"/>
      <c r="XFA188" s="28"/>
      <c r="XFB188" s="28"/>
      <c r="XFC188" s="28"/>
    </row>
    <row r="189" ht="20.25" hidden="1" spans="1:8">
      <c r="A189" s="119" t="s">
        <v>193</v>
      </c>
      <c r="B189" s="120"/>
      <c r="C189" s="120"/>
      <c r="D189" s="120"/>
      <c r="E189" s="120"/>
      <c r="F189" s="120"/>
      <c r="G189" s="120"/>
      <c r="H189" s="121"/>
    </row>
    <row r="190" s="68" customFormat="1" ht="20.25" hidden="1" spans="1:16383">
      <c r="A190" s="122" t="s">
        <v>187</v>
      </c>
      <c r="B190" s="123"/>
      <c r="C190" s="122" t="s">
        <v>188</v>
      </c>
      <c r="D190" s="123"/>
      <c r="E190" s="122" t="s">
        <v>189</v>
      </c>
      <c r="F190" s="123"/>
      <c r="G190" s="122" t="s">
        <v>190</v>
      </c>
      <c r="H190" s="123"/>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WZB190" s="28"/>
      <c r="WZC190" s="28"/>
      <c r="WZD190" s="28"/>
      <c r="WZE190" s="28"/>
      <c r="WZF190" s="28"/>
      <c r="WZG190" s="28"/>
      <c r="WZH190" s="28"/>
      <c r="WZI190" s="28"/>
      <c r="WZJ190" s="28"/>
      <c r="WZK190" s="28"/>
      <c r="WZL190" s="28"/>
      <c r="WZM190" s="28"/>
      <c r="WZN190" s="28"/>
      <c r="WZO190" s="28"/>
      <c r="WZP190" s="28"/>
      <c r="WZQ190" s="28"/>
      <c r="WZR190" s="28"/>
      <c r="WZS190" s="28"/>
      <c r="WZT190" s="28"/>
      <c r="WZU190" s="28"/>
      <c r="WZV190" s="28"/>
      <c r="WZW190" s="28"/>
      <c r="WZX190" s="28"/>
      <c r="WZY190" s="28"/>
      <c r="WZZ190" s="28"/>
      <c r="XAA190" s="28"/>
      <c r="XAB190" s="28"/>
      <c r="XAC190" s="28"/>
      <c r="XAD190" s="28"/>
      <c r="XAE190" s="28"/>
      <c r="XAF190" s="28"/>
      <c r="XAG190" s="28"/>
      <c r="XAH190" s="28"/>
      <c r="XAI190" s="28"/>
      <c r="XAJ190" s="28"/>
      <c r="XAK190" s="28"/>
      <c r="XAL190" s="28"/>
      <c r="XAM190" s="28"/>
      <c r="XAN190" s="28"/>
      <c r="XAO190" s="28"/>
      <c r="XAP190" s="28"/>
      <c r="XAQ190" s="28"/>
      <c r="XAR190" s="28"/>
      <c r="XAS190" s="28"/>
      <c r="XAT190" s="28"/>
      <c r="XAU190" s="28"/>
      <c r="XAV190" s="28"/>
      <c r="XAW190" s="28"/>
      <c r="XAX190" s="28"/>
      <c r="XAY190" s="28"/>
      <c r="XAZ190" s="28"/>
      <c r="XBA190" s="28"/>
      <c r="XBB190" s="28"/>
      <c r="XBC190" s="28"/>
      <c r="XBD190" s="28"/>
      <c r="XBE190" s="28"/>
      <c r="XBF190" s="28"/>
      <c r="XBG190" s="28"/>
      <c r="XBH190" s="28"/>
      <c r="XBI190" s="28"/>
      <c r="XBJ190" s="28"/>
      <c r="XBK190" s="28"/>
      <c r="XBL190" s="28"/>
      <c r="XBM190" s="28"/>
      <c r="XBN190" s="28"/>
      <c r="XBO190" s="28"/>
      <c r="XBP190" s="28"/>
      <c r="XBQ190" s="28"/>
      <c r="XBR190" s="28"/>
      <c r="XBS190" s="28"/>
      <c r="XBT190" s="28"/>
      <c r="XBU190" s="28"/>
      <c r="XBV190" s="28"/>
      <c r="XBW190" s="28"/>
      <c r="XBX190" s="28"/>
      <c r="XBY190" s="28"/>
      <c r="XBZ190" s="28"/>
      <c r="XCA190" s="28"/>
      <c r="XCB190" s="28"/>
      <c r="XCC190" s="28"/>
      <c r="XCD190" s="28"/>
      <c r="XCE190" s="28"/>
      <c r="XCF190" s="28"/>
      <c r="XCG190" s="28"/>
      <c r="XCH190" s="28"/>
      <c r="XCI190" s="28"/>
      <c r="XCJ190" s="28"/>
      <c r="XCK190" s="28"/>
      <c r="XCL190" s="28"/>
      <c r="XCM190" s="28"/>
      <c r="XCN190" s="28"/>
      <c r="XCO190" s="28"/>
      <c r="XCP190" s="28"/>
      <c r="XCQ190" s="28"/>
      <c r="XCR190" s="28"/>
      <c r="XCS190" s="28"/>
      <c r="XCT190" s="28"/>
      <c r="XCU190" s="28"/>
      <c r="XCV190" s="28"/>
      <c r="XCW190" s="28"/>
      <c r="XCX190" s="28"/>
      <c r="XCY190" s="28"/>
      <c r="XCZ190" s="28"/>
      <c r="XDA190" s="28"/>
      <c r="XDB190" s="28"/>
      <c r="XDC190" s="28"/>
      <c r="XDD190" s="28"/>
      <c r="XDE190" s="28"/>
      <c r="XDF190" s="28"/>
      <c r="XDG190" s="28"/>
      <c r="XDH190" s="28"/>
      <c r="XDI190" s="28"/>
      <c r="XDJ190" s="28"/>
      <c r="XDK190" s="28"/>
      <c r="XDL190" s="28"/>
      <c r="XDM190" s="28"/>
      <c r="XDN190" s="28"/>
      <c r="XDO190" s="28"/>
      <c r="XDP190" s="28"/>
      <c r="XDQ190" s="28"/>
      <c r="XDR190" s="28"/>
      <c r="XDS190" s="28"/>
      <c r="XDT190" s="28"/>
      <c r="XDU190" s="28"/>
      <c r="XDV190" s="28"/>
      <c r="XDW190" s="28"/>
      <c r="XDX190" s="28"/>
      <c r="XDY190" s="28"/>
      <c r="XDZ190" s="28"/>
      <c r="XEA190" s="28"/>
      <c r="XEB190" s="28"/>
      <c r="XEC190" s="28"/>
      <c r="XED190" s="28"/>
      <c r="XEE190" s="28"/>
      <c r="XEF190" s="28"/>
      <c r="XEG190" s="28"/>
      <c r="XEH190" s="28"/>
      <c r="XEI190" s="28"/>
      <c r="XEJ190" s="28"/>
      <c r="XEK190" s="28"/>
      <c r="XEL190" s="28"/>
      <c r="XEM190" s="28"/>
      <c r="XEN190" s="28"/>
      <c r="XEO190" s="28"/>
      <c r="XEP190" s="28"/>
      <c r="XEQ190" s="28"/>
      <c r="XER190" s="28"/>
      <c r="XES190" s="28"/>
      <c r="XET190" s="28"/>
      <c r="XEU190" s="28"/>
      <c r="XEV190" s="28"/>
      <c r="XEW190" s="28"/>
      <c r="XEX190" s="28"/>
      <c r="XEY190" s="28"/>
      <c r="XEZ190" s="28"/>
      <c r="XFA190" s="28"/>
      <c r="XFB190" s="28"/>
      <c r="XFC190" s="28"/>
    </row>
    <row r="191" s="68" customFormat="1" ht="20.25" hidden="1" spans="1:16383">
      <c r="A191" s="124"/>
      <c r="B191" s="125"/>
      <c r="C191" s="124"/>
      <c r="D191" s="125"/>
      <c r="E191" s="124"/>
      <c r="F191" s="125"/>
      <c r="G191" s="124"/>
      <c r="H191" s="125"/>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WZB191" s="28"/>
      <c r="WZC191" s="28"/>
      <c r="WZD191" s="28"/>
      <c r="WZE191" s="28"/>
      <c r="WZF191" s="28"/>
      <c r="WZG191" s="28"/>
      <c r="WZH191" s="28"/>
      <c r="WZI191" s="28"/>
      <c r="WZJ191" s="28"/>
      <c r="WZK191" s="28"/>
      <c r="WZL191" s="28"/>
      <c r="WZM191" s="28"/>
      <c r="WZN191" s="28"/>
      <c r="WZO191" s="28"/>
      <c r="WZP191" s="28"/>
      <c r="WZQ191" s="28"/>
      <c r="WZR191" s="28"/>
      <c r="WZS191" s="28"/>
      <c r="WZT191" s="28"/>
      <c r="WZU191" s="28"/>
      <c r="WZV191" s="28"/>
      <c r="WZW191" s="28"/>
      <c r="WZX191" s="28"/>
      <c r="WZY191" s="28"/>
      <c r="WZZ191" s="28"/>
      <c r="XAA191" s="28"/>
      <c r="XAB191" s="28"/>
      <c r="XAC191" s="28"/>
      <c r="XAD191" s="28"/>
      <c r="XAE191" s="28"/>
      <c r="XAF191" s="28"/>
      <c r="XAG191" s="28"/>
      <c r="XAH191" s="28"/>
      <c r="XAI191" s="28"/>
      <c r="XAJ191" s="28"/>
      <c r="XAK191" s="28"/>
      <c r="XAL191" s="28"/>
      <c r="XAM191" s="28"/>
      <c r="XAN191" s="28"/>
      <c r="XAO191" s="28"/>
      <c r="XAP191" s="28"/>
      <c r="XAQ191" s="28"/>
      <c r="XAR191" s="28"/>
      <c r="XAS191" s="28"/>
      <c r="XAT191" s="28"/>
      <c r="XAU191" s="28"/>
      <c r="XAV191" s="28"/>
      <c r="XAW191" s="28"/>
      <c r="XAX191" s="28"/>
      <c r="XAY191" s="28"/>
      <c r="XAZ191" s="28"/>
      <c r="XBA191" s="28"/>
      <c r="XBB191" s="28"/>
      <c r="XBC191" s="28"/>
      <c r="XBD191" s="28"/>
      <c r="XBE191" s="28"/>
      <c r="XBF191" s="28"/>
      <c r="XBG191" s="28"/>
      <c r="XBH191" s="28"/>
      <c r="XBI191" s="28"/>
      <c r="XBJ191" s="28"/>
      <c r="XBK191" s="28"/>
      <c r="XBL191" s="28"/>
      <c r="XBM191" s="28"/>
      <c r="XBN191" s="28"/>
      <c r="XBO191" s="28"/>
      <c r="XBP191" s="28"/>
      <c r="XBQ191" s="28"/>
      <c r="XBR191" s="28"/>
      <c r="XBS191" s="28"/>
      <c r="XBT191" s="28"/>
      <c r="XBU191" s="28"/>
      <c r="XBV191" s="28"/>
      <c r="XBW191" s="28"/>
      <c r="XBX191" s="28"/>
      <c r="XBY191" s="28"/>
      <c r="XBZ191" s="28"/>
      <c r="XCA191" s="28"/>
      <c r="XCB191" s="28"/>
      <c r="XCC191" s="28"/>
      <c r="XCD191" s="28"/>
      <c r="XCE191" s="28"/>
      <c r="XCF191" s="28"/>
      <c r="XCG191" s="28"/>
      <c r="XCH191" s="28"/>
      <c r="XCI191" s="28"/>
      <c r="XCJ191" s="28"/>
      <c r="XCK191" s="28"/>
      <c r="XCL191" s="28"/>
      <c r="XCM191" s="28"/>
      <c r="XCN191" s="28"/>
      <c r="XCO191" s="28"/>
      <c r="XCP191" s="28"/>
      <c r="XCQ191" s="28"/>
      <c r="XCR191" s="28"/>
      <c r="XCS191" s="28"/>
      <c r="XCT191" s="28"/>
      <c r="XCU191" s="28"/>
      <c r="XCV191" s="28"/>
      <c r="XCW191" s="28"/>
      <c r="XCX191" s="28"/>
      <c r="XCY191" s="28"/>
      <c r="XCZ191" s="28"/>
      <c r="XDA191" s="28"/>
      <c r="XDB191" s="28"/>
      <c r="XDC191" s="28"/>
      <c r="XDD191" s="28"/>
      <c r="XDE191" s="28"/>
      <c r="XDF191" s="28"/>
      <c r="XDG191" s="28"/>
      <c r="XDH191" s="28"/>
      <c r="XDI191" s="28"/>
      <c r="XDJ191" s="28"/>
      <c r="XDK191" s="28"/>
      <c r="XDL191" s="28"/>
      <c r="XDM191" s="28"/>
      <c r="XDN191" s="28"/>
      <c r="XDO191" s="28"/>
      <c r="XDP191" s="28"/>
      <c r="XDQ191" s="28"/>
      <c r="XDR191" s="28"/>
      <c r="XDS191" s="28"/>
      <c r="XDT191" s="28"/>
      <c r="XDU191" s="28"/>
      <c r="XDV191" s="28"/>
      <c r="XDW191" s="28"/>
      <c r="XDX191" s="28"/>
      <c r="XDY191" s="28"/>
      <c r="XDZ191" s="28"/>
      <c r="XEA191" s="28"/>
      <c r="XEB191" s="28"/>
      <c r="XEC191" s="28"/>
      <c r="XED191" s="28"/>
      <c r="XEE191" s="28"/>
      <c r="XEF191" s="28"/>
      <c r="XEG191" s="28"/>
      <c r="XEH191" s="28"/>
      <c r="XEI191" s="28"/>
      <c r="XEJ191" s="28"/>
      <c r="XEK191" s="28"/>
      <c r="XEL191" s="28"/>
      <c r="XEM191" s="28"/>
      <c r="XEN191" s="28"/>
      <c r="XEO191" s="28"/>
      <c r="XEP191" s="28"/>
      <c r="XEQ191" s="28"/>
      <c r="XER191" s="28"/>
      <c r="XES191" s="28"/>
      <c r="XET191" s="28"/>
      <c r="XEU191" s="28"/>
      <c r="XEV191" s="28"/>
      <c r="XEW191" s="28"/>
      <c r="XEX191" s="28"/>
      <c r="XEY191" s="28"/>
      <c r="XEZ191" s="28"/>
      <c r="XFA191" s="28"/>
      <c r="XFB191" s="28"/>
      <c r="XFC191" s="28"/>
    </row>
    <row r="192" s="68" customFormat="1" ht="20.25" hidden="1" spans="1:16383">
      <c r="A192" s="124"/>
      <c r="B192" s="125"/>
      <c r="C192" s="124"/>
      <c r="D192" s="125"/>
      <c r="E192" s="124"/>
      <c r="F192" s="125"/>
      <c r="G192" s="124"/>
      <c r="H192" s="125"/>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WZB192" s="28"/>
      <c r="WZC192" s="28"/>
      <c r="WZD192" s="28"/>
      <c r="WZE192" s="28"/>
      <c r="WZF192" s="28"/>
      <c r="WZG192" s="28"/>
      <c r="WZH192" s="28"/>
      <c r="WZI192" s="28"/>
      <c r="WZJ192" s="28"/>
      <c r="WZK192" s="28"/>
      <c r="WZL192" s="28"/>
      <c r="WZM192" s="28"/>
      <c r="WZN192" s="28"/>
      <c r="WZO192" s="28"/>
      <c r="WZP192" s="28"/>
      <c r="WZQ192" s="28"/>
      <c r="WZR192" s="28"/>
      <c r="WZS192" s="28"/>
      <c r="WZT192" s="28"/>
      <c r="WZU192" s="28"/>
      <c r="WZV192" s="28"/>
      <c r="WZW192" s="28"/>
      <c r="WZX192" s="28"/>
      <c r="WZY192" s="28"/>
      <c r="WZZ192" s="28"/>
      <c r="XAA192" s="28"/>
      <c r="XAB192" s="28"/>
      <c r="XAC192" s="28"/>
      <c r="XAD192" s="28"/>
      <c r="XAE192" s="28"/>
      <c r="XAF192" s="28"/>
      <c r="XAG192" s="28"/>
      <c r="XAH192" s="28"/>
      <c r="XAI192" s="28"/>
      <c r="XAJ192" s="28"/>
      <c r="XAK192" s="28"/>
      <c r="XAL192" s="28"/>
      <c r="XAM192" s="28"/>
      <c r="XAN192" s="28"/>
      <c r="XAO192" s="28"/>
      <c r="XAP192" s="28"/>
      <c r="XAQ192" s="28"/>
      <c r="XAR192" s="28"/>
      <c r="XAS192" s="28"/>
      <c r="XAT192" s="28"/>
      <c r="XAU192" s="28"/>
      <c r="XAV192" s="28"/>
      <c r="XAW192" s="28"/>
      <c r="XAX192" s="28"/>
      <c r="XAY192" s="28"/>
      <c r="XAZ192" s="28"/>
      <c r="XBA192" s="28"/>
      <c r="XBB192" s="28"/>
      <c r="XBC192" s="28"/>
      <c r="XBD192" s="28"/>
      <c r="XBE192" s="28"/>
      <c r="XBF192" s="28"/>
      <c r="XBG192" s="28"/>
      <c r="XBH192" s="28"/>
      <c r="XBI192" s="28"/>
      <c r="XBJ192" s="28"/>
      <c r="XBK192" s="28"/>
      <c r="XBL192" s="28"/>
      <c r="XBM192" s="28"/>
      <c r="XBN192" s="28"/>
      <c r="XBO192" s="28"/>
      <c r="XBP192" s="28"/>
      <c r="XBQ192" s="28"/>
      <c r="XBR192" s="28"/>
      <c r="XBS192" s="28"/>
      <c r="XBT192" s="28"/>
      <c r="XBU192" s="28"/>
      <c r="XBV192" s="28"/>
      <c r="XBW192" s="28"/>
      <c r="XBX192" s="28"/>
      <c r="XBY192" s="28"/>
      <c r="XBZ192" s="28"/>
      <c r="XCA192" s="28"/>
      <c r="XCB192" s="28"/>
      <c r="XCC192" s="28"/>
      <c r="XCD192" s="28"/>
      <c r="XCE192" s="28"/>
      <c r="XCF192" s="28"/>
      <c r="XCG192" s="28"/>
      <c r="XCH192" s="28"/>
      <c r="XCI192" s="28"/>
      <c r="XCJ192" s="28"/>
      <c r="XCK192" s="28"/>
      <c r="XCL192" s="28"/>
      <c r="XCM192" s="28"/>
      <c r="XCN192" s="28"/>
      <c r="XCO192" s="28"/>
      <c r="XCP192" s="28"/>
      <c r="XCQ192" s="28"/>
      <c r="XCR192" s="28"/>
      <c r="XCS192" s="28"/>
      <c r="XCT192" s="28"/>
      <c r="XCU192" s="28"/>
      <c r="XCV192" s="28"/>
      <c r="XCW192" s="28"/>
      <c r="XCX192" s="28"/>
      <c r="XCY192" s="28"/>
      <c r="XCZ192" s="28"/>
      <c r="XDA192" s="28"/>
      <c r="XDB192" s="28"/>
      <c r="XDC192" s="28"/>
      <c r="XDD192" s="28"/>
      <c r="XDE192" s="28"/>
      <c r="XDF192" s="28"/>
      <c r="XDG192" s="28"/>
      <c r="XDH192" s="28"/>
      <c r="XDI192" s="28"/>
      <c r="XDJ192" s="28"/>
      <c r="XDK192" s="28"/>
      <c r="XDL192" s="28"/>
      <c r="XDM192" s="28"/>
      <c r="XDN192" s="28"/>
      <c r="XDO192" s="28"/>
      <c r="XDP192" s="28"/>
      <c r="XDQ192" s="28"/>
      <c r="XDR192" s="28"/>
      <c r="XDS192" s="28"/>
      <c r="XDT192" s="28"/>
      <c r="XDU192" s="28"/>
      <c r="XDV192" s="28"/>
      <c r="XDW192" s="28"/>
      <c r="XDX192" s="28"/>
      <c r="XDY192" s="28"/>
      <c r="XDZ192" s="28"/>
      <c r="XEA192" s="28"/>
      <c r="XEB192" s="28"/>
      <c r="XEC192" s="28"/>
      <c r="XED192" s="28"/>
      <c r="XEE192" s="28"/>
      <c r="XEF192" s="28"/>
      <c r="XEG192" s="28"/>
      <c r="XEH192" s="28"/>
      <c r="XEI192" s="28"/>
      <c r="XEJ192" s="28"/>
      <c r="XEK192" s="28"/>
      <c r="XEL192" s="28"/>
      <c r="XEM192" s="28"/>
      <c r="XEN192" s="28"/>
      <c r="XEO192" s="28"/>
      <c r="XEP192" s="28"/>
      <c r="XEQ192" s="28"/>
      <c r="XER192" s="28"/>
      <c r="XES192" s="28"/>
      <c r="XET192" s="28"/>
      <c r="XEU192" s="28"/>
      <c r="XEV192" s="28"/>
      <c r="XEW192" s="28"/>
      <c r="XEX192" s="28"/>
      <c r="XEY192" s="28"/>
      <c r="XEZ192" s="28"/>
      <c r="XFA192" s="28"/>
      <c r="XFB192" s="28"/>
      <c r="XFC192" s="28"/>
    </row>
    <row r="193" s="68" customFormat="1" ht="20.25" hidden="1" spans="1:16383">
      <c r="A193" s="122" t="s">
        <v>191</v>
      </c>
      <c r="B193" s="123"/>
      <c r="C193" s="122" t="s">
        <v>192</v>
      </c>
      <c r="D193" s="123"/>
      <c r="E193" s="122">
        <f>SUM(F191:F192)</f>
        <v>0</v>
      </c>
      <c r="F193" s="123"/>
      <c r="G193" s="122">
        <f>SUM(H191:H192)</f>
        <v>0</v>
      </c>
      <c r="H193" s="123">
        <f>SUM(H191:H192)</f>
        <v>0</v>
      </c>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WZB193" s="28"/>
      <c r="WZC193" s="28"/>
      <c r="WZD193" s="28"/>
      <c r="WZE193" s="28"/>
      <c r="WZF193" s="28"/>
      <c r="WZG193" s="28"/>
      <c r="WZH193" s="28"/>
      <c r="WZI193" s="28"/>
      <c r="WZJ193" s="28"/>
      <c r="WZK193" s="28"/>
      <c r="WZL193" s="28"/>
      <c r="WZM193" s="28"/>
      <c r="WZN193" s="28"/>
      <c r="WZO193" s="28"/>
      <c r="WZP193" s="28"/>
      <c r="WZQ193" s="28"/>
      <c r="WZR193" s="28"/>
      <c r="WZS193" s="28"/>
      <c r="WZT193" s="28"/>
      <c r="WZU193" s="28"/>
      <c r="WZV193" s="28"/>
      <c r="WZW193" s="28"/>
      <c r="WZX193" s="28"/>
      <c r="WZY193" s="28"/>
      <c r="WZZ193" s="28"/>
      <c r="XAA193" s="28"/>
      <c r="XAB193" s="28"/>
      <c r="XAC193" s="28"/>
      <c r="XAD193" s="28"/>
      <c r="XAE193" s="28"/>
      <c r="XAF193" s="28"/>
      <c r="XAG193" s="28"/>
      <c r="XAH193" s="28"/>
      <c r="XAI193" s="28"/>
      <c r="XAJ193" s="28"/>
      <c r="XAK193" s="28"/>
      <c r="XAL193" s="28"/>
      <c r="XAM193" s="28"/>
      <c r="XAN193" s="28"/>
      <c r="XAO193" s="28"/>
      <c r="XAP193" s="28"/>
      <c r="XAQ193" s="28"/>
      <c r="XAR193" s="28"/>
      <c r="XAS193" s="28"/>
      <c r="XAT193" s="28"/>
      <c r="XAU193" s="28"/>
      <c r="XAV193" s="28"/>
      <c r="XAW193" s="28"/>
      <c r="XAX193" s="28"/>
      <c r="XAY193" s="28"/>
      <c r="XAZ193" s="28"/>
      <c r="XBA193" s="28"/>
      <c r="XBB193" s="28"/>
      <c r="XBC193" s="28"/>
      <c r="XBD193" s="28"/>
      <c r="XBE193" s="28"/>
      <c r="XBF193" s="28"/>
      <c r="XBG193" s="28"/>
      <c r="XBH193" s="28"/>
      <c r="XBI193" s="28"/>
      <c r="XBJ193" s="28"/>
      <c r="XBK193" s="28"/>
      <c r="XBL193" s="28"/>
      <c r="XBM193" s="28"/>
      <c r="XBN193" s="28"/>
      <c r="XBO193" s="28"/>
      <c r="XBP193" s="28"/>
      <c r="XBQ193" s="28"/>
      <c r="XBR193" s="28"/>
      <c r="XBS193" s="28"/>
      <c r="XBT193" s="28"/>
      <c r="XBU193" s="28"/>
      <c r="XBV193" s="28"/>
      <c r="XBW193" s="28"/>
      <c r="XBX193" s="28"/>
      <c r="XBY193" s="28"/>
      <c r="XBZ193" s="28"/>
      <c r="XCA193" s="28"/>
      <c r="XCB193" s="28"/>
      <c r="XCC193" s="28"/>
      <c r="XCD193" s="28"/>
      <c r="XCE193" s="28"/>
      <c r="XCF193" s="28"/>
      <c r="XCG193" s="28"/>
      <c r="XCH193" s="28"/>
      <c r="XCI193" s="28"/>
      <c r="XCJ193" s="28"/>
      <c r="XCK193" s="28"/>
      <c r="XCL193" s="28"/>
      <c r="XCM193" s="28"/>
      <c r="XCN193" s="28"/>
      <c r="XCO193" s="28"/>
      <c r="XCP193" s="28"/>
      <c r="XCQ193" s="28"/>
      <c r="XCR193" s="28"/>
      <c r="XCS193" s="28"/>
      <c r="XCT193" s="28"/>
      <c r="XCU193" s="28"/>
      <c r="XCV193" s="28"/>
      <c r="XCW193" s="28"/>
      <c r="XCX193" s="28"/>
      <c r="XCY193" s="28"/>
      <c r="XCZ193" s="28"/>
      <c r="XDA193" s="28"/>
      <c r="XDB193" s="28"/>
      <c r="XDC193" s="28"/>
      <c r="XDD193" s="28"/>
      <c r="XDE193" s="28"/>
      <c r="XDF193" s="28"/>
      <c r="XDG193" s="28"/>
      <c r="XDH193" s="28"/>
      <c r="XDI193" s="28"/>
      <c r="XDJ193" s="28"/>
      <c r="XDK193" s="28"/>
      <c r="XDL193" s="28"/>
      <c r="XDM193" s="28"/>
      <c r="XDN193" s="28"/>
      <c r="XDO193" s="28"/>
      <c r="XDP193" s="28"/>
      <c r="XDQ193" s="28"/>
      <c r="XDR193" s="28"/>
      <c r="XDS193" s="28"/>
      <c r="XDT193" s="28"/>
      <c r="XDU193" s="28"/>
      <c r="XDV193" s="28"/>
      <c r="XDW193" s="28"/>
      <c r="XDX193" s="28"/>
      <c r="XDY193" s="28"/>
      <c r="XDZ193" s="28"/>
      <c r="XEA193" s="28"/>
      <c r="XEB193" s="28"/>
      <c r="XEC193" s="28"/>
      <c r="XED193" s="28"/>
      <c r="XEE193" s="28"/>
      <c r="XEF193" s="28"/>
      <c r="XEG193" s="28"/>
      <c r="XEH193" s="28"/>
      <c r="XEI193" s="28"/>
      <c r="XEJ193" s="28"/>
      <c r="XEK193" s="28"/>
      <c r="XEL193" s="28"/>
      <c r="XEM193" s="28"/>
      <c r="XEN193" s="28"/>
      <c r="XEO193" s="28"/>
      <c r="XEP193" s="28"/>
      <c r="XEQ193" s="28"/>
      <c r="XER193" s="28"/>
      <c r="XES193" s="28"/>
      <c r="XET193" s="28"/>
      <c r="XEU193" s="28"/>
      <c r="XEV193" s="28"/>
      <c r="XEW193" s="28"/>
      <c r="XEX193" s="28"/>
      <c r="XEY193" s="28"/>
      <c r="XEZ193" s="28"/>
      <c r="XFA193" s="28"/>
      <c r="XFB193" s="28"/>
      <c r="XFC193" s="28"/>
    </row>
    <row r="194" s="68" customFormat="1" ht="20.25" hidden="1" spans="1:16383">
      <c r="A194" s="122" t="s">
        <v>194</v>
      </c>
      <c r="B194" s="123"/>
      <c r="C194" s="122" t="s">
        <v>192</v>
      </c>
      <c r="D194" s="123"/>
      <c r="E194" s="122">
        <f>SUM(F188,F193)</f>
        <v>0</v>
      </c>
      <c r="F194" s="123"/>
      <c r="G194" s="122">
        <f>SUM(H188,H193)</f>
        <v>0</v>
      </c>
      <c r="H194" s="123"/>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WZB194" s="28"/>
      <c r="WZC194" s="28"/>
      <c r="WZD194" s="28"/>
      <c r="WZE194" s="28"/>
      <c r="WZF194" s="28"/>
      <c r="WZG194" s="28"/>
      <c r="WZH194" s="28"/>
      <c r="WZI194" s="28"/>
      <c r="WZJ194" s="28"/>
      <c r="WZK194" s="28"/>
      <c r="WZL194" s="28"/>
      <c r="WZM194" s="28"/>
      <c r="WZN194" s="28"/>
      <c r="WZO194" s="28"/>
      <c r="WZP194" s="28"/>
      <c r="WZQ194" s="28"/>
      <c r="WZR194" s="28"/>
      <c r="WZS194" s="28"/>
      <c r="WZT194" s="28"/>
      <c r="WZU194" s="28"/>
      <c r="WZV194" s="28"/>
      <c r="WZW194" s="28"/>
      <c r="WZX194" s="28"/>
      <c r="WZY194" s="28"/>
      <c r="WZZ194" s="28"/>
      <c r="XAA194" s="28"/>
      <c r="XAB194" s="28"/>
      <c r="XAC194" s="28"/>
      <c r="XAD194" s="28"/>
      <c r="XAE194" s="28"/>
      <c r="XAF194" s="28"/>
      <c r="XAG194" s="28"/>
      <c r="XAH194" s="28"/>
      <c r="XAI194" s="28"/>
      <c r="XAJ194" s="28"/>
      <c r="XAK194" s="28"/>
      <c r="XAL194" s="28"/>
      <c r="XAM194" s="28"/>
      <c r="XAN194" s="28"/>
      <c r="XAO194" s="28"/>
      <c r="XAP194" s="28"/>
      <c r="XAQ194" s="28"/>
      <c r="XAR194" s="28"/>
      <c r="XAS194" s="28"/>
      <c r="XAT194" s="28"/>
      <c r="XAU194" s="28"/>
      <c r="XAV194" s="28"/>
      <c r="XAW194" s="28"/>
      <c r="XAX194" s="28"/>
      <c r="XAY194" s="28"/>
      <c r="XAZ194" s="28"/>
      <c r="XBA194" s="28"/>
      <c r="XBB194" s="28"/>
      <c r="XBC194" s="28"/>
      <c r="XBD194" s="28"/>
      <c r="XBE194" s="28"/>
      <c r="XBF194" s="28"/>
      <c r="XBG194" s="28"/>
      <c r="XBH194" s="28"/>
      <c r="XBI194" s="28"/>
      <c r="XBJ194" s="28"/>
      <c r="XBK194" s="28"/>
      <c r="XBL194" s="28"/>
      <c r="XBM194" s="28"/>
      <c r="XBN194" s="28"/>
      <c r="XBO194" s="28"/>
      <c r="XBP194" s="28"/>
      <c r="XBQ194" s="28"/>
      <c r="XBR194" s="28"/>
      <c r="XBS194" s="28"/>
      <c r="XBT194" s="28"/>
      <c r="XBU194" s="28"/>
      <c r="XBV194" s="28"/>
      <c r="XBW194" s="28"/>
      <c r="XBX194" s="28"/>
      <c r="XBY194" s="28"/>
      <c r="XBZ194" s="28"/>
      <c r="XCA194" s="28"/>
      <c r="XCB194" s="28"/>
      <c r="XCC194" s="28"/>
      <c r="XCD194" s="28"/>
      <c r="XCE194" s="28"/>
      <c r="XCF194" s="28"/>
      <c r="XCG194" s="28"/>
      <c r="XCH194" s="28"/>
      <c r="XCI194" s="28"/>
      <c r="XCJ194" s="28"/>
      <c r="XCK194" s="28"/>
      <c r="XCL194" s="28"/>
      <c r="XCM194" s="28"/>
      <c r="XCN194" s="28"/>
      <c r="XCO194" s="28"/>
      <c r="XCP194" s="28"/>
      <c r="XCQ194" s="28"/>
      <c r="XCR194" s="28"/>
      <c r="XCS194" s="28"/>
      <c r="XCT194" s="28"/>
      <c r="XCU194" s="28"/>
      <c r="XCV194" s="28"/>
      <c r="XCW194" s="28"/>
      <c r="XCX194" s="28"/>
      <c r="XCY194" s="28"/>
      <c r="XCZ194" s="28"/>
      <c r="XDA194" s="28"/>
      <c r="XDB194" s="28"/>
      <c r="XDC194" s="28"/>
      <c r="XDD194" s="28"/>
      <c r="XDE194" s="28"/>
      <c r="XDF194" s="28"/>
      <c r="XDG194" s="28"/>
      <c r="XDH194" s="28"/>
      <c r="XDI194" s="28"/>
      <c r="XDJ194" s="28"/>
      <c r="XDK194" s="28"/>
      <c r="XDL194" s="28"/>
      <c r="XDM194" s="28"/>
      <c r="XDN194" s="28"/>
      <c r="XDO194" s="28"/>
      <c r="XDP194" s="28"/>
      <c r="XDQ194" s="28"/>
      <c r="XDR194" s="28"/>
      <c r="XDS194" s="28"/>
      <c r="XDT194" s="28"/>
      <c r="XDU194" s="28"/>
      <c r="XDV194" s="28"/>
      <c r="XDW194" s="28"/>
      <c r="XDX194" s="28"/>
      <c r="XDY194" s="28"/>
      <c r="XDZ194" s="28"/>
      <c r="XEA194" s="28"/>
      <c r="XEB194" s="28"/>
      <c r="XEC194" s="28"/>
      <c r="XED194" s="28"/>
      <c r="XEE194" s="28"/>
      <c r="XEF194" s="28"/>
      <c r="XEG194" s="28"/>
      <c r="XEH194" s="28"/>
      <c r="XEI194" s="28"/>
      <c r="XEJ194" s="28"/>
      <c r="XEK194" s="28"/>
      <c r="XEL194" s="28"/>
      <c r="XEM194" s="28"/>
      <c r="XEN194" s="28"/>
      <c r="XEO194" s="28"/>
      <c r="XEP194" s="28"/>
      <c r="XEQ194" s="28"/>
      <c r="XER194" s="28"/>
      <c r="XES194" s="28"/>
      <c r="XET194" s="28"/>
      <c r="XEU194" s="28"/>
      <c r="XEV194" s="28"/>
      <c r="XEW194" s="28"/>
      <c r="XEX194" s="28"/>
      <c r="XEY194" s="28"/>
      <c r="XEZ194" s="28"/>
      <c r="XFA194" s="28"/>
      <c r="XFB194" s="28"/>
      <c r="XFC194" s="28"/>
    </row>
    <row r="195" ht="20.25" hidden="1" spans="1:8">
      <c r="A195" s="127" t="s">
        <v>195</v>
      </c>
      <c r="B195" s="128"/>
      <c r="C195" s="128"/>
      <c r="D195" s="128"/>
      <c r="E195" s="128"/>
      <c r="F195" s="128"/>
      <c r="G195" s="128"/>
      <c r="H195" s="121"/>
    </row>
    <row r="196" ht="66" hidden="1" customHeight="1" spans="1:8">
      <c r="A196" s="129" t="s">
        <v>196</v>
      </c>
      <c r="B196" s="130" t="s">
        <v>197</v>
      </c>
      <c r="C196" s="131" t="s">
        <v>198</v>
      </c>
      <c r="D196" s="130" t="s">
        <v>199</v>
      </c>
      <c r="E196" s="130" t="s">
        <v>200</v>
      </c>
      <c r="F196" s="132" t="s">
        <v>201</v>
      </c>
      <c r="G196" s="130" t="s">
        <v>202</v>
      </c>
      <c r="H196" s="130" t="s">
        <v>203</v>
      </c>
    </row>
    <row r="197" s="68" customFormat="1" ht="20.25" hidden="1" spans="1:16383">
      <c r="A197" s="133" t="s">
        <v>204</v>
      </c>
      <c r="B197" s="134"/>
      <c r="C197" s="134"/>
      <c r="D197" s="134"/>
      <c r="E197" s="134"/>
      <c r="F197" s="134"/>
      <c r="G197" s="134"/>
      <c r="H197" s="135"/>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WZB197" s="28"/>
      <c r="WZC197" s="28"/>
      <c r="WZD197" s="28"/>
      <c r="WZE197" s="28"/>
      <c r="WZF197" s="28"/>
      <c r="WZG197" s="28"/>
      <c r="WZH197" s="28"/>
      <c r="WZI197" s="28"/>
      <c r="WZJ197" s="28"/>
      <c r="WZK197" s="28"/>
      <c r="WZL197" s="28"/>
      <c r="WZM197" s="28"/>
      <c r="WZN197" s="28"/>
      <c r="WZO197" s="28"/>
      <c r="WZP197" s="28"/>
      <c r="WZQ197" s="28"/>
      <c r="WZR197" s="28"/>
      <c r="WZS197" s="28"/>
      <c r="WZT197" s="28"/>
      <c r="WZU197" s="28"/>
      <c r="WZV197" s="28"/>
      <c r="WZW197" s="28"/>
      <c r="WZX197" s="28"/>
      <c r="WZY197" s="28"/>
      <c r="WZZ197" s="28"/>
      <c r="XAA197" s="28"/>
      <c r="XAB197" s="28"/>
      <c r="XAC197" s="28"/>
      <c r="XAD197" s="28"/>
      <c r="XAE197" s="28"/>
      <c r="XAF197" s="28"/>
      <c r="XAG197" s="28"/>
      <c r="XAH197" s="28"/>
      <c r="XAI197" s="28"/>
      <c r="XAJ197" s="28"/>
      <c r="XAK197" s="28"/>
      <c r="XAL197" s="28"/>
      <c r="XAM197" s="28"/>
      <c r="XAN197" s="28"/>
      <c r="XAO197" s="28"/>
      <c r="XAP197" s="28"/>
      <c r="XAQ197" s="28"/>
      <c r="XAR197" s="28"/>
      <c r="XAS197" s="28"/>
      <c r="XAT197" s="28"/>
      <c r="XAU197" s="28"/>
      <c r="XAV197" s="28"/>
      <c r="XAW197" s="28"/>
      <c r="XAX197" s="28"/>
      <c r="XAY197" s="28"/>
      <c r="XAZ197" s="28"/>
      <c r="XBA197" s="28"/>
      <c r="XBB197" s="28"/>
      <c r="XBC197" s="28"/>
      <c r="XBD197" s="28"/>
      <c r="XBE197" s="28"/>
      <c r="XBF197" s="28"/>
      <c r="XBG197" s="28"/>
      <c r="XBH197" s="28"/>
      <c r="XBI197" s="28"/>
      <c r="XBJ197" s="28"/>
      <c r="XBK197" s="28"/>
      <c r="XBL197" s="28"/>
      <c r="XBM197" s="28"/>
      <c r="XBN197" s="28"/>
      <c r="XBO197" s="28"/>
      <c r="XBP197" s="28"/>
      <c r="XBQ197" s="28"/>
      <c r="XBR197" s="28"/>
      <c r="XBS197" s="28"/>
      <c r="XBT197" s="28"/>
      <c r="XBU197" s="28"/>
      <c r="XBV197" s="28"/>
      <c r="XBW197" s="28"/>
      <c r="XBX197" s="28"/>
      <c r="XBY197" s="28"/>
      <c r="XBZ197" s="28"/>
      <c r="XCA197" s="28"/>
      <c r="XCB197" s="28"/>
      <c r="XCC197" s="28"/>
      <c r="XCD197" s="28"/>
      <c r="XCE197" s="28"/>
      <c r="XCF197" s="28"/>
      <c r="XCG197" s="28"/>
      <c r="XCH197" s="28"/>
      <c r="XCI197" s="28"/>
      <c r="XCJ197" s="28"/>
      <c r="XCK197" s="28"/>
      <c r="XCL197" s="28"/>
      <c r="XCM197" s="28"/>
      <c r="XCN197" s="28"/>
      <c r="XCO197" s="28"/>
      <c r="XCP197" s="28"/>
      <c r="XCQ197" s="28"/>
      <c r="XCR197" s="28"/>
      <c r="XCS197" s="28"/>
      <c r="XCT197" s="28"/>
      <c r="XCU197" s="28"/>
      <c r="XCV197" s="28"/>
      <c r="XCW197" s="28"/>
      <c r="XCX197" s="28"/>
      <c r="XCY197" s="28"/>
      <c r="XCZ197" s="28"/>
      <c r="XDA197" s="28"/>
      <c r="XDB197" s="28"/>
      <c r="XDC197" s="28"/>
      <c r="XDD197" s="28"/>
      <c r="XDE197" s="28"/>
      <c r="XDF197" s="28"/>
      <c r="XDG197" s="28"/>
      <c r="XDH197" s="28"/>
      <c r="XDI197" s="28"/>
      <c r="XDJ197" s="28"/>
      <c r="XDK197" s="28"/>
      <c r="XDL197" s="28"/>
      <c r="XDM197" s="28"/>
      <c r="XDN197" s="28"/>
      <c r="XDO197" s="28"/>
      <c r="XDP197" s="28"/>
      <c r="XDQ197" s="28"/>
      <c r="XDR197" s="28"/>
      <c r="XDS197" s="28"/>
      <c r="XDT197" s="28"/>
      <c r="XDU197" s="28"/>
      <c r="XDV197" s="28"/>
      <c r="XDW197" s="28"/>
      <c r="XDX197" s="28"/>
      <c r="XDY197" s="28"/>
      <c r="XDZ197" s="28"/>
      <c r="XEA197" s="28"/>
      <c r="XEB197" s="28"/>
      <c r="XEC197" s="28"/>
      <c r="XED197" s="28"/>
      <c r="XEE197" s="28"/>
      <c r="XEF197" s="28"/>
      <c r="XEG197" s="28"/>
      <c r="XEH197" s="28"/>
      <c r="XEI197" s="28"/>
      <c r="XEJ197" s="28"/>
      <c r="XEK197" s="28"/>
      <c r="XEL197" s="28"/>
      <c r="XEM197" s="28"/>
      <c r="XEN197" s="28"/>
      <c r="XEO197" s="28"/>
      <c r="XEP197" s="28"/>
      <c r="XEQ197" s="28"/>
      <c r="XER197" s="28"/>
      <c r="XES197" s="28"/>
      <c r="XET197" s="28"/>
      <c r="XEU197" s="28"/>
      <c r="XEV197" s="28"/>
      <c r="XEW197" s="28"/>
      <c r="XEX197" s="28"/>
      <c r="XEY197" s="28"/>
      <c r="XEZ197" s="28"/>
      <c r="XFA197" s="28"/>
      <c r="XFB197" s="28"/>
      <c r="XFC197" s="28"/>
    </row>
    <row r="198" s="68" customFormat="1" ht="20.25" hidden="1" spans="1:16383">
      <c r="A198" s="136">
        <f>LEFT(A197,SUM(LEN(A197)-LEN(SUBSTITUTE(A197,{"0","1","2","3","4","5","6","7","8","9"},""))))*100+1</f>
        <v>101</v>
      </c>
      <c r="B198" s="136"/>
      <c r="C198" s="137"/>
      <c r="D198" s="137"/>
      <c r="E198" s="138">
        <v>0</v>
      </c>
      <c r="F198" s="136">
        <v>0</v>
      </c>
      <c r="G198" s="136">
        <v>0</v>
      </c>
      <c r="H198" s="136">
        <f>E198+F198+(IF(G198&lt;101,G198,IF(G198&lt;201,G198/2,IF(G198&lt;=301,G198/3,G198/4))))</f>
        <v>0</v>
      </c>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WZB198" s="28"/>
      <c r="WZC198" s="28"/>
      <c r="WZD198" s="28"/>
      <c r="WZE198" s="28"/>
      <c r="WZF198" s="28"/>
      <c r="WZG198" s="28"/>
      <c r="WZH198" s="28"/>
      <c r="WZI198" s="28"/>
      <c r="WZJ198" s="28"/>
      <c r="WZK198" s="28"/>
      <c r="WZL198" s="28"/>
      <c r="WZM198" s="28"/>
      <c r="WZN198" s="28"/>
      <c r="WZO198" s="28"/>
      <c r="WZP198" s="28"/>
      <c r="WZQ198" s="28"/>
      <c r="WZR198" s="28"/>
      <c r="WZS198" s="28"/>
      <c r="WZT198" s="28"/>
      <c r="WZU198" s="28"/>
      <c r="WZV198" s="28"/>
      <c r="WZW198" s="28"/>
      <c r="WZX198" s="28"/>
      <c r="WZY198" s="28"/>
      <c r="WZZ198" s="28"/>
      <c r="XAA198" s="28"/>
      <c r="XAB198" s="28"/>
      <c r="XAC198" s="28"/>
      <c r="XAD198" s="28"/>
      <c r="XAE198" s="28"/>
      <c r="XAF198" s="28"/>
      <c r="XAG198" s="28"/>
      <c r="XAH198" s="28"/>
      <c r="XAI198" s="28"/>
      <c r="XAJ198" s="28"/>
      <c r="XAK198" s="28"/>
      <c r="XAL198" s="28"/>
      <c r="XAM198" s="28"/>
      <c r="XAN198" s="28"/>
      <c r="XAO198" s="28"/>
      <c r="XAP198" s="28"/>
      <c r="XAQ198" s="28"/>
      <c r="XAR198" s="28"/>
      <c r="XAS198" s="28"/>
      <c r="XAT198" s="28"/>
      <c r="XAU198" s="28"/>
      <c r="XAV198" s="28"/>
      <c r="XAW198" s="28"/>
      <c r="XAX198" s="28"/>
      <c r="XAY198" s="28"/>
      <c r="XAZ198" s="28"/>
      <c r="XBA198" s="28"/>
      <c r="XBB198" s="28"/>
      <c r="XBC198" s="28"/>
      <c r="XBD198" s="28"/>
      <c r="XBE198" s="28"/>
      <c r="XBF198" s="28"/>
      <c r="XBG198" s="28"/>
      <c r="XBH198" s="28"/>
      <c r="XBI198" s="28"/>
      <c r="XBJ198" s="28"/>
      <c r="XBK198" s="28"/>
      <c r="XBL198" s="28"/>
      <c r="XBM198" s="28"/>
      <c r="XBN198" s="28"/>
      <c r="XBO198" s="28"/>
      <c r="XBP198" s="28"/>
      <c r="XBQ198" s="28"/>
      <c r="XBR198" s="28"/>
      <c r="XBS198" s="28"/>
      <c r="XBT198" s="28"/>
      <c r="XBU198" s="28"/>
      <c r="XBV198" s="28"/>
      <c r="XBW198" s="28"/>
      <c r="XBX198" s="28"/>
      <c r="XBY198" s="28"/>
      <c r="XBZ198" s="28"/>
      <c r="XCA198" s="28"/>
      <c r="XCB198" s="28"/>
      <c r="XCC198" s="28"/>
      <c r="XCD198" s="28"/>
      <c r="XCE198" s="28"/>
      <c r="XCF198" s="28"/>
      <c r="XCG198" s="28"/>
      <c r="XCH198" s="28"/>
      <c r="XCI198" s="28"/>
      <c r="XCJ198" s="28"/>
      <c r="XCK198" s="28"/>
      <c r="XCL198" s="28"/>
      <c r="XCM198" s="28"/>
      <c r="XCN198" s="28"/>
      <c r="XCO198" s="28"/>
      <c r="XCP198" s="28"/>
      <c r="XCQ198" s="28"/>
      <c r="XCR198" s="28"/>
      <c r="XCS198" s="28"/>
      <c r="XCT198" s="28"/>
      <c r="XCU198" s="28"/>
      <c r="XCV198" s="28"/>
      <c r="XCW198" s="28"/>
      <c r="XCX198" s="28"/>
      <c r="XCY198" s="28"/>
      <c r="XCZ198" s="28"/>
      <c r="XDA198" s="28"/>
      <c r="XDB198" s="28"/>
      <c r="XDC198" s="28"/>
      <c r="XDD198" s="28"/>
      <c r="XDE198" s="28"/>
      <c r="XDF198" s="28"/>
      <c r="XDG198" s="28"/>
      <c r="XDH198" s="28"/>
      <c r="XDI198" s="28"/>
      <c r="XDJ198" s="28"/>
      <c r="XDK198" s="28"/>
      <c r="XDL198" s="28"/>
      <c r="XDM198" s="28"/>
      <c r="XDN198" s="28"/>
      <c r="XDO198" s="28"/>
      <c r="XDP198" s="28"/>
      <c r="XDQ198" s="28"/>
      <c r="XDR198" s="28"/>
      <c r="XDS198" s="28"/>
      <c r="XDT198" s="28"/>
      <c r="XDU198" s="28"/>
      <c r="XDV198" s="28"/>
      <c r="XDW198" s="28"/>
      <c r="XDX198" s="28"/>
      <c r="XDY198" s="28"/>
      <c r="XDZ198" s="28"/>
      <c r="XEA198" s="28"/>
      <c r="XEB198" s="28"/>
      <c r="XEC198" s="28"/>
      <c r="XED198" s="28"/>
      <c r="XEE198" s="28"/>
      <c r="XEF198" s="28"/>
      <c r="XEG198" s="28"/>
      <c r="XEH198" s="28"/>
      <c r="XEI198" s="28"/>
      <c r="XEJ198" s="28"/>
      <c r="XEK198" s="28"/>
      <c r="XEL198" s="28"/>
      <c r="XEM198" s="28"/>
      <c r="XEN198" s="28"/>
      <c r="XEO198" s="28"/>
      <c r="XEP198" s="28"/>
      <c r="XEQ198" s="28"/>
      <c r="XER198" s="28"/>
      <c r="XES198" s="28"/>
      <c r="XET198" s="28"/>
      <c r="XEU198" s="28"/>
      <c r="XEV198" s="28"/>
      <c r="XEW198" s="28"/>
      <c r="XEX198" s="28"/>
      <c r="XEY198" s="28"/>
      <c r="XEZ198" s="28"/>
      <c r="XFA198" s="28"/>
      <c r="XFB198" s="28"/>
      <c r="XFC198" s="28"/>
    </row>
    <row r="199" s="68" customFormat="1" ht="20.25" hidden="1" spans="1:16383">
      <c r="A199" s="138">
        <f>A198+1</f>
        <v>102</v>
      </c>
      <c r="B199" s="139"/>
      <c r="C199" s="137"/>
      <c r="D199" s="137"/>
      <c r="E199" s="138"/>
      <c r="F199" s="136"/>
      <c r="G199" s="136"/>
      <c r="H199" s="136">
        <f t="shared" ref="H199:H205" si="0">E199+F199+(IF(G199&lt;101,G199,IF(G199&lt;201,G199/2,IF(G199&lt;=301,G199/3,G199/4))))</f>
        <v>0</v>
      </c>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WZB199" s="28"/>
      <c r="WZC199" s="28"/>
      <c r="WZD199" s="28"/>
      <c r="WZE199" s="28"/>
      <c r="WZF199" s="28"/>
      <c r="WZG199" s="28"/>
      <c r="WZH199" s="28"/>
      <c r="WZI199" s="28"/>
      <c r="WZJ199" s="28"/>
      <c r="WZK199" s="28"/>
      <c r="WZL199" s="28"/>
      <c r="WZM199" s="28"/>
      <c r="WZN199" s="28"/>
      <c r="WZO199" s="28"/>
      <c r="WZP199" s="28"/>
      <c r="WZQ199" s="28"/>
      <c r="WZR199" s="28"/>
      <c r="WZS199" s="28"/>
      <c r="WZT199" s="28"/>
      <c r="WZU199" s="28"/>
      <c r="WZV199" s="28"/>
      <c r="WZW199" s="28"/>
      <c r="WZX199" s="28"/>
      <c r="WZY199" s="28"/>
      <c r="WZZ199" s="28"/>
      <c r="XAA199" s="28"/>
      <c r="XAB199" s="28"/>
      <c r="XAC199" s="28"/>
      <c r="XAD199" s="28"/>
      <c r="XAE199" s="28"/>
      <c r="XAF199" s="28"/>
      <c r="XAG199" s="28"/>
      <c r="XAH199" s="28"/>
      <c r="XAI199" s="28"/>
      <c r="XAJ199" s="28"/>
      <c r="XAK199" s="28"/>
      <c r="XAL199" s="28"/>
      <c r="XAM199" s="28"/>
      <c r="XAN199" s="28"/>
      <c r="XAO199" s="28"/>
      <c r="XAP199" s="28"/>
      <c r="XAQ199" s="28"/>
      <c r="XAR199" s="28"/>
      <c r="XAS199" s="28"/>
      <c r="XAT199" s="28"/>
      <c r="XAU199" s="28"/>
      <c r="XAV199" s="28"/>
      <c r="XAW199" s="28"/>
      <c r="XAX199" s="28"/>
      <c r="XAY199" s="28"/>
      <c r="XAZ199" s="28"/>
      <c r="XBA199" s="28"/>
      <c r="XBB199" s="28"/>
      <c r="XBC199" s="28"/>
      <c r="XBD199" s="28"/>
      <c r="XBE199" s="28"/>
      <c r="XBF199" s="28"/>
      <c r="XBG199" s="28"/>
      <c r="XBH199" s="28"/>
      <c r="XBI199" s="28"/>
      <c r="XBJ199" s="28"/>
      <c r="XBK199" s="28"/>
      <c r="XBL199" s="28"/>
      <c r="XBM199" s="28"/>
      <c r="XBN199" s="28"/>
      <c r="XBO199" s="28"/>
      <c r="XBP199" s="28"/>
      <c r="XBQ199" s="28"/>
      <c r="XBR199" s="28"/>
      <c r="XBS199" s="28"/>
      <c r="XBT199" s="28"/>
      <c r="XBU199" s="28"/>
      <c r="XBV199" s="28"/>
      <c r="XBW199" s="28"/>
      <c r="XBX199" s="28"/>
      <c r="XBY199" s="28"/>
      <c r="XBZ199" s="28"/>
      <c r="XCA199" s="28"/>
      <c r="XCB199" s="28"/>
      <c r="XCC199" s="28"/>
      <c r="XCD199" s="28"/>
      <c r="XCE199" s="28"/>
      <c r="XCF199" s="28"/>
      <c r="XCG199" s="28"/>
      <c r="XCH199" s="28"/>
      <c r="XCI199" s="28"/>
      <c r="XCJ199" s="28"/>
      <c r="XCK199" s="28"/>
      <c r="XCL199" s="28"/>
      <c r="XCM199" s="28"/>
      <c r="XCN199" s="28"/>
      <c r="XCO199" s="28"/>
      <c r="XCP199" s="28"/>
      <c r="XCQ199" s="28"/>
      <c r="XCR199" s="28"/>
      <c r="XCS199" s="28"/>
      <c r="XCT199" s="28"/>
      <c r="XCU199" s="28"/>
      <c r="XCV199" s="28"/>
      <c r="XCW199" s="28"/>
      <c r="XCX199" s="28"/>
      <c r="XCY199" s="28"/>
      <c r="XCZ199" s="28"/>
      <c r="XDA199" s="28"/>
      <c r="XDB199" s="28"/>
      <c r="XDC199" s="28"/>
      <c r="XDD199" s="28"/>
      <c r="XDE199" s="28"/>
      <c r="XDF199" s="28"/>
      <c r="XDG199" s="28"/>
      <c r="XDH199" s="28"/>
      <c r="XDI199" s="28"/>
      <c r="XDJ199" s="28"/>
      <c r="XDK199" s="28"/>
      <c r="XDL199" s="28"/>
      <c r="XDM199" s="28"/>
      <c r="XDN199" s="28"/>
      <c r="XDO199" s="28"/>
      <c r="XDP199" s="28"/>
      <c r="XDQ199" s="28"/>
      <c r="XDR199" s="28"/>
      <c r="XDS199" s="28"/>
      <c r="XDT199" s="28"/>
      <c r="XDU199" s="28"/>
      <c r="XDV199" s="28"/>
      <c r="XDW199" s="28"/>
      <c r="XDX199" s="28"/>
      <c r="XDY199" s="28"/>
      <c r="XDZ199" s="28"/>
      <c r="XEA199" s="28"/>
      <c r="XEB199" s="28"/>
      <c r="XEC199" s="28"/>
      <c r="XED199" s="28"/>
      <c r="XEE199" s="28"/>
      <c r="XEF199" s="28"/>
      <c r="XEG199" s="28"/>
      <c r="XEH199" s="28"/>
      <c r="XEI199" s="28"/>
      <c r="XEJ199" s="28"/>
      <c r="XEK199" s="28"/>
      <c r="XEL199" s="28"/>
      <c r="XEM199" s="28"/>
      <c r="XEN199" s="28"/>
      <c r="XEO199" s="28"/>
      <c r="XEP199" s="28"/>
      <c r="XEQ199" s="28"/>
      <c r="XER199" s="28"/>
      <c r="XES199" s="28"/>
      <c r="XET199" s="28"/>
      <c r="XEU199" s="28"/>
      <c r="XEV199" s="28"/>
      <c r="XEW199" s="28"/>
      <c r="XEX199" s="28"/>
      <c r="XEY199" s="28"/>
      <c r="XEZ199" s="28"/>
      <c r="XFA199" s="28"/>
      <c r="XFB199" s="28"/>
      <c r="XFC199" s="28"/>
    </row>
    <row r="200" s="68" customFormat="1" ht="20.25" hidden="1" spans="1:16383">
      <c r="A200" s="138">
        <f t="shared" ref="A200:A205" si="1">A199+1</f>
        <v>103</v>
      </c>
      <c r="B200" s="139"/>
      <c r="C200" s="137"/>
      <c r="D200" s="137"/>
      <c r="E200" s="138"/>
      <c r="F200" s="136"/>
      <c r="G200" s="136"/>
      <c r="H200" s="136">
        <f t="shared" si="0"/>
        <v>0</v>
      </c>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WZB200" s="28"/>
      <c r="WZC200" s="28"/>
      <c r="WZD200" s="28"/>
      <c r="WZE200" s="28"/>
      <c r="WZF200" s="28"/>
      <c r="WZG200" s="28"/>
      <c r="WZH200" s="28"/>
      <c r="WZI200" s="28"/>
      <c r="WZJ200" s="28"/>
      <c r="WZK200" s="28"/>
      <c r="WZL200" s="28"/>
      <c r="WZM200" s="28"/>
      <c r="WZN200" s="28"/>
      <c r="WZO200" s="28"/>
      <c r="WZP200" s="28"/>
      <c r="WZQ200" s="28"/>
      <c r="WZR200" s="28"/>
      <c r="WZS200" s="28"/>
      <c r="WZT200" s="28"/>
      <c r="WZU200" s="28"/>
      <c r="WZV200" s="28"/>
      <c r="WZW200" s="28"/>
      <c r="WZX200" s="28"/>
      <c r="WZY200" s="28"/>
      <c r="WZZ200" s="28"/>
      <c r="XAA200" s="28"/>
      <c r="XAB200" s="28"/>
      <c r="XAC200" s="28"/>
      <c r="XAD200" s="28"/>
      <c r="XAE200" s="28"/>
      <c r="XAF200" s="28"/>
      <c r="XAG200" s="28"/>
      <c r="XAH200" s="28"/>
      <c r="XAI200" s="28"/>
      <c r="XAJ200" s="28"/>
      <c r="XAK200" s="28"/>
      <c r="XAL200" s="28"/>
      <c r="XAM200" s="28"/>
      <c r="XAN200" s="28"/>
      <c r="XAO200" s="28"/>
      <c r="XAP200" s="28"/>
      <c r="XAQ200" s="28"/>
      <c r="XAR200" s="28"/>
      <c r="XAS200" s="28"/>
      <c r="XAT200" s="28"/>
      <c r="XAU200" s="28"/>
      <c r="XAV200" s="28"/>
      <c r="XAW200" s="28"/>
      <c r="XAX200" s="28"/>
      <c r="XAY200" s="28"/>
      <c r="XAZ200" s="28"/>
      <c r="XBA200" s="28"/>
      <c r="XBB200" s="28"/>
      <c r="XBC200" s="28"/>
      <c r="XBD200" s="28"/>
      <c r="XBE200" s="28"/>
      <c r="XBF200" s="28"/>
      <c r="XBG200" s="28"/>
      <c r="XBH200" s="28"/>
      <c r="XBI200" s="28"/>
      <c r="XBJ200" s="28"/>
      <c r="XBK200" s="28"/>
      <c r="XBL200" s="28"/>
      <c r="XBM200" s="28"/>
      <c r="XBN200" s="28"/>
      <c r="XBO200" s="28"/>
      <c r="XBP200" s="28"/>
      <c r="XBQ200" s="28"/>
      <c r="XBR200" s="28"/>
      <c r="XBS200" s="28"/>
      <c r="XBT200" s="28"/>
      <c r="XBU200" s="28"/>
      <c r="XBV200" s="28"/>
      <c r="XBW200" s="28"/>
      <c r="XBX200" s="28"/>
      <c r="XBY200" s="28"/>
      <c r="XBZ200" s="28"/>
      <c r="XCA200" s="28"/>
      <c r="XCB200" s="28"/>
      <c r="XCC200" s="28"/>
      <c r="XCD200" s="28"/>
      <c r="XCE200" s="28"/>
      <c r="XCF200" s="28"/>
      <c r="XCG200" s="28"/>
      <c r="XCH200" s="28"/>
      <c r="XCI200" s="28"/>
      <c r="XCJ200" s="28"/>
      <c r="XCK200" s="28"/>
      <c r="XCL200" s="28"/>
      <c r="XCM200" s="28"/>
      <c r="XCN200" s="28"/>
      <c r="XCO200" s="28"/>
      <c r="XCP200" s="28"/>
      <c r="XCQ200" s="28"/>
      <c r="XCR200" s="28"/>
      <c r="XCS200" s="28"/>
      <c r="XCT200" s="28"/>
      <c r="XCU200" s="28"/>
      <c r="XCV200" s="28"/>
      <c r="XCW200" s="28"/>
      <c r="XCX200" s="28"/>
      <c r="XCY200" s="28"/>
      <c r="XCZ200" s="28"/>
      <c r="XDA200" s="28"/>
      <c r="XDB200" s="28"/>
      <c r="XDC200" s="28"/>
      <c r="XDD200" s="28"/>
      <c r="XDE200" s="28"/>
      <c r="XDF200" s="28"/>
      <c r="XDG200" s="28"/>
      <c r="XDH200" s="28"/>
      <c r="XDI200" s="28"/>
      <c r="XDJ200" s="28"/>
      <c r="XDK200" s="28"/>
      <c r="XDL200" s="28"/>
      <c r="XDM200" s="28"/>
      <c r="XDN200" s="28"/>
      <c r="XDO200" s="28"/>
      <c r="XDP200" s="28"/>
      <c r="XDQ200" s="28"/>
      <c r="XDR200" s="28"/>
      <c r="XDS200" s="28"/>
      <c r="XDT200" s="28"/>
      <c r="XDU200" s="28"/>
      <c r="XDV200" s="28"/>
      <c r="XDW200" s="28"/>
      <c r="XDX200" s="28"/>
      <c r="XDY200" s="28"/>
      <c r="XDZ200" s="28"/>
      <c r="XEA200" s="28"/>
      <c r="XEB200" s="28"/>
      <c r="XEC200" s="28"/>
      <c r="XED200" s="28"/>
      <c r="XEE200" s="28"/>
      <c r="XEF200" s="28"/>
      <c r="XEG200" s="28"/>
      <c r="XEH200" s="28"/>
      <c r="XEI200" s="28"/>
      <c r="XEJ200" s="28"/>
      <c r="XEK200" s="28"/>
      <c r="XEL200" s="28"/>
      <c r="XEM200" s="28"/>
      <c r="XEN200" s="28"/>
      <c r="XEO200" s="28"/>
      <c r="XEP200" s="28"/>
      <c r="XEQ200" s="28"/>
      <c r="XER200" s="28"/>
      <c r="XES200" s="28"/>
      <c r="XET200" s="28"/>
      <c r="XEU200" s="28"/>
      <c r="XEV200" s="28"/>
      <c r="XEW200" s="28"/>
      <c r="XEX200" s="28"/>
      <c r="XEY200" s="28"/>
      <c r="XEZ200" s="28"/>
      <c r="XFA200" s="28"/>
      <c r="XFB200" s="28"/>
      <c r="XFC200" s="28"/>
    </row>
    <row r="201" s="68" customFormat="1" ht="20.25" hidden="1" customHeight="1" spans="1:16383">
      <c r="A201" s="138">
        <f t="shared" si="1"/>
        <v>104</v>
      </c>
      <c r="B201" s="139"/>
      <c r="C201" s="137"/>
      <c r="D201" s="137"/>
      <c r="E201" s="138"/>
      <c r="F201" s="136"/>
      <c r="G201" s="136"/>
      <c r="H201" s="136">
        <f t="shared" si="0"/>
        <v>0</v>
      </c>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WZB201" s="28"/>
      <c r="WZC201" s="28"/>
      <c r="WZD201" s="28"/>
      <c r="WZE201" s="28"/>
      <c r="WZF201" s="28"/>
      <c r="WZG201" s="28"/>
      <c r="WZH201" s="28"/>
      <c r="WZI201" s="28"/>
      <c r="WZJ201" s="28"/>
      <c r="WZK201" s="28"/>
      <c r="WZL201" s="28"/>
      <c r="WZM201" s="28"/>
      <c r="WZN201" s="28"/>
      <c r="WZO201" s="28"/>
      <c r="WZP201" s="28"/>
      <c r="WZQ201" s="28"/>
      <c r="WZR201" s="28"/>
      <c r="WZS201" s="28"/>
      <c r="WZT201" s="28"/>
      <c r="WZU201" s="28"/>
      <c r="WZV201" s="28"/>
      <c r="WZW201" s="28"/>
      <c r="WZX201" s="28"/>
      <c r="WZY201" s="28"/>
      <c r="WZZ201" s="28"/>
      <c r="XAA201" s="28"/>
      <c r="XAB201" s="28"/>
      <c r="XAC201" s="28"/>
      <c r="XAD201" s="28"/>
      <c r="XAE201" s="28"/>
      <c r="XAF201" s="28"/>
      <c r="XAG201" s="28"/>
      <c r="XAH201" s="28"/>
      <c r="XAI201" s="28"/>
      <c r="XAJ201" s="28"/>
      <c r="XAK201" s="28"/>
      <c r="XAL201" s="28"/>
      <c r="XAM201" s="28"/>
      <c r="XAN201" s="28"/>
      <c r="XAO201" s="28"/>
      <c r="XAP201" s="28"/>
      <c r="XAQ201" s="28"/>
      <c r="XAR201" s="28"/>
      <c r="XAS201" s="28"/>
      <c r="XAT201" s="28"/>
      <c r="XAU201" s="28"/>
      <c r="XAV201" s="28"/>
      <c r="XAW201" s="28"/>
      <c r="XAX201" s="28"/>
      <c r="XAY201" s="28"/>
      <c r="XAZ201" s="28"/>
      <c r="XBA201" s="28"/>
      <c r="XBB201" s="28"/>
      <c r="XBC201" s="28"/>
      <c r="XBD201" s="28"/>
      <c r="XBE201" s="28"/>
      <c r="XBF201" s="28"/>
      <c r="XBG201" s="28"/>
      <c r="XBH201" s="28"/>
      <c r="XBI201" s="28"/>
      <c r="XBJ201" s="28"/>
      <c r="XBK201" s="28"/>
      <c r="XBL201" s="28"/>
      <c r="XBM201" s="28"/>
      <c r="XBN201" s="28"/>
      <c r="XBO201" s="28"/>
      <c r="XBP201" s="28"/>
      <c r="XBQ201" s="28"/>
      <c r="XBR201" s="28"/>
      <c r="XBS201" s="28"/>
      <c r="XBT201" s="28"/>
      <c r="XBU201" s="28"/>
      <c r="XBV201" s="28"/>
      <c r="XBW201" s="28"/>
      <c r="XBX201" s="28"/>
      <c r="XBY201" s="28"/>
      <c r="XBZ201" s="28"/>
      <c r="XCA201" s="28"/>
      <c r="XCB201" s="28"/>
      <c r="XCC201" s="28"/>
      <c r="XCD201" s="28"/>
      <c r="XCE201" s="28"/>
      <c r="XCF201" s="28"/>
      <c r="XCG201" s="28"/>
      <c r="XCH201" s="28"/>
      <c r="XCI201" s="28"/>
      <c r="XCJ201" s="28"/>
      <c r="XCK201" s="28"/>
      <c r="XCL201" s="28"/>
      <c r="XCM201" s="28"/>
      <c r="XCN201" s="28"/>
      <c r="XCO201" s="28"/>
      <c r="XCP201" s="28"/>
      <c r="XCQ201" s="28"/>
      <c r="XCR201" s="28"/>
      <c r="XCS201" s="28"/>
      <c r="XCT201" s="28"/>
      <c r="XCU201" s="28"/>
      <c r="XCV201" s="28"/>
      <c r="XCW201" s="28"/>
      <c r="XCX201" s="28"/>
      <c r="XCY201" s="28"/>
      <c r="XCZ201" s="28"/>
      <c r="XDA201" s="28"/>
      <c r="XDB201" s="28"/>
      <c r="XDC201" s="28"/>
      <c r="XDD201" s="28"/>
      <c r="XDE201" s="28"/>
      <c r="XDF201" s="28"/>
      <c r="XDG201" s="28"/>
      <c r="XDH201" s="28"/>
      <c r="XDI201" s="28"/>
      <c r="XDJ201" s="28"/>
      <c r="XDK201" s="28"/>
      <c r="XDL201" s="28"/>
      <c r="XDM201" s="28"/>
      <c r="XDN201" s="28"/>
      <c r="XDO201" s="28"/>
      <c r="XDP201" s="28"/>
      <c r="XDQ201" s="28"/>
      <c r="XDR201" s="28"/>
      <c r="XDS201" s="28"/>
      <c r="XDT201" s="28"/>
      <c r="XDU201" s="28"/>
      <c r="XDV201" s="28"/>
      <c r="XDW201" s="28"/>
      <c r="XDX201" s="28"/>
      <c r="XDY201" s="28"/>
      <c r="XDZ201" s="28"/>
      <c r="XEA201" s="28"/>
      <c r="XEB201" s="28"/>
      <c r="XEC201" s="28"/>
      <c r="XED201" s="28"/>
      <c r="XEE201" s="28"/>
      <c r="XEF201" s="28"/>
      <c r="XEG201" s="28"/>
      <c r="XEH201" s="28"/>
      <c r="XEI201" s="28"/>
      <c r="XEJ201" s="28"/>
      <c r="XEK201" s="28"/>
      <c r="XEL201" s="28"/>
      <c r="XEM201" s="28"/>
      <c r="XEN201" s="28"/>
      <c r="XEO201" s="28"/>
      <c r="XEP201" s="28"/>
      <c r="XEQ201" s="28"/>
      <c r="XER201" s="28"/>
      <c r="XES201" s="28"/>
      <c r="XET201" s="28"/>
      <c r="XEU201" s="28"/>
      <c r="XEV201" s="28"/>
      <c r="XEW201" s="28"/>
      <c r="XEX201" s="28"/>
      <c r="XEY201" s="28"/>
      <c r="XEZ201" s="28"/>
      <c r="XFA201" s="28"/>
      <c r="XFB201" s="28"/>
      <c r="XFC201" s="28"/>
    </row>
    <row r="202" s="68" customFormat="1" ht="20.25" hidden="1" customHeight="1" spans="1:16383">
      <c r="A202" s="138">
        <f t="shared" si="1"/>
        <v>105</v>
      </c>
      <c r="B202" s="139"/>
      <c r="C202" s="137"/>
      <c r="D202" s="137"/>
      <c r="E202" s="138"/>
      <c r="F202" s="136"/>
      <c r="G202" s="136"/>
      <c r="H202" s="136">
        <f t="shared" si="0"/>
        <v>0</v>
      </c>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WZB202" s="28"/>
      <c r="WZC202" s="28"/>
      <c r="WZD202" s="28"/>
      <c r="WZE202" s="28"/>
      <c r="WZF202" s="28"/>
      <c r="WZG202" s="28"/>
      <c r="WZH202" s="28"/>
      <c r="WZI202" s="28"/>
      <c r="WZJ202" s="28"/>
      <c r="WZK202" s="28"/>
      <c r="WZL202" s="28"/>
      <c r="WZM202" s="28"/>
      <c r="WZN202" s="28"/>
      <c r="WZO202" s="28"/>
      <c r="WZP202" s="28"/>
      <c r="WZQ202" s="28"/>
      <c r="WZR202" s="28"/>
      <c r="WZS202" s="28"/>
      <c r="WZT202" s="28"/>
      <c r="WZU202" s="28"/>
      <c r="WZV202" s="28"/>
      <c r="WZW202" s="28"/>
      <c r="WZX202" s="28"/>
      <c r="WZY202" s="28"/>
      <c r="WZZ202" s="28"/>
      <c r="XAA202" s="28"/>
      <c r="XAB202" s="28"/>
      <c r="XAC202" s="28"/>
      <c r="XAD202" s="28"/>
      <c r="XAE202" s="28"/>
      <c r="XAF202" s="28"/>
      <c r="XAG202" s="28"/>
      <c r="XAH202" s="28"/>
      <c r="XAI202" s="28"/>
      <c r="XAJ202" s="28"/>
      <c r="XAK202" s="28"/>
      <c r="XAL202" s="28"/>
      <c r="XAM202" s="28"/>
      <c r="XAN202" s="28"/>
      <c r="XAO202" s="28"/>
      <c r="XAP202" s="28"/>
      <c r="XAQ202" s="28"/>
      <c r="XAR202" s="28"/>
      <c r="XAS202" s="28"/>
      <c r="XAT202" s="28"/>
      <c r="XAU202" s="28"/>
      <c r="XAV202" s="28"/>
      <c r="XAW202" s="28"/>
      <c r="XAX202" s="28"/>
      <c r="XAY202" s="28"/>
      <c r="XAZ202" s="28"/>
      <c r="XBA202" s="28"/>
      <c r="XBB202" s="28"/>
      <c r="XBC202" s="28"/>
      <c r="XBD202" s="28"/>
      <c r="XBE202" s="28"/>
      <c r="XBF202" s="28"/>
      <c r="XBG202" s="28"/>
      <c r="XBH202" s="28"/>
      <c r="XBI202" s="28"/>
      <c r="XBJ202" s="28"/>
      <c r="XBK202" s="28"/>
      <c r="XBL202" s="28"/>
      <c r="XBM202" s="28"/>
      <c r="XBN202" s="28"/>
      <c r="XBO202" s="28"/>
      <c r="XBP202" s="28"/>
      <c r="XBQ202" s="28"/>
      <c r="XBR202" s="28"/>
      <c r="XBS202" s="28"/>
      <c r="XBT202" s="28"/>
      <c r="XBU202" s="28"/>
      <c r="XBV202" s="28"/>
      <c r="XBW202" s="28"/>
      <c r="XBX202" s="28"/>
      <c r="XBY202" s="28"/>
      <c r="XBZ202" s="28"/>
      <c r="XCA202" s="28"/>
      <c r="XCB202" s="28"/>
      <c r="XCC202" s="28"/>
      <c r="XCD202" s="28"/>
      <c r="XCE202" s="28"/>
      <c r="XCF202" s="28"/>
      <c r="XCG202" s="28"/>
      <c r="XCH202" s="28"/>
      <c r="XCI202" s="28"/>
      <c r="XCJ202" s="28"/>
      <c r="XCK202" s="28"/>
      <c r="XCL202" s="28"/>
      <c r="XCM202" s="28"/>
      <c r="XCN202" s="28"/>
      <c r="XCO202" s="28"/>
      <c r="XCP202" s="28"/>
      <c r="XCQ202" s="28"/>
      <c r="XCR202" s="28"/>
      <c r="XCS202" s="28"/>
      <c r="XCT202" s="28"/>
      <c r="XCU202" s="28"/>
      <c r="XCV202" s="28"/>
      <c r="XCW202" s="28"/>
      <c r="XCX202" s="28"/>
      <c r="XCY202" s="28"/>
      <c r="XCZ202" s="28"/>
      <c r="XDA202" s="28"/>
      <c r="XDB202" s="28"/>
      <c r="XDC202" s="28"/>
      <c r="XDD202" s="28"/>
      <c r="XDE202" s="28"/>
      <c r="XDF202" s="28"/>
      <c r="XDG202" s="28"/>
      <c r="XDH202" s="28"/>
      <c r="XDI202" s="28"/>
      <c r="XDJ202" s="28"/>
      <c r="XDK202" s="28"/>
      <c r="XDL202" s="28"/>
      <c r="XDM202" s="28"/>
      <c r="XDN202" s="28"/>
      <c r="XDO202" s="28"/>
      <c r="XDP202" s="28"/>
      <c r="XDQ202" s="28"/>
      <c r="XDR202" s="28"/>
      <c r="XDS202" s="28"/>
      <c r="XDT202" s="28"/>
      <c r="XDU202" s="28"/>
      <c r="XDV202" s="28"/>
      <c r="XDW202" s="28"/>
      <c r="XDX202" s="28"/>
      <c r="XDY202" s="28"/>
      <c r="XDZ202" s="28"/>
      <c r="XEA202" s="28"/>
      <c r="XEB202" s="28"/>
      <c r="XEC202" s="28"/>
      <c r="XED202" s="28"/>
      <c r="XEE202" s="28"/>
      <c r="XEF202" s="28"/>
      <c r="XEG202" s="28"/>
      <c r="XEH202" s="28"/>
      <c r="XEI202" s="28"/>
      <c r="XEJ202" s="28"/>
      <c r="XEK202" s="28"/>
      <c r="XEL202" s="28"/>
      <c r="XEM202" s="28"/>
      <c r="XEN202" s="28"/>
      <c r="XEO202" s="28"/>
      <c r="XEP202" s="28"/>
      <c r="XEQ202" s="28"/>
      <c r="XER202" s="28"/>
      <c r="XES202" s="28"/>
      <c r="XET202" s="28"/>
      <c r="XEU202" s="28"/>
      <c r="XEV202" s="28"/>
      <c r="XEW202" s="28"/>
      <c r="XEX202" s="28"/>
      <c r="XEY202" s="28"/>
      <c r="XEZ202" s="28"/>
      <c r="XFA202" s="28"/>
      <c r="XFB202" s="28"/>
      <c r="XFC202" s="28"/>
    </row>
    <row r="203" s="68" customFormat="1" ht="20.25" hidden="1" customHeight="1" spans="1:16383">
      <c r="A203" s="138">
        <f t="shared" si="1"/>
        <v>106</v>
      </c>
      <c r="B203" s="139"/>
      <c r="C203" s="137"/>
      <c r="D203" s="137"/>
      <c r="E203" s="138"/>
      <c r="F203" s="136"/>
      <c r="G203" s="136"/>
      <c r="H203" s="136">
        <f t="shared" si="0"/>
        <v>0</v>
      </c>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WZB203" s="28"/>
      <c r="WZC203" s="28"/>
      <c r="WZD203" s="28"/>
      <c r="WZE203" s="28"/>
      <c r="WZF203" s="28"/>
      <c r="WZG203" s="28"/>
      <c r="WZH203" s="28"/>
      <c r="WZI203" s="28"/>
      <c r="WZJ203" s="28"/>
      <c r="WZK203" s="28"/>
      <c r="WZL203" s="28"/>
      <c r="WZM203" s="28"/>
      <c r="WZN203" s="28"/>
      <c r="WZO203" s="28"/>
      <c r="WZP203" s="28"/>
      <c r="WZQ203" s="28"/>
      <c r="WZR203" s="28"/>
      <c r="WZS203" s="28"/>
      <c r="WZT203" s="28"/>
      <c r="WZU203" s="28"/>
      <c r="WZV203" s="28"/>
      <c r="WZW203" s="28"/>
      <c r="WZX203" s="28"/>
      <c r="WZY203" s="28"/>
      <c r="WZZ203" s="28"/>
      <c r="XAA203" s="28"/>
      <c r="XAB203" s="28"/>
      <c r="XAC203" s="28"/>
      <c r="XAD203" s="28"/>
      <c r="XAE203" s="28"/>
      <c r="XAF203" s="28"/>
      <c r="XAG203" s="28"/>
      <c r="XAH203" s="28"/>
      <c r="XAI203" s="28"/>
      <c r="XAJ203" s="28"/>
      <c r="XAK203" s="28"/>
      <c r="XAL203" s="28"/>
      <c r="XAM203" s="28"/>
      <c r="XAN203" s="28"/>
      <c r="XAO203" s="28"/>
      <c r="XAP203" s="28"/>
      <c r="XAQ203" s="28"/>
      <c r="XAR203" s="28"/>
      <c r="XAS203" s="28"/>
      <c r="XAT203" s="28"/>
      <c r="XAU203" s="28"/>
      <c r="XAV203" s="28"/>
      <c r="XAW203" s="28"/>
      <c r="XAX203" s="28"/>
      <c r="XAY203" s="28"/>
      <c r="XAZ203" s="28"/>
      <c r="XBA203" s="28"/>
      <c r="XBB203" s="28"/>
      <c r="XBC203" s="28"/>
      <c r="XBD203" s="28"/>
      <c r="XBE203" s="28"/>
      <c r="XBF203" s="28"/>
      <c r="XBG203" s="28"/>
      <c r="XBH203" s="28"/>
      <c r="XBI203" s="28"/>
      <c r="XBJ203" s="28"/>
      <c r="XBK203" s="28"/>
      <c r="XBL203" s="28"/>
      <c r="XBM203" s="28"/>
      <c r="XBN203" s="28"/>
      <c r="XBO203" s="28"/>
      <c r="XBP203" s="28"/>
      <c r="XBQ203" s="28"/>
      <c r="XBR203" s="28"/>
      <c r="XBS203" s="28"/>
      <c r="XBT203" s="28"/>
      <c r="XBU203" s="28"/>
      <c r="XBV203" s="28"/>
      <c r="XBW203" s="28"/>
      <c r="XBX203" s="28"/>
      <c r="XBY203" s="28"/>
      <c r="XBZ203" s="28"/>
      <c r="XCA203" s="28"/>
      <c r="XCB203" s="28"/>
      <c r="XCC203" s="28"/>
      <c r="XCD203" s="28"/>
      <c r="XCE203" s="28"/>
      <c r="XCF203" s="28"/>
      <c r="XCG203" s="28"/>
      <c r="XCH203" s="28"/>
      <c r="XCI203" s="28"/>
      <c r="XCJ203" s="28"/>
      <c r="XCK203" s="28"/>
      <c r="XCL203" s="28"/>
      <c r="XCM203" s="28"/>
      <c r="XCN203" s="28"/>
      <c r="XCO203" s="28"/>
      <c r="XCP203" s="28"/>
      <c r="XCQ203" s="28"/>
      <c r="XCR203" s="28"/>
      <c r="XCS203" s="28"/>
      <c r="XCT203" s="28"/>
      <c r="XCU203" s="28"/>
      <c r="XCV203" s="28"/>
      <c r="XCW203" s="28"/>
      <c r="XCX203" s="28"/>
      <c r="XCY203" s="28"/>
      <c r="XCZ203" s="28"/>
      <c r="XDA203" s="28"/>
      <c r="XDB203" s="28"/>
      <c r="XDC203" s="28"/>
      <c r="XDD203" s="28"/>
      <c r="XDE203" s="28"/>
      <c r="XDF203" s="28"/>
      <c r="XDG203" s="28"/>
      <c r="XDH203" s="28"/>
      <c r="XDI203" s="28"/>
      <c r="XDJ203" s="28"/>
      <c r="XDK203" s="28"/>
      <c r="XDL203" s="28"/>
      <c r="XDM203" s="28"/>
      <c r="XDN203" s="28"/>
      <c r="XDO203" s="28"/>
      <c r="XDP203" s="28"/>
      <c r="XDQ203" s="28"/>
      <c r="XDR203" s="28"/>
      <c r="XDS203" s="28"/>
      <c r="XDT203" s="28"/>
      <c r="XDU203" s="28"/>
      <c r="XDV203" s="28"/>
      <c r="XDW203" s="28"/>
      <c r="XDX203" s="28"/>
      <c r="XDY203" s="28"/>
      <c r="XDZ203" s="28"/>
      <c r="XEA203" s="28"/>
      <c r="XEB203" s="28"/>
      <c r="XEC203" s="28"/>
      <c r="XED203" s="28"/>
      <c r="XEE203" s="28"/>
      <c r="XEF203" s="28"/>
      <c r="XEG203" s="28"/>
      <c r="XEH203" s="28"/>
      <c r="XEI203" s="28"/>
      <c r="XEJ203" s="28"/>
      <c r="XEK203" s="28"/>
      <c r="XEL203" s="28"/>
      <c r="XEM203" s="28"/>
      <c r="XEN203" s="28"/>
      <c r="XEO203" s="28"/>
      <c r="XEP203" s="28"/>
      <c r="XEQ203" s="28"/>
      <c r="XER203" s="28"/>
      <c r="XES203" s="28"/>
      <c r="XET203" s="28"/>
      <c r="XEU203" s="28"/>
      <c r="XEV203" s="28"/>
      <c r="XEW203" s="28"/>
      <c r="XEX203" s="28"/>
      <c r="XEY203" s="28"/>
      <c r="XEZ203" s="28"/>
      <c r="XFA203" s="28"/>
      <c r="XFB203" s="28"/>
      <c r="XFC203" s="28"/>
    </row>
    <row r="204" s="68" customFormat="1" ht="20.25" hidden="1" customHeight="1" spans="1:16383">
      <c r="A204" s="138">
        <f t="shared" si="1"/>
        <v>107</v>
      </c>
      <c r="B204" s="139"/>
      <c r="C204" s="137"/>
      <c r="D204" s="137"/>
      <c r="E204" s="138"/>
      <c r="F204" s="136"/>
      <c r="G204" s="136"/>
      <c r="H204" s="136">
        <f t="shared" si="0"/>
        <v>0</v>
      </c>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WZB204" s="28"/>
      <c r="WZC204" s="28"/>
      <c r="WZD204" s="28"/>
      <c r="WZE204" s="28"/>
      <c r="WZF204" s="28"/>
      <c r="WZG204" s="28"/>
      <c r="WZH204" s="28"/>
      <c r="WZI204" s="28"/>
      <c r="WZJ204" s="28"/>
      <c r="WZK204" s="28"/>
      <c r="WZL204" s="28"/>
      <c r="WZM204" s="28"/>
      <c r="WZN204" s="28"/>
      <c r="WZO204" s="28"/>
      <c r="WZP204" s="28"/>
      <c r="WZQ204" s="28"/>
      <c r="WZR204" s="28"/>
      <c r="WZS204" s="28"/>
      <c r="WZT204" s="28"/>
      <c r="WZU204" s="28"/>
      <c r="WZV204" s="28"/>
      <c r="WZW204" s="28"/>
      <c r="WZX204" s="28"/>
      <c r="WZY204" s="28"/>
      <c r="WZZ204" s="28"/>
      <c r="XAA204" s="28"/>
      <c r="XAB204" s="28"/>
      <c r="XAC204" s="28"/>
      <c r="XAD204" s="28"/>
      <c r="XAE204" s="28"/>
      <c r="XAF204" s="28"/>
      <c r="XAG204" s="28"/>
      <c r="XAH204" s="28"/>
      <c r="XAI204" s="28"/>
      <c r="XAJ204" s="28"/>
      <c r="XAK204" s="28"/>
      <c r="XAL204" s="28"/>
      <c r="XAM204" s="28"/>
      <c r="XAN204" s="28"/>
      <c r="XAO204" s="28"/>
      <c r="XAP204" s="28"/>
      <c r="XAQ204" s="28"/>
      <c r="XAR204" s="28"/>
      <c r="XAS204" s="28"/>
      <c r="XAT204" s="28"/>
      <c r="XAU204" s="28"/>
      <c r="XAV204" s="28"/>
      <c r="XAW204" s="28"/>
      <c r="XAX204" s="28"/>
      <c r="XAY204" s="28"/>
      <c r="XAZ204" s="28"/>
      <c r="XBA204" s="28"/>
      <c r="XBB204" s="28"/>
      <c r="XBC204" s="28"/>
      <c r="XBD204" s="28"/>
      <c r="XBE204" s="28"/>
      <c r="XBF204" s="28"/>
      <c r="XBG204" s="28"/>
      <c r="XBH204" s="28"/>
      <c r="XBI204" s="28"/>
      <c r="XBJ204" s="28"/>
      <c r="XBK204" s="28"/>
      <c r="XBL204" s="28"/>
      <c r="XBM204" s="28"/>
      <c r="XBN204" s="28"/>
      <c r="XBO204" s="28"/>
      <c r="XBP204" s="28"/>
      <c r="XBQ204" s="28"/>
      <c r="XBR204" s="28"/>
      <c r="XBS204" s="28"/>
      <c r="XBT204" s="28"/>
      <c r="XBU204" s="28"/>
      <c r="XBV204" s="28"/>
      <c r="XBW204" s="28"/>
      <c r="XBX204" s="28"/>
      <c r="XBY204" s="28"/>
      <c r="XBZ204" s="28"/>
      <c r="XCA204" s="28"/>
      <c r="XCB204" s="28"/>
      <c r="XCC204" s="28"/>
      <c r="XCD204" s="28"/>
      <c r="XCE204" s="28"/>
      <c r="XCF204" s="28"/>
      <c r="XCG204" s="28"/>
      <c r="XCH204" s="28"/>
      <c r="XCI204" s="28"/>
      <c r="XCJ204" s="28"/>
      <c r="XCK204" s="28"/>
      <c r="XCL204" s="28"/>
      <c r="XCM204" s="28"/>
      <c r="XCN204" s="28"/>
      <c r="XCO204" s="28"/>
      <c r="XCP204" s="28"/>
      <c r="XCQ204" s="28"/>
      <c r="XCR204" s="28"/>
      <c r="XCS204" s="28"/>
      <c r="XCT204" s="28"/>
      <c r="XCU204" s="28"/>
      <c r="XCV204" s="28"/>
      <c r="XCW204" s="28"/>
      <c r="XCX204" s="28"/>
      <c r="XCY204" s="28"/>
      <c r="XCZ204" s="28"/>
      <c r="XDA204" s="28"/>
      <c r="XDB204" s="28"/>
      <c r="XDC204" s="28"/>
      <c r="XDD204" s="28"/>
      <c r="XDE204" s="28"/>
      <c r="XDF204" s="28"/>
      <c r="XDG204" s="28"/>
      <c r="XDH204" s="28"/>
      <c r="XDI204" s="28"/>
      <c r="XDJ204" s="28"/>
      <c r="XDK204" s="28"/>
      <c r="XDL204" s="28"/>
      <c r="XDM204" s="28"/>
      <c r="XDN204" s="28"/>
      <c r="XDO204" s="28"/>
      <c r="XDP204" s="28"/>
      <c r="XDQ204" s="28"/>
      <c r="XDR204" s="28"/>
      <c r="XDS204" s="28"/>
      <c r="XDT204" s="28"/>
      <c r="XDU204" s="28"/>
      <c r="XDV204" s="28"/>
      <c r="XDW204" s="28"/>
      <c r="XDX204" s="28"/>
      <c r="XDY204" s="28"/>
      <c r="XDZ204" s="28"/>
      <c r="XEA204" s="28"/>
      <c r="XEB204" s="28"/>
      <c r="XEC204" s="28"/>
      <c r="XED204" s="28"/>
      <c r="XEE204" s="28"/>
      <c r="XEF204" s="28"/>
      <c r="XEG204" s="28"/>
      <c r="XEH204" s="28"/>
      <c r="XEI204" s="28"/>
      <c r="XEJ204" s="28"/>
      <c r="XEK204" s="28"/>
      <c r="XEL204" s="28"/>
      <c r="XEM204" s="28"/>
      <c r="XEN204" s="28"/>
      <c r="XEO204" s="28"/>
      <c r="XEP204" s="28"/>
      <c r="XEQ204" s="28"/>
      <c r="XER204" s="28"/>
      <c r="XES204" s="28"/>
      <c r="XET204" s="28"/>
      <c r="XEU204" s="28"/>
      <c r="XEV204" s="28"/>
      <c r="XEW204" s="28"/>
      <c r="XEX204" s="28"/>
      <c r="XEY204" s="28"/>
      <c r="XEZ204" s="28"/>
      <c r="XFA204" s="28"/>
      <c r="XFB204" s="28"/>
      <c r="XFC204" s="28"/>
    </row>
    <row r="205" s="68" customFormat="1" ht="20.25" hidden="1" customHeight="1" spans="1:16383">
      <c r="A205" s="138">
        <f t="shared" si="1"/>
        <v>108</v>
      </c>
      <c r="B205" s="139"/>
      <c r="C205" s="137"/>
      <c r="D205" s="137"/>
      <c r="E205" s="138"/>
      <c r="F205" s="136"/>
      <c r="G205" s="136"/>
      <c r="H205" s="136">
        <f t="shared" si="0"/>
        <v>0</v>
      </c>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WZB205" s="28"/>
      <c r="WZC205" s="28"/>
      <c r="WZD205" s="28"/>
      <c r="WZE205" s="28"/>
      <c r="WZF205" s="28"/>
      <c r="WZG205" s="28"/>
      <c r="WZH205" s="28"/>
      <c r="WZI205" s="28"/>
      <c r="WZJ205" s="28"/>
      <c r="WZK205" s="28"/>
      <c r="WZL205" s="28"/>
      <c r="WZM205" s="28"/>
      <c r="WZN205" s="28"/>
      <c r="WZO205" s="28"/>
      <c r="WZP205" s="28"/>
      <c r="WZQ205" s="28"/>
      <c r="WZR205" s="28"/>
      <c r="WZS205" s="28"/>
      <c r="WZT205" s="28"/>
      <c r="WZU205" s="28"/>
      <c r="WZV205" s="28"/>
      <c r="WZW205" s="28"/>
      <c r="WZX205" s="28"/>
      <c r="WZY205" s="28"/>
      <c r="WZZ205" s="28"/>
      <c r="XAA205" s="28"/>
      <c r="XAB205" s="28"/>
      <c r="XAC205" s="28"/>
      <c r="XAD205" s="28"/>
      <c r="XAE205" s="28"/>
      <c r="XAF205" s="28"/>
      <c r="XAG205" s="28"/>
      <c r="XAH205" s="28"/>
      <c r="XAI205" s="28"/>
      <c r="XAJ205" s="28"/>
      <c r="XAK205" s="28"/>
      <c r="XAL205" s="28"/>
      <c r="XAM205" s="28"/>
      <c r="XAN205" s="28"/>
      <c r="XAO205" s="28"/>
      <c r="XAP205" s="28"/>
      <c r="XAQ205" s="28"/>
      <c r="XAR205" s="28"/>
      <c r="XAS205" s="28"/>
      <c r="XAT205" s="28"/>
      <c r="XAU205" s="28"/>
      <c r="XAV205" s="28"/>
      <c r="XAW205" s="28"/>
      <c r="XAX205" s="28"/>
      <c r="XAY205" s="28"/>
      <c r="XAZ205" s="28"/>
      <c r="XBA205" s="28"/>
      <c r="XBB205" s="28"/>
      <c r="XBC205" s="28"/>
      <c r="XBD205" s="28"/>
      <c r="XBE205" s="28"/>
      <c r="XBF205" s="28"/>
      <c r="XBG205" s="28"/>
      <c r="XBH205" s="28"/>
      <c r="XBI205" s="28"/>
      <c r="XBJ205" s="28"/>
      <c r="XBK205" s="28"/>
      <c r="XBL205" s="28"/>
      <c r="XBM205" s="28"/>
      <c r="XBN205" s="28"/>
      <c r="XBO205" s="28"/>
      <c r="XBP205" s="28"/>
      <c r="XBQ205" s="28"/>
      <c r="XBR205" s="28"/>
      <c r="XBS205" s="28"/>
      <c r="XBT205" s="28"/>
      <c r="XBU205" s="28"/>
      <c r="XBV205" s="28"/>
      <c r="XBW205" s="28"/>
      <c r="XBX205" s="28"/>
      <c r="XBY205" s="28"/>
      <c r="XBZ205" s="28"/>
      <c r="XCA205" s="28"/>
      <c r="XCB205" s="28"/>
      <c r="XCC205" s="28"/>
      <c r="XCD205" s="28"/>
      <c r="XCE205" s="28"/>
      <c r="XCF205" s="28"/>
      <c r="XCG205" s="28"/>
      <c r="XCH205" s="28"/>
      <c r="XCI205" s="28"/>
      <c r="XCJ205" s="28"/>
      <c r="XCK205" s="28"/>
      <c r="XCL205" s="28"/>
      <c r="XCM205" s="28"/>
      <c r="XCN205" s="28"/>
      <c r="XCO205" s="28"/>
      <c r="XCP205" s="28"/>
      <c r="XCQ205" s="28"/>
      <c r="XCR205" s="28"/>
      <c r="XCS205" s="28"/>
      <c r="XCT205" s="28"/>
      <c r="XCU205" s="28"/>
      <c r="XCV205" s="28"/>
      <c r="XCW205" s="28"/>
      <c r="XCX205" s="28"/>
      <c r="XCY205" s="28"/>
      <c r="XCZ205" s="28"/>
      <c r="XDA205" s="28"/>
      <c r="XDB205" s="28"/>
      <c r="XDC205" s="28"/>
      <c r="XDD205" s="28"/>
      <c r="XDE205" s="28"/>
      <c r="XDF205" s="28"/>
      <c r="XDG205" s="28"/>
      <c r="XDH205" s="28"/>
      <c r="XDI205" s="28"/>
      <c r="XDJ205" s="28"/>
      <c r="XDK205" s="28"/>
      <c r="XDL205" s="28"/>
      <c r="XDM205" s="28"/>
      <c r="XDN205" s="28"/>
      <c r="XDO205" s="28"/>
      <c r="XDP205" s="28"/>
      <c r="XDQ205" s="28"/>
      <c r="XDR205" s="28"/>
      <c r="XDS205" s="28"/>
      <c r="XDT205" s="28"/>
      <c r="XDU205" s="28"/>
      <c r="XDV205" s="28"/>
      <c r="XDW205" s="28"/>
      <c r="XDX205" s="28"/>
      <c r="XDY205" s="28"/>
      <c r="XDZ205" s="28"/>
      <c r="XEA205" s="28"/>
      <c r="XEB205" s="28"/>
      <c r="XEC205" s="28"/>
      <c r="XED205" s="28"/>
      <c r="XEE205" s="28"/>
      <c r="XEF205" s="28"/>
      <c r="XEG205" s="28"/>
      <c r="XEH205" s="28"/>
      <c r="XEI205" s="28"/>
      <c r="XEJ205" s="28"/>
      <c r="XEK205" s="28"/>
      <c r="XEL205" s="28"/>
      <c r="XEM205" s="28"/>
      <c r="XEN205" s="28"/>
      <c r="XEO205" s="28"/>
      <c r="XEP205" s="28"/>
      <c r="XEQ205" s="28"/>
      <c r="XER205" s="28"/>
      <c r="XES205" s="28"/>
      <c r="XET205" s="28"/>
      <c r="XEU205" s="28"/>
      <c r="XEV205" s="28"/>
      <c r="XEW205" s="28"/>
      <c r="XEX205" s="28"/>
      <c r="XEY205" s="28"/>
      <c r="XEZ205" s="28"/>
      <c r="XFA205" s="28"/>
      <c r="XFB205" s="28"/>
      <c r="XFC205" s="28"/>
    </row>
    <row r="206" s="68" customFormat="1" ht="20.25" hidden="1" spans="1:16383">
      <c r="A206" s="140" t="s">
        <v>205</v>
      </c>
      <c r="B206" s="141"/>
      <c r="C206" s="141"/>
      <c r="D206" s="141"/>
      <c r="E206" s="141"/>
      <c r="F206" s="141"/>
      <c r="G206" s="141"/>
      <c r="H206" s="142"/>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WZB206" s="28"/>
      <c r="WZC206" s="28"/>
      <c r="WZD206" s="28"/>
      <c r="WZE206" s="28"/>
      <c r="WZF206" s="28"/>
      <c r="WZG206" s="28"/>
      <c r="WZH206" s="28"/>
      <c r="WZI206" s="28"/>
      <c r="WZJ206" s="28"/>
      <c r="WZK206" s="28"/>
      <c r="WZL206" s="28"/>
      <c r="WZM206" s="28"/>
      <c r="WZN206" s="28"/>
      <c r="WZO206" s="28"/>
      <c r="WZP206" s="28"/>
      <c r="WZQ206" s="28"/>
      <c r="WZR206" s="28"/>
      <c r="WZS206" s="28"/>
      <c r="WZT206" s="28"/>
      <c r="WZU206" s="28"/>
      <c r="WZV206" s="28"/>
      <c r="WZW206" s="28"/>
      <c r="WZX206" s="28"/>
      <c r="WZY206" s="28"/>
      <c r="WZZ206" s="28"/>
      <c r="XAA206" s="28"/>
      <c r="XAB206" s="28"/>
      <c r="XAC206" s="28"/>
      <c r="XAD206" s="28"/>
      <c r="XAE206" s="28"/>
      <c r="XAF206" s="28"/>
      <c r="XAG206" s="28"/>
      <c r="XAH206" s="28"/>
      <c r="XAI206" s="28"/>
      <c r="XAJ206" s="28"/>
      <c r="XAK206" s="28"/>
      <c r="XAL206" s="28"/>
      <c r="XAM206" s="28"/>
      <c r="XAN206" s="28"/>
      <c r="XAO206" s="28"/>
      <c r="XAP206" s="28"/>
      <c r="XAQ206" s="28"/>
      <c r="XAR206" s="28"/>
      <c r="XAS206" s="28"/>
      <c r="XAT206" s="28"/>
      <c r="XAU206" s="28"/>
      <c r="XAV206" s="28"/>
      <c r="XAW206" s="28"/>
      <c r="XAX206" s="28"/>
      <c r="XAY206" s="28"/>
      <c r="XAZ206" s="28"/>
      <c r="XBA206" s="28"/>
      <c r="XBB206" s="28"/>
      <c r="XBC206" s="28"/>
      <c r="XBD206" s="28"/>
      <c r="XBE206" s="28"/>
      <c r="XBF206" s="28"/>
      <c r="XBG206" s="28"/>
      <c r="XBH206" s="28"/>
      <c r="XBI206" s="28"/>
      <c r="XBJ206" s="28"/>
      <c r="XBK206" s="28"/>
      <c r="XBL206" s="28"/>
      <c r="XBM206" s="28"/>
      <c r="XBN206" s="28"/>
      <c r="XBO206" s="28"/>
      <c r="XBP206" s="28"/>
      <c r="XBQ206" s="28"/>
      <c r="XBR206" s="28"/>
      <c r="XBS206" s="28"/>
      <c r="XBT206" s="28"/>
      <c r="XBU206" s="28"/>
      <c r="XBV206" s="28"/>
      <c r="XBW206" s="28"/>
      <c r="XBX206" s="28"/>
      <c r="XBY206" s="28"/>
      <c r="XBZ206" s="28"/>
      <c r="XCA206" s="28"/>
      <c r="XCB206" s="28"/>
      <c r="XCC206" s="28"/>
      <c r="XCD206" s="28"/>
      <c r="XCE206" s="28"/>
      <c r="XCF206" s="28"/>
      <c r="XCG206" s="28"/>
      <c r="XCH206" s="28"/>
      <c r="XCI206" s="28"/>
      <c r="XCJ206" s="28"/>
      <c r="XCK206" s="28"/>
      <c r="XCL206" s="28"/>
      <c r="XCM206" s="28"/>
      <c r="XCN206" s="28"/>
      <c r="XCO206" s="28"/>
      <c r="XCP206" s="28"/>
      <c r="XCQ206" s="28"/>
      <c r="XCR206" s="28"/>
      <c r="XCS206" s="28"/>
      <c r="XCT206" s="28"/>
      <c r="XCU206" s="28"/>
      <c r="XCV206" s="28"/>
      <c r="XCW206" s="28"/>
      <c r="XCX206" s="28"/>
      <c r="XCY206" s="28"/>
      <c r="XCZ206" s="28"/>
      <c r="XDA206" s="28"/>
      <c r="XDB206" s="28"/>
      <c r="XDC206" s="28"/>
      <c r="XDD206" s="28"/>
      <c r="XDE206" s="28"/>
      <c r="XDF206" s="28"/>
      <c r="XDG206" s="28"/>
      <c r="XDH206" s="28"/>
      <c r="XDI206" s="28"/>
      <c r="XDJ206" s="28"/>
      <c r="XDK206" s="28"/>
      <c r="XDL206" s="28"/>
      <c r="XDM206" s="28"/>
      <c r="XDN206" s="28"/>
      <c r="XDO206" s="28"/>
      <c r="XDP206" s="28"/>
      <c r="XDQ206" s="28"/>
      <c r="XDR206" s="28"/>
      <c r="XDS206" s="28"/>
      <c r="XDT206" s="28"/>
      <c r="XDU206" s="28"/>
      <c r="XDV206" s="28"/>
      <c r="XDW206" s="28"/>
      <c r="XDX206" s="28"/>
      <c r="XDY206" s="28"/>
      <c r="XDZ206" s="28"/>
      <c r="XEA206" s="28"/>
      <c r="XEB206" s="28"/>
      <c r="XEC206" s="28"/>
      <c r="XED206" s="28"/>
      <c r="XEE206" s="28"/>
      <c r="XEF206" s="28"/>
      <c r="XEG206" s="28"/>
      <c r="XEH206" s="28"/>
      <c r="XEI206" s="28"/>
      <c r="XEJ206" s="28"/>
      <c r="XEK206" s="28"/>
      <c r="XEL206" s="28"/>
      <c r="XEM206" s="28"/>
      <c r="XEN206" s="28"/>
      <c r="XEO206" s="28"/>
      <c r="XEP206" s="28"/>
      <c r="XEQ206" s="28"/>
      <c r="XER206" s="28"/>
      <c r="XES206" s="28"/>
      <c r="XET206" s="28"/>
      <c r="XEU206" s="28"/>
      <c r="XEV206" s="28"/>
      <c r="XEW206" s="28"/>
      <c r="XEX206" s="28"/>
      <c r="XEY206" s="28"/>
      <c r="XEZ206" s="28"/>
      <c r="XFA206" s="28"/>
      <c r="XFB206" s="28"/>
      <c r="XFC206" s="28"/>
    </row>
    <row r="207" s="68" customFormat="1" ht="20.25" hidden="1" customHeight="1" spans="1:16383">
      <c r="A207" s="136" t="str">
        <f ca="1">T207</f>
        <v>201,..,901</v>
      </c>
      <c r="B207" s="136"/>
      <c r="C207" s="137"/>
      <c r="D207" s="137"/>
      <c r="E207" s="138">
        <v>0</v>
      </c>
      <c r="F207" s="136">
        <v>0</v>
      </c>
      <c r="G207" s="136">
        <v>0</v>
      </c>
      <c r="H207" s="136">
        <f>E207+F207+(IF(G207&lt;101,G207,IF(G207&lt;201,G207/2,IF(G207&lt;=301,G207/3,G207/4))))</f>
        <v>0</v>
      </c>
      <c r="I207" s="28"/>
      <c r="J207" s="28"/>
      <c r="K207" s="28"/>
      <c r="L207" s="28"/>
      <c r="M207" s="28"/>
      <c r="N207" s="28"/>
      <c r="O207" s="28"/>
      <c r="P207" s="28"/>
      <c r="Q207" s="28"/>
      <c r="R207" s="28"/>
      <c r="S207" s="28"/>
      <c r="T207" s="153" t="str">
        <f ca="1" t="shared" ref="T207:T214" si="2">U207&amp;""&amp;",..,"&amp;""&amp;V207</f>
        <v>201,..,901</v>
      </c>
      <c r="U207" s="153">
        <f ca="1">(SUMPRODUCT(MID(0&amp;(LEFT(A206,SUM(LEN(A206)-LEN(SUBSTITUTE(A206,{"0","1","2","3"},""))))),LARGE(INDEX(ISNUMBER(--MID((LEFT(A206,SUM(LEN(A206)-LEN(SUBSTITUTE(A206,{"0","1","2","3"},""))))),ROW(INDIRECT("1:"&amp;LEN((LEFT(A206,SUM(LEN(A206)-LEN(SUBSTITUTE(A206,{"0","1","2","3"},"")))))))),1))*ROW(INDIRECT("1:"&amp;LEN((LEFT(A206,SUM(LEN(A206)-LEN(SUBSTITUTE(A206,{"0","1","2","3"},"")))))))),0),ROW(INDIRECT("1:"&amp;LEN((LEFT(A206,SUM(LEN(A206)-LEN(SUBSTITUTE(A206,{"0","1","2","3"},"")))))))))+1,1)*10^ROW(INDIRECT("1:"&amp;LEN((LEFT(A206,SUM(LEN(A206)-LEN(SUBSTITUTE(A206,{"0","1","2","3"},""))))))))/10))*100+1</f>
        <v>201</v>
      </c>
      <c r="V207" s="153">
        <f ca="1">(SUMPRODUCT(MID(0&amp;(--TRIM(RIGHT(SUBSTITUTE(LEFT(A206,_xlfn.AGGREGATE(16,6,FIND({0,1,2,3,4,5,6,7,8,9},A206,ROW(INDIRECT("1:"&amp;LEN(A206)))),1))," ",REPT(" ",LEN(A206))),LEN(A206)))),LARGE(INDEX(ISNUMBER(--MID((--TRIM(RIGHT(SUBSTITUTE(LEFT(A206,_xlfn.AGGREGATE(16,6,FIND({0,1,2,3,4,5,6,7,8,9},A206,ROW(INDIRECT("1:"&amp;LEN(A206)))),1))," ",REPT(" ",LEN(A206))),LEN(A206)))),ROW(INDIRECT("1:"&amp;LEN((--TRIM(RIGHT(SUBSTITUTE(LEFT(A206,_xlfn.AGGREGATE(16,6,FIND({0,1,2,3,4,5,6,7,8,9},A206,ROW(INDIRECT("1:"&amp;LEN(A206)))),1))," ",REPT(" ",LEN(A206))),LEN(A206))))))),1))*ROW(INDIRECT("1:"&amp;LEN((--TRIM(RIGHT(SUBSTITUTE(LEFT(A206,_xlfn.AGGREGATE(16,6,FIND({0,1,2,3,4,5,6,7,8,9},A206,ROW(INDIRECT("1:"&amp;LEN(A206)))),1))," ",REPT(" ",LEN(A206))),LEN(A206))))))),0),ROW(INDIRECT("1:"&amp;LEN((--TRIM(RIGHT(SUBSTITUTE(LEFT(A206,_xlfn.AGGREGATE(16,6,FIND({0,1,2,3,4,5,6,7,8,9},A206,ROW(INDIRECT("1:"&amp;LEN(A206)))),1))," ",REPT(" ",LEN(A206))),LEN(A206))))))))+1,1)*10^ROW(INDIRECT("1:"&amp;LEN((--TRIM(RIGHT(SUBSTITUTE(LEFT(A206,_xlfn.AGGREGATE(16,6,FIND({0,1,2,3,4,5,6,7,8,9},A206,ROW(INDIRECT("1:"&amp;LEN(A206)))),1))," ",REPT(" ",LEN(A206))),LEN(A206)))))))/10))*100+1</f>
        <v>901</v>
      </c>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WZB207" s="28"/>
      <c r="WZC207" s="28"/>
      <c r="WZD207" s="28"/>
      <c r="WZE207" s="28"/>
      <c r="WZF207" s="28"/>
      <c r="WZG207" s="28"/>
      <c r="WZH207" s="28"/>
      <c r="WZI207" s="28"/>
      <c r="WZJ207" s="28"/>
      <c r="WZK207" s="28"/>
      <c r="WZL207" s="28"/>
      <c r="WZM207" s="28"/>
      <c r="WZN207" s="28"/>
      <c r="WZO207" s="28"/>
      <c r="WZP207" s="28"/>
      <c r="WZQ207" s="28"/>
      <c r="WZR207" s="28"/>
      <c r="WZS207" s="28"/>
      <c r="WZT207" s="28"/>
      <c r="WZU207" s="28"/>
      <c r="WZV207" s="28"/>
      <c r="WZW207" s="28"/>
      <c r="WZX207" s="28"/>
      <c r="WZY207" s="28"/>
      <c r="WZZ207" s="28"/>
      <c r="XAA207" s="28"/>
      <c r="XAB207" s="28"/>
      <c r="XAC207" s="28"/>
      <c r="XAD207" s="28"/>
      <c r="XAE207" s="28"/>
      <c r="XAF207" s="28"/>
      <c r="XAG207" s="28"/>
      <c r="XAH207" s="28"/>
      <c r="XAI207" s="28"/>
      <c r="XAJ207" s="28"/>
      <c r="XAK207" s="28"/>
      <c r="XAL207" s="28"/>
      <c r="XAM207" s="28"/>
      <c r="XAN207" s="28"/>
      <c r="XAO207" s="28"/>
      <c r="XAP207" s="28"/>
      <c r="XAQ207" s="28"/>
      <c r="XAR207" s="28"/>
      <c r="XAS207" s="28"/>
      <c r="XAT207" s="28"/>
      <c r="XAU207" s="28"/>
      <c r="XAV207" s="28"/>
      <c r="XAW207" s="28"/>
      <c r="XAX207" s="28"/>
      <c r="XAY207" s="28"/>
      <c r="XAZ207" s="28"/>
      <c r="XBA207" s="28"/>
      <c r="XBB207" s="28"/>
      <c r="XBC207" s="28"/>
      <c r="XBD207" s="28"/>
      <c r="XBE207" s="28"/>
      <c r="XBF207" s="28"/>
      <c r="XBG207" s="28"/>
      <c r="XBH207" s="28"/>
      <c r="XBI207" s="28"/>
      <c r="XBJ207" s="28"/>
      <c r="XBK207" s="28"/>
      <c r="XBL207" s="28"/>
      <c r="XBM207" s="28"/>
      <c r="XBN207" s="28"/>
      <c r="XBO207" s="28"/>
      <c r="XBP207" s="28"/>
      <c r="XBQ207" s="28"/>
      <c r="XBR207" s="28"/>
      <c r="XBS207" s="28"/>
      <c r="XBT207" s="28"/>
      <c r="XBU207" s="28"/>
      <c r="XBV207" s="28"/>
      <c r="XBW207" s="28"/>
      <c r="XBX207" s="28"/>
      <c r="XBY207" s="28"/>
      <c r="XBZ207" s="28"/>
      <c r="XCA207" s="28"/>
      <c r="XCB207" s="28"/>
      <c r="XCC207" s="28"/>
      <c r="XCD207" s="28"/>
      <c r="XCE207" s="28"/>
      <c r="XCF207" s="28"/>
      <c r="XCG207" s="28"/>
      <c r="XCH207" s="28"/>
      <c r="XCI207" s="28"/>
      <c r="XCJ207" s="28"/>
      <c r="XCK207" s="28"/>
      <c r="XCL207" s="28"/>
      <c r="XCM207" s="28"/>
      <c r="XCN207" s="28"/>
      <c r="XCO207" s="28"/>
      <c r="XCP207" s="28"/>
      <c r="XCQ207" s="28"/>
      <c r="XCR207" s="28"/>
      <c r="XCS207" s="28"/>
      <c r="XCT207" s="28"/>
      <c r="XCU207" s="28"/>
      <c r="XCV207" s="28"/>
      <c r="XCW207" s="28"/>
      <c r="XCX207" s="28"/>
      <c r="XCY207" s="28"/>
      <c r="XCZ207" s="28"/>
      <c r="XDA207" s="28"/>
      <c r="XDB207" s="28"/>
      <c r="XDC207" s="28"/>
      <c r="XDD207" s="28"/>
      <c r="XDE207" s="28"/>
      <c r="XDF207" s="28"/>
      <c r="XDG207" s="28"/>
      <c r="XDH207" s="28"/>
      <c r="XDI207" s="28"/>
      <c r="XDJ207" s="28"/>
      <c r="XDK207" s="28"/>
      <c r="XDL207" s="28"/>
      <c r="XDM207" s="28"/>
      <c r="XDN207" s="28"/>
      <c r="XDO207" s="28"/>
      <c r="XDP207" s="28"/>
      <c r="XDQ207" s="28"/>
      <c r="XDR207" s="28"/>
      <c r="XDS207" s="28"/>
      <c r="XDT207" s="28"/>
      <c r="XDU207" s="28"/>
      <c r="XDV207" s="28"/>
      <c r="XDW207" s="28"/>
      <c r="XDX207" s="28"/>
      <c r="XDY207" s="28"/>
      <c r="XDZ207" s="28"/>
      <c r="XEA207" s="28"/>
      <c r="XEB207" s="28"/>
      <c r="XEC207" s="28"/>
      <c r="XED207" s="28"/>
      <c r="XEE207" s="28"/>
      <c r="XEF207" s="28"/>
      <c r="XEG207" s="28"/>
      <c r="XEH207" s="28"/>
      <c r="XEI207" s="28"/>
      <c r="XEJ207" s="28"/>
      <c r="XEK207" s="28"/>
      <c r="XEL207" s="28"/>
      <c r="XEM207" s="28"/>
      <c r="XEN207" s="28"/>
      <c r="XEO207" s="28"/>
      <c r="XEP207" s="28"/>
      <c r="XEQ207" s="28"/>
      <c r="XER207" s="28"/>
      <c r="XES207" s="28"/>
      <c r="XET207" s="28"/>
      <c r="XEU207" s="28"/>
      <c r="XEV207" s="28"/>
      <c r="XEW207" s="28"/>
      <c r="XEX207" s="28"/>
      <c r="XEY207" s="28"/>
      <c r="XEZ207" s="28"/>
      <c r="XFA207" s="28"/>
      <c r="XFB207" s="28"/>
      <c r="XFC207" s="28"/>
    </row>
    <row r="208" s="68" customFormat="1" ht="20.25" hidden="1" customHeight="1" spans="1:16383">
      <c r="A208" s="136" t="str">
        <f ca="1" t="shared" ref="A208:A213" si="3">T208</f>
        <v>202,..,902</v>
      </c>
      <c r="B208" s="136"/>
      <c r="C208" s="137"/>
      <c r="D208" s="137"/>
      <c r="E208" s="138"/>
      <c r="F208" s="136"/>
      <c r="G208" s="136"/>
      <c r="H208" s="136">
        <f t="shared" ref="H208:H214" si="4">E208+F208+(IF(G208&lt;101,G208,IF(G208&lt;201,G208/2,IF(G208&lt;=301,G208/3,G208/4))))</f>
        <v>0</v>
      </c>
      <c r="I208" s="28"/>
      <c r="J208" s="28"/>
      <c r="K208" s="28"/>
      <c r="L208" s="28"/>
      <c r="M208" s="28"/>
      <c r="N208" s="28"/>
      <c r="O208" s="28"/>
      <c r="P208" s="28"/>
      <c r="Q208" s="28"/>
      <c r="R208" s="28"/>
      <c r="S208" s="28"/>
      <c r="T208" s="153" t="str">
        <f ca="1" t="shared" si="2"/>
        <v>202,..,902</v>
      </c>
      <c r="U208" s="153">
        <f ca="1">U207+1</f>
        <v>202</v>
      </c>
      <c r="V208" s="153">
        <f ca="1">V207+1</f>
        <v>902</v>
      </c>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WZB208" s="28"/>
      <c r="WZC208" s="28"/>
      <c r="WZD208" s="28"/>
      <c r="WZE208" s="28"/>
      <c r="WZF208" s="28"/>
      <c r="WZG208" s="28"/>
      <c r="WZH208" s="28"/>
      <c r="WZI208" s="28"/>
      <c r="WZJ208" s="28"/>
      <c r="WZK208" s="28"/>
      <c r="WZL208" s="28"/>
      <c r="WZM208" s="28"/>
      <c r="WZN208" s="28"/>
      <c r="WZO208" s="28"/>
      <c r="WZP208" s="28"/>
      <c r="WZQ208" s="28"/>
      <c r="WZR208" s="28"/>
      <c r="WZS208" s="28"/>
      <c r="WZT208" s="28"/>
      <c r="WZU208" s="28"/>
      <c r="WZV208" s="28"/>
      <c r="WZW208" s="28"/>
      <c r="WZX208" s="28"/>
      <c r="WZY208" s="28"/>
      <c r="WZZ208" s="28"/>
      <c r="XAA208" s="28"/>
      <c r="XAB208" s="28"/>
      <c r="XAC208" s="28"/>
      <c r="XAD208" s="28"/>
      <c r="XAE208" s="28"/>
      <c r="XAF208" s="28"/>
      <c r="XAG208" s="28"/>
      <c r="XAH208" s="28"/>
      <c r="XAI208" s="28"/>
      <c r="XAJ208" s="28"/>
      <c r="XAK208" s="28"/>
      <c r="XAL208" s="28"/>
      <c r="XAM208" s="28"/>
      <c r="XAN208" s="28"/>
      <c r="XAO208" s="28"/>
      <c r="XAP208" s="28"/>
      <c r="XAQ208" s="28"/>
      <c r="XAR208" s="28"/>
      <c r="XAS208" s="28"/>
      <c r="XAT208" s="28"/>
      <c r="XAU208" s="28"/>
      <c r="XAV208" s="28"/>
      <c r="XAW208" s="28"/>
      <c r="XAX208" s="28"/>
      <c r="XAY208" s="28"/>
      <c r="XAZ208" s="28"/>
      <c r="XBA208" s="28"/>
      <c r="XBB208" s="28"/>
      <c r="XBC208" s="28"/>
      <c r="XBD208" s="28"/>
      <c r="XBE208" s="28"/>
      <c r="XBF208" s="28"/>
      <c r="XBG208" s="28"/>
      <c r="XBH208" s="28"/>
      <c r="XBI208" s="28"/>
      <c r="XBJ208" s="28"/>
      <c r="XBK208" s="28"/>
      <c r="XBL208" s="28"/>
      <c r="XBM208" s="28"/>
      <c r="XBN208" s="28"/>
      <c r="XBO208" s="28"/>
      <c r="XBP208" s="28"/>
      <c r="XBQ208" s="28"/>
      <c r="XBR208" s="28"/>
      <c r="XBS208" s="28"/>
      <c r="XBT208" s="28"/>
      <c r="XBU208" s="28"/>
      <c r="XBV208" s="28"/>
      <c r="XBW208" s="28"/>
      <c r="XBX208" s="28"/>
      <c r="XBY208" s="28"/>
      <c r="XBZ208" s="28"/>
      <c r="XCA208" s="28"/>
      <c r="XCB208" s="28"/>
      <c r="XCC208" s="28"/>
      <c r="XCD208" s="28"/>
      <c r="XCE208" s="28"/>
      <c r="XCF208" s="28"/>
      <c r="XCG208" s="28"/>
      <c r="XCH208" s="28"/>
      <c r="XCI208" s="28"/>
      <c r="XCJ208" s="28"/>
      <c r="XCK208" s="28"/>
      <c r="XCL208" s="28"/>
      <c r="XCM208" s="28"/>
      <c r="XCN208" s="28"/>
      <c r="XCO208" s="28"/>
      <c r="XCP208" s="28"/>
      <c r="XCQ208" s="28"/>
      <c r="XCR208" s="28"/>
      <c r="XCS208" s="28"/>
      <c r="XCT208" s="28"/>
      <c r="XCU208" s="28"/>
      <c r="XCV208" s="28"/>
      <c r="XCW208" s="28"/>
      <c r="XCX208" s="28"/>
      <c r="XCY208" s="28"/>
      <c r="XCZ208" s="28"/>
      <c r="XDA208" s="28"/>
      <c r="XDB208" s="28"/>
      <c r="XDC208" s="28"/>
      <c r="XDD208" s="28"/>
      <c r="XDE208" s="28"/>
      <c r="XDF208" s="28"/>
      <c r="XDG208" s="28"/>
      <c r="XDH208" s="28"/>
      <c r="XDI208" s="28"/>
      <c r="XDJ208" s="28"/>
      <c r="XDK208" s="28"/>
      <c r="XDL208" s="28"/>
      <c r="XDM208" s="28"/>
      <c r="XDN208" s="28"/>
      <c r="XDO208" s="28"/>
      <c r="XDP208" s="28"/>
      <c r="XDQ208" s="28"/>
      <c r="XDR208" s="28"/>
      <c r="XDS208" s="28"/>
      <c r="XDT208" s="28"/>
      <c r="XDU208" s="28"/>
      <c r="XDV208" s="28"/>
      <c r="XDW208" s="28"/>
      <c r="XDX208" s="28"/>
      <c r="XDY208" s="28"/>
      <c r="XDZ208" s="28"/>
      <c r="XEA208" s="28"/>
      <c r="XEB208" s="28"/>
      <c r="XEC208" s="28"/>
      <c r="XED208" s="28"/>
      <c r="XEE208" s="28"/>
      <c r="XEF208" s="28"/>
      <c r="XEG208" s="28"/>
      <c r="XEH208" s="28"/>
      <c r="XEI208" s="28"/>
      <c r="XEJ208" s="28"/>
      <c r="XEK208" s="28"/>
      <c r="XEL208" s="28"/>
      <c r="XEM208" s="28"/>
      <c r="XEN208" s="28"/>
      <c r="XEO208" s="28"/>
      <c r="XEP208" s="28"/>
      <c r="XEQ208" s="28"/>
      <c r="XER208" s="28"/>
      <c r="XES208" s="28"/>
      <c r="XET208" s="28"/>
      <c r="XEU208" s="28"/>
      <c r="XEV208" s="28"/>
      <c r="XEW208" s="28"/>
      <c r="XEX208" s="28"/>
      <c r="XEY208" s="28"/>
      <c r="XEZ208" s="28"/>
      <c r="XFA208" s="28"/>
      <c r="XFB208" s="28"/>
      <c r="XFC208" s="28"/>
    </row>
    <row r="209" s="68" customFormat="1" ht="20.25" hidden="1" customHeight="1" spans="1:16383">
      <c r="A209" s="136" t="str">
        <f ca="1" t="shared" si="3"/>
        <v>203,..,903</v>
      </c>
      <c r="B209" s="136"/>
      <c r="C209" s="137"/>
      <c r="D209" s="137"/>
      <c r="E209" s="138"/>
      <c r="F209" s="136"/>
      <c r="G209" s="136"/>
      <c r="H209" s="136">
        <f t="shared" si="4"/>
        <v>0</v>
      </c>
      <c r="I209" s="28"/>
      <c r="J209" s="28"/>
      <c r="K209" s="28"/>
      <c r="L209" s="28"/>
      <c r="M209" s="28"/>
      <c r="N209" s="28"/>
      <c r="O209" s="28"/>
      <c r="P209" s="28"/>
      <c r="Q209" s="28"/>
      <c r="R209" s="28"/>
      <c r="S209" s="28"/>
      <c r="T209" s="153" t="str">
        <f ca="1" t="shared" si="2"/>
        <v>203,..,903</v>
      </c>
      <c r="U209" s="153">
        <f ca="1" t="shared" ref="U209:U214" si="5">U208+1</f>
        <v>203</v>
      </c>
      <c r="V209" s="153">
        <f ca="1" t="shared" ref="V209:V214" si="6">V208+1</f>
        <v>903</v>
      </c>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WZB209" s="28"/>
      <c r="WZC209" s="28"/>
      <c r="WZD209" s="28"/>
      <c r="WZE209" s="28"/>
      <c r="WZF209" s="28"/>
      <c r="WZG209" s="28"/>
      <c r="WZH209" s="28"/>
      <c r="WZI209" s="28"/>
      <c r="WZJ209" s="28"/>
      <c r="WZK209" s="28"/>
      <c r="WZL209" s="28"/>
      <c r="WZM209" s="28"/>
      <c r="WZN209" s="28"/>
      <c r="WZO209" s="28"/>
      <c r="WZP209" s="28"/>
      <c r="WZQ209" s="28"/>
      <c r="WZR209" s="28"/>
      <c r="WZS209" s="28"/>
      <c r="WZT209" s="28"/>
      <c r="WZU209" s="28"/>
      <c r="WZV209" s="28"/>
      <c r="WZW209" s="28"/>
      <c r="WZX209" s="28"/>
      <c r="WZY209" s="28"/>
      <c r="WZZ209" s="28"/>
      <c r="XAA209" s="28"/>
      <c r="XAB209" s="28"/>
      <c r="XAC209" s="28"/>
      <c r="XAD209" s="28"/>
      <c r="XAE209" s="28"/>
      <c r="XAF209" s="28"/>
      <c r="XAG209" s="28"/>
      <c r="XAH209" s="28"/>
      <c r="XAI209" s="28"/>
      <c r="XAJ209" s="28"/>
      <c r="XAK209" s="28"/>
      <c r="XAL209" s="28"/>
      <c r="XAM209" s="28"/>
      <c r="XAN209" s="28"/>
      <c r="XAO209" s="28"/>
      <c r="XAP209" s="28"/>
      <c r="XAQ209" s="28"/>
      <c r="XAR209" s="28"/>
      <c r="XAS209" s="28"/>
      <c r="XAT209" s="28"/>
      <c r="XAU209" s="28"/>
      <c r="XAV209" s="28"/>
      <c r="XAW209" s="28"/>
      <c r="XAX209" s="28"/>
      <c r="XAY209" s="28"/>
      <c r="XAZ209" s="28"/>
      <c r="XBA209" s="28"/>
      <c r="XBB209" s="28"/>
      <c r="XBC209" s="28"/>
      <c r="XBD209" s="28"/>
      <c r="XBE209" s="28"/>
      <c r="XBF209" s="28"/>
      <c r="XBG209" s="28"/>
      <c r="XBH209" s="28"/>
      <c r="XBI209" s="28"/>
      <c r="XBJ209" s="28"/>
      <c r="XBK209" s="28"/>
      <c r="XBL209" s="28"/>
      <c r="XBM209" s="28"/>
      <c r="XBN209" s="28"/>
      <c r="XBO209" s="28"/>
      <c r="XBP209" s="28"/>
      <c r="XBQ209" s="28"/>
      <c r="XBR209" s="28"/>
      <c r="XBS209" s="28"/>
      <c r="XBT209" s="28"/>
      <c r="XBU209" s="28"/>
      <c r="XBV209" s="28"/>
      <c r="XBW209" s="28"/>
      <c r="XBX209" s="28"/>
      <c r="XBY209" s="28"/>
      <c r="XBZ209" s="28"/>
      <c r="XCA209" s="28"/>
      <c r="XCB209" s="28"/>
      <c r="XCC209" s="28"/>
      <c r="XCD209" s="28"/>
      <c r="XCE209" s="28"/>
      <c r="XCF209" s="28"/>
      <c r="XCG209" s="28"/>
      <c r="XCH209" s="28"/>
      <c r="XCI209" s="28"/>
      <c r="XCJ209" s="28"/>
      <c r="XCK209" s="28"/>
      <c r="XCL209" s="28"/>
      <c r="XCM209" s="28"/>
      <c r="XCN209" s="28"/>
      <c r="XCO209" s="28"/>
      <c r="XCP209" s="28"/>
      <c r="XCQ209" s="28"/>
      <c r="XCR209" s="28"/>
      <c r="XCS209" s="28"/>
      <c r="XCT209" s="28"/>
      <c r="XCU209" s="28"/>
      <c r="XCV209" s="28"/>
      <c r="XCW209" s="28"/>
      <c r="XCX209" s="28"/>
      <c r="XCY209" s="28"/>
      <c r="XCZ209" s="28"/>
      <c r="XDA209" s="28"/>
      <c r="XDB209" s="28"/>
      <c r="XDC209" s="28"/>
      <c r="XDD209" s="28"/>
      <c r="XDE209" s="28"/>
      <c r="XDF209" s="28"/>
      <c r="XDG209" s="28"/>
      <c r="XDH209" s="28"/>
      <c r="XDI209" s="28"/>
      <c r="XDJ209" s="28"/>
      <c r="XDK209" s="28"/>
      <c r="XDL209" s="28"/>
      <c r="XDM209" s="28"/>
      <c r="XDN209" s="28"/>
      <c r="XDO209" s="28"/>
      <c r="XDP209" s="28"/>
      <c r="XDQ209" s="28"/>
      <c r="XDR209" s="28"/>
      <c r="XDS209" s="28"/>
      <c r="XDT209" s="28"/>
      <c r="XDU209" s="28"/>
      <c r="XDV209" s="28"/>
      <c r="XDW209" s="28"/>
      <c r="XDX209" s="28"/>
      <c r="XDY209" s="28"/>
      <c r="XDZ209" s="28"/>
      <c r="XEA209" s="28"/>
      <c r="XEB209" s="28"/>
      <c r="XEC209" s="28"/>
      <c r="XED209" s="28"/>
      <c r="XEE209" s="28"/>
      <c r="XEF209" s="28"/>
      <c r="XEG209" s="28"/>
      <c r="XEH209" s="28"/>
      <c r="XEI209" s="28"/>
      <c r="XEJ209" s="28"/>
      <c r="XEK209" s="28"/>
      <c r="XEL209" s="28"/>
      <c r="XEM209" s="28"/>
      <c r="XEN209" s="28"/>
      <c r="XEO209" s="28"/>
      <c r="XEP209" s="28"/>
      <c r="XEQ209" s="28"/>
      <c r="XER209" s="28"/>
      <c r="XES209" s="28"/>
      <c r="XET209" s="28"/>
      <c r="XEU209" s="28"/>
      <c r="XEV209" s="28"/>
      <c r="XEW209" s="28"/>
      <c r="XEX209" s="28"/>
      <c r="XEY209" s="28"/>
      <c r="XEZ209" s="28"/>
      <c r="XFA209" s="28"/>
      <c r="XFB209" s="28"/>
      <c r="XFC209" s="28"/>
    </row>
    <row r="210" s="68" customFormat="1" ht="20.25" hidden="1" customHeight="1" spans="1:16383">
      <c r="A210" s="136" t="str">
        <f ca="1" t="shared" si="3"/>
        <v>204,..,904</v>
      </c>
      <c r="B210" s="136"/>
      <c r="C210" s="137"/>
      <c r="D210" s="137"/>
      <c r="E210" s="138"/>
      <c r="F210" s="136"/>
      <c r="G210" s="136"/>
      <c r="H210" s="136">
        <f t="shared" si="4"/>
        <v>0</v>
      </c>
      <c r="I210" s="28"/>
      <c r="J210" s="28"/>
      <c r="K210" s="28"/>
      <c r="L210" s="28"/>
      <c r="M210" s="28"/>
      <c r="N210" s="28"/>
      <c r="O210" s="28"/>
      <c r="P210" s="28"/>
      <c r="Q210" s="28"/>
      <c r="R210" s="28"/>
      <c r="S210" s="28"/>
      <c r="T210" s="153" t="str">
        <f ca="1" t="shared" si="2"/>
        <v>204,..,904</v>
      </c>
      <c r="U210" s="153">
        <f ca="1" t="shared" si="5"/>
        <v>204</v>
      </c>
      <c r="V210" s="153">
        <f ca="1" t="shared" si="6"/>
        <v>904</v>
      </c>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WZB210" s="28"/>
      <c r="WZC210" s="28"/>
      <c r="WZD210" s="28"/>
      <c r="WZE210" s="28"/>
      <c r="WZF210" s="28"/>
      <c r="WZG210" s="28"/>
      <c r="WZH210" s="28"/>
      <c r="WZI210" s="28"/>
      <c r="WZJ210" s="28"/>
      <c r="WZK210" s="28"/>
      <c r="WZL210" s="28"/>
      <c r="WZM210" s="28"/>
      <c r="WZN210" s="28"/>
      <c r="WZO210" s="28"/>
      <c r="WZP210" s="28"/>
      <c r="WZQ210" s="28"/>
      <c r="WZR210" s="28"/>
      <c r="WZS210" s="28"/>
      <c r="WZT210" s="28"/>
      <c r="WZU210" s="28"/>
      <c r="WZV210" s="28"/>
      <c r="WZW210" s="28"/>
      <c r="WZX210" s="28"/>
      <c r="WZY210" s="28"/>
      <c r="WZZ210" s="28"/>
      <c r="XAA210" s="28"/>
      <c r="XAB210" s="28"/>
      <c r="XAC210" s="28"/>
      <c r="XAD210" s="28"/>
      <c r="XAE210" s="28"/>
      <c r="XAF210" s="28"/>
      <c r="XAG210" s="28"/>
      <c r="XAH210" s="28"/>
      <c r="XAI210" s="28"/>
      <c r="XAJ210" s="28"/>
      <c r="XAK210" s="28"/>
      <c r="XAL210" s="28"/>
      <c r="XAM210" s="28"/>
      <c r="XAN210" s="28"/>
      <c r="XAO210" s="28"/>
      <c r="XAP210" s="28"/>
      <c r="XAQ210" s="28"/>
      <c r="XAR210" s="28"/>
      <c r="XAS210" s="28"/>
      <c r="XAT210" s="28"/>
      <c r="XAU210" s="28"/>
      <c r="XAV210" s="28"/>
      <c r="XAW210" s="28"/>
      <c r="XAX210" s="28"/>
      <c r="XAY210" s="28"/>
      <c r="XAZ210" s="28"/>
      <c r="XBA210" s="28"/>
      <c r="XBB210" s="28"/>
      <c r="XBC210" s="28"/>
      <c r="XBD210" s="28"/>
      <c r="XBE210" s="28"/>
      <c r="XBF210" s="28"/>
      <c r="XBG210" s="28"/>
      <c r="XBH210" s="28"/>
      <c r="XBI210" s="28"/>
      <c r="XBJ210" s="28"/>
      <c r="XBK210" s="28"/>
      <c r="XBL210" s="28"/>
      <c r="XBM210" s="28"/>
      <c r="XBN210" s="28"/>
      <c r="XBO210" s="28"/>
      <c r="XBP210" s="28"/>
      <c r="XBQ210" s="28"/>
      <c r="XBR210" s="28"/>
      <c r="XBS210" s="28"/>
      <c r="XBT210" s="28"/>
      <c r="XBU210" s="28"/>
      <c r="XBV210" s="28"/>
      <c r="XBW210" s="28"/>
      <c r="XBX210" s="28"/>
      <c r="XBY210" s="28"/>
      <c r="XBZ210" s="28"/>
      <c r="XCA210" s="28"/>
      <c r="XCB210" s="28"/>
      <c r="XCC210" s="28"/>
      <c r="XCD210" s="28"/>
      <c r="XCE210" s="28"/>
      <c r="XCF210" s="28"/>
      <c r="XCG210" s="28"/>
      <c r="XCH210" s="28"/>
      <c r="XCI210" s="28"/>
      <c r="XCJ210" s="28"/>
      <c r="XCK210" s="28"/>
      <c r="XCL210" s="28"/>
      <c r="XCM210" s="28"/>
      <c r="XCN210" s="28"/>
      <c r="XCO210" s="28"/>
      <c r="XCP210" s="28"/>
      <c r="XCQ210" s="28"/>
      <c r="XCR210" s="28"/>
      <c r="XCS210" s="28"/>
      <c r="XCT210" s="28"/>
      <c r="XCU210" s="28"/>
      <c r="XCV210" s="28"/>
      <c r="XCW210" s="28"/>
      <c r="XCX210" s="28"/>
      <c r="XCY210" s="28"/>
      <c r="XCZ210" s="28"/>
      <c r="XDA210" s="28"/>
      <c r="XDB210" s="28"/>
      <c r="XDC210" s="28"/>
      <c r="XDD210" s="28"/>
      <c r="XDE210" s="28"/>
      <c r="XDF210" s="28"/>
      <c r="XDG210" s="28"/>
      <c r="XDH210" s="28"/>
      <c r="XDI210" s="28"/>
      <c r="XDJ210" s="28"/>
      <c r="XDK210" s="28"/>
      <c r="XDL210" s="28"/>
      <c r="XDM210" s="28"/>
      <c r="XDN210" s="28"/>
      <c r="XDO210" s="28"/>
      <c r="XDP210" s="28"/>
      <c r="XDQ210" s="28"/>
      <c r="XDR210" s="28"/>
      <c r="XDS210" s="28"/>
      <c r="XDT210" s="28"/>
      <c r="XDU210" s="28"/>
      <c r="XDV210" s="28"/>
      <c r="XDW210" s="28"/>
      <c r="XDX210" s="28"/>
      <c r="XDY210" s="28"/>
      <c r="XDZ210" s="28"/>
      <c r="XEA210" s="28"/>
      <c r="XEB210" s="28"/>
      <c r="XEC210" s="28"/>
      <c r="XED210" s="28"/>
      <c r="XEE210" s="28"/>
      <c r="XEF210" s="28"/>
      <c r="XEG210" s="28"/>
      <c r="XEH210" s="28"/>
      <c r="XEI210" s="28"/>
      <c r="XEJ210" s="28"/>
      <c r="XEK210" s="28"/>
      <c r="XEL210" s="28"/>
      <c r="XEM210" s="28"/>
      <c r="XEN210" s="28"/>
      <c r="XEO210" s="28"/>
      <c r="XEP210" s="28"/>
      <c r="XEQ210" s="28"/>
      <c r="XER210" s="28"/>
      <c r="XES210" s="28"/>
      <c r="XET210" s="28"/>
      <c r="XEU210" s="28"/>
      <c r="XEV210" s="28"/>
      <c r="XEW210" s="28"/>
      <c r="XEX210" s="28"/>
      <c r="XEY210" s="28"/>
      <c r="XEZ210" s="28"/>
      <c r="XFA210" s="28"/>
      <c r="XFB210" s="28"/>
      <c r="XFC210" s="28"/>
    </row>
    <row r="211" s="68" customFormat="1" ht="20.25" hidden="1" customHeight="1" spans="1:16383">
      <c r="A211" s="136" t="str">
        <f ca="1" t="shared" si="3"/>
        <v>205,..,905</v>
      </c>
      <c r="B211" s="136"/>
      <c r="C211" s="137"/>
      <c r="D211" s="137"/>
      <c r="E211" s="138"/>
      <c r="F211" s="136"/>
      <c r="G211" s="136"/>
      <c r="H211" s="136">
        <f t="shared" si="4"/>
        <v>0</v>
      </c>
      <c r="I211" s="28"/>
      <c r="J211" s="28"/>
      <c r="K211" s="28"/>
      <c r="L211" s="28"/>
      <c r="M211" s="28"/>
      <c r="N211" s="28"/>
      <c r="O211" s="28"/>
      <c r="P211" s="28"/>
      <c r="Q211" s="28"/>
      <c r="R211" s="28"/>
      <c r="S211" s="28"/>
      <c r="T211" s="153" t="str">
        <f ca="1" t="shared" si="2"/>
        <v>205,..,905</v>
      </c>
      <c r="U211" s="153">
        <f ca="1" t="shared" si="5"/>
        <v>205</v>
      </c>
      <c r="V211" s="153">
        <f ca="1" t="shared" si="6"/>
        <v>905</v>
      </c>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WZB211" s="28"/>
      <c r="WZC211" s="28"/>
      <c r="WZD211" s="28"/>
      <c r="WZE211" s="28"/>
      <c r="WZF211" s="28"/>
      <c r="WZG211" s="28"/>
      <c r="WZH211" s="28"/>
      <c r="WZI211" s="28"/>
      <c r="WZJ211" s="28"/>
      <c r="WZK211" s="28"/>
      <c r="WZL211" s="28"/>
      <c r="WZM211" s="28"/>
      <c r="WZN211" s="28"/>
      <c r="WZO211" s="28"/>
      <c r="WZP211" s="28"/>
      <c r="WZQ211" s="28"/>
      <c r="WZR211" s="28"/>
      <c r="WZS211" s="28"/>
      <c r="WZT211" s="28"/>
      <c r="WZU211" s="28"/>
      <c r="WZV211" s="28"/>
      <c r="WZW211" s="28"/>
      <c r="WZX211" s="28"/>
      <c r="WZY211" s="28"/>
      <c r="WZZ211" s="28"/>
      <c r="XAA211" s="28"/>
      <c r="XAB211" s="28"/>
      <c r="XAC211" s="28"/>
      <c r="XAD211" s="28"/>
      <c r="XAE211" s="28"/>
      <c r="XAF211" s="28"/>
      <c r="XAG211" s="28"/>
      <c r="XAH211" s="28"/>
      <c r="XAI211" s="28"/>
      <c r="XAJ211" s="28"/>
      <c r="XAK211" s="28"/>
      <c r="XAL211" s="28"/>
      <c r="XAM211" s="28"/>
      <c r="XAN211" s="28"/>
      <c r="XAO211" s="28"/>
      <c r="XAP211" s="28"/>
      <c r="XAQ211" s="28"/>
      <c r="XAR211" s="28"/>
      <c r="XAS211" s="28"/>
      <c r="XAT211" s="28"/>
      <c r="XAU211" s="28"/>
      <c r="XAV211" s="28"/>
      <c r="XAW211" s="28"/>
      <c r="XAX211" s="28"/>
      <c r="XAY211" s="28"/>
      <c r="XAZ211" s="28"/>
      <c r="XBA211" s="28"/>
      <c r="XBB211" s="28"/>
      <c r="XBC211" s="28"/>
      <c r="XBD211" s="28"/>
      <c r="XBE211" s="28"/>
      <c r="XBF211" s="28"/>
      <c r="XBG211" s="28"/>
      <c r="XBH211" s="28"/>
      <c r="XBI211" s="28"/>
      <c r="XBJ211" s="28"/>
      <c r="XBK211" s="28"/>
      <c r="XBL211" s="28"/>
      <c r="XBM211" s="28"/>
      <c r="XBN211" s="28"/>
      <c r="XBO211" s="28"/>
      <c r="XBP211" s="28"/>
      <c r="XBQ211" s="28"/>
      <c r="XBR211" s="28"/>
      <c r="XBS211" s="28"/>
      <c r="XBT211" s="28"/>
      <c r="XBU211" s="28"/>
      <c r="XBV211" s="28"/>
      <c r="XBW211" s="28"/>
      <c r="XBX211" s="28"/>
      <c r="XBY211" s="28"/>
      <c r="XBZ211" s="28"/>
      <c r="XCA211" s="28"/>
      <c r="XCB211" s="28"/>
      <c r="XCC211" s="28"/>
      <c r="XCD211" s="28"/>
      <c r="XCE211" s="28"/>
      <c r="XCF211" s="28"/>
      <c r="XCG211" s="28"/>
      <c r="XCH211" s="28"/>
      <c r="XCI211" s="28"/>
      <c r="XCJ211" s="28"/>
      <c r="XCK211" s="28"/>
      <c r="XCL211" s="28"/>
      <c r="XCM211" s="28"/>
      <c r="XCN211" s="28"/>
      <c r="XCO211" s="28"/>
      <c r="XCP211" s="28"/>
      <c r="XCQ211" s="28"/>
      <c r="XCR211" s="28"/>
      <c r="XCS211" s="28"/>
      <c r="XCT211" s="28"/>
      <c r="XCU211" s="28"/>
      <c r="XCV211" s="28"/>
      <c r="XCW211" s="28"/>
      <c r="XCX211" s="28"/>
      <c r="XCY211" s="28"/>
      <c r="XCZ211" s="28"/>
      <c r="XDA211" s="28"/>
      <c r="XDB211" s="28"/>
      <c r="XDC211" s="28"/>
      <c r="XDD211" s="28"/>
      <c r="XDE211" s="28"/>
      <c r="XDF211" s="28"/>
      <c r="XDG211" s="28"/>
      <c r="XDH211" s="28"/>
      <c r="XDI211" s="28"/>
      <c r="XDJ211" s="28"/>
      <c r="XDK211" s="28"/>
      <c r="XDL211" s="28"/>
      <c r="XDM211" s="28"/>
      <c r="XDN211" s="28"/>
      <c r="XDO211" s="28"/>
      <c r="XDP211" s="28"/>
      <c r="XDQ211" s="28"/>
      <c r="XDR211" s="28"/>
      <c r="XDS211" s="28"/>
      <c r="XDT211" s="28"/>
      <c r="XDU211" s="28"/>
      <c r="XDV211" s="28"/>
      <c r="XDW211" s="28"/>
      <c r="XDX211" s="28"/>
      <c r="XDY211" s="28"/>
      <c r="XDZ211" s="28"/>
      <c r="XEA211" s="28"/>
      <c r="XEB211" s="28"/>
      <c r="XEC211" s="28"/>
      <c r="XED211" s="28"/>
      <c r="XEE211" s="28"/>
      <c r="XEF211" s="28"/>
      <c r="XEG211" s="28"/>
      <c r="XEH211" s="28"/>
      <c r="XEI211" s="28"/>
      <c r="XEJ211" s="28"/>
      <c r="XEK211" s="28"/>
      <c r="XEL211" s="28"/>
      <c r="XEM211" s="28"/>
      <c r="XEN211" s="28"/>
      <c r="XEO211" s="28"/>
      <c r="XEP211" s="28"/>
      <c r="XEQ211" s="28"/>
      <c r="XER211" s="28"/>
      <c r="XES211" s="28"/>
      <c r="XET211" s="28"/>
      <c r="XEU211" s="28"/>
      <c r="XEV211" s="28"/>
      <c r="XEW211" s="28"/>
      <c r="XEX211" s="28"/>
      <c r="XEY211" s="28"/>
      <c r="XEZ211" s="28"/>
      <c r="XFA211" s="28"/>
      <c r="XFB211" s="28"/>
      <c r="XFC211" s="28"/>
    </row>
    <row r="212" s="68" customFormat="1" ht="20.25" hidden="1" customHeight="1" spans="1:16383">
      <c r="A212" s="136" t="str">
        <f ca="1" t="shared" si="3"/>
        <v>206,..,906</v>
      </c>
      <c r="B212" s="136"/>
      <c r="C212" s="137"/>
      <c r="D212" s="137"/>
      <c r="E212" s="138"/>
      <c r="F212" s="136"/>
      <c r="G212" s="136"/>
      <c r="H212" s="136">
        <f t="shared" si="4"/>
        <v>0</v>
      </c>
      <c r="I212" s="28"/>
      <c r="J212" s="28"/>
      <c r="K212" s="28"/>
      <c r="L212" s="28"/>
      <c r="M212" s="28"/>
      <c r="N212" s="28"/>
      <c r="O212" s="28"/>
      <c r="P212" s="28"/>
      <c r="Q212" s="28"/>
      <c r="R212" s="28"/>
      <c r="S212" s="28"/>
      <c r="T212" s="153" t="str">
        <f ca="1" t="shared" si="2"/>
        <v>206,..,906</v>
      </c>
      <c r="U212" s="153">
        <f ca="1" t="shared" si="5"/>
        <v>206</v>
      </c>
      <c r="V212" s="153">
        <f ca="1" t="shared" si="6"/>
        <v>906</v>
      </c>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WZB212" s="28"/>
      <c r="WZC212" s="28"/>
      <c r="WZD212" s="28"/>
      <c r="WZE212" s="28"/>
      <c r="WZF212" s="28"/>
      <c r="WZG212" s="28"/>
      <c r="WZH212" s="28"/>
      <c r="WZI212" s="28"/>
      <c r="WZJ212" s="28"/>
      <c r="WZK212" s="28"/>
      <c r="WZL212" s="28"/>
      <c r="WZM212" s="28"/>
      <c r="WZN212" s="28"/>
      <c r="WZO212" s="28"/>
      <c r="WZP212" s="28"/>
      <c r="WZQ212" s="28"/>
      <c r="WZR212" s="28"/>
      <c r="WZS212" s="28"/>
      <c r="WZT212" s="28"/>
      <c r="WZU212" s="28"/>
      <c r="WZV212" s="28"/>
      <c r="WZW212" s="28"/>
      <c r="WZX212" s="28"/>
      <c r="WZY212" s="28"/>
      <c r="WZZ212" s="28"/>
      <c r="XAA212" s="28"/>
      <c r="XAB212" s="28"/>
      <c r="XAC212" s="28"/>
      <c r="XAD212" s="28"/>
      <c r="XAE212" s="28"/>
      <c r="XAF212" s="28"/>
      <c r="XAG212" s="28"/>
      <c r="XAH212" s="28"/>
      <c r="XAI212" s="28"/>
      <c r="XAJ212" s="28"/>
      <c r="XAK212" s="28"/>
      <c r="XAL212" s="28"/>
      <c r="XAM212" s="28"/>
      <c r="XAN212" s="28"/>
      <c r="XAO212" s="28"/>
      <c r="XAP212" s="28"/>
      <c r="XAQ212" s="28"/>
      <c r="XAR212" s="28"/>
      <c r="XAS212" s="28"/>
      <c r="XAT212" s="28"/>
      <c r="XAU212" s="28"/>
      <c r="XAV212" s="28"/>
      <c r="XAW212" s="28"/>
      <c r="XAX212" s="28"/>
      <c r="XAY212" s="28"/>
      <c r="XAZ212" s="28"/>
      <c r="XBA212" s="28"/>
      <c r="XBB212" s="28"/>
      <c r="XBC212" s="28"/>
      <c r="XBD212" s="28"/>
      <c r="XBE212" s="28"/>
      <c r="XBF212" s="28"/>
      <c r="XBG212" s="28"/>
      <c r="XBH212" s="28"/>
      <c r="XBI212" s="28"/>
      <c r="XBJ212" s="28"/>
      <c r="XBK212" s="28"/>
      <c r="XBL212" s="28"/>
      <c r="XBM212" s="28"/>
      <c r="XBN212" s="28"/>
      <c r="XBO212" s="28"/>
      <c r="XBP212" s="28"/>
      <c r="XBQ212" s="28"/>
      <c r="XBR212" s="28"/>
      <c r="XBS212" s="28"/>
      <c r="XBT212" s="28"/>
      <c r="XBU212" s="28"/>
      <c r="XBV212" s="28"/>
      <c r="XBW212" s="28"/>
      <c r="XBX212" s="28"/>
      <c r="XBY212" s="28"/>
      <c r="XBZ212" s="28"/>
      <c r="XCA212" s="28"/>
      <c r="XCB212" s="28"/>
      <c r="XCC212" s="28"/>
      <c r="XCD212" s="28"/>
      <c r="XCE212" s="28"/>
      <c r="XCF212" s="28"/>
      <c r="XCG212" s="28"/>
      <c r="XCH212" s="28"/>
      <c r="XCI212" s="28"/>
      <c r="XCJ212" s="28"/>
      <c r="XCK212" s="28"/>
      <c r="XCL212" s="28"/>
      <c r="XCM212" s="28"/>
      <c r="XCN212" s="28"/>
      <c r="XCO212" s="28"/>
      <c r="XCP212" s="28"/>
      <c r="XCQ212" s="28"/>
      <c r="XCR212" s="28"/>
      <c r="XCS212" s="28"/>
      <c r="XCT212" s="28"/>
      <c r="XCU212" s="28"/>
      <c r="XCV212" s="28"/>
      <c r="XCW212" s="28"/>
      <c r="XCX212" s="28"/>
      <c r="XCY212" s="28"/>
      <c r="XCZ212" s="28"/>
      <c r="XDA212" s="28"/>
      <c r="XDB212" s="28"/>
      <c r="XDC212" s="28"/>
      <c r="XDD212" s="28"/>
      <c r="XDE212" s="28"/>
      <c r="XDF212" s="28"/>
      <c r="XDG212" s="28"/>
      <c r="XDH212" s="28"/>
      <c r="XDI212" s="28"/>
      <c r="XDJ212" s="28"/>
      <c r="XDK212" s="28"/>
      <c r="XDL212" s="28"/>
      <c r="XDM212" s="28"/>
      <c r="XDN212" s="28"/>
      <c r="XDO212" s="28"/>
      <c r="XDP212" s="28"/>
      <c r="XDQ212" s="28"/>
      <c r="XDR212" s="28"/>
      <c r="XDS212" s="28"/>
      <c r="XDT212" s="28"/>
      <c r="XDU212" s="28"/>
      <c r="XDV212" s="28"/>
      <c r="XDW212" s="28"/>
      <c r="XDX212" s="28"/>
      <c r="XDY212" s="28"/>
      <c r="XDZ212" s="28"/>
      <c r="XEA212" s="28"/>
      <c r="XEB212" s="28"/>
      <c r="XEC212" s="28"/>
      <c r="XED212" s="28"/>
      <c r="XEE212" s="28"/>
      <c r="XEF212" s="28"/>
      <c r="XEG212" s="28"/>
      <c r="XEH212" s="28"/>
      <c r="XEI212" s="28"/>
      <c r="XEJ212" s="28"/>
      <c r="XEK212" s="28"/>
      <c r="XEL212" s="28"/>
      <c r="XEM212" s="28"/>
      <c r="XEN212" s="28"/>
      <c r="XEO212" s="28"/>
      <c r="XEP212" s="28"/>
      <c r="XEQ212" s="28"/>
      <c r="XER212" s="28"/>
      <c r="XES212" s="28"/>
      <c r="XET212" s="28"/>
      <c r="XEU212" s="28"/>
      <c r="XEV212" s="28"/>
      <c r="XEW212" s="28"/>
      <c r="XEX212" s="28"/>
      <c r="XEY212" s="28"/>
      <c r="XEZ212" s="28"/>
      <c r="XFA212" s="28"/>
      <c r="XFB212" s="28"/>
      <c r="XFC212" s="28"/>
    </row>
    <row r="213" s="68" customFormat="1" ht="20.25" hidden="1" customHeight="1" spans="1:16383">
      <c r="A213" s="136" t="str">
        <f ca="1" t="shared" si="3"/>
        <v>207,..,907</v>
      </c>
      <c r="B213" s="136"/>
      <c r="C213" s="137"/>
      <c r="D213" s="137"/>
      <c r="E213" s="138"/>
      <c r="F213" s="136"/>
      <c r="G213" s="136"/>
      <c r="H213" s="136">
        <f t="shared" si="4"/>
        <v>0</v>
      </c>
      <c r="I213" s="28"/>
      <c r="J213" s="28"/>
      <c r="K213" s="28"/>
      <c r="L213" s="28"/>
      <c r="M213" s="28"/>
      <c r="N213" s="28"/>
      <c r="O213" s="28"/>
      <c r="P213" s="28"/>
      <c r="Q213" s="28"/>
      <c r="R213" s="28"/>
      <c r="S213" s="28"/>
      <c r="T213" s="153" t="str">
        <f ca="1" t="shared" si="2"/>
        <v>207,..,907</v>
      </c>
      <c r="U213" s="153">
        <f ca="1" t="shared" si="5"/>
        <v>207</v>
      </c>
      <c r="V213" s="153">
        <f ca="1" t="shared" si="6"/>
        <v>907</v>
      </c>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WZB213" s="28"/>
      <c r="WZC213" s="28"/>
      <c r="WZD213" s="28"/>
      <c r="WZE213" s="28"/>
      <c r="WZF213" s="28"/>
      <c r="WZG213" s="28"/>
      <c r="WZH213" s="28"/>
      <c r="WZI213" s="28"/>
      <c r="WZJ213" s="28"/>
      <c r="WZK213" s="28"/>
      <c r="WZL213" s="28"/>
      <c r="WZM213" s="28"/>
      <c r="WZN213" s="28"/>
      <c r="WZO213" s="28"/>
      <c r="WZP213" s="28"/>
      <c r="WZQ213" s="28"/>
      <c r="WZR213" s="28"/>
      <c r="WZS213" s="28"/>
      <c r="WZT213" s="28"/>
      <c r="WZU213" s="28"/>
      <c r="WZV213" s="28"/>
      <c r="WZW213" s="28"/>
      <c r="WZX213" s="28"/>
      <c r="WZY213" s="28"/>
      <c r="WZZ213" s="28"/>
      <c r="XAA213" s="28"/>
      <c r="XAB213" s="28"/>
      <c r="XAC213" s="28"/>
      <c r="XAD213" s="28"/>
      <c r="XAE213" s="28"/>
      <c r="XAF213" s="28"/>
      <c r="XAG213" s="28"/>
      <c r="XAH213" s="28"/>
      <c r="XAI213" s="28"/>
      <c r="XAJ213" s="28"/>
      <c r="XAK213" s="28"/>
      <c r="XAL213" s="28"/>
      <c r="XAM213" s="28"/>
      <c r="XAN213" s="28"/>
      <c r="XAO213" s="28"/>
      <c r="XAP213" s="28"/>
      <c r="XAQ213" s="28"/>
      <c r="XAR213" s="28"/>
      <c r="XAS213" s="28"/>
      <c r="XAT213" s="28"/>
      <c r="XAU213" s="28"/>
      <c r="XAV213" s="28"/>
      <c r="XAW213" s="28"/>
      <c r="XAX213" s="28"/>
      <c r="XAY213" s="28"/>
      <c r="XAZ213" s="28"/>
      <c r="XBA213" s="28"/>
      <c r="XBB213" s="28"/>
      <c r="XBC213" s="28"/>
      <c r="XBD213" s="28"/>
      <c r="XBE213" s="28"/>
      <c r="XBF213" s="28"/>
      <c r="XBG213" s="28"/>
      <c r="XBH213" s="28"/>
      <c r="XBI213" s="28"/>
      <c r="XBJ213" s="28"/>
      <c r="XBK213" s="28"/>
      <c r="XBL213" s="28"/>
      <c r="XBM213" s="28"/>
      <c r="XBN213" s="28"/>
      <c r="XBO213" s="28"/>
      <c r="XBP213" s="28"/>
      <c r="XBQ213" s="28"/>
      <c r="XBR213" s="28"/>
      <c r="XBS213" s="28"/>
      <c r="XBT213" s="28"/>
      <c r="XBU213" s="28"/>
      <c r="XBV213" s="28"/>
      <c r="XBW213" s="28"/>
      <c r="XBX213" s="28"/>
      <c r="XBY213" s="28"/>
      <c r="XBZ213" s="28"/>
      <c r="XCA213" s="28"/>
      <c r="XCB213" s="28"/>
      <c r="XCC213" s="28"/>
      <c r="XCD213" s="28"/>
      <c r="XCE213" s="28"/>
      <c r="XCF213" s="28"/>
      <c r="XCG213" s="28"/>
      <c r="XCH213" s="28"/>
      <c r="XCI213" s="28"/>
      <c r="XCJ213" s="28"/>
      <c r="XCK213" s="28"/>
      <c r="XCL213" s="28"/>
      <c r="XCM213" s="28"/>
      <c r="XCN213" s="28"/>
      <c r="XCO213" s="28"/>
      <c r="XCP213" s="28"/>
      <c r="XCQ213" s="28"/>
      <c r="XCR213" s="28"/>
      <c r="XCS213" s="28"/>
      <c r="XCT213" s="28"/>
      <c r="XCU213" s="28"/>
      <c r="XCV213" s="28"/>
      <c r="XCW213" s="28"/>
      <c r="XCX213" s="28"/>
      <c r="XCY213" s="28"/>
      <c r="XCZ213" s="28"/>
      <c r="XDA213" s="28"/>
      <c r="XDB213" s="28"/>
      <c r="XDC213" s="28"/>
      <c r="XDD213" s="28"/>
      <c r="XDE213" s="28"/>
      <c r="XDF213" s="28"/>
      <c r="XDG213" s="28"/>
      <c r="XDH213" s="28"/>
      <c r="XDI213" s="28"/>
      <c r="XDJ213" s="28"/>
      <c r="XDK213" s="28"/>
      <c r="XDL213" s="28"/>
      <c r="XDM213" s="28"/>
      <c r="XDN213" s="28"/>
      <c r="XDO213" s="28"/>
      <c r="XDP213" s="28"/>
      <c r="XDQ213" s="28"/>
      <c r="XDR213" s="28"/>
      <c r="XDS213" s="28"/>
      <c r="XDT213" s="28"/>
      <c r="XDU213" s="28"/>
      <c r="XDV213" s="28"/>
      <c r="XDW213" s="28"/>
      <c r="XDX213" s="28"/>
      <c r="XDY213" s="28"/>
      <c r="XDZ213" s="28"/>
      <c r="XEA213" s="28"/>
      <c r="XEB213" s="28"/>
      <c r="XEC213" s="28"/>
      <c r="XED213" s="28"/>
      <c r="XEE213" s="28"/>
      <c r="XEF213" s="28"/>
      <c r="XEG213" s="28"/>
      <c r="XEH213" s="28"/>
      <c r="XEI213" s="28"/>
      <c r="XEJ213" s="28"/>
      <c r="XEK213" s="28"/>
      <c r="XEL213" s="28"/>
      <c r="XEM213" s="28"/>
      <c r="XEN213" s="28"/>
      <c r="XEO213" s="28"/>
      <c r="XEP213" s="28"/>
      <c r="XEQ213" s="28"/>
      <c r="XER213" s="28"/>
      <c r="XES213" s="28"/>
      <c r="XET213" s="28"/>
      <c r="XEU213" s="28"/>
      <c r="XEV213" s="28"/>
      <c r="XEW213" s="28"/>
      <c r="XEX213" s="28"/>
      <c r="XEY213" s="28"/>
      <c r="XEZ213" s="28"/>
      <c r="XFA213" s="28"/>
      <c r="XFB213" s="28"/>
      <c r="XFC213" s="28"/>
    </row>
    <row r="214" s="68" customFormat="1" ht="20.25" hidden="1" customHeight="1" spans="1:16383">
      <c r="A214" s="136" t="str">
        <f ca="1" t="shared" ref="A214" si="7">T214</f>
        <v>208,..,908</v>
      </c>
      <c r="B214" s="136"/>
      <c r="C214" s="137"/>
      <c r="D214" s="137"/>
      <c r="E214" s="138"/>
      <c r="F214" s="136"/>
      <c r="G214" s="136"/>
      <c r="H214" s="136">
        <f t="shared" si="4"/>
        <v>0</v>
      </c>
      <c r="I214" s="28"/>
      <c r="J214" s="28"/>
      <c r="K214" s="28"/>
      <c r="L214" s="28"/>
      <c r="M214" s="28"/>
      <c r="N214" s="28"/>
      <c r="O214" s="28"/>
      <c r="P214" s="28"/>
      <c r="Q214" s="28"/>
      <c r="R214" s="28"/>
      <c r="S214" s="28"/>
      <c r="T214" s="153" t="str">
        <f ca="1" t="shared" si="2"/>
        <v>208,..,908</v>
      </c>
      <c r="U214" s="153">
        <f ca="1" t="shared" si="5"/>
        <v>208</v>
      </c>
      <c r="V214" s="153">
        <f ca="1" t="shared" si="6"/>
        <v>908</v>
      </c>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WZB214" s="28"/>
      <c r="WZC214" s="28"/>
      <c r="WZD214" s="28"/>
      <c r="WZE214" s="28"/>
      <c r="WZF214" s="28"/>
      <c r="WZG214" s="28"/>
      <c r="WZH214" s="28"/>
      <c r="WZI214" s="28"/>
      <c r="WZJ214" s="28"/>
      <c r="WZK214" s="28"/>
      <c r="WZL214" s="28"/>
      <c r="WZM214" s="28"/>
      <c r="WZN214" s="28"/>
      <c r="WZO214" s="28"/>
      <c r="WZP214" s="28"/>
      <c r="WZQ214" s="28"/>
      <c r="WZR214" s="28"/>
      <c r="WZS214" s="28"/>
      <c r="WZT214" s="28"/>
      <c r="WZU214" s="28"/>
      <c r="WZV214" s="28"/>
      <c r="WZW214" s="28"/>
      <c r="WZX214" s="28"/>
      <c r="WZY214" s="28"/>
      <c r="WZZ214" s="28"/>
      <c r="XAA214" s="28"/>
      <c r="XAB214" s="28"/>
      <c r="XAC214" s="28"/>
      <c r="XAD214" s="28"/>
      <c r="XAE214" s="28"/>
      <c r="XAF214" s="28"/>
      <c r="XAG214" s="28"/>
      <c r="XAH214" s="28"/>
      <c r="XAI214" s="28"/>
      <c r="XAJ214" s="28"/>
      <c r="XAK214" s="28"/>
      <c r="XAL214" s="28"/>
      <c r="XAM214" s="28"/>
      <c r="XAN214" s="28"/>
      <c r="XAO214" s="28"/>
      <c r="XAP214" s="28"/>
      <c r="XAQ214" s="28"/>
      <c r="XAR214" s="28"/>
      <c r="XAS214" s="28"/>
      <c r="XAT214" s="28"/>
      <c r="XAU214" s="28"/>
      <c r="XAV214" s="28"/>
      <c r="XAW214" s="28"/>
      <c r="XAX214" s="28"/>
      <c r="XAY214" s="28"/>
      <c r="XAZ214" s="28"/>
      <c r="XBA214" s="28"/>
      <c r="XBB214" s="28"/>
      <c r="XBC214" s="28"/>
      <c r="XBD214" s="28"/>
      <c r="XBE214" s="28"/>
      <c r="XBF214" s="28"/>
      <c r="XBG214" s="28"/>
      <c r="XBH214" s="28"/>
      <c r="XBI214" s="28"/>
      <c r="XBJ214" s="28"/>
      <c r="XBK214" s="28"/>
      <c r="XBL214" s="28"/>
      <c r="XBM214" s="28"/>
      <c r="XBN214" s="28"/>
      <c r="XBO214" s="28"/>
      <c r="XBP214" s="28"/>
      <c r="XBQ214" s="28"/>
      <c r="XBR214" s="28"/>
      <c r="XBS214" s="28"/>
      <c r="XBT214" s="28"/>
      <c r="XBU214" s="28"/>
      <c r="XBV214" s="28"/>
      <c r="XBW214" s="28"/>
      <c r="XBX214" s="28"/>
      <c r="XBY214" s="28"/>
      <c r="XBZ214" s="28"/>
      <c r="XCA214" s="28"/>
      <c r="XCB214" s="28"/>
      <c r="XCC214" s="28"/>
      <c r="XCD214" s="28"/>
      <c r="XCE214" s="28"/>
      <c r="XCF214" s="28"/>
      <c r="XCG214" s="28"/>
      <c r="XCH214" s="28"/>
      <c r="XCI214" s="28"/>
      <c r="XCJ214" s="28"/>
      <c r="XCK214" s="28"/>
      <c r="XCL214" s="28"/>
      <c r="XCM214" s="28"/>
      <c r="XCN214" s="28"/>
      <c r="XCO214" s="28"/>
      <c r="XCP214" s="28"/>
      <c r="XCQ214" s="28"/>
      <c r="XCR214" s="28"/>
      <c r="XCS214" s="28"/>
      <c r="XCT214" s="28"/>
      <c r="XCU214" s="28"/>
      <c r="XCV214" s="28"/>
      <c r="XCW214" s="28"/>
      <c r="XCX214" s="28"/>
      <c r="XCY214" s="28"/>
      <c r="XCZ214" s="28"/>
      <c r="XDA214" s="28"/>
      <c r="XDB214" s="28"/>
      <c r="XDC214" s="28"/>
      <c r="XDD214" s="28"/>
      <c r="XDE214" s="28"/>
      <c r="XDF214" s="28"/>
      <c r="XDG214" s="28"/>
      <c r="XDH214" s="28"/>
      <c r="XDI214" s="28"/>
      <c r="XDJ214" s="28"/>
      <c r="XDK214" s="28"/>
      <c r="XDL214" s="28"/>
      <c r="XDM214" s="28"/>
      <c r="XDN214" s="28"/>
      <c r="XDO214" s="28"/>
      <c r="XDP214" s="28"/>
      <c r="XDQ214" s="28"/>
      <c r="XDR214" s="28"/>
      <c r="XDS214" s="28"/>
      <c r="XDT214" s="28"/>
      <c r="XDU214" s="28"/>
      <c r="XDV214" s="28"/>
      <c r="XDW214" s="28"/>
      <c r="XDX214" s="28"/>
      <c r="XDY214" s="28"/>
      <c r="XDZ214" s="28"/>
      <c r="XEA214" s="28"/>
      <c r="XEB214" s="28"/>
      <c r="XEC214" s="28"/>
      <c r="XED214" s="28"/>
      <c r="XEE214" s="28"/>
      <c r="XEF214" s="28"/>
      <c r="XEG214" s="28"/>
      <c r="XEH214" s="28"/>
      <c r="XEI214" s="28"/>
      <c r="XEJ214" s="28"/>
      <c r="XEK214" s="28"/>
      <c r="XEL214" s="28"/>
      <c r="XEM214" s="28"/>
      <c r="XEN214" s="28"/>
      <c r="XEO214" s="28"/>
      <c r="XEP214" s="28"/>
      <c r="XEQ214" s="28"/>
      <c r="XER214" s="28"/>
      <c r="XES214" s="28"/>
      <c r="XET214" s="28"/>
      <c r="XEU214" s="28"/>
      <c r="XEV214" s="28"/>
      <c r="XEW214" s="28"/>
      <c r="XEX214" s="28"/>
      <c r="XEY214" s="28"/>
      <c r="XEZ214" s="28"/>
      <c r="XFA214" s="28"/>
      <c r="XFB214" s="28"/>
      <c r="XFC214" s="28"/>
    </row>
    <row r="215" s="68" customFormat="1" ht="20.25" hidden="1" spans="1:16383">
      <c r="A215" s="140" t="s">
        <v>206</v>
      </c>
      <c r="B215" s="141"/>
      <c r="C215" s="141"/>
      <c r="D215" s="141"/>
      <c r="E215" s="141"/>
      <c r="F215" s="141"/>
      <c r="G215" s="141"/>
      <c r="H215" s="142"/>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WZB215" s="28"/>
      <c r="WZC215" s="28"/>
      <c r="WZD215" s="28"/>
      <c r="WZE215" s="28"/>
      <c r="WZF215" s="28"/>
      <c r="WZG215" s="28"/>
      <c r="WZH215" s="28"/>
      <c r="WZI215" s="28"/>
      <c r="WZJ215" s="28"/>
      <c r="WZK215" s="28"/>
      <c r="WZL215" s="28"/>
      <c r="WZM215" s="28"/>
      <c r="WZN215" s="28"/>
      <c r="WZO215" s="28"/>
      <c r="WZP215" s="28"/>
      <c r="WZQ215" s="28"/>
      <c r="WZR215" s="28"/>
      <c r="WZS215" s="28"/>
      <c r="WZT215" s="28"/>
      <c r="WZU215" s="28"/>
      <c r="WZV215" s="28"/>
      <c r="WZW215" s="28"/>
      <c r="WZX215" s="28"/>
      <c r="WZY215" s="28"/>
      <c r="WZZ215" s="28"/>
      <c r="XAA215" s="28"/>
      <c r="XAB215" s="28"/>
      <c r="XAC215" s="28"/>
      <c r="XAD215" s="28"/>
      <c r="XAE215" s="28"/>
      <c r="XAF215" s="28"/>
      <c r="XAG215" s="28"/>
      <c r="XAH215" s="28"/>
      <c r="XAI215" s="28"/>
      <c r="XAJ215" s="28"/>
      <c r="XAK215" s="28"/>
      <c r="XAL215" s="28"/>
      <c r="XAM215" s="28"/>
      <c r="XAN215" s="28"/>
      <c r="XAO215" s="28"/>
      <c r="XAP215" s="28"/>
      <c r="XAQ215" s="28"/>
      <c r="XAR215" s="28"/>
      <c r="XAS215" s="28"/>
      <c r="XAT215" s="28"/>
      <c r="XAU215" s="28"/>
      <c r="XAV215" s="28"/>
      <c r="XAW215" s="28"/>
      <c r="XAX215" s="28"/>
      <c r="XAY215" s="28"/>
      <c r="XAZ215" s="28"/>
      <c r="XBA215" s="28"/>
      <c r="XBB215" s="28"/>
      <c r="XBC215" s="28"/>
      <c r="XBD215" s="28"/>
      <c r="XBE215" s="28"/>
      <c r="XBF215" s="28"/>
      <c r="XBG215" s="28"/>
      <c r="XBH215" s="28"/>
      <c r="XBI215" s="28"/>
      <c r="XBJ215" s="28"/>
      <c r="XBK215" s="28"/>
      <c r="XBL215" s="28"/>
      <c r="XBM215" s="28"/>
      <c r="XBN215" s="28"/>
      <c r="XBO215" s="28"/>
      <c r="XBP215" s="28"/>
      <c r="XBQ215" s="28"/>
      <c r="XBR215" s="28"/>
      <c r="XBS215" s="28"/>
      <c r="XBT215" s="28"/>
      <c r="XBU215" s="28"/>
      <c r="XBV215" s="28"/>
      <c r="XBW215" s="28"/>
      <c r="XBX215" s="28"/>
      <c r="XBY215" s="28"/>
      <c r="XBZ215" s="28"/>
      <c r="XCA215" s="28"/>
      <c r="XCB215" s="28"/>
      <c r="XCC215" s="28"/>
      <c r="XCD215" s="28"/>
      <c r="XCE215" s="28"/>
      <c r="XCF215" s="28"/>
      <c r="XCG215" s="28"/>
      <c r="XCH215" s="28"/>
      <c r="XCI215" s="28"/>
      <c r="XCJ215" s="28"/>
      <c r="XCK215" s="28"/>
      <c r="XCL215" s="28"/>
      <c r="XCM215" s="28"/>
      <c r="XCN215" s="28"/>
      <c r="XCO215" s="28"/>
      <c r="XCP215" s="28"/>
      <c r="XCQ215" s="28"/>
      <c r="XCR215" s="28"/>
      <c r="XCS215" s="28"/>
      <c r="XCT215" s="28"/>
      <c r="XCU215" s="28"/>
      <c r="XCV215" s="28"/>
      <c r="XCW215" s="28"/>
      <c r="XCX215" s="28"/>
      <c r="XCY215" s="28"/>
      <c r="XCZ215" s="28"/>
      <c r="XDA215" s="28"/>
      <c r="XDB215" s="28"/>
      <c r="XDC215" s="28"/>
      <c r="XDD215" s="28"/>
      <c r="XDE215" s="28"/>
      <c r="XDF215" s="28"/>
      <c r="XDG215" s="28"/>
      <c r="XDH215" s="28"/>
      <c r="XDI215" s="28"/>
      <c r="XDJ215" s="28"/>
      <c r="XDK215" s="28"/>
      <c r="XDL215" s="28"/>
      <c r="XDM215" s="28"/>
      <c r="XDN215" s="28"/>
      <c r="XDO215" s="28"/>
      <c r="XDP215" s="28"/>
      <c r="XDQ215" s="28"/>
      <c r="XDR215" s="28"/>
      <c r="XDS215" s="28"/>
      <c r="XDT215" s="28"/>
      <c r="XDU215" s="28"/>
      <c r="XDV215" s="28"/>
      <c r="XDW215" s="28"/>
      <c r="XDX215" s="28"/>
      <c r="XDY215" s="28"/>
      <c r="XDZ215" s="28"/>
      <c r="XEA215" s="28"/>
      <c r="XEB215" s="28"/>
      <c r="XEC215" s="28"/>
      <c r="XED215" s="28"/>
      <c r="XEE215" s="28"/>
      <c r="XEF215" s="28"/>
      <c r="XEG215" s="28"/>
      <c r="XEH215" s="28"/>
      <c r="XEI215" s="28"/>
      <c r="XEJ215" s="28"/>
      <c r="XEK215" s="28"/>
      <c r="XEL215" s="28"/>
      <c r="XEM215" s="28"/>
      <c r="XEN215" s="28"/>
      <c r="XEO215" s="28"/>
      <c r="XEP215" s="28"/>
      <c r="XEQ215" s="28"/>
      <c r="XER215" s="28"/>
      <c r="XES215" s="28"/>
      <c r="XET215" s="28"/>
      <c r="XEU215" s="28"/>
      <c r="XEV215" s="28"/>
      <c r="XEW215" s="28"/>
      <c r="XEX215" s="28"/>
      <c r="XEY215" s="28"/>
      <c r="XEZ215" s="28"/>
      <c r="XFA215" s="28"/>
      <c r="XFB215" s="28"/>
      <c r="XFC215" s="28"/>
    </row>
    <row r="216" s="68" customFormat="1" ht="20.25" hidden="1" customHeight="1" spans="1:16383">
      <c r="A216" s="136" t="str">
        <f ca="1">T216</f>
        <v>201 to 501</v>
      </c>
      <c r="B216" s="136"/>
      <c r="C216" s="137"/>
      <c r="D216" s="137"/>
      <c r="E216" s="138">
        <v>0</v>
      </c>
      <c r="F216" s="136">
        <v>0</v>
      </c>
      <c r="G216" s="136">
        <v>0</v>
      </c>
      <c r="H216" s="136">
        <f>E216+F216+(IF(G216&lt;101,G216,IF(G216&lt;201,G216/2,IF(G216&lt;=301,G216/3,G216/4))))</f>
        <v>0</v>
      </c>
      <c r="I216" s="28"/>
      <c r="J216" s="28"/>
      <c r="K216" s="28"/>
      <c r="L216" s="28"/>
      <c r="M216" s="28"/>
      <c r="N216" s="28"/>
      <c r="O216" s="28"/>
      <c r="P216" s="28"/>
      <c r="Q216" s="28"/>
      <c r="R216" s="28"/>
      <c r="S216" s="28"/>
      <c r="T216" s="153" t="str">
        <f ca="1">U216&amp;""&amp;" to "&amp;""&amp;V216</f>
        <v>201 to 501</v>
      </c>
      <c r="U216" s="153">
        <f ca="1">(SUMPRODUCT(MID(0&amp;(LEFT(A215,SUM(LEN(A215)-LEN(SUBSTITUTE(A215,{"0","1","2","3"},""))))),LARGE(INDEX(ISNUMBER(--MID((LEFT(A215,SUM(LEN(A215)-LEN(SUBSTITUTE(A215,{"0","1","2","3"},""))))),ROW(INDIRECT("1:"&amp;LEN((LEFT(A215,SUM(LEN(A215)-LEN(SUBSTITUTE(A215,{"0","1","2","3"},"")))))))),1))*ROW(INDIRECT("1:"&amp;LEN((LEFT(A215,SUM(LEN(A215)-LEN(SUBSTITUTE(A215,{"0","1","2","3"},"")))))))),0),ROW(INDIRECT("1:"&amp;LEN((LEFT(A215,SUM(LEN(A215)-LEN(SUBSTITUTE(A215,{"0","1","2","3"},"")))))))))+1,1)*10^ROW(INDIRECT("1:"&amp;LEN((LEFT(A215,SUM(LEN(A215)-LEN(SUBSTITUTE(A215,{"0","1","2","3"},""))))))))/10))*100+1</f>
        <v>201</v>
      </c>
      <c r="V216" s="153">
        <f ca="1">(SUMPRODUCT(MID(0&amp;(--TRIM(RIGHT(SUBSTITUTE(LEFT(A215,_xlfn.AGGREGATE(16,6,FIND({0,1,2,3,4,5,6,7,8,9},A215,ROW(INDIRECT("1:"&amp;LEN(A215)))),1))," ",REPT(" ",LEN(A215))),LEN(A215)))),LARGE(INDEX(ISNUMBER(--MID((--TRIM(RIGHT(SUBSTITUTE(LEFT(A215,_xlfn.AGGREGATE(16,6,FIND({0,1,2,3,4,5,6,7,8,9},A215,ROW(INDIRECT("1:"&amp;LEN(A215)))),1))," ",REPT(" ",LEN(A215))),LEN(A215)))),ROW(INDIRECT("1:"&amp;LEN((--TRIM(RIGHT(SUBSTITUTE(LEFT(A215,_xlfn.AGGREGATE(16,6,FIND({0,1,2,3,4,5,6,7,8,9},A215,ROW(INDIRECT("1:"&amp;LEN(A215)))),1))," ",REPT(" ",LEN(A215))),LEN(A215))))))),1))*ROW(INDIRECT("1:"&amp;LEN((--TRIM(RIGHT(SUBSTITUTE(LEFT(A215,_xlfn.AGGREGATE(16,6,FIND({0,1,2,3,4,5,6,7,8,9},A215,ROW(INDIRECT("1:"&amp;LEN(A215)))),1))," ",REPT(" ",LEN(A215))),LEN(A215))))))),0),ROW(INDIRECT("1:"&amp;LEN((--TRIM(RIGHT(SUBSTITUTE(LEFT(A215,_xlfn.AGGREGATE(16,6,FIND({0,1,2,3,4,5,6,7,8,9},A215,ROW(INDIRECT("1:"&amp;LEN(A215)))),1))," ",REPT(" ",LEN(A215))),LEN(A215))))))))+1,1)*10^ROW(INDIRECT("1:"&amp;LEN((--TRIM(RIGHT(SUBSTITUTE(LEFT(A215,_xlfn.AGGREGATE(16,6,FIND({0,1,2,3,4,5,6,7,8,9},A215,ROW(INDIRECT("1:"&amp;LEN(A215)))),1))," ",REPT(" ",LEN(A215))),LEN(A215)))))))/10))*100+1</f>
        <v>501</v>
      </c>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WZB216" s="28"/>
      <c r="WZC216" s="28"/>
      <c r="WZD216" s="28"/>
      <c r="WZE216" s="28"/>
      <c r="WZF216" s="28"/>
      <c r="WZG216" s="28"/>
      <c r="WZH216" s="28"/>
      <c r="WZI216" s="28"/>
      <c r="WZJ216" s="28"/>
      <c r="WZK216" s="28"/>
      <c r="WZL216" s="28"/>
      <c r="WZM216" s="28"/>
      <c r="WZN216" s="28"/>
      <c r="WZO216" s="28"/>
      <c r="WZP216" s="28"/>
      <c r="WZQ216" s="28"/>
      <c r="WZR216" s="28"/>
      <c r="WZS216" s="28"/>
      <c r="WZT216" s="28"/>
      <c r="WZU216" s="28"/>
      <c r="WZV216" s="28"/>
      <c r="WZW216" s="28"/>
      <c r="WZX216" s="28"/>
      <c r="WZY216" s="28"/>
      <c r="WZZ216" s="28"/>
      <c r="XAA216" s="28"/>
      <c r="XAB216" s="28"/>
      <c r="XAC216" s="28"/>
      <c r="XAD216" s="28"/>
      <c r="XAE216" s="28"/>
      <c r="XAF216" s="28"/>
      <c r="XAG216" s="28"/>
      <c r="XAH216" s="28"/>
      <c r="XAI216" s="28"/>
      <c r="XAJ216" s="28"/>
      <c r="XAK216" s="28"/>
      <c r="XAL216" s="28"/>
      <c r="XAM216" s="28"/>
      <c r="XAN216" s="28"/>
      <c r="XAO216" s="28"/>
      <c r="XAP216" s="28"/>
      <c r="XAQ216" s="28"/>
      <c r="XAR216" s="28"/>
      <c r="XAS216" s="28"/>
      <c r="XAT216" s="28"/>
      <c r="XAU216" s="28"/>
      <c r="XAV216" s="28"/>
      <c r="XAW216" s="28"/>
      <c r="XAX216" s="28"/>
      <c r="XAY216" s="28"/>
      <c r="XAZ216" s="28"/>
      <c r="XBA216" s="28"/>
      <c r="XBB216" s="28"/>
      <c r="XBC216" s="28"/>
      <c r="XBD216" s="28"/>
      <c r="XBE216" s="28"/>
      <c r="XBF216" s="28"/>
      <c r="XBG216" s="28"/>
      <c r="XBH216" s="28"/>
      <c r="XBI216" s="28"/>
      <c r="XBJ216" s="28"/>
      <c r="XBK216" s="28"/>
      <c r="XBL216" s="28"/>
      <c r="XBM216" s="28"/>
      <c r="XBN216" s="28"/>
      <c r="XBO216" s="28"/>
      <c r="XBP216" s="28"/>
      <c r="XBQ216" s="28"/>
      <c r="XBR216" s="28"/>
      <c r="XBS216" s="28"/>
      <c r="XBT216" s="28"/>
      <c r="XBU216" s="28"/>
      <c r="XBV216" s="28"/>
      <c r="XBW216" s="28"/>
      <c r="XBX216" s="28"/>
      <c r="XBY216" s="28"/>
      <c r="XBZ216" s="28"/>
      <c r="XCA216" s="28"/>
      <c r="XCB216" s="28"/>
      <c r="XCC216" s="28"/>
      <c r="XCD216" s="28"/>
      <c r="XCE216" s="28"/>
      <c r="XCF216" s="28"/>
      <c r="XCG216" s="28"/>
      <c r="XCH216" s="28"/>
      <c r="XCI216" s="28"/>
      <c r="XCJ216" s="28"/>
      <c r="XCK216" s="28"/>
      <c r="XCL216" s="28"/>
      <c r="XCM216" s="28"/>
      <c r="XCN216" s="28"/>
      <c r="XCO216" s="28"/>
      <c r="XCP216" s="28"/>
      <c r="XCQ216" s="28"/>
      <c r="XCR216" s="28"/>
      <c r="XCS216" s="28"/>
      <c r="XCT216" s="28"/>
      <c r="XCU216" s="28"/>
      <c r="XCV216" s="28"/>
      <c r="XCW216" s="28"/>
      <c r="XCX216" s="28"/>
      <c r="XCY216" s="28"/>
      <c r="XCZ216" s="28"/>
      <c r="XDA216" s="28"/>
      <c r="XDB216" s="28"/>
      <c r="XDC216" s="28"/>
      <c r="XDD216" s="28"/>
      <c r="XDE216" s="28"/>
      <c r="XDF216" s="28"/>
      <c r="XDG216" s="28"/>
      <c r="XDH216" s="28"/>
      <c r="XDI216" s="28"/>
      <c r="XDJ216" s="28"/>
      <c r="XDK216" s="28"/>
      <c r="XDL216" s="28"/>
      <c r="XDM216" s="28"/>
      <c r="XDN216" s="28"/>
      <c r="XDO216" s="28"/>
      <c r="XDP216" s="28"/>
      <c r="XDQ216" s="28"/>
      <c r="XDR216" s="28"/>
      <c r="XDS216" s="28"/>
      <c r="XDT216" s="28"/>
      <c r="XDU216" s="28"/>
      <c r="XDV216" s="28"/>
      <c r="XDW216" s="28"/>
      <c r="XDX216" s="28"/>
      <c r="XDY216" s="28"/>
      <c r="XDZ216" s="28"/>
      <c r="XEA216" s="28"/>
      <c r="XEB216" s="28"/>
      <c r="XEC216" s="28"/>
      <c r="XED216" s="28"/>
      <c r="XEE216" s="28"/>
      <c r="XEF216" s="28"/>
      <c r="XEG216" s="28"/>
      <c r="XEH216" s="28"/>
      <c r="XEI216" s="28"/>
      <c r="XEJ216" s="28"/>
      <c r="XEK216" s="28"/>
      <c r="XEL216" s="28"/>
      <c r="XEM216" s="28"/>
      <c r="XEN216" s="28"/>
      <c r="XEO216" s="28"/>
      <c r="XEP216" s="28"/>
      <c r="XEQ216" s="28"/>
      <c r="XER216" s="28"/>
      <c r="XES216" s="28"/>
      <c r="XET216" s="28"/>
      <c r="XEU216" s="28"/>
      <c r="XEV216" s="28"/>
      <c r="XEW216" s="28"/>
      <c r="XEX216" s="28"/>
      <c r="XEY216" s="28"/>
      <c r="XEZ216" s="28"/>
      <c r="XFA216" s="28"/>
      <c r="XFB216" s="28"/>
      <c r="XFC216" s="28"/>
    </row>
    <row r="217" s="68" customFormat="1" ht="20.25" hidden="1" customHeight="1" spans="1:16383">
      <c r="A217" s="136" t="str">
        <f ca="1" t="shared" ref="A217:A223" si="8">T217</f>
        <v>202 to 502</v>
      </c>
      <c r="B217" s="136"/>
      <c r="C217" s="137"/>
      <c r="D217" s="137"/>
      <c r="E217" s="138"/>
      <c r="F217" s="136"/>
      <c r="G217" s="136"/>
      <c r="H217" s="136">
        <f t="shared" ref="H217:H223" si="9">E217+F217+(IF(G217&lt;101,G217,IF(G217&lt;201,G217/2,IF(G217&lt;=301,G217/3,G217/4))))</f>
        <v>0</v>
      </c>
      <c r="I217" s="28"/>
      <c r="J217" s="28"/>
      <c r="K217" s="28"/>
      <c r="L217" s="28"/>
      <c r="M217" s="28"/>
      <c r="N217" s="28"/>
      <c r="O217" s="28"/>
      <c r="P217" s="28"/>
      <c r="Q217" s="28"/>
      <c r="R217" s="28"/>
      <c r="S217" s="28"/>
      <c r="T217" s="153" t="str">
        <f ca="1" t="shared" ref="T217:T223" si="10">U217&amp;""&amp;" to "&amp;""&amp;V217</f>
        <v>202 to 502</v>
      </c>
      <c r="U217" s="153">
        <f ca="1">U216+1</f>
        <v>202</v>
      </c>
      <c r="V217" s="153">
        <f ca="1">V216+1</f>
        <v>502</v>
      </c>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WZB217" s="28"/>
      <c r="WZC217" s="28"/>
      <c r="WZD217" s="28"/>
      <c r="WZE217" s="28"/>
      <c r="WZF217" s="28"/>
      <c r="WZG217" s="28"/>
      <c r="WZH217" s="28"/>
      <c r="WZI217" s="28"/>
      <c r="WZJ217" s="28"/>
      <c r="WZK217" s="28"/>
      <c r="WZL217" s="28"/>
      <c r="WZM217" s="28"/>
      <c r="WZN217" s="28"/>
      <c r="WZO217" s="28"/>
      <c r="WZP217" s="28"/>
      <c r="WZQ217" s="28"/>
      <c r="WZR217" s="28"/>
      <c r="WZS217" s="28"/>
      <c r="WZT217" s="28"/>
      <c r="WZU217" s="28"/>
      <c r="WZV217" s="28"/>
      <c r="WZW217" s="28"/>
      <c r="WZX217" s="28"/>
      <c r="WZY217" s="28"/>
      <c r="WZZ217" s="28"/>
      <c r="XAA217" s="28"/>
      <c r="XAB217" s="28"/>
      <c r="XAC217" s="28"/>
      <c r="XAD217" s="28"/>
      <c r="XAE217" s="28"/>
      <c r="XAF217" s="28"/>
      <c r="XAG217" s="28"/>
      <c r="XAH217" s="28"/>
      <c r="XAI217" s="28"/>
      <c r="XAJ217" s="28"/>
      <c r="XAK217" s="28"/>
      <c r="XAL217" s="28"/>
      <c r="XAM217" s="28"/>
      <c r="XAN217" s="28"/>
      <c r="XAO217" s="28"/>
      <c r="XAP217" s="28"/>
      <c r="XAQ217" s="28"/>
      <c r="XAR217" s="28"/>
      <c r="XAS217" s="28"/>
      <c r="XAT217" s="28"/>
      <c r="XAU217" s="28"/>
      <c r="XAV217" s="28"/>
      <c r="XAW217" s="28"/>
      <c r="XAX217" s="28"/>
      <c r="XAY217" s="28"/>
      <c r="XAZ217" s="28"/>
      <c r="XBA217" s="28"/>
      <c r="XBB217" s="28"/>
      <c r="XBC217" s="28"/>
      <c r="XBD217" s="28"/>
      <c r="XBE217" s="28"/>
      <c r="XBF217" s="28"/>
      <c r="XBG217" s="28"/>
      <c r="XBH217" s="28"/>
      <c r="XBI217" s="28"/>
      <c r="XBJ217" s="28"/>
      <c r="XBK217" s="28"/>
      <c r="XBL217" s="28"/>
      <c r="XBM217" s="28"/>
      <c r="XBN217" s="28"/>
      <c r="XBO217" s="28"/>
      <c r="XBP217" s="28"/>
      <c r="XBQ217" s="28"/>
      <c r="XBR217" s="28"/>
      <c r="XBS217" s="28"/>
      <c r="XBT217" s="28"/>
      <c r="XBU217" s="28"/>
      <c r="XBV217" s="28"/>
      <c r="XBW217" s="28"/>
      <c r="XBX217" s="28"/>
      <c r="XBY217" s="28"/>
      <c r="XBZ217" s="28"/>
      <c r="XCA217" s="28"/>
      <c r="XCB217" s="28"/>
      <c r="XCC217" s="28"/>
      <c r="XCD217" s="28"/>
      <c r="XCE217" s="28"/>
      <c r="XCF217" s="28"/>
      <c r="XCG217" s="28"/>
      <c r="XCH217" s="28"/>
      <c r="XCI217" s="28"/>
      <c r="XCJ217" s="28"/>
      <c r="XCK217" s="28"/>
      <c r="XCL217" s="28"/>
      <c r="XCM217" s="28"/>
      <c r="XCN217" s="28"/>
      <c r="XCO217" s="28"/>
      <c r="XCP217" s="28"/>
      <c r="XCQ217" s="28"/>
      <c r="XCR217" s="28"/>
      <c r="XCS217" s="28"/>
      <c r="XCT217" s="28"/>
      <c r="XCU217" s="28"/>
      <c r="XCV217" s="28"/>
      <c r="XCW217" s="28"/>
      <c r="XCX217" s="28"/>
      <c r="XCY217" s="28"/>
      <c r="XCZ217" s="28"/>
      <c r="XDA217" s="28"/>
      <c r="XDB217" s="28"/>
      <c r="XDC217" s="28"/>
      <c r="XDD217" s="28"/>
      <c r="XDE217" s="28"/>
      <c r="XDF217" s="28"/>
      <c r="XDG217" s="28"/>
      <c r="XDH217" s="28"/>
      <c r="XDI217" s="28"/>
      <c r="XDJ217" s="28"/>
      <c r="XDK217" s="28"/>
      <c r="XDL217" s="28"/>
      <c r="XDM217" s="28"/>
      <c r="XDN217" s="28"/>
      <c r="XDO217" s="28"/>
      <c r="XDP217" s="28"/>
      <c r="XDQ217" s="28"/>
      <c r="XDR217" s="28"/>
      <c r="XDS217" s="28"/>
      <c r="XDT217" s="28"/>
      <c r="XDU217" s="28"/>
      <c r="XDV217" s="28"/>
      <c r="XDW217" s="28"/>
      <c r="XDX217" s="28"/>
      <c r="XDY217" s="28"/>
      <c r="XDZ217" s="28"/>
      <c r="XEA217" s="28"/>
      <c r="XEB217" s="28"/>
      <c r="XEC217" s="28"/>
      <c r="XED217" s="28"/>
      <c r="XEE217" s="28"/>
      <c r="XEF217" s="28"/>
      <c r="XEG217" s="28"/>
      <c r="XEH217" s="28"/>
      <c r="XEI217" s="28"/>
      <c r="XEJ217" s="28"/>
      <c r="XEK217" s="28"/>
      <c r="XEL217" s="28"/>
      <c r="XEM217" s="28"/>
      <c r="XEN217" s="28"/>
      <c r="XEO217" s="28"/>
      <c r="XEP217" s="28"/>
      <c r="XEQ217" s="28"/>
      <c r="XER217" s="28"/>
      <c r="XES217" s="28"/>
      <c r="XET217" s="28"/>
      <c r="XEU217" s="28"/>
      <c r="XEV217" s="28"/>
      <c r="XEW217" s="28"/>
      <c r="XEX217" s="28"/>
      <c r="XEY217" s="28"/>
      <c r="XEZ217" s="28"/>
      <c r="XFA217" s="28"/>
      <c r="XFB217" s="28"/>
      <c r="XFC217" s="28"/>
    </row>
    <row r="218" s="68" customFormat="1" ht="20.25" hidden="1" customHeight="1" spans="1:16383">
      <c r="A218" s="136" t="str">
        <f ca="1" t="shared" si="8"/>
        <v>203 to 503</v>
      </c>
      <c r="B218" s="136"/>
      <c r="C218" s="137"/>
      <c r="D218" s="137"/>
      <c r="E218" s="138"/>
      <c r="F218" s="136"/>
      <c r="G218" s="136"/>
      <c r="H218" s="136">
        <f t="shared" si="9"/>
        <v>0</v>
      </c>
      <c r="I218" s="28"/>
      <c r="J218" s="28"/>
      <c r="K218" s="28"/>
      <c r="L218" s="28"/>
      <c r="M218" s="28"/>
      <c r="N218" s="28"/>
      <c r="O218" s="28"/>
      <c r="P218" s="28"/>
      <c r="Q218" s="28"/>
      <c r="R218" s="28"/>
      <c r="S218" s="28"/>
      <c r="T218" s="153" t="str">
        <f ca="1" t="shared" si="10"/>
        <v>203 to 503</v>
      </c>
      <c r="U218" s="153">
        <f ca="1" t="shared" ref="U218:U223" si="11">U217+1</f>
        <v>203</v>
      </c>
      <c r="V218" s="153">
        <f ca="1" t="shared" ref="V218:V223" si="12">V217+1</f>
        <v>503</v>
      </c>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WZB218" s="28"/>
      <c r="WZC218" s="28"/>
      <c r="WZD218" s="28"/>
      <c r="WZE218" s="28"/>
      <c r="WZF218" s="28"/>
      <c r="WZG218" s="28"/>
      <c r="WZH218" s="28"/>
      <c r="WZI218" s="28"/>
      <c r="WZJ218" s="28"/>
      <c r="WZK218" s="28"/>
      <c r="WZL218" s="28"/>
      <c r="WZM218" s="28"/>
      <c r="WZN218" s="28"/>
      <c r="WZO218" s="28"/>
      <c r="WZP218" s="28"/>
      <c r="WZQ218" s="28"/>
      <c r="WZR218" s="28"/>
      <c r="WZS218" s="28"/>
      <c r="WZT218" s="28"/>
      <c r="WZU218" s="28"/>
      <c r="WZV218" s="28"/>
      <c r="WZW218" s="28"/>
      <c r="WZX218" s="28"/>
      <c r="WZY218" s="28"/>
      <c r="WZZ218" s="28"/>
      <c r="XAA218" s="28"/>
      <c r="XAB218" s="28"/>
      <c r="XAC218" s="28"/>
      <c r="XAD218" s="28"/>
      <c r="XAE218" s="28"/>
      <c r="XAF218" s="28"/>
      <c r="XAG218" s="28"/>
      <c r="XAH218" s="28"/>
      <c r="XAI218" s="28"/>
      <c r="XAJ218" s="28"/>
      <c r="XAK218" s="28"/>
      <c r="XAL218" s="28"/>
      <c r="XAM218" s="28"/>
      <c r="XAN218" s="28"/>
      <c r="XAO218" s="28"/>
      <c r="XAP218" s="28"/>
      <c r="XAQ218" s="28"/>
      <c r="XAR218" s="28"/>
      <c r="XAS218" s="28"/>
      <c r="XAT218" s="28"/>
      <c r="XAU218" s="28"/>
      <c r="XAV218" s="28"/>
      <c r="XAW218" s="28"/>
      <c r="XAX218" s="28"/>
      <c r="XAY218" s="28"/>
      <c r="XAZ218" s="28"/>
      <c r="XBA218" s="28"/>
      <c r="XBB218" s="28"/>
      <c r="XBC218" s="28"/>
      <c r="XBD218" s="28"/>
      <c r="XBE218" s="28"/>
      <c r="XBF218" s="28"/>
      <c r="XBG218" s="28"/>
      <c r="XBH218" s="28"/>
      <c r="XBI218" s="28"/>
      <c r="XBJ218" s="28"/>
      <c r="XBK218" s="28"/>
      <c r="XBL218" s="28"/>
      <c r="XBM218" s="28"/>
      <c r="XBN218" s="28"/>
      <c r="XBO218" s="28"/>
      <c r="XBP218" s="28"/>
      <c r="XBQ218" s="28"/>
      <c r="XBR218" s="28"/>
      <c r="XBS218" s="28"/>
      <c r="XBT218" s="28"/>
      <c r="XBU218" s="28"/>
      <c r="XBV218" s="28"/>
      <c r="XBW218" s="28"/>
      <c r="XBX218" s="28"/>
      <c r="XBY218" s="28"/>
      <c r="XBZ218" s="28"/>
      <c r="XCA218" s="28"/>
      <c r="XCB218" s="28"/>
      <c r="XCC218" s="28"/>
      <c r="XCD218" s="28"/>
      <c r="XCE218" s="28"/>
      <c r="XCF218" s="28"/>
      <c r="XCG218" s="28"/>
      <c r="XCH218" s="28"/>
      <c r="XCI218" s="28"/>
      <c r="XCJ218" s="28"/>
      <c r="XCK218" s="28"/>
      <c r="XCL218" s="28"/>
      <c r="XCM218" s="28"/>
      <c r="XCN218" s="28"/>
      <c r="XCO218" s="28"/>
      <c r="XCP218" s="28"/>
      <c r="XCQ218" s="28"/>
      <c r="XCR218" s="28"/>
      <c r="XCS218" s="28"/>
      <c r="XCT218" s="28"/>
      <c r="XCU218" s="28"/>
      <c r="XCV218" s="28"/>
      <c r="XCW218" s="28"/>
      <c r="XCX218" s="28"/>
      <c r="XCY218" s="28"/>
      <c r="XCZ218" s="28"/>
      <c r="XDA218" s="28"/>
      <c r="XDB218" s="28"/>
      <c r="XDC218" s="28"/>
      <c r="XDD218" s="28"/>
      <c r="XDE218" s="28"/>
      <c r="XDF218" s="28"/>
      <c r="XDG218" s="28"/>
      <c r="XDH218" s="28"/>
      <c r="XDI218" s="28"/>
      <c r="XDJ218" s="28"/>
      <c r="XDK218" s="28"/>
      <c r="XDL218" s="28"/>
      <c r="XDM218" s="28"/>
      <c r="XDN218" s="28"/>
      <c r="XDO218" s="28"/>
      <c r="XDP218" s="28"/>
      <c r="XDQ218" s="28"/>
      <c r="XDR218" s="28"/>
      <c r="XDS218" s="28"/>
      <c r="XDT218" s="28"/>
      <c r="XDU218" s="28"/>
      <c r="XDV218" s="28"/>
      <c r="XDW218" s="28"/>
      <c r="XDX218" s="28"/>
      <c r="XDY218" s="28"/>
      <c r="XDZ218" s="28"/>
      <c r="XEA218" s="28"/>
      <c r="XEB218" s="28"/>
      <c r="XEC218" s="28"/>
      <c r="XED218" s="28"/>
      <c r="XEE218" s="28"/>
      <c r="XEF218" s="28"/>
      <c r="XEG218" s="28"/>
      <c r="XEH218" s="28"/>
      <c r="XEI218" s="28"/>
      <c r="XEJ218" s="28"/>
      <c r="XEK218" s="28"/>
      <c r="XEL218" s="28"/>
      <c r="XEM218" s="28"/>
      <c r="XEN218" s="28"/>
      <c r="XEO218" s="28"/>
      <c r="XEP218" s="28"/>
      <c r="XEQ218" s="28"/>
      <c r="XER218" s="28"/>
      <c r="XES218" s="28"/>
      <c r="XET218" s="28"/>
      <c r="XEU218" s="28"/>
      <c r="XEV218" s="28"/>
      <c r="XEW218" s="28"/>
      <c r="XEX218" s="28"/>
      <c r="XEY218" s="28"/>
      <c r="XEZ218" s="28"/>
      <c r="XFA218" s="28"/>
      <c r="XFB218" s="28"/>
      <c r="XFC218" s="28"/>
    </row>
    <row r="219" s="68" customFormat="1" ht="20.25" hidden="1" customHeight="1" spans="1:16383">
      <c r="A219" s="136" t="str">
        <f ca="1" t="shared" si="8"/>
        <v>204 to 504</v>
      </c>
      <c r="B219" s="136"/>
      <c r="C219" s="137"/>
      <c r="D219" s="137"/>
      <c r="E219" s="138"/>
      <c r="F219" s="136"/>
      <c r="G219" s="136"/>
      <c r="H219" s="136">
        <f t="shared" si="9"/>
        <v>0</v>
      </c>
      <c r="I219" s="28"/>
      <c r="J219" s="28"/>
      <c r="K219" s="28"/>
      <c r="L219" s="28"/>
      <c r="M219" s="28"/>
      <c r="N219" s="28"/>
      <c r="O219" s="28"/>
      <c r="P219" s="28"/>
      <c r="Q219" s="28"/>
      <c r="R219" s="28"/>
      <c r="S219" s="28"/>
      <c r="T219" s="153" t="str">
        <f ca="1" t="shared" si="10"/>
        <v>204 to 504</v>
      </c>
      <c r="U219" s="153">
        <f ca="1" t="shared" si="11"/>
        <v>204</v>
      </c>
      <c r="V219" s="153">
        <f ca="1" t="shared" si="12"/>
        <v>504</v>
      </c>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WZB219" s="28"/>
      <c r="WZC219" s="28"/>
      <c r="WZD219" s="28"/>
      <c r="WZE219" s="28"/>
      <c r="WZF219" s="28"/>
      <c r="WZG219" s="28"/>
      <c r="WZH219" s="28"/>
      <c r="WZI219" s="28"/>
      <c r="WZJ219" s="28"/>
      <c r="WZK219" s="28"/>
      <c r="WZL219" s="28"/>
      <c r="WZM219" s="28"/>
      <c r="WZN219" s="28"/>
      <c r="WZO219" s="28"/>
      <c r="WZP219" s="28"/>
      <c r="WZQ219" s="28"/>
      <c r="WZR219" s="28"/>
      <c r="WZS219" s="28"/>
      <c r="WZT219" s="28"/>
      <c r="WZU219" s="28"/>
      <c r="WZV219" s="28"/>
      <c r="WZW219" s="28"/>
      <c r="WZX219" s="28"/>
      <c r="WZY219" s="28"/>
      <c r="WZZ219" s="28"/>
      <c r="XAA219" s="28"/>
      <c r="XAB219" s="28"/>
      <c r="XAC219" s="28"/>
      <c r="XAD219" s="28"/>
      <c r="XAE219" s="28"/>
      <c r="XAF219" s="28"/>
      <c r="XAG219" s="28"/>
      <c r="XAH219" s="28"/>
      <c r="XAI219" s="28"/>
      <c r="XAJ219" s="28"/>
      <c r="XAK219" s="28"/>
      <c r="XAL219" s="28"/>
      <c r="XAM219" s="28"/>
      <c r="XAN219" s="28"/>
      <c r="XAO219" s="28"/>
      <c r="XAP219" s="28"/>
      <c r="XAQ219" s="28"/>
      <c r="XAR219" s="28"/>
      <c r="XAS219" s="28"/>
      <c r="XAT219" s="28"/>
      <c r="XAU219" s="28"/>
      <c r="XAV219" s="28"/>
      <c r="XAW219" s="28"/>
      <c r="XAX219" s="28"/>
      <c r="XAY219" s="28"/>
      <c r="XAZ219" s="28"/>
      <c r="XBA219" s="28"/>
      <c r="XBB219" s="28"/>
      <c r="XBC219" s="28"/>
      <c r="XBD219" s="28"/>
      <c r="XBE219" s="28"/>
      <c r="XBF219" s="28"/>
      <c r="XBG219" s="28"/>
      <c r="XBH219" s="28"/>
      <c r="XBI219" s="28"/>
      <c r="XBJ219" s="28"/>
      <c r="XBK219" s="28"/>
      <c r="XBL219" s="28"/>
      <c r="XBM219" s="28"/>
      <c r="XBN219" s="28"/>
      <c r="XBO219" s="28"/>
      <c r="XBP219" s="28"/>
      <c r="XBQ219" s="28"/>
      <c r="XBR219" s="28"/>
      <c r="XBS219" s="28"/>
      <c r="XBT219" s="28"/>
      <c r="XBU219" s="28"/>
      <c r="XBV219" s="28"/>
      <c r="XBW219" s="28"/>
      <c r="XBX219" s="28"/>
      <c r="XBY219" s="28"/>
      <c r="XBZ219" s="28"/>
      <c r="XCA219" s="28"/>
      <c r="XCB219" s="28"/>
      <c r="XCC219" s="28"/>
      <c r="XCD219" s="28"/>
      <c r="XCE219" s="28"/>
      <c r="XCF219" s="28"/>
      <c r="XCG219" s="28"/>
      <c r="XCH219" s="28"/>
      <c r="XCI219" s="28"/>
      <c r="XCJ219" s="28"/>
      <c r="XCK219" s="28"/>
      <c r="XCL219" s="28"/>
      <c r="XCM219" s="28"/>
      <c r="XCN219" s="28"/>
      <c r="XCO219" s="28"/>
      <c r="XCP219" s="28"/>
      <c r="XCQ219" s="28"/>
      <c r="XCR219" s="28"/>
      <c r="XCS219" s="28"/>
      <c r="XCT219" s="28"/>
      <c r="XCU219" s="28"/>
      <c r="XCV219" s="28"/>
      <c r="XCW219" s="28"/>
      <c r="XCX219" s="28"/>
      <c r="XCY219" s="28"/>
      <c r="XCZ219" s="28"/>
      <c r="XDA219" s="28"/>
      <c r="XDB219" s="28"/>
      <c r="XDC219" s="28"/>
      <c r="XDD219" s="28"/>
      <c r="XDE219" s="28"/>
      <c r="XDF219" s="28"/>
      <c r="XDG219" s="28"/>
      <c r="XDH219" s="28"/>
      <c r="XDI219" s="28"/>
      <c r="XDJ219" s="28"/>
      <c r="XDK219" s="28"/>
      <c r="XDL219" s="28"/>
      <c r="XDM219" s="28"/>
      <c r="XDN219" s="28"/>
      <c r="XDO219" s="28"/>
      <c r="XDP219" s="28"/>
      <c r="XDQ219" s="28"/>
      <c r="XDR219" s="28"/>
      <c r="XDS219" s="28"/>
      <c r="XDT219" s="28"/>
      <c r="XDU219" s="28"/>
      <c r="XDV219" s="28"/>
      <c r="XDW219" s="28"/>
      <c r="XDX219" s="28"/>
      <c r="XDY219" s="28"/>
      <c r="XDZ219" s="28"/>
      <c r="XEA219" s="28"/>
      <c r="XEB219" s="28"/>
      <c r="XEC219" s="28"/>
      <c r="XED219" s="28"/>
      <c r="XEE219" s="28"/>
      <c r="XEF219" s="28"/>
      <c r="XEG219" s="28"/>
      <c r="XEH219" s="28"/>
      <c r="XEI219" s="28"/>
      <c r="XEJ219" s="28"/>
      <c r="XEK219" s="28"/>
      <c r="XEL219" s="28"/>
      <c r="XEM219" s="28"/>
      <c r="XEN219" s="28"/>
      <c r="XEO219" s="28"/>
      <c r="XEP219" s="28"/>
      <c r="XEQ219" s="28"/>
      <c r="XER219" s="28"/>
      <c r="XES219" s="28"/>
      <c r="XET219" s="28"/>
      <c r="XEU219" s="28"/>
      <c r="XEV219" s="28"/>
      <c r="XEW219" s="28"/>
      <c r="XEX219" s="28"/>
      <c r="XEY219" s="28"/>
      <c r="XEZ219" s="28"/>
      <c r="XFA219" s="28"/>
      <c r="XFB219" s="28"/>
      <c r="XFC219" s="28"/>
    </row>
    <row r="220" s="68" customFormat="1" ht="20.25" hidden="1" customHeight="1" spans="1:16383">
      <c r="A220" s="136" t="str">
        <f ca="1" t="shared" si="8"/>
        <v>205 to 505</v>
      </c>
      <c r="B220" s="136"/>
      <c r="C220" s="137"/>
      <c r="D220" s="137"/>
      <c r="E220" s="138"/>
      <c r="F220" s="136"/>
      <c r="G220" s="136"/>
      <c r="H220" s="136">
        <f t="shared" si="9"/>
        <v>0</v>
      </c>
      <c r="I220" s="28"/>
      <c r="J220" s="28"/>
      <c r="K220" s="28"/>
      <c r="L220" s="28"/>
      <c r="M220" s="28"/>
      <c r="N220" s="28"/>
      <c r="O220" s="28"/>
      <c r="P220" s="28"/>
      <c r="Q220" s="28"/>
      <c r="R220" s="28"/>
      <c r="S220" s="28"/>
      <c r="T220" s="153" t="str">
        <f ca="1" t="shared" si="10"/>
        <v>205 to 505</v>
      </c>
      <c r="U220" s="153">
        <f ca="1" t="shared" si="11"/>
        <v>205</v>
      </c>
      <c r="V220" s="153">
        <f ca="1" t="shared" si="12"/>
        <v>505</v>
      </c>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WZB220" s="28"/>
      <c r="WZC220" s="28"/>
      <c r="WZD220" s="28"/>
      <c r="WZE220" s="28"/>
      <c r="WZF220" s="28"/>
      <c r="WZG220" s="28"/>
      <c r="WZH220" s="28"/>
      <c r="WZI220" s="28"/>
      <c r="WZJ220" s="28"/>
      <c r="WZK220" s="28"/>
      <c r="WZL220" s="28"/>
      <c r="WZM220" s="28"/>
      <c r="WZN220" s="28"/>
      <c r="WZO220" s="28"/>
      <c r="WZP220" s="28"/>
      <c r="WZQ220" s="28"/>
      <c r="WZR220" s="28"/>
      <c r="WZS220" s="28"/>
      <c r="WZT220" s="28"/>
      <c r="WZU220" s="28"/>
      <c r="WZV220" s="28"/>
      <c r="WZW220" s="28"/>
      <c r="WZX220" s="28"/>
      <c r="WZY220" s="28"/>
      <c r="WZZ220" s="28"/>
      <c r="XAA220" s="28"/>
      <c r="XAB220" s="28"/>
      <c r="XAC220" s="28"/>
      <c r="XAD220" s="28"/>
      <c r="XAE220" s="28"/>
      <c r="XAF220" s="28"/>
      <c r="XAG220" s="28"/>
      <c r="XAH220" s="28"/>
      <c r="XAI220" s="28"/>
      <c r="XAJ220" s="28"/>
      <c r="XAK220" s="28"/>
      <c r="XAL220" s="28"/>
      <c r="XAM220" s="28"/>
      <c r="XAN220" s="28"/>
      <c r="XAO220" s="28"/>
      <c r="XAP220" s="28"/>
      <c r="XAQ220" s="28"/>
      <c r="XAR220" s="28"/>
      <c r="XAS220" s="28"/>
      <c r="XAT220" s="28"/>
      <c r="XAU220" s="28"/>
      <c r="XAV220" s="28"/>
      <c r="XAW220" s="28"/>
      <c r="XAX220" s="28"/>
      <c r="XAY220" s="28"/>
      <c r="XAZ220" s="28"/>
      <c r="XBA220" s="28"/>
      <c r="XBB220" s="28"/>
      <c r="XBC220" s="28"/>
      <c r="XBD220" s="28"/>
      <c r="XBE220" s="28"/>
      <c r="XBF220" s="28"/>
      <c r="XBG220" s="28"/>
      <c r="XBH220" s="28"/>
      <c r="XBI220" s="28"/>
      <c r="XBJ220" s="28"/>
      <c r="XBK220" s="28"/>
      <c r="XBL220" s="28"/>
      <c r="XBM220" s="28"/>
      <c r="XBN220" s="28"/>
      <c r="XBO220" s="28"/>
      <c r="XBP220" s="28"/>
      <c r="XBQ220" s="28"/>
      <c r="XBR220" s="28"/>
      <c r="XBS220" s="28"/>
      <c r="XBT220" s="28"/>
      <c r="XBU220" s="28"/>
      <c r="XBV220" s="28"/>
      <c r="XBW220" s="28"/>
      <c r="XBX220" s="28"/>
      <c r="XBY220" s="28"/>
      <c r="XBZ220" s="28"/>
      <c r="XCA220" s="28"/>
      <c r="XCB220" s="28"/>
      <c r="XCC220" s="28"/>
      <c r="XCD220" s="28"/>
      <c r="XCE220" s="28"/>
      <c r="XCF220" s="28"/>
      <c r="XCG220" s="28"/>
      <c r="XCH220" s="28"/>
      <c r="XCI220" s="28"/>
      <c r="XCJ220" s="28"/>
      <c r="XCK220" s="28"/>
      <c r="XCL220" s="28"/>
      <c r="XCM220" s="28"/>
      <c r="XCN220" s="28"/>
      <c r="XCO220" s="28"/>
      <c r="XCP220" s="28"/>
      <c r="XCQ220" s="28"/>
      <c r="XCR220" s="28"/>
      <c r="XCS220" s="28"/>
      <c r="XCT220" s="28"/>
      <c r="XCU220" s="28"/>
      <c r="XCV220" s="28"/>
      <c r="XCW220" s="28"/>
      <c r="XCX220" s="28"/>
      <c r="XCY220" s="28"/>
      <c r="XCZ220" s="28"/>
      <c r="XDA220" s="28"/>
      <c r="XDB220" s="28"/>
      <c r="XDC220" s="28"/>
      <c r="XDD220" s="28"/>
      <c r="XDE220" s="28"/>
      <c r="XDF220" s="28"/>
      <c r="XDG220" s="28"/>
      <c r="XDH220" s="28"/>
      <c r="XDI220" s="28"/>
      <c r="XDJ220" s="28"/>
      <c r="XDK220" s="28"/>
      <c r="XDL220" s="28"/>
      <c r="XDM220" s="28"/>
      <c r="XDN220" s="28"/>
      <c r="XDO220" s="28"/>
      <c r="XDP220" s="28"/>
      <c r="XDQ220" s="28"/>
      <c r="XDR220" s="28"/>
      <c r="XDS220" s="28"/>
      <c r="XDT220" s="28"/>
      <c r="XDU220" s="28"/>
      <c r="XDV220" s="28"/>
      <c r="XDW220" s="28"/>
      <c r="XDX220" s="28"/>
      <c r="XDY220" s="28"/>
      <c r="XDZ220" s="28"/>
      <c r="XEA220" s="28"/>
      <c r="XEB220" s="28"/>
      <c r="XEC220" s="28"/>
      <c r="XED220" s="28"/>
      <c r="XEE220" s="28"/>
      <c r="XEF220" s="28"/>
      <c r="XEG220" s="28"/>
      <c r="XEH220" s="28"/>
      <c r="XEI220" s="28"/>
      <c r="XEJ220" s="28"/>
      <c r="XEK220" s="28"/>
      <c r="XEL220" s="28"/>
      <c r="XEM220" s="28"/>
      <c r="XEN220" s="28"/>
      <c r="XEO220" s="28"/>
      <c r="XEP220" s="28"/>
      <c r="XEQ220" s="28"/>
      <c r="XER220" s="28"/>
      <c r="XES220" s="28"/>
      <c r="XET220" s="28"/>
      <c r="XEU220" s="28"/>
      <c r="XEV220" s="28"/>
      <c r="XEW220" s="28"/>
      <c r="XEX220" s="28"/>
      <c r="XEY220" s="28"/>
      <c r="XEZ220" s="28"/>
      <c r="XFA220" s="28"/>
      <c r="XFB220" s="28"/>
      <c r="XFC220" s="28"/>
    </row>
    <row r="221" s="68" customFormat="1" ht="20.25" hidden="1" customHeight="1" spans="1:16383">
      <c r="A221" s="136" t="str">
        <f ca="1" t="shared" si="8"/>
        <v>206 to 506</v>
      </c>
      <c r="B221" s="136"/>
      <c r="C221" s="137"/>
      <c r="D221" s="137"/>
      <c r="E221" s="138"/>
      <c r="F221" s="136"/>
      <c r="G221" s="136"/>
      <c r="H221" s="136">
        <f t="shared" si="9"/>
        <v>0</v>
      </c>
      <c r="I221" s="28"/>
      <c r="J221" s="28"/>
      <c r="K221" s="28"/>
      <c r="L221" s="28"/>
      <c r="M221" s="28"/>
      <c r="N221" s="28"/>
      <c r="O221" s="28"/>
      <c r="P221" s="28"/>
      <c r="Q221" s="28"/>
      <c r="R221" s="28"/>
      <c r="S221" s="28"/>
      <c r="T221" s="153" t="str">
        <f ca="1" t="shared" si="10"/>
        <v>206 to 506</v>
      </c>
      <c r="U221" s="153">
        <f ca="1" t="shared" si="11"/>
        <v>206</v>
      </c>
      <c r="V221" s="153">
        <f ca="1" t="shared" si="12"/>
        <v>506</v>
      </c>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WZB221" s="28"/>
      <c r="WZC221" s="28"/>
      <c r="WZD221" s="28"/>
      <c r="WZE221" s="28"/>
      <c r="WZF221" s="28"/>
      <c r="WZG221" s="28"/>
      <c r="WZH221" s="28"/>
      <c r="WZI221" s="28"/>
      <c r="WZJ221" s="28"/>
      <c r="WZK221" s="28"/>
      <c r="WZL221" s="28"/>
      <c r="WZM221" s="28"/>
      <c r="WZN221" s="28"/>
      <c r="WZO221" s="28"/>
      <c r="WZP221" s="28"/>
      <c r="WZQ221" s="28"/>
      <c r="WZR221" s="28"/>
      <c r="WZS221" s="28"/>
      <c r="WZT221" s="28"/>
      <c r="WZU221" s="28"/>
      <c r="WZV221" s="28"/>
      <c r="WZW221" s="28"/>
      <c r="WZX221" s="28"/>
      <c r="WZY221" s="28"/>
      <c r="WZZ221" s="28"/>
      <c r="XAA221" s="28"/>
      <c r="XAB221" s="28"/>
      <c r="XAC221" s="28"/>
      <c r="XAD221" s="28"/>
      <c r="XAE221" s="28"/>
      <c r="XAF221" s="28"/>
      <c r="XAG221" s="28"/>
      <c r="XAH221" s="28"/>
      <c r="XAI221" s="28"/>
      <c r="XAJ221" s="28"/>
      <c r="XAK221" s="28"/>
      <c r="XAL221" s="28"/>
      <c r="XAM221" s="28"/>
      <c r="XAN221" s="28"/>
      <c r="XAO221" s="28"/>
      <c r="XAP221" s="28"/>
      <c r="XAQ221" s="28"/>
      <c r="XAR221" s="28"/>
      <c r="XAS221" s="28"/>
      <c r="XAT221" s="28"/>
      <c r="XAU221" s="28"/>
      <c r="XAV221" s="28"/>
      <c r="XAW221" s="28"/>
      <c r="XAX221" s="28"/>
      <c r="XAY221" s="28"/>
      <c r="XAZ221" s="28"/>
      <c r="XBA221" s="28"/>
      <c r="XBB221" s="28"/>
      <c r="XBC221" s="28"/>
      <c r="XBD221" s="28"/>
      <c r="XBE221" s="28"/>
      <c r="XBF221" s="28"/>
      <c r="XBG221" s="28"/>
      <c r="XBH221" s="28"/>
      <c r="XBI221" s="28"/>
      <c r="XBJ221" s="28"/>
      <c r="XBK221" s="28"/>
      <c r="XBL221" s="28"/>
      <c r="XBM221" s="28"/>
      <c r="XBN221" s="28"/>
      <c r="XBO221" s="28"/>
      <c r="XBP221" s="28"/>
      <c r="XBQ221" s="28"/>
      <c r="XBR221" s="28"/>
      <c r="XBS221" s="28"/>
      <c r="XBT221" s="28"/>
      <c r="XBU221" s="28"/>
      <c r="XBV221" s="28"/>
      <c r="XBW221" s="28"/>
      <c r="XBX221" s="28"/>
      <c r="XBY221" s="28"/>
      <c r="XBZ221" s="28"/>
      <c r="XCA221" s="28"/>
      <c r="XCB221" s="28"/>
      <c r="XCC221" s="28"/>
      <c r="XCD221" s="28"/>
      <c r="XCE221" s="28"/>
      <c r="XCF221" s="28"/>
      <c r="XCG221" s="28"/>
      <c r="XCH221" s="28"/>
      <c r="XCI221" s="28"/>
      <c r="XCJ221" s="28"/>
      <c r="XCK221" s="28"/>
      <c r="XCL221" s="28"/>
      <c r="XCM221" s="28"/>
      <c r="XCN221" s="28"/>
      <c r="XCO221" s="28"/>
      <c r="XCP221" s="28"/>
      <c r="XCQ221" s="28"/>
      <c r="XCR221" s="28"/>
      <c r="XCS221" s="28"/>
      <c r="XCT221" s="28"/>
      <c r="XCU221" s="28"/>
      <c r="XCV221" s="28"/>
      <c r="XCW221" s="28"/>
      <c r="XCX221" s="28"/>
      <c r="XCY221" s="28"/>
      <c r="XCZ221" s="28"/>
      <c r="XDA221" s="28"/>
      <c r="XDB221" s="28"/>
      <c r="XDC221" s="28"/>
      <c r="XDD221" s="28"/>
      <c r="XDE221" s="28"/>
      <c r="XDF221" s="28"/>
      <c r="XDG221" s="28"/>
      <c r="XDH221" s="28"/>
      <c r="XDI221" s="28"/>
      <c r="XDJ221" s="28"/>
      <c r="XDK221" s="28"/>
      <c r="XDL221" s="28"/>
      <c r="XDM221" s="28"/>
      <c r="XDN221" s="28"/>
      <c r="XDO221" s="28"/>
      <c r="XDP221" s="28"/>
      <c r="XDQ221" s="28"/>
      <c r="XDR221" s="28"/>
      <c r="XDS221" s="28"/>
      <c r="XDT221" s="28"/>
      <c r="XDU221" s="28"/>
      <c r="XDV221" s="28"/>
      <c r="XDW221" s="28"/>
      <c r="XDX221" s="28"/>
      <c r="XDY221" s="28"/>
      <c r="XDZ221" s="28"/>
      <c r="XEA221" s="28"/>
      <c r="XEB221" s="28"/>
      <c r="XEC221" s="28"/>
      <c r="XED221" s="28"/>
      <c r="XEE221" s="28"/>
      <c r="XEF221" s="28"/>
      <c r="XEG221" s="28"/>
      <c r="XEH221" s="28"/>
      <c r="XEI221" s="28"/>
      <c r="XEJ221" s="28"/>
      <c r="XEK221" s="28"/>
      <c r="XEL221" s="28"/>
      <c r="XEM221" s="28"/>
      <c r="XEN221" s="28"/>
      <c r="XEO221" s="28"/>
      <c r="XEP221" s="28"/>
      <c r="XEQ221" s="28"/>
      <c r="XER221" s="28"/>
      <c r="XES221" s="28"/>
      <c r="XET221" s="28"/>
      <c r="XEU221" s="28"/>
      <c r="XEV221" s="28"/>
      <c r="XEW221" s="28"/>
      <c r="XEX221" s="28"/>
      <c r="XEY221" s="28"/>
      <c r="XEZ221" s="28"/>
      <c r="XFA221" s="28"/>
      <c r="XFB221" s="28"/>
      <c r="XFC221" s="28"/>
    </row>
    <row r="222" s="68" customFormat="1" ht="20.25" hidden="1" customHeight="1" spans="1:16383">
      <c r="A222" s="136" t="str">
        <f ca="1" t="shared" si="8"/>
        <v>207 to 507</v>
      </c>
      <c r="B222" s="136"/>
      <c r="C222" s="137"/>
      <c r="D222" s="137"/>
      <c r="E222" s="138"/>
      <c r="F222" s="136"/>
      <c r="G222" s="136"/>
      <c r="H222" s="136">
        <f t="shared" si="9"/>
        <v>0</v>
      </c>
      <c r="I222" s="28"/>
      <c r="J222" s="28"/>
      <c r="K222" s="28"/>
      <c r="L222" s="28"/>
      <c r="M222" s="28"/>
      <c r="N222" s="28"/>
      <c r="O222" s="28"/>
      <c r="P222" s="28"/>
      <c r="Q222" s="28"/>
      <c r="R222" s="28"/>
      <c r="S222" s="28"/>
      <c r="T222" s="153" t="str">
        <f ca="1" t="shared" si="10"/>
        <v>207 to 507</v>
      </c>
      <c r="U222" s="153">
        <f ca="1" t="shared" si="11"/>
        <v>207</v>
      </c>
      <c r="V222" s="153">
        <f ca="1" t="shared" si="12"/>
        <v>507</v>
      </c>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WZB222" s="28"/>
      <c r="WZC222" s="28"/>
      <c r="WZD222" s="28"/>
      <c r="WZE222" s="28"/>
      <c r="WZF222" s="28"/>
      <c r="WZG222" s="28"/>
      <c r="WZH222" s="28"/>
      <c r="WZI222" s="28"/>
      <c r="WZJ222" s="28"/>
      <c r="WZK222" s="28"/>
      <c r="WZL222" s="28"/>
      <c r="WZM222" s="28"/>
      <c r="WZN222" s="28"/>
      <c r="WZO222" s="28"/>
      <c r="WZP222" s="28"/>
      <c r="WZQ222" s="28"/>
      <c r="WZR222" s="28"/>
      <c r="WZS222" s="28"/>
      <c r="WZT222" s="28"/>
      <c r="WZU222" s="28"/>
      <c r="WZV222" s="28"/>
      <c r="WZW222" s="28"/>
      <c r="WZX222" s="28"/>
      <c r="WZY222" s="28"/>
      <c r="WZZ222" s="28"/>
      <c r="XAA222" s="28"/>
      <c r="XAB222" s="28"/>
      <c r="XAC222" s="28"/>
      <c r="XAD222" s="28"/>
      <c r="XAE222" s="28"/>
      <c r="XAF222" s="28"/>
      <c r="XAG222" s="28"/>
      <c r="XAH222" s="28"/>
      <c r="XAI222" s="28"/>
      <c r="XAJ222" s="28"/>
      <c r="XAK222" s="28"/>
      <c r="XAL222" s="28"/>
      <c r="XAM222" s="28"/>
      <c r="XAN222" s="28"/>
      <c r="XAO222" s="28"/>
      <c r="XAP222" s="28"/>
      <c r="XAQ222" s="28"/>
      <c r="XAR222" s="28"/>
      <c r="XAS222" s="28"/>
      <c r="XAT222" s="28"/>
      <c r="XAU222" s="28"/>
      <c r="XAV222" s="28"/>
      <c r="XAW222" s="28"/>
      <c r="XAX222" s="28"/>
      <c r="XAY222" s="28"/>
      <c r="XAZ222" s="28"/>
      <c r="XBA222" s="28"/>
      <c r="XBB222" s="28"/>
      <c r="XBC222" s="28"/>
      <c r="XBD222" s="28"/>
      <c r="XBE222" s="28"/>
      <c r="XBF222" s="28"/>
      <c r="XBG222" s="28"/>
      <c r="XBH222" s="28"/>
      <c r="XBI222" s="28"/>
      <c r="XBJ222" s="28"/>
      <c r="XBK222" s="28"/>
      <c r="XBL222" s="28"/>
      <c r="XBM222" s="28"/>
      <c r="XBN222" s="28"/>
      <c r="XBO222" s="28"/>
      <c r="XBP222" s="28"/>
      <c r="XBQ222" s="28"/>
      <c r="XBR222" s="28"/>
      <c r="XBS222" s="28"/>
      <c r="XBT222" s="28"/>
      <c r="XBU222" s="28"/>
      <c r="XBV222" s="28"/>
      <c r="XBW222" s="28"/>
      <c r="XBX222" s="28"/>
      <c r="XBY222" s="28"/>
      <c r="XBZ222" s="28"/>
      <c r="XCA222" s="28"/>
      <c r="XCB222" s="28"/>
      <c r="XCC222" s="28"/>
      <c r="XCD222" s="28"/>
      <c r="XCE222" s="28"/>
      <c r="XCF222" s="28"/>
      <c r="XCG222" s="28"/>
      <c r="XCH222" s="28"/>
      <c r="XCI222" s="28"/>
      <c r="XCJ222" s="28"/>
      <c r="XCK222" s="28"/>
      <c r="XCL222" s="28"/>
      <c r="XCM222" s="28"/>
      <c r="XCN222" s="28"/>
      <c r="XCO222" s="28"/>
      <c r="XCP222" s="28"/>
      <c r="XCQ222" s="28"/>
      <c r="XCR222" s="28"/>
      <c r="XCS222" s="28"/>
      <c r="XCT222" s="28"/>
      <c r="XCU222" s="28"/>
      <c r="XCV222" s="28"/>
      <c r="XCW222" s="28"/>
      <c r="XCX222" s="28"/>
      <c r="XCY222" s="28"/>
      <c r="XCZ222" s="28"/>
      <c r="XDA222" s="28"/>
      <c r="XDB222" s="28"/>
      <c r="XDC222" s="28"/>
      <c r="XDD222" s="28"/>
      <c r="XDE222" s="28"/>
      <c r="XDF222" s="28"/>
      <c r="XDG222" s="28"/>
      <c r="XDH222" s="28"/>
      <c r="XDI222" s="28"/>
      <c r="XDJ222" s="28"/>
      <c r="XDK222" s="28"/>
      <c r="XDL222" s="28"/>
      <c r="XDM222" s="28"/>
      <c r="XDN222" s="28"/>
      <c r="XDO222" s="28"/>
      <c r="XDP222" s="28"/>
      <c r="XDQ222" s="28"/>
      <c r="XDR222" s="28"/>
      <c r="XDS222" s="28"/>
      <c r="XDT222" s="28"/>
      <c r="XDU222" s="28"/>
      <c r="XDV222" s="28"/>
      <c r="XDW222" s="28"/>
      <c r="XDX222" s="28"/>
      <c r="XDY222" s="28"/>
      <c r="XDZ222" s="28"/>
      <c r="XEA222" s="28"/>
      <c r="XEB222" s="28"/>
      <c r="XEC222" s="28"/>
      <c r="XED222" s="28"/>
      <c r="XEE222" s="28"/>
      <c r="XEF222" s="28"/>
      <c r="XEG222" s="28"/>
      <c r="XEH222" s="28"/>
      <c r="XEI222" s="28"/>
      <c r="XEJ222" s="28"/>
      <c r="XEK222" s="28"/>
      <c r="XEL222" s="28"/>
      <c r="XEM222" s="28"/>
      <c r="XEN222" s="28"/>
      <c r="XEO222" s="28"/>
      <c r="XEP222" s="28"/>
      <c r="XEQ222" s="28"/>
      <c r="XER222" s="28"/>
      <c r="XES222" s="28"/>
      <c r="XET222" s="28"/>
      <c r="XEU222" s="28"/>
      <c r="XEV222" s="28"/>
      <c r="XEW222" s="28"/>
      <c r="XEX222" s="28"/>
      <c r="XEY222" s="28"/>
      <c r="XEZ222" s="28"/>
      <c r="XFA222" s="28"/>
      <c r="XFB222" s="28"/>
      <c r="XFC222" s="28"/>
    </row>
    <row r="223" s="68" customFormat="1" ht="20.25" hidden="1" customHeight="1" spans="1:16383">
      <c r="A223" s="136" t="str">
        <f ca="1" t="shared" si="8"/>
        <v>208 to 508</v>
      </c>
      <c r="B223" s="136"/>
      <c r="C223" s="137"/>
      <c r="D223" s="137"/>
      <c r="E223" s="138"/>
      <c r="F223" s="136"/>
      <c r="G223" s="136"/>
      <c r="H223" s="136">
        <f t="shared" si="9"/>
        <v>0</v>
      </c>
      <c r="I223" s="28"/>
      <c r="J223" s="28"/>
      <c r="K223" s="28"/>
      <c r="L223" s="28"/>
      <c r="M223" s="28"/>
      <c r="N223" s="28"/>
      <c r="O223" s="28"/>
      <c r="P223" s="28"/>
      <c r="Q223" s="28"/>
      <c r="R223" s="28"/>
      <c r="S223" s="28"/>
      <c r="T223" s="153" t="str">
        <f ca="1" t="shared" si="10"/>
        <v>208 to 508</v>
      </c>
      <c r="U223" s="153">
        <f ca="1" t="shared" si="11"/>
        <v>208</v>
      </c>
      <c r="V223" s="153">
        <f ca="1" t="shared" si="12"/>
        <v>508</v>
      </c>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WZB223" s="28"/>
      <c r="WZC223" s="28"/>
      <c r="WZD223" s="28"/>
      <c r="WZE223" s="28"/>
      <c r="WZF223" s="28"/>
      <c r="WZG223" s="28"/>
      <c r="WZH223" s="28"/>
      <c r="WZI223" s="28"/>
      <c r="WZJ223" s="28"/>
      <c r="WZK223" s="28"/>
      <c r="WZL223" s="28"/>
      <c r="WZM223" s="28"/>
      <c r="WZN223" s="28"/>
      <c r="WZO223" s="28"/>
      <c r="WZP223" s="28"/>
      <c r="WZQ223" s="28"/>
      <c r="WZR223" s="28"/>
      <c r="WZS223" s="28"/>
      <c r="WZT223" s="28"/>
      <c r="WZU223" s="28"/>
      <c r="WZV223" s="28"/>
      <c r="WZW223" s="28"/>
      <c r="WZX223" s="28"/>
      <c r="WZY223" s="28"/>
      <c r="WZZ223" s="28"/>
      <c r="XAA223" s="28"/>
      <c r="XAB223" s="28"/>
      <c r="XAC223" s="28"/>
      <c r="XAD223" s="28"/>
      <c r="XAE223" s="28"/>
      <c r="XAF223" s="28"/>
      <c r="XAG223" s="28"/>
      <c r="XAH223" s="28"/>
      <c r="XAI223" s="28"/>
      <c r="XAJ223" s="28"/>
      <c r="XAK223" s="28"/>
      <c r="XAL223" s="28"/>
      <c r="XAM223" s="28"/>
      <c r="XAN223" s="28"/>
      <c r="XAO223" s="28"/>
      <c r="XAP223" s="28"/>
      <c r="XAQ223" s="28"/>
      <c r="XAR223" s="28"/>
      <c r="XAS223" s="28"/>
      <c r="XAT223" s="28"/>
      <c r="XAU223" s="28"/>
      <c r="XAV223" s="28"/>
      <c r="XAW223" s="28"/>
      <c r="XAX223" s="28"/>
      <c r="XAY223" s="28"/>
      <c r="XAZ223" s="28"/>
      <c r="XBA223" s="28"/>
      <c r="XBB223" s="28"/>
      <c r="XBC223" s="28"/>
      <c r="XBD223" s="28"/>
      <c r="XBE223" s="28"/>
      <c r="XBF223" s="28"/>
      <c r="XBG223" s="28"/>
      <c r="XBH223" s="28"/>
      <c r="XBI223" s="28"/>
      <c r="XBJ223" s="28"/>
      <c r="XBK223" s="28"/>
      <c r="XBL223" s="28"/>
      <c r="XBM223" s="28"/>
      <c r="XBN223" s="28"/>
      <c r="XBO223" s="28"/>
      <c r="XBP223" s="28"/>
      <c r="XBQ223" s="28"/>
      <c r="XBR223" s="28"/>
      <c r="XBS223" s="28"/>
      <c r="XBT223" s="28"/>
      <c r="XBU223" s="28"/>
      <c r="XBV223" s="28"/>
      <c r="XBW223" s="28"/>
      <c r="XBX223" s="28"/>
      <c r="XBY223" s="28"/>
      <c r="XBZ223" s="28"/>
      <c r="XCA223" s="28"/>
      <c r="XCB223" s="28"/>
      <c r="XCC223" s="28"/>
      <c r="XCD223" s="28"/>
      <c r="XCE223" s="28"/>
      <c r="XCF223" s="28"/>
      <c r="XCG223" s="28"/>
      <c r="XCH223" s="28"/>
      <c r="XCI223" s="28"/>
      <c r="XCJ223" s="28"/>
      <c r="XCK223" s="28"/>
      <c r="XCL223" s="28"/>
      <c r="XCM223" s="28"/>
      <c r="XCN223" s="28"/>
      <c r="XCO223" s="28"/>
      <c r="XCP223" s="28"/>
      <c r="XCQ223" s="28"/>
      <c r="XCR223" s="28"/>
      <c r="XCS223" s="28"/>
      <c r="XCT223" s="28"/>
      <c r="XCU223" s="28"/>
      <c r="XCV223" s="28"/>
      <c r="XCW223" s="28"/>
      <c r="XCX223" s="28"/>
      <c r="XCY223" s="28"/>
      <c r="XCZ223" s="28"/>
      <c r="XDA223" s="28"/>
      <c r="XDB223" s="28"/>
      <c r="XDC223" s="28"/>
      <c r="XDD223" s="28"/>
      <c r="XDE223" s="28"/>
      <c r="XDF223" s="28"/>
      <c r="XDG223" s="28"/>
      <c r="XDH223" s="28"/>
      <c r="XDI223" s="28"/>
      <c r="XDJ223" s="28"/>
      <c r="XDK223" s="28"/>
      <c r="XDL223" s="28"/>
      <c r="XDM223" s="28"/>
      <c r="XDN223" s="28"/>
      <c r="XDO223" s="28"/>
      <c r="XDP223" s="28"/>
      <c r="XDQ223" s="28"/>
      <c r="XDR223" s="28"/>
      <c r="XDS223" s="28"/>
      <c r="XDT223" s="28"/>
      <c r="XDU223" s="28"/>
      <c r="XDV223" s="28"/>
      <c r="XDW223" s="28"/>
      <c r="XDX223" s="28"/>
      <c r="XDY223" s="28"/>
      <c r="XDZ223" s="28"/>
      <c r="XEA223" s="28"/>
      <c r="XEB223" s="28"/>
      <c r="XEC223" s="28"/>
      <c r="XED223" s="28"/>
      <c r="XEE223" s="28"/>
      <c r="XEF223" s="28"/>
      <c r="XEG223" s="28"/>
      <c r="XEH223" s="28"/>
      <c r="XEI223" s="28"/>
      <c r="XEJ223" s="28"/>
      <c r="XEK223" s="28"/>
      <c r="XEL223" s="28"/>
      <c r="XEM223" s="28"/>
      <c r="XEN223" s="28"/>
      <c r="XEO223" s="28"/>
      <c r="XEP223" s="28"/>
      <c r="XEQ223" s="28"/>
      <c r="XER223" s="28"/>
      <c r="XES223" s="28"/>
      <c r="XET223" s="28"/>
      <c r="XEU223" s="28"/>
      <c r="XEV223" s="28"/>
      <c r="XEW223" s="28"/>
      <c r="XEX223" s="28"/>
      <c r="XEY223" s="28"/>
      <c r="XEZ223" s="28"/>
      <c r="XFA223" s="28"/>
      <c r="XFB223" s="28"/>
      <c r="XFC223" s="28"/>
    </row>
    <row r="224" s="68" customFormat="1" ht="20.25" hidden="1" spans="1:16383">
      <c r="A224" s="140" t="s">
        <v>207</v>
      </c>
      <c r="B224" s="141"/>
      <c r="C224" s="141"/>
      <c r="D224" s="141"/>
      <c r="E224" s="141"/>
      <c r="F224" s="141"/>
      <c r="G224" s="141"/>
      <c r="H224" s="142"/>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WZB224" s="28"/>
      <c r="WZC224" s="28"/>
      <c r="WZD224" s="28"/>
      <c r="WZE224" s="28"/>
      <c r="WZF224" s="28"/>
      <c r="WZG224" s="28"/>
      <c r="WZH224" s="28"/>
      <c r="WZI224" s="28"/>
      <c r="WZJ224" s="28"/>
      <c r="WZK224" s="28"/>
      <c r="WZL224" s="28"/>
      <c r="WZM224" s="28"/>
      <c r="WZN224" s="28"/>
      <c r="WZO224" s="28"/>
      <c r="WZP224" s="28"/>
      <c r="WZQ224" s="28"/>
      <c r="WZR224" s="28"/>
      <c r="WZS224" s="28"/>
      <c r="WZT224" s="28"/>
      <c r="WZU224" s="28"/>
      <c r="WZV224" s="28"/>
      <c r="WZW224" s="28"/>
      <c r="WZX224" s="28"/>
      <c r="WZY224" s="28"/>
      <c r="WZZ224" s="28"/>
      <c r="XAA224" s="28"/>
      <c r="XAB224" s="28"/>
      <c r="XAC224" s="28"/>
      <c r="XAD224" s="28"/>
      <c r="XAE224" s="28"/>
      <c r="XAF224" s="28"/>
      <c r="XAG224" s="28"/>
      <c r="XAH224" s="28"/>
      <c r="XAI224" s="28"/>
      <c r="XAJ224" s="28"/>
      <c r="XAK224" s="28"/>
      <c r="XAL224" s="28"/>
      <c r="XAM224" s="28"/>
      <c r="XAN224" s="28"/>
      <c r="XAO224" s="28"/>
      <c r="XAP224" s="28"/>
      <c r="XAQ224" s="28"/>
      <c r="XAR224" s="28"/>
      <c r="XAS224" s="28"/>
      <c r="XAT224" s="28"/>
      <c r="XAU224" s="28"/>
      <c r="XAV224" s="28"/>
      <c r="XAW224" s="28"/>
      <c r="XAX224" s="28"/>
      <c r="XAY224" s="28"/>
      <c r="XAZ224" s="28"/>
      <c r="XBA224" s="28"/>
      <c r="XBB224" s="28"/>
      <c r="XBC224" s="28"/>
      <c r="XBD224" s="28"/>
      <c r="XBE224" s="28"/>
      <c r="XBF224" s="28"/>
      <c r="XBG224" s="28"/>
      <c r="XBH224" s="28"/>
      <c r="XBI224" s="28"/>
      <c r="XBJ224" s="28"/>
      <c r="XBK224" s="28"/>
      <c r="XBL224" s="28"/>
      <c r="XBM224" s="28"/>
      <c r="XBN224" s="28"/>
      <c r="XBO224" s="28"/>
      <c r="XBP224" s="28"/>
      <c r="XBQ224" s="28"/>
      <c r="XBR224" s="28"/>
      <c r="XBS224" s="28"/>
      <c r="XBT224" s="28"/>
      <c r="XBU224" s="28"/>
      <c r="XBV224" s="28"/>
      <c r="XBW224" s="28"/>
      <c r="XBX224" s="28"/>
      <c r="XBY224" s="28"/>
      <c r="XBZ224" s="28"/>
      <c r="XCA224" s="28"/>
      <c r="XCB224" s="28"/>
      <c r="XCC224" s="28"/>
      <c r="XCD224" s="28"/>
      <c r="XCE224" s="28"/>
      <c r="XCF224" s="28"/>
      <c r="XCG224" s="28"/>
      <c r="XCH224" s="28"/>
      <c r="XCI224" s="28"/>
      <c r="XCJ224" s="28"/>
      <c r="XCK224" s="28"/>
      <c r="XCL224" s="28"/>
      <c r="XCM224" s="28"/>
      <c r="XCN224" s="28"/>
      <c r="XCO224" s="28"/>
      <c r="XCP224" s="28"/>
      <c r="XCQ224" s="28"/>
      <c r="XCR224" s="28"/>
      <c r="XCS224" s="28"/>
      <c r="XCT224" s="28"/>
      <c r="XCU224" s="28"/>
      <c r="XCV224" s="28"/>
      <c r="XCW224" s="28"/>
      <c r="XCX224" s="28"/>
      <c r="XCY224" s="28"/>
      <c r="XCZ224" s="28"/>
      <c r="XDA224" s="28"/>
      <c r="XDB224" s="28"/>
      <c r="XDC224" s="28"/>
      <c r="XDD224" s="28"/>
      <c r="XDE224" s="28"/>
      <c r="XDF224" s="28"/>
      <c r="XDG224" s="28"/>
      <c r="XDH224" s="28"/>
      <c r="XDI224" s="28"/>
      <c r="XDJ224" s="28"/>
      <c r="XDK224" s="28"/>
      <c r="XDL224" s="28"/>
      <c r="XDM224" s="28"/>
      <c r="XDN224" s="28"/>
      <c r="XDO224" s="28"/>
      <c r="XDP224" s="28"/>
      <c r="XDQ224" s="28"/>
      <c r="XDR224" s="28"/>
      <c r="XDS224" s="28"/>
      <c r="XDT224" s="28"/>
      <c r="XDU224" s="28"/>
      <c r="XDV224" s="28"/>
      <c r="XDW224" s="28"/>
      <c r="XDX224" s="28"/>
      <c r="XDY224" s="28"/>
      <c r="XDZ224" s="28"/>
      <c r="XEA224" s="28"/>
      <c r="XEB224" s="28"/>
      <c r="XEC224" s="28"/>
      <c r="XED224" s="28"/>
      <c r="XEE224" s="28"/>
      <c r="XEF224" s="28"/>
      <c r="XEG224" s="28"/>
      <c r="XEH224" s="28"/>
      <c r="XEI224" s="28"/>
      <c r="XEJ224" s="28"/>
      <c r="XEK224" s="28"/>
      <c r="XEL224" s="28"/>
      <c r="XEM224" s="28"/>
      <c r="XEN224" s="28"/>
      <c r="XEO224" s="28"/>
      <c r="XEP224" s="28"/>
      <c r="XEQ224" s="28"/>
      <c r="XER224" s="28"/>
      <c r="XES224" s="28"/>
      <c r="XET224" s="28"/>
      <c r="XEU224" s="28"/>
      <c r="XEV224" s="28"/>
      <c r="XEW224" s="28"/>
      <c r="XEX224" s="28"/>
      <c r="XEY224" s="28"/>
      <c r="XEZ224" s="28"/>
      <c r="XFA224" s="28"/>
      <c r="XFB224" s="28"/>
      <c r="XFC224" s="28"/>
    </row>
    <row r="225" s="68" customFormat="1" ht="20.25" hidden="1" customHeight="1" spans="1:16383">
      <c r="A225" s="136" t="str">
        <f ca="1">T225</f>
        <v>201 &amp; 501</v>
      </c>
      <c r="B225" s="136"/>
      <c r="C225" s="137"/>
      <c r="D225" s="137"/>
      <c r="E225" s="138">
        <v>0</v>
      </c>
      <c r="F225" s="136">
        <v>0</v>
      </c>
      <c r="G225" s="136">
        <v>0</v>
      </c>
      <c r="H225" s="136">
        <f>E225+F225+(IF(G225&lt;101,G225,IF(G225&lt;201,G225/2,IF(G225&lt;=301,G225/3,G225/4))))</f>
        <v>0</v>
      </c>
      <c r="I225" s="28"/>
      <c r="J225" s="28"/>
      <c r="K225" s="28"/>
      <c r="L225" s="28"/>
      <c r="M225" s="28"/>
      <c r="N225" s="28"/>
      <c r="O225" s="28"/>
      <c r="P225" s="28"/>
      <c r="Q225" s="28"/>
      <c r="R225" s="28"/>
      <c r="S225" s="28"/>
      <c r="T225" s="153" t="str">
        <f ca="1">U225&amp;""&amp;" &amp; "&amp;""&amp;V225</f>
        <v>201 &amp; 501</v>
      </c>
      <c r="U225" s="153">
        <f ca="1">(SUMPRODUCT(MID(0&amp;(LEFT(A224,SUM(LEN(A224)-LEN(SUBSTITUTE(A224,{"0","1","2","3"},""))))),LARGE(INDEX(ISNUMBER(--MID((LEFT(A224,SUM(LEN(A224)-LEN(SUBSTITUTE(A224,{"0","1","2","3"},""))))),ROW(INDIRECT("1:"&amp;LEN((LEFT(A224,SUM(LEN(A224)-LEN(SUBSTITUTE(A224,{"0","1","2","3"},"")))))))),1))*ROW(INDIRECT("1:"&amp;LEN((LEFT(A224,SUM(LEN(A224)-LEN(SUBSTITUTE(A224,{"0","1","2","3"},"")))))))),0),ROW(INDIRECT("1:"&amp;LEN((LEFT(A224,SUM(LEN(A224)-LEN(SUBSTITUTE(A224,{"0","1","2","3"},"")))))))))+1,1)*10^ROW(INDIRECT("1:"&amp;LEN((LEFT(A224,SUM(LEN(A224)-LEN(SUBSTITUTE(A224,{"0","1","2","3"},""))))))))/10))*100+1</f>
        <v>201</v>
      </c>
      <c r="V225" s="153">
        <f ca="1">(SUMPRODUCT(MID(0&amp;(--TRIM(RIGHT(SUBSTITUTE(LEFT(A224,_xlfn.AGGREGATE(16,6,FIND({0,1,2,3,4,5,6,7,8,9},A224,ROW(INDIRECT("1:"&amp;LEN(A224)))),1))," ",REPT(" ",LEN(A224))),LEN(A224)))),LARGE(INDEX(ISNUMBER(--MID((--TRIM(RIGHT(SUBSTITUTE(LEFT(A224,_xlfn.AGGREGATE(16,6,FIND({0,1,2,3,4,5,6,7,8,9},A224,ROW(INDIRECT("1:"&amp;LEN(A224)))),1))," ",REPT(" ",LEN(A224))),LEN(A224)))),ROW(INDIRECT("1:"&amp;LEN((--TRIM(RIGHT(SUBSTITUTE(LEFT(A224,_xlfn.AGGREGATE(16,6,FIND({0,1,2,3,4,5,6,7,8,9},A224,ROW(INDIRECT("1:"&amp;LEN(A224)))),1))," ",REPT(" ",LEN(A224))),LEN(A224))))))),1))*ROW(INDIRECT("1:"&amp;LEN((--TRIM(RIGHT(SUBSTITUTE(LEFT(A224,_xlfn.AGGREGATE(16,6,FIND({0,1,2,3,4,5,6,7,8,9},A224,ROW(INDIRECT("1:"&amp;LEN(A224)))),1))," ",REPT(" ",LEN(A224))),LEN(A224))))))),0),ROW(INDIRECT("1:"&amp;LEN((--TRIM(RIGHT(SUBSTITUTE(LEFT(A224,_xlfn.AGGREGATE(16,6,FIND({0,1,2,3,4,5,6,7,8,9},A224,ROW(INDIRECT("1:"&amp;LEN(A224)))),1))," ",REPT(" ",LEN(A224))),LEN(A224))))))))+1,1)*10^ROW(INDIRECT("1:"&amp;LEN((--TRIM(RIGHT(SUBSTITUTE(LEFT(A224,_xlfn.AGGREGATE(16,6,FIND({0,1,2,3,4,5,6,7,8,9},A224,ROW(INDIRECT("1:"&amp;LEN(A224)))),1))," ",REPT(" ",LEN(A224))),LEN(A224)))))))/10))*100+1</f>
        <v>501</v>
      </c>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WZB225" s="28"/>
      <c r="WZC225" s="28"/>
      <c r="WZD225" s="28"/>
      <c r="WZE225" s="28"/>
      <c r="WZF225" s="28"/>
      <c r="WZG225" s="28"/>
      <c r="WZH225" s="28"/>
      <c r="WZI225" s="28"/>
      <c r="WZJ225" s="28"/>
      <c r="WZK225" s="28"/>
      <c r="WZL225" s="28"/>
      <c r="WZM225" s="28"/>
      <c r="WZN225" s="28"/>
      <c r="WZO225" s="28"/>
      <c r="WZP225" s="28"/>
      <c r="WZQ225" s="28"/>
      <c r="WZR225" s="28"/>
      <c r="WZS225" s="28"/>
      <c r="WZT225" s="28"/>
      <c r="WZU225" s="28"/>
      <c r="WZV225" s="28"/>
      <c r="WZW225" s="28"/>
      <c r="WZX225" s="28"/>
      <c r="WZY225" s="28"/>
      <c r="WZZ225" s="28"/>
      <c r="XAA225" s="28"/>
      <c r="XAB225" s="28"/>
      <c r="XAC225" s="28"/>
      <c r="XAD225" s="28"/>
      <c r="XAE225" s="28"/>
      <c r="XAF225" s="28"/>
      <c r="XAG225" s="28"/>
      <c r="XAH225" s="28"/>
      <c r="XAI225" s="28"/>
      <c r="XAJ225" s="28"/>
      <c r="XAK225" s="28"/>
      <c r="XAL225" s="28"/>
      <c r="XAM225" s="28"/>
      <c r="XAN225" s="28"/>
      <c r="XAO225" s="28"/>
      <c r="XAP225" s="28"/>
      <c r="XAQ225" s="28"/>
      <c r="XAR225" s="28"/>
      <c r="XAS225" s="28"/>
      <c r="XAT225" s="28"/>
      <c r="XAU225" s="28"/>
      <c r="XAV225" s="28"/>
      <c r="XAW225" s="28"/>
      <c r="XAX225" s="28"/>
      <c r="XAY225" s="28"/>
      <c r="XAZ225" s="28"/>
      <c r="XBA225" s="28"/>
      <c r="XBB225" s="28"/>
      <c r="XBC225" s="28"/>
      <c r="XBD225" s="28"/>
      <c r="XBE225" s="28"/>
      <c r="XBF225" s="28"/>
      <c r="XBG225" s="28"/>
      <c r="XBH225" s="28"/>
      <c r="XBI225" s="28"/>
      <c r="XBJ225" s="28"/>
      <c r="XBK225" s="28"/>
      <c r="XBL225" s="28"/>
      <c r="XBM225" s="28"/>
      <c r="XBN225" s="28"/>
      <c r="XBO225" s="28"/>
      <c r="XBP225" s="28"/>
      <c r="XBQ225" s="28"/>
      <c r="XBR225" s="28"/>
      <c r="XBS225" s="28"/>
      <c r="XBT225" s="28"/>
      <c r="XBU225" s="28"/>
      <c r="XBV225" s="28"/>
      <c r="XBW225" s="28"/>
      <c r="XBX225" s="28"/>
      <c r="XBY225" s="28"/>
      <c r="XBZ225" s="28"/>
      <c r="XCA225" s="28"/>
      <c r="XCB225" s="28"/>
      <c r="XCC225" s="28"/>
      <c r="XCD225" s="28"/>
      <c r="XCE225" s="28"/>
      <c r="XCF225" s="28"/>
      <c r="XCG225" s="28"/>
      <c r="XCH225" s="28"/>
      <c r="XCI225" s="28"/>
      <c r="XCJ225" s="28"/>
      <c r="XCK225" s="28"/>
      <c r="XCL225" s="28"/>
      <c r="XCM225" s="28"/>
      <c r="XCN225" s="28"/>
      <c r="XCO225" s="28"/>
      <c r="XCP225" s="28"/>
      <c r="XCQ225" s="28"/>
      <c r="XCR225" s="28"/>
      <c r="XCS225" s="28"/>
      <c r="XCT225" s="28"/>
      <c r="XCU225" s="28"/>
      <c r="XCV225" s="28"/>
      <c r="XCW225" s="28"/>
      <c r="XCX225" s="28"/>
      <c r="XCY225" s="28"/>
      <c r="XCZ225" s="28"/>
      <c r="XDA225" s="28"/>
      <c r="XDB225" s="28"/>
      <c r="XDC225" s="28"/>
      <c r="XDD225" s="28"/>
      <c r="XDE225" s="28"/>
      <c r="XDF225" s="28"/>
      <c r="XDG225" s="28"/>
      <c r="XDH225" s="28"/>
      <c r="XDI225" s="28"/>
      <c r="XDJ225" s="28"/>
      <c r="XDK225" s="28"/>
      <c r="XDL225" s="28"/>
      <c r="XDM225" s="28"/>
      <c r="XDN225" s="28"/>
      <c r="XDO225" s="28"/>
      <c r="XDP225" s="28"/>
      <c r="XDQ225" s="28"/>
      <c r="XDR225" s="28"/>
      <c r="XDS225" s="28"/>
      <c r="XDT225" s="28"/>
      <c r="XDU225" s="28"/>
      <c r="XDV225" s="28"/>
      <c r="XDW225" s="28"/>
      <c r="XDX225" s="28"/>
      <c r="XDY225" s="28"/>
      <c r="XDZ225" s="28"/>
      <c r="XEA225" s="28"/>
      <c r="XEB225" s="28"/>
      <c r="XEC225" s="28"/>
      <c r="XED225" s="28"/>
      <c r="XEE225" s="28"/>
      <c r="XEF225" s="28"/>
      <c r="XEG225" s="28"/>
      <c r="XEH225" s="28"/>
      <c r="XEI225" s="28"/>
      <c r="XEJ225" s="28"/>
      <c r="XEK225" s="28"/>
      <c r="XEL225" s="28"/>
      <c r="XEM225" s="28"/>
      <c r="XEN225" s="28"/>
      <c r="XEO225" s="28"/>
      <c r="XEP225" s="28"/>
      <c r="XEQ225" s="28"/>
      <c r="XER225" s="28"/>
      <c r="XES225" s="28"/>
      <c r="XET225" s="28"/>
      <c r="XEU225" s="28"/>
      <c r="XEV225" s="28"/>
      <c r="XEW225" s="28"/>
      <c r="XEX225" s="28"/>
      <c r="XEY225" s="28"/>
      <c r="XEZ225" s="28"/>
      <c r="XFA225" s="28"/>
      <c r="XFB225" s="28"/>
      <c r="XFC225" s="28"/>
    </row>
    <row r="226" s="68" customFormat="1" ht="20.25" hidden="1" customHeight="1" spans="1:16383">
      <c r="A226" s="136" t="str">
        <f ca="1" t="shared" ref="A226:A232" si="13">T226</f>
        <v>202 &amp; 502</v>
      </c>
      <c r="B226" s="136"/>
      <c r="C226" s="137"/>
      <c r="D226" s="137"/>
      <c r="E226" s="138"/>
      <c r="F226" s="136"/>
      <c r="G226" s="136"/>
      <c r="H226" s="136">
        <f t="shared" ref="H226:H232" si="14">E226+F226+(IF(G226&lt;101,G226,IF(G226&lt;201,G226/2,IF(G226&lt;=301,G226/3,G226/4))))</f>
        <v>0</v>
      </c>
      <c r="I226" s="28"/>
      <c r="J226" s="28"/>
      <c r="K226" s="28"/>
      <c r="L226" s="28"/>
      <c r="M226" s="28"/>
      <c r="N226" s="28"/>
      <c r="O226" s="28"/>
      <c r="P226" s="28"/>
      <c r="Q226" s="28"/>
      <c r="R226" s="28"/>
      <c r="S226" s="28"/>
      <c r="T226" s="153" t="str">
        <f ca="1" t="shared" ref="T226:T232" si="15">U226&amp;""&amp;" &amp; "&amp;""&amp;V226</f>
        <v>202 &amp; 502</v>
      </c>
      <c r="U226" s="153">
        <f ca="1">U225+1</f>
        <v>202</v>
      </c>
      <c r="V226" s="153">
        <f ca="1">V225+1</f>
        <v>502</v>
      </c>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WZB226" s="28"/>
      <c r="WZC226" s="28"/>
      <c r="WZD226" s="28"/>
      <c r="WZE226" s="28"/>
      <c r="WZF226" s="28"/>
      <c r="WZG226" s="28"/>
      <c r="WZH226" s="28"/>
      <c r="WZI226" s="28"/>
      <c r="WZJ226" s="28"/>
      <c r="WZK226" s="28"/>
      <c r="WZL226" s="28"/>
      <c r="WZM226" s="28"/>
      <c r="WZN226" s="28"/>
      <c r="WZO226" s="28"/>
      <c r="WZP226" s="28"/>
      <c r="WZQ226" s="28"/>
      <c r="WZR226" s="28"/>
      <c r="WZS226" s="28"/>
      <c r="WZT226" s="28"/>
      <c r="WZU226" s="28"/>
      <c r="WZV226" s="28"/>
      <c r="WZW226" s="28"/>
      <c r="WZX226" s="28"/>
      <c r="WZY226" s="28"/>
      <c r="WZZ226" s="28"/>
      <c r="XAA226" s="28"/>
      <c r="XAB226" s="28"/>
      <c r="XAC226" s="28"/>
      <c r="XAD226" s="28"/>
      <c r="XAE226" s="28"/>
      <c r="XAF226" s="28"/>
      <c r="XAG226" s="28"/>
      <c r="XAH226" s="28"/>
      <c r="XAI226" s="28"/>
      <c r="XAJ226" s="28"/>
      <c r="XAK226" s="28"/>
      <c r="XAL226" s="28"/>
      <c r="XAM226" s="28"/>
      <c r="XAN226" s="28"/>
      <c r="XAO226" s="28"/>
      <c r="XAP226" s="28"/>
      <c r="XAQ226" s="28"/>
      <c r="XAR226" s="28"/>
      <c r="XAS226" s="28"/>
      <c r="XAT226" s="28"/>
      <c r="XAU226" s="28"/>
      <c r="XAV226" s="28"/>
      <c r="XAW226" s="28"/>
      <c r="XAX226" s="28"/>
      <c r="XAY226" s="28"/>
      <c r="XAZ226" s="28"/>
      <c r="XBA226" s="28"/>
      <c r="XBB226" s="28"/>
      <c r="XBC226" s="28"/>
      <c r="XBD226" s="28"/>
      <c r="XBE226" s="28"/>
      <c r="XBF226" s="28"/>
      <c r="XBG226" s="28"/>
      <c r="XBH226" s="28"/>
      <c r="XBI226" s="28"/>
      <c r="XBJ226" s="28"/>
      <c r="XBK226" s="28"/>
      <c r="XBL226" s="28"/>
      <c r="XBM226" s="28"/>
      <c r="XBN226" s="28"/>
      <c r="XBO226" s="28"/>
      <c r="XBP226" s="28"/>
      <c r="XBQ226" s="28"/>
      <c r="XBR226" s="28"/>
      <c r="XBS226" s="28"/>
      <c r="XBT226" s="28"/>
      <c r="XBU226" s="28"/>
      <c r="XBV226" s="28"/>
      <c r="XBW226" s="28"/>
      <c r="XBX226" s="28"/>
      <c r="XBY226" s="28"/>
      <c r="XBZ226" s="28"/>
      <c r="XCA226" s="28"/>
      <c r="XCB226" s="28"/>
      <c r="XCC226" s="28"/>
      <c r="XCD226" s="28"/>
      <c r="XCE226" s="28"/>
      <c r="XCF226" s="28"/>
      <c r="XCG226" s="28"/>
      <c r="XCH226" s="28"/>
      <c r="XCI226" s="28"/>
      <c r="XCJ226" s="28"/>
      <c r="XCK226" s="28"/>
      <c r="XCL226" s="28"/>
      <c r="XCM226" s="28"/>
      <c r="XCN226" s="28"/>
      <c r="XCO226" s="28"/>
      <c r="XCP226" s="28"/>
      <c r="XCQ226" s="28"/>
      <c r="XCR226" s="28"/>
      <c r="XCS226" s="28"/>
      <c r="XCT226" s="28"/>
      <c r="XCU226" s="28"/>
      <c r="XCV226" s="28"/>
      <c r="XCW226" s="28"/>
      <c r="XCX226" s="28"/>
      <c r="XCY226" s="28"/>
      <c r="XCZ226" s="28"/>
      <c r="XDA226" s="28"/>
      <c r="XDB226" s="28"/>
      <c r="XDC226" s="28"/>
      <c r="XDD226" s="28"/>
      <c r="XDE226" s="28"/>
      <c r="XDF226" s="28"/>
      <c r="XDG226" s="28"/>
      <c r="XDH226" s="28"/>
      <c r="XDI226" s="28"/>
      <c r="XDJ226" s="28"/>
      <c r="XDK226" s="28"/>
      <c r="XDL226" s="28"/>
      <c r="XDM226" s="28"/>
      <c r="XDN226" s="28"/>
      <c r="XDO226" s="28"/>
      <c r="XDP226" s="28"/>
      <c r="XDQ226" s="28"/>
      <c r="XDR226" s="28"/>
      <c r="XDS226" s="28"/>
      <c r="XDT226" s="28"/>
      <c r="XDU226" s="28"/>
      <c r="XDV226" s="28"/>
      <c r="XDW226" s="28"/>
      <c r="XDX226" s="28"/>
      <c r="XDY226" s="28"/>
      <c r="XDZ226" s="28"/>
      <c r="XEA226" s="28"/>
      <c r="XEB226" s="28"/>
      <c r="XEC226" s="28"/>
      <c r="XED226" s="28"/>
      <c r="XEE226" s="28"/>
      <c r="XEF226" s="28"/>
      <c r="XEG226" s="28"/>
      <c r="XEH226" s="28"/>
      <c r="XEI226" s="28"/>
      <c r="XEJ226" s="28"/>
      <c r="XEK226" s="28"/>
      <c r="XEL226" s="28"/>
      <c r="XEM226" s="28"/>
      <c r="XEN226" s="28"/>
      <c r="XEO226" s="28"/>
      <c r="XEP226" s="28"/>
      <c r="XEQ226" s="28"/>
      <c r="XER226" s="28"/>
      <c r="XES226" s="28"/>
      <c r="XET226" s="28"/>
      <c r="XEU226" s="28"/>
      <c r="XEV226" s="28"/>
      <c r="XEW226" s="28"/>
      <c r="XEX226" s="28"/>
      <c r="XEY226" s="28"/>
      <c r="XEZ226" s="28"/>
      <c r="XFA226" s="28"/>
      <c r="XFB226" s="28"/>
      <c r="XFC226" s="28"/>
    </row>
    <row r="227" s="68" customFormat="1" ht="20.25" hidden="1" customHeight="1" spans="1:16383">
      <c r="A227" s="136" t="str">
        <f ca="1" t="shared" si="13"/>
        <v>203 &amp; 503</v>
      </c>
      <c r="B227" s="136"/>
      <c r="C227" s="137"/>
      <c r="D227" s="137"/>
      <c r="E227" s="138"/>
      <c r="F227" s="136"/>
      <c r="G227" s="136"/>
      <c r="H227" s="136">
        <f t="shared" si="14"/>
        <v>0</v>
      </c>
      <c r="I227" s="28"/>
      <c r="J227" s="28"/>
      <c r="K227" s="28"/>
      <c r="L227" s="28"/>
      <c r="M227" s="28"/>
      <c r="N227" s="28"/>
      <c r="O227" s="28"/>
      <c r="P227" s="28"/>
      <c r="Q227" s="28"/>
      <c r="R227" s="28"/>
      <c r="S227" s="28"/>
      <c r="T227" s="153" t="str">
        <f ca="1" t="shared" si="15"/>
        <v>203 &amp; 503</v>
      </c>
      <c r="U227" s="153">
        <f ca="1" t="shared" ref="U227:U232" si="16">U226+1</f>
        <v>203</v>
      </c>
      <c r="V227" s="153">
        <f ca="1" t="shared" ref="V227:V232" si="17">V226+1</f>
        <v>503</v>
      </c>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WZB227" s="28"/>
      <c r="WZC227" s="28"/>
      <c r="WZD227" s="28"/>
      <c r="WZE227" s="28"/>
      <c r="WZF227" s="28"/>
      <c r="WZG227" s="28"/>
      <c r="WZH227" s="28"/>
      <c r="WZI227" s="28"/>
      <c r="WZJ227" s="28"/>
      <c r="WZK227" s="28"/>
      <c r="WZL227" s="28"/>
      <c r="WZM227" s="28"/>
      <c r="WZN227" s="28"/>
      <c r="WZO227" s="28"/>
      <c r="WZP227" s="28"/>
      <c r="WZQ227" s="28"/>
      <c r="WZR227" s="28"/>
      <c r="WZS227" s="28"/>
      <c r="WZT227" s="28"/>
      <c r="WZU227" s="28"/>
      <c r="WZV227" s="28"/>
      <c r="WZW227" s="28"/>
      <c r="WZX227" s="28"/>
      <c r="WZY227" s="28"/>
      <c r="WZZ227" s="28"/>
      <c r="XAA227" s="28"/>
      <c r="XAB227" s="28"/>
      <c r="XAC227" s="28"/>
      <c r="XAD227" s="28"/>
      <c r="XAE227" s="28"/>
      <c r="XAF227" s="28"/>
      <c r="XAG227" s="28"/>
      <c r="XAH227" s="28"/>
      <c r="XAI227" s="28"/>
      <c r="XAJ227" s="28"/>
      <c r="XAK227" s="28"/>
      <c r="XAL227" s="28"/>
      <c r="XAM227" s="28"/>
      <c r="XAN227" s="28"/>
      <c r="XAO227" s="28"/>
      <c r="XAP227" s="28"/>
      <c r="XAQ227" s="28"/>
      <c r="XAR227" s="28"/>
      <c r="XAS227" s="28"/>
      <c r="XAT227" s="28"/>
      <c r="XAU227" s="28"/>
      <c r="XAV227" s="28"/>
      <c r="XAW227" s="28"/>
      <c r="XAX227" s="28"/>
      <c r="XAY227" s="28"/>
      <c r="XAZ227" s="28"/>
      <c r="XBA227" s="28"/>
      <c r="XBB227" s="28"/>
      <c r="XBC227" s="28"/>
      <c r="XBD227" s="28"/>
      <c r="XBE227" s="28"/>
      <c r="XBF227" s="28"/>
      <c r="XBG227" s="28"/>
      <c r="XBH227" s="28"/>
      <c r="XBI227" s="28"/>
      <c r="XBJ227" s="28"/>
      <c r="XBK227" s="28"/>
      <c r="XBL227" s="28"/>
      <c r="XBM227" s="28"/>
      <c r="XBN227" s="28"/>
      <c r="XBO227" s="28"/>
      <c r="XBP227" s="28"/>
      <c r="XBQ227" s="28"/>
      <c r="XBR227" s="28"/>
      <c r="XBS227" s="28"/>
      <c r="XBT227" s="28"/>
      <c r="XBU227" s="28"/>
      <c r="XBV227" s="28"/>
      <c r="XBW227" s="28"/>
      <c r="XBX227" s="28"/>
      <c r="XBY227" s="28"/>
      <c r="XBZ227" s="28"/>
      <c r="XCA227" s="28"/>
      <c r="XCB227" s="28"/>
      <c r="XCC227" s="28"/>
      <c r="XCD227" s="28"/>
      <c r="XCE227" s="28"/>
      <c r="XCF227" s="28"/>
      <c r="XCG227" s="28"/>
      <c r="XCH227" s="28"/>
      <c r="XCI227" s="28"/>
      <c r="XCJ227" s="28"/>
      <c r="XCK227" s="28"/>
      <c r="XCL227" s="28"/>
      <c r="XCM227" s="28"/>
      <c r="XCN227" s="28"/>
      <c r="XCO227" s="28"/>
      <c r="XCP227" s="28"/>
      <c r="XCQ227" s="28"/>
      <c r="XCR227" s="28"/>
      <c r="XCS227" s="28"/>
      <c r="XCT227" s="28"/>
      <c r="XCU227" s="28"/>
      <c r="XCV227" s="28"/>
      <c r="XCW227" s="28"/>
      <c r="XCX227" s="28"/>
      <c r="XCY227" s="28"/>
      <c r="XCZ227" s="28"/>
      <c r="XDA227" s="28"/>
      <c r="XDB227" s="28"/>
      <c r="XDC227" s="28"/>
      <c r="XDD227" s="28"/>
      <c r="XDE227" s="28"/>
      <c r="XDF227" s="28"/>
      <c r="XDG227" s="28"/>
      <c r="XDH227" s="28"/>
      <c r="XDI227" s="28"/>
      <c r="XDJ227" s="28"/>
      <c r="XDK227" s="28"/>
      <c r="XDL227" s="28"/>
      <c r="XDM227" s="28"/>
      <c r="XDN227" s="28"/>
      <c r="XDO227" s="28"/>
      <c r="XDP227" s="28"/>
      <c r="XDQ227" s="28"/>
      <c r="XDR227" s="28"/>
      <c r="XDS227" s="28"/>
      <c r="XDT227" s="28"/>
      <c r="XDU227" s="28"/>
      <c r="XDV227" s="28"/>
      <c r="XDW227" s="28"/>
      <c r="XDX227" s="28"/>
      <c r="XDY227" s="28"/>
      <c r="XDZ227" s="28"/>
      <c r="XEA227" s="28"/>
      <c r="XEB227" s="28"/>
      <c r="XEC227" s="28"/>
      <c r="XED227" s="28"/>
      <c r="XEE227" s="28"/>
      <c r="XEF227" s="28"/>
      <c r="XEG227" s="28"/>
      <c r="XEH227" s="28"/>
      <c r="XEI227" s="28"/>
      <c r="XEJ227" s="28"/>
      <c r="XEK227" s="28"/>
      <c r="XEL227" s="28"/>
      <c r="XEM227" s="28"/>
      <c r="XEN227" s="28"/>
      <c r="XEO227" s="28"/>
      <c r="XEP227" s="28"/>
      <c r="XEQ227" s="28"/>
      <c r="XER227" s="28"/>
      <c r="XES227" s="28"/>
      <c r="XET227" s="28"/>
      <c r="XEU227" s="28"/>
      <c r="XEV227" s="28"/>
      <c r="XEW227" s="28"/>
      <c r="XEX227" s="28"/>
      <c r="XEY227" s="28"/>
      <c r="XEZ227" s="28"/>
      <c r="XFA227" s="28"/>
      <c r="XFB227" s="28"/>
      <c r="XFC227" s="28"/>
    </row>
    <row r="228" s="68" customFormat="1" ht="20.25" hidden="1" customHeight="1" spans="1:16383">
      <c r="A228" s="136" t="str">
        <f ca="1" t="shared" si="13"/>
        <v>204 &amp; 504</v>
      </c>
      <c r="B228" s="136"/>
      <c r="C228" s="137"/>
      <c r="D228" s="137"/>
      <c r="E228" s="138"/>
      <c r="F228" s="136"/>
      <c r="G228" s="136"/>
      <c r="H228" s="136">
        <f t="shared" si="14"/>
        <v>0</v>
      </c>
      <c r="I228" s="28"/>
      <c r="J228" s="28"/>
      <c r="K228" s="28"/>
      <c r="L228" s="28"/>
      <c r="M228" s="28"/>
      <c r="N228" s="28"/>
      <c r="O228" s="28"/>
      <c r="P228" s="28"/>
      <c r="Q228" s="28"/>
      <c r="R228" s="28"/>
      <c r="S228" s="28"/>
      <c r="T228" s="153" t="str">
        <f ca="1" t="shared" si="15"/>
        <v>204 &amp; 504</v>
      </c>
      <c r="U228" s="153">
        <f ca="1" t="shared" si="16"/>
        <v>204</v>
      </c>
      <c r="V228" s="153">
        <f ca="1" t="shared" si="17"/>
        <v>504</v>
      </c>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WZB228" s="28"/>
      <c r="WZC228" s="28"/>
      <c r="WZD228" s="28"/>
      <c r="WZE228" s="28"/>
      <c r="WZF228" s="28"/>
      <c r="WZG228" s="28"/>
      <c r="WZH228" s="28"/>
      <c r="WZI228" s="28"/>
      <c r="WZJ228" s="28"/>
      <c r="WZK228" s="28"/>
      <c r="WZL228" s="28"/>
      <c r="WZM228" s="28"/>
      <c r="WZN228" s="28"/>
      <c r="WZO228" s="28"/>
      <c r="WZP228" s="28"/>
      <c r="WZQ228" s="28"/>
      <c r="WZR228" s="28"/>
      <c r="WZS228" s="28"/>
      <c r="WZT228" s="28"/>
      <c r="WZU228" s="28"/>
      <c r="WZV228" s="28"/>
      <c r="WZW228" s="28"/>
      <c r="WZX228" s="28"/>
      <c r="WZY228" s="28"/>
      <c r="WZZ228" s="28"/>
      <c r="XAA228" s="28"/>
      <c r="XAB228" s="28"/>
      <c r="XAC228" s="28"/>
      <c r="XAD228" s="28"/>
      <c r="XAE228" s="28"/>
      <c r="XAF228" s="28"/>
      <c r="XAG228" s="28"/>
      <c r="XAH228" s="28"/>
      <c r="XAI228" s="28"/>
      <c r="XAJ228" s="28"/>
      <c r="XAK228" s="28"/>
      <c r="XAL228" s="28"/>
      <c r="XAM228" s="28"/>
      <c r="XAN228" s="28"/>
      <c r="XAO228" s="28"/>
      <c r="XAP228" s="28"/>
      <c r="XAQ228" s="28"/>
      <c r="XAR228" s="28"/>
      <c r="XAS228" s="28"/>
      <c r="XAT228" s="28"/>
      <c r="XAU228" s="28"/>
      <c r="XAV228" s="28"/>
      <c r="XAW228" s="28"/>
      <c r="XAX228" s="28"/>
      <c r="XAY228" s="28"/>
      <c r="XAZ228" s="28"/>
      <c r="XBA228" s="28"/>
      <c r="XBB228" s="28"/>
      <c r="XBC228" s="28"/>
      <c r="XBD228" s="28"/>
      <c r="XBE228" s="28"/>
      <c r="XBF228" s="28"/>
      <c r="XBG228" s="28"/>
      <c r="XBH228" s="28"/>
      <c r="XBI228" s="28"/>
      <c r="XBJ228" s="28"/>
      <c r="XBK228" s="28"/>
      <c r="XBL228" s="28"/>
      <c r="XBM228" s="28"/>
      <c r="XBN228" s="28"/>
      <c r="XBO228" s="28"/>
      <c r="XBP228" s="28"/>
      <c r="XBQ228" s="28"/>
      <c r="XBR228" s="28"/>
      <c r="XBS228" s="28"/>
      <c r="XBT228" s="28"/>
      <c r="XBU228" s="28"/>
      <c r="XBV228" s="28"/>
      <c r="XBW228" s="28"/>
      <c r="XBX228" s="28"/>
      <c r="XBY228" s="28"/>
      <c r="XBZ228" s="28"/>
      <c r="XCA228" s="28"/>
      <c r="XCB228" s="28"/>
      <c r="XCC228" s="28"/>
      <c r="XCD228" s="28"/>
      <c r="XCE228" s="28"/>
      <c r="XCF228" s="28"/>
      <c r="XCG228" s="28"/>
      <c r="XCH228" s="28"/>
      <c r="XCI228" s="28"/>
      <c r="XCJ228" s="28"/>
      <c r="XCK228" s="28"/>
      <c r="XCL228" s="28"/>
      <c r="XCM228" s="28"/>
      <c r="XCN228" s="28"/>
      <c r="XCO228" s="28"/>
      <c r="XCP228" s="28"/>
      <c r="XCQ228" s="28"/>
      <c r="XCR228" s="28"/>
      <c r="XCS228" s="28"/>
      <c r="XCT228" s="28"/>
      <c r="XCU228" s="28"/>
      <c r="XCV228" s="28"/>
      <c r="XCW228" s="28"/>
      <c r="XCX228" s="28"/>
      <c r="XCY228" s="28"/>
      <c r="XCZ228" s="28"/>
      <c r="XDA228" s="28"/>
      <c r="XDB228" s="28"/>
      <c r="XDC228" s="28"/>
      <c r="XDD228" s="28"/>
      <c r="XDE228" s="28"/>
      <c r="XDF228" s="28"/>
      <c r="XDG228" s="28"/>
      <c r="XDH228" s="28"/>
      <c r="XDI228" s="28"/>
      <c r="XDJ228" s="28"/>
      <c r="XDK228" s="28"/>
      <c r="XDL228" s="28"/>
      <c r="XDM228" s="28"/>
      <c r="XDN228" s="28"/>
      <c r="XDO228" s="28"/>
      <c r="XDP228" s="28"/>
      <c r="XDQ228" s="28"/>
      <c r="XDR228" s="28"/>
      <c r="XDS228" s="28"/>
      <c r="XDT228" s="28"/>
      <c r="XDU228" s="28"/>
      <c r="XDV228" s="28"/>
      <c r="XDW228" s="28"/>
      <c r="XDX228" s="28"/>
      <c r="XDY228" s="28"/>
      <c r="XDZ228" s="28"/>
      <c r="XEA228" s="28"/>
      <c r="XEB228" s="28"/>
      <c r="XEC228" s="28"/>
      <c r="XED228" s="28"/>
      <c r="XEE228" s="28"/>
      <c r="XEF228" s="28"/>
      <c r="XEG228" s="28"/>
      <c r="XEH228" s="28"/>
      <c r="XEI228" s="28"/>
      <c r="XEJ228" s="28"/>
      <c r="XEK228" s="28"/>
      <c r="XEL228" s="28"/>
      <c r="XEM228" s="28"/>
      <c r="XEN228" s="28"/>
      <c r="XEO228" s="28"/>
      <c r="XEP228" s="28"/>
      <c r="XEQ228" s="28"/>
      <c r="XER228" s="28"/>
      <c r="XES228" s="28"/>
      <c r="XET228" s="28"/>
      <c r="XEU228" s="28"/>
      <c r="XEV228" s="28"/>
      <c r="XEW228" s="28"/>
      <c r="XEX228" s="28"/>
      <c r="XEY228" s="28"/>
      <c r="XEZ228" s="28"/>
      <c r="XFA228" s="28"/>
      <c r="XFB228" s="28"/>
      <c r="XFC228" s="28"/>
    </row>
    <row r="229" s="68" customFormat="1" ht="20.25" hidden="1" customHeight="1" spans="1:16383">
      <c r="A229" s="136" t="str">
        <f ca="1" t="shared" si="13"/>
        <v>205 &amp; 505</v>
      </c>
      <c r="B229" s="136"/>
      <c r="C229" s="137"/>
      <c r="D229" s="137"/>
      <c r="E229" s="138"/>
      <c r="F229" s="136"/>
      <c r="G229" s="136"/>
      <c r="H229" s="136">
        <f t="shared" si="14"/>
        <v>0</v>
      </c>
      <c r="I229" s="28"/>
      <c r="J229" s="28"/>
      <c r="K229" s="28"/>
      <c r="L229" s="28"/>
      <c r="M229" s="28"/>
      <c r="N229" s="28"/>
      <c r="O229" s="28"/>
      <c r="P229" s="28"/>
      <c r="Q229" s="28"/>
      <c r="R229" s="28"/>
      <c r="S229" s="28"/>
      <c r="T229" s="153" t="str">
        <f ca="1" t="shared" si="15"/>
        <v>205 &amp; 505</v>
      </c>
      <c r="U229" s="153">
        <f ca="1" t="shared" si="16"/>
        <v>205</v>
      </c>
      <c r="V229" s="153">
        <f ca="1" t="shared" si="17"/>
        <v>505</v>
      </c>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WZB229" s="28"/>
      <c r="WZC229" s="28"/>
      <c r="WZD229" s="28"/>
      <c r="WZE229" s="28"/>
      <c r="WZF229" s="28"/>
      <c r="WZG229" s="28"/>
      <c r="WZH229" s="28"/>
      <c r="WZI229" s="28"/>
      <c r="WZJ229" s="28"/>
      <c r="WZK229" s="28"/>
      <c r="WZL229" s="28"/>
      <c r="WZM229" s="28"/>
      <c r="WZN229" s="28"/>
      <c r="WZO229" s="28"/>
      <c r="WZP229" s="28"/>
      <c r="WZQ229" s="28"/>
      <c r="WZR229" s="28"/>
      <c r="WZS229" s="28"/>
      <c r="WZT229" s="28"/>
      <c r="WZU229" s="28"/>
      <c r="WZV229" s="28"/>
      <c r="WZW229" s="28"/>
      <c r="WZX229" s="28"/>
      <c r="WZY229" s="28"/>
      <c r="WZZ229" s="28"/>
      <c r="XAA229" s="28"/>
      <c r="XAB229" s="28"/>
      <c r="XAC229" s="28"/>
      <c r="XAD229" s="28"/>
      <c r="XAE229" s="28"/>
      <c r="XAF229" s="28"/>
      <c r="XAG229" s="28"/>
      <c r="XAH229" s="28"/>
      <c r="XAI229" s="28"/>
      <c r="XAJ229" s="28"/>
      <c r="XAK229" s="28"/>
      <c r="XAL229" s="28"/>
      <c r="XAM229" s="28"/>
      <c r="XAN229" s="28"/>
      <c r="XAO229" s="28"/>
      <c r="XAP229" s="28"/>
      <c r="XAQ229" s="28"/>
      <c r="XAR229" s="28"/>
      <c r="XAS229" s="28"/>
      <c r="XAT229" s="28"/>
      <c r="XAU229" s="28"/>
      <c r="XAV229" s="28"/>
      <c r="XAW229" s="28"/>
      <c r="XAX229" s="28"/>
      <c r="XAY229" s="28"/>
      <c r="XAZ229" s="28"/>
      <c r="XBA229" s="28"/>
      <c r="XBB229" s="28"/>
      <c r="XBC229" s="28"/>
      <c r="XBD229" s="28"/>
      <c r="XBE229" s="28"/>
      <c r="XBF229" s="28"/>
      <c r="XBG229" s="28"/>
      <c r="XBH229" s="28"/>
      <c r="XBI229" s="28"/>
      <c r="XBJ229" s="28"/>
      <c r="XBK229" s="28"/>
      <c r="XBL229" s="28"/>
      <c r="XBM229" s="28"/>
      <c r="XBN229" s="28"/>
      <c r="XBO229" s="28"/>
      <c r="XBP229" s="28"/>
      <c r="XBQ229" s="28"/>
      <c r="XBR229" s="28"/>
      <c r="XBS229" s="28"/>
      <c r="XBT229" s="28"/>
      <c r="XBU229" s="28"/>
      <c r="XBV229" s="28"/>
      <c r="XBW229" s="28"/>
      <c r="XBX229" s="28"/>
      <c r="XBY229" s="28"/>
      <c r="XBZ229" s="28"/>
      <c r="XCA229" s="28"/>
      <c r="XCB229" s="28"/>
      <c r="XCC229" s="28"/>
      <c r="XCD229" s="28"/>
      <c r="XCE229" s="28"/>
      <c r="XCF229" s="28"/>
      <c r="XCG229" s="28"/>
      <c r="XCH229" s="28"/>
      <c r="XCI229" s="28"/>
      <c r="XCJ229" s="28"/>
      <c r="XCK229" s="28"/>
      <c r="XCL229" s="28"/>
      <c r="XCM229" s="28"/>
      <c r="XCN229" s="28"/>
      <c r="XCO229" s="28"/>
      <c r="XCP229" s="28"/>
      <c r="XCQ229" s="28"/>
      <c r="XCR229" s="28"/>
      <c r="XCS229" s="28"/>
      <c r="XCT229" s="28"/>
      <c r="XCU229" s="28"/>
      <c r="XCV229" s="28"/>
      <c r="XCW229" s="28"/>
      <c r="XCX229" s="28"/>
      <c r="XCY229" s="28"/>
      <c r="XCZ229" s="28"/>
      <c r="XDA229" s="28"/>
      <c r="XDB229" s="28"/>
      <c r="XDC229" s="28"/>
      <c r="XDD229" s="28"/>
      <c r="XDE229" s="28"/>
      <c r="XDF229" s="28"/>
      <c r="XDG229" s="28"/>
      <c r="XDH229" s="28"/>
      <c r="XDI229" s="28"/>
      <c r="XDJ229" s="28"/>
      <c r="XDK229" s="28"/>
      <c r="XDL229" s="28"/>
      <c r="XDM229" s="28"/>
      <c r="XDN229" s="28"/>
      <c r="XDO229" s="28"/>
      <c r="XDP229" s="28"/>
      <c r="XDQ229" s="28"/>
      <c r="XDR229" s="28"/>
      <c r="XDS229" s="28"/>
      <c r="XDT229" s="28"/>
      <c r="XDU229" s="28"/>
      <c r="XDV229" s="28"/>
      <c r="XDW229" s="28"/>
      <c r="XDX229" s="28"/>
      <c r="XDY229" s="28"/>
      <c r="XDZ229" s="28"/>
      <c r="XEA229" s="28"/>
      <c r="XEB229" s="28"/>
      <c r="XEC229" s="28"/>
      <c r="XED229" s="28"/>
      <c r="XEE229" s="28"/>
      <c r="XEF229" s="28"/>
      <c r="XEG229" s="28"/>
      <c r="XEH229" s="28"/>
      <c r="XEI229" s="28"/>
      <c r="XEJ229" s="28"/>
      <c r="XEK229" s="28"/>
      <c r="XEL229" s="28"/>
      <c r="XEM229" s="28"/>
      <c r="XEN229" s="28"/>
      <c r="XEO229" s="28"/>
      <c r="XEP229" s="28"/>
      <c r="XEQ229" s="28"/>
      <c r="XER229" s="28"/>
      <c r="XES229" s="28"/>
      <c r="XET229" s="28"/>
      <c r="XEU229" s="28"/>
      <c r="XEV229" s="28"/>
      <c r="XEW229" s="28"/>
      <c r="XEX229" s="28"/>
      <c r="XEY229" s="28"/>
      <c r="XEZ229" s="28"/>
      <c r="XFA229" s="28"/>
      <c r="XFB229" s="28"/>
      <c r="XFC229" s="28"/>
    </row>
    <row r="230" s="68" customFormat="1" ht="20.25" hidden="1" customHeight="1" spans="1:16383">
      <c r="A230" s="136" t="str">
        <f ca="1" t="shared" si="13"/>
        <v>206 &amp; 506</v>
      </c>
      <c r="B230" s="136"/>
      <c r="C230" s="137"/>
      <c r="D230" s="137"/>
      <c r="E230" s="138"/>
      <c r="F230" s="136"/>
      <c r="G230" s="136"/>
      <c r="H230" s="136">
        <f t="shared" si="14"/>
        <v>0</v>
      </c>
      <c r="I230" s="28"/>
      <c r="J230" s="28"/>
      <c r="K230" s="28"/>
      <c r="L230" s="28"/>
      <c r="M230" s="28"/>
      <c r="N230" s="28"/>
      <c r="O230" s="28"/>
      <c r="P230" s="28"/>
      <c r="Q230" s="28"/>
      <c r="R230" s="28"/>
      <c r="S230" s="28"/>
      <c r="T230" s="153" t="str">
        <f ca="1" t="shared" si="15"/>
        <v>206 &amp; 506</v>
      </c>
      <c r="U230" s="153">
        <f ca="1" t="shared" si="16"/>
        <v>206</v>
      </c>
      <c r="V230" s="153">
        <f ca="1" t="shared" si="17"/>
        <v>506</v>
      </c>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WZB230" s="28"/>
      <c r="WZC230" s="28"/>
      <c r="WZD230" s="28"/>
      <c r="WZE230" s="28"/>
      <c r="WZF230" s="28"/>
      <c r="WZG230" s="28"/>
      <c r="WZH230" s="28"/>
      <c r="WZI230" s="28"/>
      <c r="WZJ230" s="28"/>
      <c r="WZK230" s="28"/>
      <c r="WZL230" s="28"/>
      <c r="WZM230" s="28"/>
      <c r="WZN230" s="28"/>
      <c r="WZO230" s="28"/>
      <c r="WZP230" s="28"/>
      <c r="WZQ230" s="28"/>
      <c r="WZR230" s="28"/>
      <c r="WZS230" s="28"/>
      <c r="WZT230" s="28"/>
      <c r="WZU230" s="28"/>
      <c r="WZV230" s="28"/>
      <c r="WZW230" s="28"/>
      <c r="WZX230" s="28"/>
      <c r="WZY230" s="28"/>
      <c r="WZZ230" s="28"/>
      <c r="XAA230" s="28"/>
      <c r="XAB230" s="28"/>
      <c r="XAC230" s="28"/>
      <c r="XAD230" s="28"/>
      <c r="XAE230" s="28"/>
      <c r="XAF230" s="28"/>
      <c r="XAG230" s="28"/>
      <c r="XAH230" s="28"/>
      <c r="XAI230" s="28"/>
      <c r="XAJ230" s="28"/>
      <c r="XAK230" s="28"/>
      <c r="XAL230" s="28"/>
      <c r="XAM230" s="28"/>
      <c r="XAN230" s="28"/>
      <c r="XAO230" s="28"/>
      <c r="XAP230" s="28"/>
      <c r="XAQ230" s="28"/>
      <c r="XAR230" s="28"/>
      <c r="XAS230" s="28"/>
      <c r="XAT230" s="28"/>
      <c r="XAU230" s="28"/>
      <c r="XAV230" s="28"/>
      <c r="XAW230" s="28"/>
      <c r="XAX230" s="28"/>
      <c r="XAY230" s="28"/>
      <c r="XAZ230" s="28"/>
      <c r="XBA230" s="28"/>
      <c r="XBB230" s="28"/>
      <c r="XBC230" s="28"/>
      <c r="XBD230" s="28"/>
      <c r="XBE230" s="28"/>
      <c r="XBF230" s="28"/>
      <c r="XBG230" s="28"/>
      <c r="XBH230" s="28"/>
      <c r="XBI230" s="28"/>
      <c r="XBJ230" s="28"/>
      <c r="XBK230" s="28"/>
      <c r="XBL230" s="28"/>
      <c r="XBM230" s="28"/>
      <c r="XBN230" s="28"/>
      <c r="XBO230" s="28"/>
      <c r="XBP230" s="28"/>
      <c r="XBQ230" s="28"/>
      <c r="XBR230" s="28"/>
      <c r="XBS230" s="28"/>
      <c r="XBT230" s="28"/>
      <c r="XBU230" s="28"/>
      <c r="XBV230" s="28"/>
      <c r="XBW230" s="28"/>
      <c r="XBX230" s="28"/>
      <c r="XBY230" s="28"/>
      <c r="XBZ230" s="28"/>
      <c r="XCA230" s="28"/>
      <c r="XCB230" s="28"/>
      <c r="XCC230" s="28"/>
      <c r="XCD230" s="28"/>
      <c r="XCE230" s="28"/>
      <c r="XCF230" s="28"/>
      <c r="XCG230" s="28"/>
      <c r="XCH230" s="28"/>
      <c r="XCI230" s="28"/>
      <c r="XCJ230" s="28"/>
      <c r="XCK230" s="28"/>
      <c r="XCL230" s="28"/>
      <c r="XCM230" s="28"/>
      <c r="XCN230" s="28"/>
      <c r="XCO230" s="28"/>
      <c r="XCP230" s="28"/>
      <c r="XCQ230" s="28"/>
      <c r="XCR230" s="28"/>
      <c r="XCS230" s="28"/>
      <c r="XCT230" s="28"/>
      <c r="XCU230" s="28"/>
      <c r="XCV230" s="28"/>
      <c r="XCW230" s="28"/>
      <c r="XCX230" s="28"/>
      <c r="XCY230" s="28"/>
      <c r="XCZ230" s="28"/>
      <c r="XDA230" s="28"/>
      <c r="XDB230" s="28"/>
      <c r="XDC230" s="28"/>
      <c r="XDD230" s="28"/>
      <c r="XDE230" s="28"/>
      <c r="XDF230" s="28"/>
      <c r="XDG230" s="28"/>
      <c r="XDH230" s="28"/>
      <c r="XDI230" s="28"/>
      <c r="XDJ230" s="28"/>
      <c r="XDK230" s="28"/>
      <c r="XDL230" s="28"/>
      <c r="XDM230" s="28"/>
      <c r="XDN230" s="28"/>
      <c r="XDO230" s="28"/>
      <c r="XDP230" s="28"/>
      <c r="XDQ230" s="28"/>
      <c r="XDR230" s="28"/>
      <c r="XDS230" s="28"/>
      <c r="XDT230" s="28"/>
      <c r="XDU230" s="28"/>
      <c r="XDV230" s="28"/>
      <c r="XDW230" s="28"/>
      <c r="XDX230" s="28"/>
      <c r="XDY230" s="28"/>
      <c r="XDZ230" s="28"/>
      <c r="XEA230" s="28"/>
      <c r="XEB230" s="28"/>
      <c r="XEC230" s="28"/>
      <c r="XED230" s="28"/>
      <c r="XEE230" s="28"/>
      <c r="XEF230" s="28"/>
      <c r="XEG230" s="28"/>
      <c r="XEH230" s="28"/>
      <c r="XEI230" s="28"/>
      <c r="XEJ230" s="28"/>
      <c r="XEK230" s="28"/>
      <c r="XEL230" s="28"/>
      <c r="XEM230" s="28"/>
      <c r="XEN230" s="28"/>
      <c r="XEO230" s="28"/>
      <c r="XEP230" s="28"/>
      <c r="XEQ230" s="28"/>
      <c r="XER230" s="28"/>
      <c r="XES230" s="28"/>
      <c r="XET230" s="28"/>
      <c r="XEU230" s="28"/>
      <c r="XEV230" s="28"/>
      <c r="XEW230" s="28"/>
      <c r="XEX230" s="28"/>
      <c r="XEY230" s="28"/>
      <c r="XEZ230" s="28"/>
      <c r="XFA230" s="28"/>
      <c r="XFB230" s="28"/>
      <c r="XFC230" s="28"/>
    </row>
    <row r="231" s="68" customFormat="1" ht="20.25" hidden="1" customHeight="1" spans="1:16383">
      <c r="A231" s="136" t="str">
        <f ca="1" t="shared" si="13"/>
        <v>207 &amp; 507</v>
      </c>
      <c r="B231" s="136"/>
      <c r="C231" s="137"/>
      <c r="D231" s="137"/>
      <c r="E231" s="138"/>
      <c r="F231" s="136"/>
      <c r="G231" s="136"/>
      <c r="H231" s="136">
        <f t="shared" si="14"/>
        <v>0</v>
      </c>
      <c r="I231" s="28"/>
      <c r="J231" s="28"/>
      <c r="K231" s="28"/>
      <c r="L231" s="28"/>
      <c r="M231" s="28"/>
      <c r="N231" s="28"/>
      <c r="O231" s="28"/>
      <c r="P231" s="28"/>
      <c r="Q231" s="28"/>
      <c r="R231" s="28"/>
      <c r="S231" s="28"/>
      <c r="T231" s="153" t="str">
        <f ca="1" t="shared" si="15"/>
        <v>207 &amp; 507</v>
      </c>
      <c r="U231" s="153">
        <f ca="1" t="shared" si="16"/>
        <v>207</v>
      </c>
      <c r="V231" s="153">
        <f ca="1" t="shared" si="17"/>
        <v>507</v>
      </c>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WZB231" s="28"/>
      <c r="WZC231" s="28"/>
      <c r="WZD231" s="28"/>
      <c r="WZE231" s="28"/>
      <c r="WZF231" s="28"/>
      <c r="WZG231" s="28"/>
      <c r="WZH231" s="28"/>
      <c r="WZI231" s="28"/>
      <c r="WZJ231" s="28"/>
      <c r="WZK231" s="28"/>
      <c r="WZL231" s="28"/>
      <c r="WZM231" s="28"/>
      <c r="WZN231" s="28"/>
      <c r="WZO231" s="28"/>
      <c r="WZP231" s="28"/>
      <c r="WZQ231" s="28"/>
      <c r="WZR231" s="28"/>
      <c r="WZS231" s="28"/>
      <c r="WZT231" s="28"/>
      <c r="WZU231" s="28"/>
      <c r="WZV231" s="28"/>
      <c r="WZW231" s="28"/>
      <c r="WZX231" s="28"/>
      <c r="WZY231" s="28"/>
      <c r="WZZ231" s="28"/>
      <c r="XAA231" s="28"/>
      <c r="XAB231" s="28"/>
      <c r="XAC231" s="28"/>
      <c r="XAD231" s="28"/>
      <c r="XAE231" s="28"/>
      <c r="XAF231" s="28"/>
      <c r="XAG231" s="28"/>
      <c r="XAH231" s="28"/>
      <c r="XAI231" s="28"/>
      <c r="XAJ231" s="28"/>
      <c r="XAK231" s="28"/>
      <c r="XAL231" s="28"/>
      <c r="XAM231" s="28"/>
      <c r="XAN231" s="28"/>
      <c r="XAO231" s="28"/>
      <c r="XAP231" s="28"/>
      <c r="XAQ231" s="28"/>
      <c r="XAR231" s="28"/>
      <c r="XAS231" s="28"/>
      <c r="XAT231" s="28"/>
      <c r="XAU231" s="28"/>
      <c r="XAV231" s="28"/>
      <c r="XAW231" s="28"/>
      <c r="XAX231" s="28"/>
      <c r="XAY231" s="28"/>
      <c r="XAZ231" s="28"/>
      <c r="XBA231" s="28"/>
      <c r="XBB231" s="28"/>
      <c r="XBC231" s="28"/>
      <c r="XBD231" s="28"/>
      <c r="XBE231" s="28"/>
      <c r="XBF231" s="28"/>
      <c r="XBG231" s="28"/>
      <c r="XBH231" s="28"/>
      <c r="XBI231" s="28"/>
      <c r="XBJ231" s="28"/>
      <c r="XBK231" s="28"/>
      <c r="XBL231" s="28"/>
      <c r="XBM231" s="28"/>
      <c r="XBN231" s="28"/>
      <c r="XBO231" s="28"/>
      <c r="XBP231" s="28"/>
      <c r="XBQ231" s="28"/>
      <c r="XBR231" s="28"/>
      <c r="XBS231" s="28"/>
      <c r="XBT231" s="28"/>
      <c r="XBU231" s="28"/>
      <c r="XBV231" s="28"/>
      <c r="XBW231" s="28"/>
      <c r="XBX231" s="28"/>
      <c r="XBY231" s="28"/>
      <c r="XBZ231" s="28"/>
      <c r="XCA231" s="28"/>
      <c r="XCB231" s="28"/>
      <c r="XCC231" s="28"/>
      <c r="XCD231" s="28"/>
      <c r="XCE231" s="28"/>
      <c r="XCF231" s="28"/>
      <c r="XCG231" s="28"/>
      <c r="XCH231" s="28"/>
      <c r="XCI231" s="28"/>
      <c r="XCJ231" s="28"/>
      <c r="XCK231" s="28"/>
      <c r="XCL231" s="28"/>
      <c r="XCM231" s="28"/>
      <c r="XCN231" s="28"/>
      <c r="XCO231" s="28"/>
      <c r="XCP231" s="28"/>
      <c r="XCQ231" s="28"/>
      <c r="XCR231" s="28"/>
      <c r="XCS231" s="28"/>
      <c r="XCT231" s="28"/>
      <c r="XCU231" s="28"/>
      <c r="XCV231" s="28"/>
      <c r="XCW231" s="28"/>
      <c r="XCX231" s="28"/>
      <c r="XCY231" s="28"/>
      <c r="XCZ231" s="28"/>
      <c r="XDA231" s="28"/>
      <c r="XDB231" s="28"/>
      <c r="XDC231" s="28"/>
      <c r="XDD231" s="28"/>
      <c r="XDE231" s="28"/>
      <c r="XDF231" s="28"/>
      <c r="XDG231" s="28"/>
      <c r="XDH231" s="28"/>
      <c r="XDI231" s="28"/>
      <c r="XDJ231" s="28"/>
      <c r="XDK231" s="28"/>
      <c r="XDL231" s="28"/>
      <c r="XDM231" s="28"/>
      <c r="XDN231" s="28"/>
      <c r="XDO231" s="28"/>
      <c r="XDP231" s="28"/>
      <c r="XDQ231" s="28"/>
      <c r="XDR231" s="28"/>
      <c r="XDS231" s="28"/>
      <c r="XDT231" s="28"/>
      <c r="XDU231" s="28"/>
      <c r="XDV231" s="28"/>
      <c r="XDW231" s="28"/>
      <c r="XDX231" s="28"/>
      <c r="XDY231" s="28"/>
      <c r="XDZ231" s="28"/>
      <c r="XEA231" s="28"/>
      <c r="XEB231" s="28"/>
      <c r="XEC231" s="28"/>
      <c r="XED231" s="28"/>
      <c r="XEE231" s="28"/>
      <c r="XEF231" s="28"/>
      <c r="XEG231" s="28"/>
      <c r="XEH231" s="28"/>
      <c r="XEI231" s="28"/>
      <c r="XEJ231" s="28"/>
      <c r="XEK231" s="28"/>
      <c r="XEL231" s="28"/>
      <c r="XEM231" s="28"/>
      <c r="XEN231" s="28"/>
      <c r="XEO231" s="28"/>
      <c r="XEP231" s="28"/>
      <c r="XEQ231" s="28"/>
      <c r="XER231" s="28"/>
      <c r="XES231" s="28"/>
      <c r="XET231" s="28"/>
      <c r="XEU231" s="28"/>
      <c r="XEV231" s="28"/>
      <c r="XEW231" s="28"/>
      <c r="XEX231" s="28"/>
      <c r="XEY231" s="28"/>
      <c r="XEZ231" s="28"/>
      <c r="XFA231" s="28"/>
      <c r="XFB231" s="28"/>
      <c r="XFC231" s="28"/>
    </row>
    <row r="232" s="68" customFormat="1" ht="20.25" hidden="1" customHeight="1" spans="1:16383">
      <c r="A232" s="136" t="str">
        <f ca="1" t="shared" si="13"/>
        <v>208 &amp; 508</v>
      </c>
      <c r="B232" s="136"/>
      <c r="C232" s="137"/>
      <c r="D232" s="137"/>
      <c r="E232" s="138"/>
      <c r="F232" s="136"/>
      <c r="G232" s="136"/>
      <c r="H232" s="136">
        <f t="shared" si="14"/>
        <v>0</v>
      </c>
      <c r="I232" s="28"/>
      <c r="J232" s="28"/>
      <c r="K232" s="28"/>
      <c r="L232" s="28"/>
      <c r="M232" s="28"/>
      <c r="N232" s="28"/>
      <c r="O232" s="28"/>
      <c r="P232" s="28"/>
      <c r="Q232" s="28"/>
      <c r="R232" s="28"/>
      <c r="S232" s="28"/>
      <c r="T232" s="153" t="str">
        <f ca="1" t="shared" si="15"/>
        <v>208 &amp; 508</v>
      </c>
      <c r="U232" s="153">
        <f ca="1" t="shared" si="16"/>
        <v>208</v>
      </c>
      <c r="V232" s="153">
        <f ca="1" t="shared" si="17"/>
        <v>508</v>
      </c>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WZB232" s="28"/>
      <c r="WZC232" s="28"/>
      <c r="WZD232" s="28"/>
      <c r="WZE232" s="28"/>
      <c r="WZF232" s="28"/>
      <c r="WZG232" s="28"/>
      <c r="WZH232" s="28"/>
      <c r="WZI232" s="28"/>
      <c r="WZJ232" s="28"/>
      <c r="WZK232" s="28"/>
      <c r="WZL232" s="28"/>
      <c r="WZM232" s="28"/>
      <c r="WZN232" s="28"/>
      <c r="WZO232" s="28"/>
      <c r="WZP232" s="28"/>
      <c r="WZQ232" s="28"/>
      <c r="WZR232" s="28"/>
      <c r="WZS232" s="28"/>
      <c r="WZT232" s="28"/>
      <c r="WZU232" s="28"/>
      <c r="WZV232" s="28"/>
      <c r="WZW232" s="28"/>
      <c r="WZX232" s="28"/>
      <c r="WZY232" s="28"/>
      <c r="WZZ232" s="28"/>
      <c r="XAA232" s="28"/>
      <c r="XAB232" s="28"/>
      <c r="XAC232" s="28"/>
      <c r="XAD232" s="28"/>
      <c r="XAE232" s="28"/>
      <c r="XAF232" s="28"/>
      <c r="XAG232" s="28"/>
      <c r="XAH232" s="28"/>
      <c r="XAI232" s="28"/>
      <c r="XAJ232" s="28"/>
      <c r="XAK232" s="28"/>
      <c r="XAL232" s="28"/>
      <c r="XAM232" s="28"/>
      <c r="XAN232" s="28"/>
      <c r="XAO232" s="28"/>
      <c r="XAP232" s="28"/>
      <c r="XAQ232" s="28"/>
      <c r="XAR232" s="28"/>
      <c r="XAS232" s="28"/>
      <c r="XAT232" s="28"/>
      <c r="XAU232" s="28"/>
      <c r="XAV232" s="28"/>
      <c r="XAW232" s="28"/>
      <c r="XAX232" s="28"/>
      <c r="XAY232" s="28"/>
      <c r="XAZ232" s="28"/>
      <c r="XBA232" s="28"/>
      <c r="XBB232" s="28"/>
      <c r="XBC232" s="28"/>
      <c r="XBD232" s="28"/>
      <c r="XBE232" s="28"/>
      <c r="XBF232" s="28"/>
      <c r="XBG232" s="28"/>
      <c r="XBH232" s="28"/>
      <c r="XBI232" s="28"/>
      <c r="XBJ232" s="28"/>
      <c r="XBK232" s="28"/>
      <c r="XBL232" s="28"/>
      <c r="XBM232" s="28"/>
      <c r="XBN232" s="28"/>
      <c r="XBO232" s="28"/>
      <c r="XBP232" s="28"/>
      <c r="XBQ232" s="28"/>
      <c r="XBR232" s="28"/>
      <c r="XBS232" s="28"/>
      <c r="XBT232" s="28"/>
      <c r="XBU232" s="28"/>
      <c r="XBV232" s="28"/>
      <c r="XBW232" s="28"/>
      <c r="XBX232" s="28"/>
      <c r="XBY232" s="28"/>
      <c r="XBZ232" s="28"/>
      <c r="XCA232" s="28"/>
      <c r="XCB232" s="28"/>
      <c r="XCC232" s="28"/>
      <c r="XCD232" s="28"/>
      <c r="XCE232" s="28"/>
      <c r="XCF232" s="28"/>
      <c r="XCG232" s="28"/>
      <c r="XCH232" s="28"/>
      <c r="XCI232" s="28"/>
      <c r="XCJ232" s="28"/>
      <c r="XCK232" s="28"/>
      <c r="XCL232" s="28"/>
      <c r="XCM232" s="28"/>
      <c r="XCN232" s="28"/>
      <c r="XCO232" s="28"/>
      <c r="XCP232" s="28"/>
      <c r="XCQ232" s="28"/>
      <c r="XCR232" s="28"/>
      <c r="XCS232" s="28"/>
      <c r="XCT232" s="28"/>
      <c r="XCU232" s="28"/>
      <c r="XCV232" s="28"/>
      <c r="XCW232" s="28"/>
      <c r="XCX232" s="28"/>
      <c r="XCY232" s="28"/>
      <c r="XCZ232" s="28"/>
      <c r="XDA232" s="28"/>
      <c r="XDB232" s="28"/>
      <c r="XDC232" s="28"/>
      <c r="XDD232" s="28"/>
      <c r="XDE232" s="28"/>
      <c r="XDF232" s="28"/>
      <c r="XDG232" s="28"/>
      <c r="XDH232" s="28"/>
      <c r="XDI232" s="28"/>
      <c r="XDJ232" s="28"/>
      <c r="XDK232" s="28"/>
      <c r="XDL232" s="28"/>
      <c r="XDM232" s="28"/>
      <c r="XDN232" s="28"/>
      <c r="XDO232" s="28"/>
      <c r="XDP232" s="28"/>
      <c r="XDQ232" s="28"/>
      <c r="XDR232" s="28"/>
      <c r="XDS232" s="28"/>
      <c r="XDT232" s="28"/>
      <c r="XDU232" s="28"/>
      <c r="XDV232" s="28"/>
      <c r="XDW232" s="28"/>
      <c r="XDX232" s="28"/>
      <c r="XDY232" s="28"/>
      <c r="XDZ232" s="28"/>
      <c r="XEA232" s="28"/>
      <c r="XEB232" s="28"/>
      <c r="XEC232" s="28"/>
      <c r="XED232" s="28"/>
      <c r="XEE232" s="28"/>
      <c r="XEF232" s="28"/>
      <c r="XEG232" s="28"/>
      <c r="XEH232" s="28"/>
      <c r="XEI232" s="28"/>
      <c r="XEJ232" s="28"/>
      <c r="XEK232" s="28"/>
      <c r="XEL232" s="28"/>
      <c r="XEM232" s="28"/>
      <c r="XEN232" s="28"/>
      <c r="XEO232" s="28"/>
      <c r="XEP232" s="28"/>
      <c r="XEQ232" s="28"/>
      <c r="XER232" s="28"/>
      <c r="XES232" s="28"/>
      <c r="XET232" s="28"/>
      <c r="XEU232" s="28"/>
      <c r="XEV232" s="28"/>
      <c r="XEW232" s="28"/>
      <c r="XEX232" s="28"/>
      <c r="XEY232" s="28"/>
      <c r="XEZ232" s="28"/>
      <c r="XFA232" s="28"/>
      <c r="XFB232" s="28"/>
      <c r="XFC232" s="28"/>
    </row>
    <row r="233" ht="20.25" spans="1:8">
      <c r="A233" s="29" t="s">
        <v>208</v>
      </c>
      <c r="B233" s="29"/>
      <c r="C233" s="29"/>
      <c r="D233" s="29"/>
      <c r="E233" s="29"/>
      <c r="F233" s="29"/>
      <c r="G233" s="29"/>
      <c r="H233" s="29"/>
    </row>
    <row r="234" ht="46.5" customHeight="1" spans="1:8">
      <c r="A234" s="87" t="s">
        <v>209</v>
      </c>
      <c r="B234" s="77" t="s">
        <v>210</v>
      </c>
      <c r="C234" s="78"/>
      <c r="D234" s="78"/>
      <c r="E234" s="78"/>
      <c r="F234" s="78"/>
      <c r="G234" s="78"/>
      <c r="H234" s="79"/>
    </row>
    <row r="235" ht="20.25" spans="1:8">
      <c r="A235" s="87" t="s">
        <v>209</v>
      </c>
      <c r="B235" s="77" t="s">
        <v>211</v>
      </c>
      <c r="C235" s="78"/>
      <c r="D235" s="78"/>
      <c r="E235" s="78"/>
      <c r="F235" s="78"/>
      <c r="G235" s="78"/>
      <c r="H235" s="79"/>
    </row>
    <row r="236" ht="20.25" hidden="1" spans="1:8">
      <c r="A236" s="87" t="s">
        <v>209</v>
      </c>
      <c r="B236" s="77" t="s">
        <v>212</v>
      </c>
      <c r="C236" s="78"/>
      <c r="D236" s="78"/>
      <c r="E236" s="78"/>
      <c r="F236" s="78"/>
      <c r="G236" s="78"/>
      <c r="H236" s="79"/>
    </row>
    <row r="237" ht="20.25" spans="1:8">
      <c r="A237" s="87" t="s">
        <v>209</v>
      </c>
      <c r="B237" s="77" t="s">
        <v>213</v>
      </c>
      <c r="C237" s="78"/>
      <c r="D237" s="78"/>
      <c r="E237" s="78"/>
      <c r="F237" s="78"/>
      <c r="G237" s="78"/>
      <c r="H237" s="79"/>
    </row>
    <row r="238" ht="20.25" spans="1:8">
      <c r="A238" s="87" t="s">
        <v>209</v>
      </c>
      <c r="B238" s="77" t="s">
        <v>214</v>
      </c>
      <c r="C238" s="78"/>
      <c r="D238" s="78"/>
      <c r="E238" s="78"/>
      <c r="F238" s="78"/>
      <c r="G238" s="78"/>
      <c r="H238" s="79"/>
    </row>
    <row r="239" ht="46.5" hidden="1" customHeight="1" spans="1:8">
      <c r="A239" s="87" t="s">
        <v>209</v>
      </c>
      <c r="B239" s="143" t="s">
        <v>215</v>
      </c>
      <c r="C239" s="78"/>
      <c r="D239" s="78"/>
      <c r="E239" s="78"/>
      <c r="F239" s="78"/>
      <c r="G239" s="78"/>
      <c r="H239" s="79"/>
    </row>
    <row r="240" ht="24.75" hidden="1" customHeight="1" spans="1:8">
      <c r="A240" s="87" t="s">
        <v>209</v>
      </c>
      <c r="B240" s="143" t="s">
        <v>216</v>
      </c>
      <c r="C240" s="78"/>
      <c r="D240" s="78"/>
      <c r="E240" s="78"/>
      <c r="F240" s="78"/>
      <c r="G240" s="78"/>
      <c r="H240" s="79"/>
    </row>
    <row r="241" ht="46.5" hidden="1" customHeight="1" spans="1:8">
      <c r="A241" s="87" t="s">
        <v>209</v>
      </c>
      <c r="B241" s="143" t="s">
        <v>215</v>
      </c>
      <c r="C241" s="78"/>
      <c r="D241" s="78"/>
      <c r="E241" s="78"/>
      <c r="F241" s="78"/>
      <c r="G241" s="78"/>
      <c r="H241" s="79"/>
    </row>
    <row r="242" ht="20.25" spans="1:8">
      <c r="A242" s="144" t="s">
        <v>217</v>
      </c>
      <c r="B242" s="144"/>
      <c r="C242" s="144"/>
      <c r="D242" s="144"/>
      <c r="E242" s="144"/>
      <c r="F242" s="144"/>
      <c r="G242" s="144"/>
      <c r="H242" s="144"/>
    </row>
    <row r="243" ht="20.25" spans="1:8">
      <c r="A243" s="73" t="s">
        <v>218</v>
      </c>
      <c r="B243" s="73"/>
      <c r="C243" s="73"/>
      <c r="D243" s="77" t="str">
        <f>C3</f>
        <v>Provident Palmvista</v>
      </c>
      <c r="E243" s="78"/>
      <c r="F243" s="78"/>
      <c r="G243" s="78"/>
      <c r="H243" s="79"/>
    </row>
    <row r="244" ht="66" customHeight="1" spans="1:8">
      <c r="A244" s="73" t="s">
        <v>219</v>
      </c>
      <c r="B244" s="73"/>
      <c r="C244" s="73"/>
      <c r="D244" s="77" t="str">
        <f>C9</f>
        <v> Provident Palmvista, Plot No.88/4, 89, 90/1, 90/2/4, 90/2/5, 90/4/2, 101/1/B, 101/2, 101/3, near Puravankara Shilphata, Kalyan Shilphata Road, Daighar, Diva East, Thane, Thane - 421204.</v>
      </c>
      <c r="E244" s="78"/>
      <c r="F244" s="78"/>
      <c r="G244" s="78"/>
      <c r="H244" s="79"/>
    </row>
    <row r="245" ht="20.25" customHeight="1" spans="1:8">
      <c r="A245" s="145" t="s">
        <v>220</v>
      </c>
      <c r="B245" s="145"/>
      <c r="C245" s="145"/>
      <c r="D245" s="146" t="str">
        <f>G3</f>
        <v>30/08/2025 at 11:17 AM</v>
      </c>
      <c r="E245" s="78"/>
      <c r="F245" s="78"/>
      <c r="G245" s="78"/>
      <c r="H245" s="79"/>
    </row>
    <row r="246" ht="20.25" spans="1:8">
      <c r="A246" s="147"/>
      <c r="B246" s="148"/>
      <c r="C246" s="148"/>
      <c r="D246" s="148"/>
      <c r="E246" s="148"/>
      <c r="F246" s="148"/>
      <c r="G246" s="148"/>
      <c r="H246" s="149"/>
    </row>
    <row r="247" ht="20.25" spans="1:10">
      <c r="A247" s="150"/>
      <c r="B247" s="151"/>
      <c r="C247" s="151"/>
      <c r="D247" s="151"/>
      <c r="E247" s="151"/>
      <c r="F247" s="151"/>
      <c r="G247" s="151"/>
      <c r="H247" s="152"/>
      <c r="J247" s="28">
        <f>4500000/395</f>
        <v>11392.4050632911</v>
      </c>
    </row>
    <row r="248" ht="20.25" spans="1:8">
      <c r="A248" s="150"/>
      <c r="B248" s="151"/>
      <c r="C248" s="151"/>
      <c r="D248" s="151"/>
      <c r="E248" s="151"/>
      <c r="F248" s="151"/>
      <c r="G248" s="151"/>
      <c r="H248" s="152"/>
    </row>
    <row r="249" ht="20.25" spans="1:8">
      <c r="A249" s="150"/>
      <c r="B249" s="151"/>
      <c r="C249" s="151"/>
      <c r="D249" s="151"/>
      <c r="E249" s="151"/>
      <c r="F249" s="151"/>
      <c r="G249" s="151"/>
      <c r="H249" s="152"/>
    </row>
    <row r="250" ht="20.25" spans="1:8">
      <c r="A250" s="150"/>
      <c r="B250" s="151"/>
      <c r="C250" s="151"/>
      <c r="D250" s="151"/>
      <c r="E250" s="151"/>
      <c r="F250" s="151"/>
      <c r="G250" s="151"/>
      <c r="H250" s="152"/>
    </row>
    <row r="251" ht="20.25" spans="1:8">
      <c r="A251" s="150"/>
      <c r="B251" s="151"/>
      <c r="C251" s="151"/>
      <c r="D251" s="151"/>
      <c r="E251" s="151"/>
      <c r="F251" s="151"/>
      <c r="G251" s="151"/>
      <c r="H251" s="152"/>
    </row>
    <row r="252" ht="20.25" spans="1:8">
      <c r="A252" s="150"/>
      <c r="B252" s="151"/>
      <c r="C252" s="151"/>
      <c r="D252" s="151"/>
      <c r="E252" s="151"/>
      <c r="F252" s="151"/>
      <c r="G252" s="151"/>
      <c r="H252" s="152"/>
    </row>
    <row r="253" ht="20.25" spans="1:8">
      <c r="A253" s="150"/>
      <c r="B253" s="151"/>
      <c r="C253" s="151"/>
      <c r="D253" s="151"/>
      <c r="E253" s="151"/>
      <c r="F253" s="151"/>
      <c r="G253" s="151"/>
      <c r="H253" s="152"/>
    </row>
    <row r="254" ht="20.25" spans="1:8">
      <c r="A254" s="150"/>
      <c r="B254" s="151"/>
      <c r="C254" s="151"/>
      <c r="D254" s="151"/>
      <c r="E254" s="151"/>
      <c r="F254" s="151"/>
      <c r="G254" s="151"/>
      <c r="H254" s="152"/>
    </row>
    <row r="255" ht="20.25" spans="1:8">
      <c r="A255" s="150"/>
      <c r="B255" s="151"/>
      <c r="C255" s="151"/>
      <c r="D255" s="151"/>
      <c r="E255" s="151"/>
      <c r="F255" s="151"/>
      <c r="G255" s="151"/>
      <c r="H255" s="152"/>
    </row>
    <row r="256" ht="20.25" spans="1:8">
      <c r="A256" s="150"/>
      <c r="B256" s="151"/>
      <c r="C256" s="151"/>
      <c r="D256" s="151"/>
      <c r="E256" s="151"/>
      <c r="F256" s="151"/>
      <c r="G256" s="151"/>
      <c r="H256" s="152"/>
    </row>
    <row r="257" ht="20.25" spans="1:8">
      <c r="A257" s="150"/>
      <c r="B257" s="151"/>
      <c r="C257" s="151"/>
      <c r="D257" s="151"/>
      <c r="E257" s="151"/>
      <c r="F257" s="151"/>
      <c r="G257" s="151"/>
      <c r="H257" s="152"/>
    </row>
    <row r="258" ht="20.25" spans="1:8">
      <c r="A258" s="150"/>
      <c r="B258" s="151"/>
      <c r="C258" s="151"/>
      <c r="D258" s="151"/>
      <c r="E258" s="151"/>
      <c r="F258" s="151"/>
      <c r="G258" s="151"/>
      <c r="H258" s="152"/>
    </row>
    <row r="259" ht="20.25" spans="1:8">
      <c r="A259" s="150"/>
      <c r="B259" s="151"/>
      <c r="C259" s="151"/>
      <c r="D259" s="151"/>
      <c r="E259" s="151"/>
      <c r="F259" s="151"/>
      <c r="G259" s="151"/>
      <c r="H259" s="152"/>
    </row>
    <row r="260" ht="20.25" spans="1:8">
      <c r="A260" s="150"/>
      <c r="B260" s="151"/>
      <c r="C260" s="151"/>
      <c r="D260" s="151"/>
      <c r="E260" s="151"/>
      <c r="F260" s="151"/>
      <c r="G260" s="151"/>
      <c r="H260" s="152"/>
    </row>
    <row r="261" ht="20.25" spans="1:8">
      <c r="A261" s="150"/>
      <c r="B261" s="151"/>
      <c r="C261" s="151"/>
      <c r="D261" s="151"/>
      <c r="E261" s="151"/>
      <c r="F261" s="151"/>
      <c r="G261" s="151"/>
      <c r="H261" s="152"/>
    </row>
    <row r="262" ht="20.25" spans="1:8">
      <c r="A262" s="150"/>
      <c r="B262" s="151"/>
      <c r="C262" s="151"/>
      <c r="D262" s="151"/>
      <c r="E262" s="151"/>
      <c r="F262" s="151"/>
      <c r="G262" s="151"/>
      <c r="H262" s="152"/>
    </row>
    <row r="263" ht="20.25" spans="1:8">
      <c r="A263" s="150"/>
      <c r="B263" s="151"/>
      <c r="C263" s="151"/>
      <c r="D263" s="151"/>
      <c r="E263" s="151"/>
      <c r="F263" s="151"/>
      <c r="G263" s="151"/>
      <c r="H263" s="152"/>
    </row>
    <row r="264" ht="20.25" spans="1:8">
      <c r="A264" s="150"/>
      <c r="B264" s="151"/>
      <c r="C264" s="151"/>
      <c r="D264" s="151"/>
      <c r="E264" s="151"/>
      <c r="F264" s="151"/>
      <c r="G264" s="151"/>
      <c r="H264" s="152"/>
    </row>
    <row r="265" ht="20.25" spans="1:8">
      <c r="A265" s="150"/>
      <c r="B265" s="151"/>
      <c r="C265" s="151"/>
      <c r="D265" s="151"/>
      <c r="E265" s="151"/>
      <c r="F265" s="151"/>
      <c r="G265" s="151"/>
      <c r="H265" s="152"/>
    </row>
    <row r="266" ht="20.25" spans="1:8">
      <c r="A266" s="150"/>
      <c r="B266" s="151"/>
      <c r="C266" s="151"/>
      <c r="D266" s="151"/>
      <c r="E266" s="151"/>
      <c r="F266" s="151"/>
      <c r="G266" s="151"/>
      <c r="H266" s="152"/>
    </row>
    <row r="267" ht="20.25" spans="1:8">
      <c r="A267" s="150"/>
      <c r="B267" s="151"/>
      <c r="C267" s="151"/>
      <c r="D267" s="151"/>
      <c r="E267" s="151"/>
      <c r="F267" s="151"/>
      <c r="G267" s="151"/>
      <c r="H267" s="152"/>
    </row>
    <row r="268" ht="20.25" spans="1:8">
      <c r="A268" s="150"/>
      <c r="B268" s="151"/>
      <c r="C268" s="151"/>
      <c r="D268" s="151"/>
      <c r="E268" s="151"/>
      <c r="F268" s="151"/>
      <c r="G268" s="151"/>
      <c r="H268" s="152"/>
    </row>
    <row r="269" ht="20.25" spans="1:8">
      <c r="A269" s="150"/>
      <c r="B269" s="151"/>
      <c r="C269" s="151"/>
      <c r="D269" s="151"/>
      <c r="E269" s="151"/>
      <c r="F269" s="151"/>
      <c r="G269" s="151"/>
      <c r="H269" s="152"/>
    </row>
    <row r="270" ht="20.25" spans="1:8">
      <c r="A270" s="150"/>
      <c r="B270" s="151"/>
      <c r="C270" s="151"/>
      <c r="D270" s="151"/>
      <c r="E270" s="151"/>
      <c r="F270" s="151"/>
      <c r="G270" s="151"/>
      <c r="H270" s="152"/>
    </row>
    <row r="271" ht="20.25" spans="1:8">
      <c r="A271" s="150"/>
      <c r="B271" s="151"/>
      <c r="C271" s="151"/>
      <c r="D271" s="151"/>
      <c r="E271" s="151"/>
      <c r="F271" s="151"/>
      <c r="G271" s="151"/>
      <c r="H271" s="152"/>
    </row>
    <row r="272" ht="20.25" spans="1:8">
      <c r="A272" s="150"/>
      <c r="B272" s="151"/>
      <c r="C272" s="151"/>
      <c r="D272" s="151"/>
      <c r="E272" s="151"/>
      <c r="F272" s="151"/>
      <c r="G272" s="151"/>
      <c r="H272" s="152"/>
    </row>
    <row r="273" ht="20.25" spans="1:8">
      <c r="A273" s="150"/>
      <c r="B273" s="151"/>
      <c r="C273" s="151"/>
      <c r="D273" s="151"/>
      <c r="E273" s="151"/>
      <c r="F273" s="151"/>
      <c r="G273" s="151"/>
      <c r="H273" s="152"/>
    </row>
    <row r="274" ht="20.25" spans="1:8">
      <c r="A274" s="150"/>
      <c r="B274" s="151"/>
      <c r="C274" s="151"/>
      <c r="D274" s="151"/>
      <c r="E274" s="151"/>
      <c r="F274" s="151"/>
      <c r="G274" s="151"/>
      <c r="H274" s="152"/>
    </row>
    <row r="275" ht="20.25" spans="1:8">
      <c r="A275" s="150"/>
      <c r="B275" s="151"/>
      <c r="C275" s="151"/>
      <c r="D275" s="151"/>
      <c r="E275" s="151"/>
      <c r="F275" s="151"/>
      <c r="G275" s="151"/>
      <c r="H275" s="152"/>
    </row>
    <row r="276" ht="20.25" spans="1:8">
      <c r="A276" s="150"/>
      <c r="B276" s="151"/>
      <c r="C276" s="151"/>
      <c r="D276" s="151"/>
      <c r="E276" s="151"/>
      <c r="F276" s="151"/>
      <c r="G276" s="151"/>
      <c r="H276" s="152"/>
    </row>
    <row r="277" ht="20.25" spans="1:8">
      <c r="A277" s="150"/>
      <c r="B277" s="151"/>
      <c r="C277" s="151"/>
      <c r="D277" s="151"/>
      <c r="E277" s="151"/>
      <c r="F277" s="151"/>
      <c r="G277" s="151"/>
      <c r="H277" s="152"/>
    </row>
    <row r="278" ht="20.25" spans="1:8">
      <c r="A278" s="150"/>
      <c r="B278" s="151"/>
      <c r="C278" s="151"/>
      <c r="D278" s="151"/>
      <c r="E278" s="151"/>
      <c r="F278" s="151"/>
      <c r="G278" s="151"/>
      <c r="H278" s="152"/>
    </row>
    <row r="279" ht="20.25" spans="1:8">
      <c r="A279" s="150"/>
      <c r="B279" s="151"/>
      <c r="C279" s="151"/>
      <c r="D279" s="151"/>
      <c r="E279" s="151"/>
      <c r="F279" s="151"/>
      <c r="G279" s="151"/>
      <c r="H279" s="152"/>
    </row>
    <row r="280" ht="20.25" spans="1:8">
      <c r="A280" s="150"/>
      <c r="B280" s="151"/>
      <c r="C280" s="151"/>
      <c r="D280" s="151"/>
      <c r="E280" s="151"/>
      <c r="F280" s="151"/>
      <c r="G280" s="151"/>
      <c r="H280" s="152"/>
    </row>
    <row r="281" ht="20.25" spans="1:8">
      <c r="A281" s="150"/>
      <c r="B281" s="151"/>
      <c r="C281" s="151"/>
      <c r="D281" s="151"/>
      <c r="E281" s="151"/>
      <c r="F281" s="151"/>
      <c r="G281" s="151"/>
      <c r="H281" s="152"/>
    </row>
    <row r="282" ht="20.25" spans="1:8">
      <c r="A282" s="150"/>
      <c r="B282" s="151"/>
      <c r="C282" s="151"/>
      <c r="D282" s="151"/>
      <c r="E282" s="151"/>
      <c r="F282" s="151"/>
      <c r="G282" s="151"/>
      <c r="H282" s="152"/>
    </row>
    <row r="283" ht="20.25" spans="1:8">
      <c r="A283" s="150"/>
      <c r="B283" s="151"/>
      <c r="C283" s="151"/>
      <c r="D283" s="151"/>
      <c r="E283" s="151"/>
      <c r="F283" s="151"/>
      <c r="G283" s="151"/>
      <c r="H283" s="152"/>
    </row>
    <row r="284" ht="20.25" spans="1:8">
      <c r="A284" s="150"/>
      <c r="B284" s="151"/>
      <c r="C284" s="151"/>
      <c r="D284" s="151"/>
      <c r="E284" s="151"/>
      <c r="F284" s="151"/>
      <c r="G284" s="151"/>
      <c r="H284" s="152"/>
    </row>
    <row r="285" ht="20.25" spans="1:8">
      <c r="A285" s="150"/>
      <c r="B285" s="151"/>
      <c r="C285" s="151"/>
      <c r="D285" s="151"/>
      <c r="E285" s="151"/>
      <c r="F285" s="151"/>
      <c r="G285" s="151"/>
      <c r="H285" s="152"/>
    </row>
    <row r="286" ht="20.25" spans="1:8">
      <c r="A286" s="150"/>
      <c r="B286" s="151"/>
      <c r="C286" s="151"/>
      <c r="D286" s="151"/>
      <c r="E286" s="151"/>
      <c r="F286" s="151"/>
      <c r="G286" s="151"/>
      <c r="H286" s="152"/>
    </row>
    <row r="287" ht="20.25" spans="1:8">
      <c r="A287" s="150"/>
      <c r="B287" s="151"/>
      <c r="C287" s="151"/>
      <c r="D287" s="151"/>
      <c r="E287" s="151"/>
      <c r="F287" s="151"/>
      <c r="G287" s="151"/>
      <c r="H287" s="152"/>
    </row>
    <row r="288" ht="20.25" spans="1:8">
      <c r="A288" s="150"/>
      <c r="B288" s="151"/>
      <c r="C288" s="151"/>
      <c r="D288" s="151"/>
      <c r="E288" s="151"/>
      <c r="F288" s="151"/>
      <c r="G288" s="151"/>
      <c r="H288" s="152"/>
    </row>
    <row r="289" ht="20.25" spans="1:8">
      <c r="A289" s="154"/>
      <c r="B289" s="155"/>
      <c r="C289" s="155"/>
      <c r="D289" s="155"/>
      <c r="E289" s="155"/>
      <c r="F289" s="155"/>
      <c r="G289" s="155"/>
      <c r="H289" s="156"/>
    </row>
    <row r="290" ht="20.25" spans="1:8">
      <c r="A290" s="29" t="s">
        <v>221</v>
      </c>
      <c r="B290" s="29"/>
      <c r="C290" s="29"/>
      <c r="D290" s="29"/>
      <c r="E290" s="29"/>
      <c r="F290" s="29"/>
      <c r="G290" s="29"/>
      <c r="H290" s="29"/>
    </row>
    <row r="291" ht="20.25" spans="1:8">
      <c r="A291" s="147"/>
      <c r="B291" s="148"/>
      <c r="C291" s="148"/>
      <c r="D291" s="148"/>
      <c r="E291" s="148"/>
      <c r="F291" s="148"/>
      <c r="G291" s="148"/>
      <c r="H291" s="149"/>
    </row>
    <row r="292" ht="20.25" spans="1:8">
      <c r="A292" s="150"/>
      <c r="B292" s="157"/>
      <c r="C292" s="157"/>
      <c r="D292" s="157"/>
      <c r="E292" s="157"/>
      <c r="F292" s="157"/>
      <c r="G292" s="157"/>
      <c r="H292" s="152"/>
    </row>
    <row r="293" ht="20.25" spans="1:8">
      <c r="A293" s="150"/>
      <c r="B293" s="157"/>
      <c r="C293" s="157"/>
      <c r="D293" s="157"/>
      <c r="E293" s="157"/>
      <c r="F293" s="157"/>
      <c r="G293" s="157"/>
      <c r="H293" s="152"/>
    </row>
    <row r="294" ht="20.25" spans="1:8">
      <c r="A294" s="150"/>
      <c r="B294" s="157"/>
      <c r="C294" s="157"/>
      <c r="D294" s="157"/>
      <c r="E294" s="157"/>
      <c r="F294" s="157"/>
      <c r="G294" s="157"/>
      <c r="H294" s="152"/>
    </row>
    <row r="295" ht="20.25" spans="1:8">
      <c r="A295" s="150"/>
      <c r="B295" s="157"/>
      <c r="C295" s="157"/>
      <c r="D295" s="157"/>
      <c r="E295" s="157"/>
      <c r="F295" s="157"/>
      <c r="G295" s="157"/>
      <c r="H295" s="152"/>
    </row>
    <row r="296" ht="20.25" spans="1:8">
      <c r="A296" s="150"/>
      <c r="B296" s="157"/>
      <c r="C296" s="157"/>
      <c r="D296" s="157"/>
      <c r="E296" s="157"/>
      <c r="F296" s="157"/>
      <c r="G296" s="157"/>
      <c r="H296" s="152"/>
    </row>
    <row r="297" ht="20.25" spans="1:8">
      <c r="A297" s="150"/>
      <c r="B297" s="157"/>
      <c r="C297" s="157"/>
      <c r="D297" s="157"/>
      <c r="E297" s="157"/>
      <c r="F297" s="157"/>
      <c r="G297" s="157"/>
      <c r="H297" s="152"/>
    </row>
    <row r="298" ht="20.25" spans="1:8">
      <c r="A298" s="150"/>
      <c r="B298" s="157"/>
      <c r="C298" s="157"/>
      <c r="D298" s="157"/>
      <c r="E298" s="157"/>
      <c r="F298" s="157"/>
      <c r="G298" s="157"/>
      <c r="H298" s="152"/>
    </row>
    <row r="299" ht="20.25" spans="1:8">
      <c r="A299" s="150"/>
      <c r="B299" s="157"/>
      <c r="C299" s="157"/>
      <c r="D299" s="157"/>
      <c r="E299" s="157"/>
      <c r="F299" s="157"/>
      <c r="G299" s="157"/>
      <c r="H299" s="152"/>
    </row>
    <row r="300" ht="20.25" spans="1:8">
      <c r="A300" s="150"/>
      <c r="B300" s="157"/>
      <c r="C300" s="157"/>
      <c r="D300" s="157"/>
      <c r="E300" s="157"/>
      <c r="F300" s="157"/>
      <c r="G300" s="157"/>
      <c r="H300" s="152"/>
    </row>
    <row r="301" ht="20.25" spans="1:8">
      <c r="A301" s="150"/>
      <c r="B301" s="157"/>
      <c r="C301" s="157"/>
      <c r="D301" s="157"/>
      <c r="E301" s="157"/>
      <c r="F301" s="157"/>
      <c r="G301" s="157"/>
      <c r="H301" s="152"/>
    </row>
    <row r="302" ht="20.25" spans="1:8">
      <c r="A302" s="150"/>
      <c r="B302" s="157"/>
      <c r="C302" s="157"/>
      <c r="D302" s="157"/>
      <c r="E302" s="157"/>
      <c r="F302" s="157"/>
      <c r="G302" s="157"/>
      <c r="H302" s="152"/>
    </row>
    <row r="303" ht="20.25" spans="1:8">
      <c r="A303" s="150"/>
      <c r="B303" s="157"/>
      <c r="C303" s="157"/>
      <c r="D303" s="157"/>
      <c r="E303" s="157"/>
      <c r="F303" s="157"/>
      <c r="G303" s="157"/>
      <c r="H303" s="152"/>
    </row>
    <row r="304" ht="20.25" spans="1:8">
      <c r="A304" s="150"/>
      <c r="B304" s="157"/>
      <c r="C304" s="157"/>
      <c r="D304" s="157"/>
      <c r="E304" s="157"/>
      <c r="F304" s="157"/>
      <c r="G304" s="157"/>
      <c r="H304" s="152"/>
    </row>
    <row r="305" ht="20.25" spans="1:8">
      <c r="A305" s="150"/>
      <c r="B305" s="157"/>
      <c r="C305" s="157"/>
      <c r="D305" s="157"/>
      <c r="E305" s="157"/>
      <c r="F305" s="157"/>
      <c r="G305" s="157"/>
      <c r="H305" s="152"/>
    </row>
    <row r="306" ht="20.25" spans="1:8">
      <c r="A306" s="150"/>
      <c r="B306" s="157"/>
      <c r="C306" s="157"/>
      <c r="D306" s="157"/>
      <c r="E306" s="157"/>
      <c r="F306" s="157"/>
      <c r="G306" s="157"/>
      <c r="H306" s="152"/>
    </row>
    <row r="307" ht="20.25" spans="1:8">
      <c r="A307" s="150"/>
      <c r="B307" s="157"/>
      <c r="C307" s="157"/>
      <c r="D307" s="157"/>
      <c r="E307" s="157"/>
      <c r="F307" s="157"/>
      <c r="G307" s="157"/>
      <c r="H307" s="152"/>
    </row>
    <row r="308" ht="20.25" spans="1:8">
      <c r="A308" s="150"/>
      <c r="B308" s="157"/>
      <c r="C308" s="157"/>
      <c r="D308" s="157"/>
      <c r="E308" s="157"/>
      <c r="F308" s="157"/>
      <c r="G308" s="157"/>
      <c r="H308" s="152"/>
    </row>
    <row r="309" ht="20.25" spans="1:8">
      <c r="A309" s="150"/>
      <c r="B309" s="157"/>
      <c r="C309" s="157"/>
      <c r="D309" s="157"/>
      <c r="E309" s="157"/>
      <c r="F309" s="157"/>
      <c r="G309" s="157"/>
      <c r="H309" s="152"/>
    </row>
    <row r="310" ht="20.25" spans="1:8">
      <c r="A310" s="150"/>
      <c r="B310" s="157"/>
      <c r="C310" s="157"/>
      <c r="D310" s="157"/>
      <c r="E310" s="157"/>
      <c r="F310" s="157"/>
      <c r="G310" s="157"/>
      <c r="H310" s="152"/>
    </row>
    <row r="311" ht="20.25" spans="1:8">
      <c r="A311" s="150"/>
      <c r="B311" s="157"/>
      <c r="C311" s="157"/>
      <c r="D311" s="157"/>
      <c r="E311" s="157"/>
      <c r="F311" s="157"/>
      <c r="G311" s="157"/>
      <c r="H311" s="152"/>
    </row>
    <row r="312" ht="20.25" spans="1:8">
      <c r="A312" s="150"/>
      <c r="B312" s="157"/>
      <c r="C312" s="157"/>
      <c r="D312" s="157"/>
      <c r="E312" s="157"/>
      <c r="F312" s="157"/>
      <c r="G312" s="157"/>
      <c r="H312" s="152"/>
    </row>
    <row r="313" ht="20.25" spans="1:8">
      <c r="A313" s="150"/>
      <c r="B313" s="157"/>
      <c r="C313" s="157"/>
      <c r="D313" s="157"/>
      <c r="E313" s="157"/>
      <c r="F313" s="157"/>
      <c r="G313" s="157"/>
      <c r="H313" s="152"/>
    </row>
    <row r="314" ht="20.25" spans="1:8">
      <c r="A314" s="150"/>
      <c r="B314" s="157"/>
      <c r="C314" s="157"/>
      <c r="D314" s="157"/>
      <c r="E314" s="157"/>
      <c r="F314" s="157"/>
      <c r="G314" s="157"/>
      <c r="H314" s="152"/>
    </row>
    <row r="315" ht="20.25" spans="1:8">
      <c r="A315" s="150"/>
      <c r="B315" s="157"/>
      <c r="C315" s="157"/>
      <c r="D315" s="157"/>
      <c r="E315" s="157"/>
      <c r="F315" s="157"/>
      <c r="G315" s="157"/>
      <c r="H315" s="152"/>
    </row>
    <row r="316" ht="20.25" spans="1:8">
      <c r="A316" s="150"/>
      <c r="B316" s="157"/>
      <c r="C316" s="157"/>
      <c r="D316" s="157"/>
      <c r="E316" s="157"/>
      <c r="F316" s="157"/>
      <c r="G316" s="157"/>
      <c r="H316" s="152"/>
    </row>
    <row r="317" ht="20.25" spans="1:8">
      <c r="A317" s="150"/>
      <c r="B317" s="157"/>
      <c r="C317" s="157"/>
      <c r="D317" s="157"/>
      <c r="E317" s="157"/>
      <c r="F317" s="157"/>
      <c r="G317" s="157"/>
      <c r="H317" s="152"/>
    </row>
    <row r="318" ht="20.25" spans="1:8">
      <c r="A318" s="150"/>
      <c r="B318" s="157"/>
      <c r="C318" s="157"/>
      <c r="D318" s="157"/>
      <c r="E318" s="157"/>
      <c r="F318" s="157"/>
      <c r="G318" s="157"/>
      <c r="H318" s="152"/>
    </row>
    <row r="319" ht="20.25" spans="1:8">
      <c r="A319" s="150"/>
      <c r="B319" s="157"/>
      <c r="C319" s="157"/>
      <c r="D319" s="157"/>
      <c r="E319" s="157"/>
      <c r="F319" s="157"/>
      <c r="G319" s="157"/>
      <c r="H319" s="152"/>
    </row>
    <row r="320" ht="20.25" spans="1:8">
      <c r="A320" s="150"/>
      <c r="B320" s="157"/>
      <c r="C320" s="157"/>
      <c r="D320" s="157"/>
      <c r="E320" s="157"/>
      <c r="F320" s="157"/>
      <c r="G320" s="157"/>
      <c r="H320" s="152"/>
    </row>
    <row r="321" ht="20.25" spans="1:8">
      <c r="A321" s="150"/>
      <c r="B321" s="157"/>
      <c r="C321" s="157"/>
      <c r="D321" s="157"/>
      <c r="E321" s="157"/>
      <c r="F321" s="157"/>
      <c r="G321" s="157"/>
      <c r="H321" s="152"/>
    </row>
    <row r="322" ht="20.25" spans="1:8">
      <c r="A322" s="150"/>
      <c r="B322" s="157"/>
      <c r="C322" s="157"/>
      <c r="D322" s="157"/>
      <c r="E322" s="157"/>
      <c r="F322" s="157"/>
      <c r="G322" s="157"/>
      <c r="H322" s="152"/>
    </row>
    <row r="323" ht="20.25" spans="1:8">
      <c r="A323" s="150"/>
      <c r="B323" s="157"/>
      <c r="C323" s="157"/>
      <c r="D323" s="157"/>
      <c r="E323" s="157"/>
      <c r="F323" s="157"/>
      <c r="G323" s="157"/>
      <c r="H323" s="152"/>
    </row>
    <row r="324" ht="20.25" spans="1:8">
      <c r="A324" s="150"/>
      <c r="B324" s="157"/>
      <c r="C324" s="157"/>
      <c r="D324" s="157"/>
      <c r="E324" s="157"/>
      <c r="F324" s="157"/>
      <c r="G324" s="157"/>
      <c r="H324" s="152"/>
    </row>
    <row r="325" ht="20.25" spans="1:8">
      <c r="A325" s="150"/>
      <c r="B325" s="157"/>
      <c r="C325" s="157"/>
      <c r="D325" s="157"/>
      <c r="E325" s="157"/>
      <c r="F325" s="157"/>
      <c r="G325" s="157"/>
      <c r="H325" s="152"/>
    </row>
    <row r="326" ht="20.25" spans="1:8">
      <c r="A326" s="150"/>
      <c r="B326" s="157"/>
      <c r="C326" s="157"/>
      <c r="D326" s="157"/>
      <c r="E326" s="157"/>
      <c r="F326" s="157"/>
      <c r="G326" s="157"/>
      <c r="H326" s="152"/>
    </row>
    <row r="327" ht="20.25" hidden="1" spans="1:8">
      <c r="A327" s="150"/>
      <c r="B327" s="157"/>
      <c r="C327" s="157"/>
      <c r="D327" s="157"/>
      <c r="E327" s="157"/>
      <c r="F327" s="157"/>
      <c r="G327" s="157"/>
      <c r="H327" s="152"/>
    </row>
    <row r="328" ht="20.25" hidden="1" spans="1:8">
      <c r="A328" s="150"/>
      <c r="B328" s="157"/>
      <c r="C328" s="157"/>
      <c r="D328" s="157"/>
      <c r="E328" s="157"/>
      <c r="F328" s="157"/>
      <c r="G328" s="157"/>
      <c r="H328" s="152"/>
    </row>
    <row r="329" ht="20.25" hidden="1" spans="1:8">
      <c r="A329" s="150"/>
      <c r="B329" s="157"/>
      <c r="C329" s="157"/>
      <c r="D329" s="157"/>
      <c r="E329" s="157"/>
      <c r="F329" s="157"/>
      <c r="G329" s="157"/>
      <c r="H329" s="152"/>
    </row>
    <row r="330" ht="20.25" hidden="1" spans="1:8">
      <c r="A330" s="150"/>
      <c r="B330" s="157"/>
      <c r="C330" s="157"/>
      <c r="D330" s="157"/>
      <c r="E330" s="157"/>
      <c r="F330" s="157"/>
      <c r="G330" s="157"/>
      <c r="H330" s="152"/>
    </row>
    <row r="331" ht="20.25" hidden="1" spans="1:8">
      <c r="A331" s="150"/>
      <c r="B331" s="157"/>
      <c r="C331" s="157"/>
      <c r="D331" s="157"/>
      <c r="E331" s="157"/>
      <c r="F331" s="157"/>
      <c r="G331" s="157"/>
      <c r="H331" s="152"/>
    </row>
    <row r="332" ht="20.25" hidden="1" spans="1:8">
      <c r="A332" s="150"/>
      <c r="B332" s="157"/>
      <c r="C332" s="157"/>
      <c r="D332" s="157"/>
      <c r="E332" s="157"/>
      <c r="F332" s="157"/>
      <c r="G332" s="157"/>
      <c r="H332" s="152"/>
    </row>
    <row r="333" ht="20.25" hidden="1" spans="1:8">
      <c r="A333" s="150"/>
      <c r="B333" s="157"/>
      <c r="C333" s="157"/>
      <c r="D333" s="157"/>
      <c r="E333" s="157"/>
      <c r="F333" s="157"/>
      <c r="G333" s="157"/>
      <c r="H333" s="152"/>
    </row>
    <row r="334" ht="20.25" hidden="1" spans="1:8">
      <c r="A334" s="150"/>
      <c r="B334" s="157"/>
      <c r="C334" s="157"/>
      <c r="D334" s="157"/>
      <c r="E334" s="157"/>
      <c r="F334" s="157"/>
      <c r="G334" s="157"/>
      <c r="H334" s="152"/>
    </row>
    <row r="335" ht="20.25" hidden="1" spans="1:8">
      <c r="A335" s="150"/>
      <c r="B335" s="157"/>
      <c r="C335" s="157"/>
      <c r="D335" s="157"/>
      <c r="E335" s="157"/>
      <c r="F335" s="157"/>
      <c r="G335" s="157"/>
      <c r="H335" s="152"/>
    </row>
    <row r="336" ht="20.25" spans="1:8">
      <c r="A336" s="150"/>
      <c r="B336" s="157"/>
      <c r="C336" s="157"/>
      <c r="D336" s="157"/>
      <c r="E336" s="157"/>
      <c r="F336" s="157"/>
      <c r="G336" s="157"/>
      <c r="H336" s="152"/>
    </row>
    <row r="337" ht="20.25" spans="1:8">
      <c r="A337" s="150"/>
      <c r="B337" s="157"/>
      <c r="C337" s="157"/>
      <c r="D337" s="157"/>
      <c r="E337" s="157"/>
      <c r="F337" s="157"/>
      <c r="G337" s="157"/>
      <c r="H337" s="152"/>
    </row>
    <row r="338" ht="20.25" spans="1:8">
      <c r="A338" s="150"/>
      <c r="B338" s="157"/>
      <c r="C338" s="157"/>
      <c r="D338" s="157"/>
      <c r="E338" s="157"/>
      <c r="F338" s="157"/>
      <c r="G338" s="157"/>
      <c r="H338" s="152"/>
    </row>
    <row r="339" ht="20.25" spans="1:8">
      <c r="A339" s="154"/>
      <c r="B339" s="155"/>
      <c r="C339" s="155"/>
      <c r="D339" s="155"/>
      <c r="E339" s="155"/>
      <c r="F339" s="155"/>
      <c r="G339" s="155"/>
      <c r="H339" s="156"/>
    </row>
    <row r="340" ht="20.25" spans="1:8">
      <c r="A340" s="70" t="s">
        <v>222</v>
      </c>
      <c r="B340" s="71"/>
      <c r="C340" s="71"/>
      <c r="D340" s="71"/>
      <c r="E340" s="71"/>
      <c r="F340" s="71"/>
      <c r="G340" s="71"/>
      <c r="H340" s="72"/>
    </row>
    <row r="341" ht="20.25" spans="1:8">
      <c r="A341" s="147"/>
      <c r="B341" s="148"/>
      <c r="C341" s="148"/>
      <c r="D341" s="148"/>
      <c r="E341" s="148"/>
      <c r="F341" s="148"/>
      <c r="G341" s="148"/>
      <c r="H341" s="149"/>
    </row>
    <row r="342" ht="20.25" spans="1:8">
      <c r="A342" s="150"/>
      <c r="B342" s="151"/>
      <c r="C342" s="151"/>
      <c r="D342" s="151"/>
      <c r="E342" s="151"/>
      <c r="F342" s="151"/>
      <c r="G342" s="151"/>
      <c r="H342" s="152"/>
    </row>
    <row r="343" ht="20.25" spans="1:8">
      <c r="A343" s="150"/>
      <c r="B343" s="151"/>
      <c r="C343" s="151"/>
      <c r="D343" s="151"/>
      <c r="E343" s="151"/>
      <c r="F343" s="151"/>
      <c r="G343" s="151"/>
      <c r="H343" s="152"/>
    </row>
    <row r="344" ht="20.25" spans="1:8">
      <c r="A344" s="150"/>
      <c r="B344" s="151"/>
      <c r="C344" s="151"/>
      <c r="D344" s="151"/>
      <c r="E344" s="151"/>
      <c r="F344" s="151"/>
      <c r="G344" s="151"/>
      <c r="H344" s="152"/>
    </row>
    <row r="345" ht="20.25" spans="1:8">
      <c r="A345" s="150"/>
      <c r="B345" s="151"/>
      <c r="C345" s="151"/>
      <c r="D345" s="151"/>
      <c r="E345" s="151"/>
      <c r="F345" s="151"/>
      <c r="G345" s="151"/>
      <c r="H345" s="152"/>
    </row>
    <row r="346" ht="20.25" spans="1:8">
      <c r="A346" s="150"/>
      <c r="B346" s="151"/>
      <c r="C346" s="151"/>
      <c r="D346" s="151"/>
      <c r="E346" s="151"/>
      <c r="F346" s="151"/>
      <c r="G346" s="151"/>
      <c r="H346" s="152"/>
    </row>
    <row r="347" ht="20.25" spans="1:8">
      <c r="A347" s="150"/>
      <c r="B347" s="151"/>
      <c r="C347" s="151"/>
      <c r="D347" s="151"/>
      <c r="E347" s="151"/>
      <c r="F347" s="151"/>
      <c r="G347" s="151"/>
      <c r="H347" s="152"/>
    </row>
    <row r="348" ht="20.25" spans="1:8">
      <c r="A348" s="150"/>
      <c r="B348" s="151"/>
      <c r="C348" s="151"/>
      <c r="D348" s="151"/>
      <c r="E348" s="151"/>
      <c r="F348" s="151"/>
      <c r="G348" s="151"/>
      <c r="H348" s="152"/>
    </row>
    <row r="349" ht="20.25" spans="1:8">
      <c r="A349" s="150"/>
      <c r="B349" s="151"/>
      <c r="C349" s="151"/>
      <c r="D349" s="151"/>
      <c r="E349" s="151"/>
      <c r="F349" s="151"/>
      <c r="G349" s="151"/>
      <c r="H349" s="152"/>
    </row>
    <row r="350" ht="20.25" spans="1:8">
      <c r="A350" s="150"/>
      <c r="B350" s="151"/>
      <c r="C350" s="151"/>
      <c r="D350" s="151"/>
      <c r="E350" s="151"/>
      <c r="F350" s="151"/>
      <c r="G350" s="151"/>
      <c r="H350" s="152"/>
    </row>
    <row r="351" ht="20.25" spans="1:8">
      <c r="A351" s="150"/>
      <c r="B351" s="151"/>
      <c r="C351" s="151"/>
      <c r="D351" s="151"/>
      <c r="E351" s="151"/>
      <c r="F351" s="151"/>
      <c r="G351" s="151"/>
      <c r="H351" s="152"/>
    </row>
    <row r="352" ht="20.25" spans="1:8">
      <c r="A352" s="150"/>
      <c r="B352" s="151"/>
      <c r="C352" s="151"/>
      <c r="D352" s="151"/>
      <c r="E352" s="151"/>
      <c r="F352" s="151"/>
      <c r="G352" s="151"/>
      <c r="H352" s="152"/>
    </row>
    <row r="353" ht="20.25" spans="1:8">
      <c r="A353" s="150"/>
      <c r="B353" s="151"/>
      <c r="C353" s="151"/>
      <c r="D353" s="151"/>
      <c r="E353" s="151"/>
      <c r="F353" s="151"/>
      <c r="G353" s="151"/>
      <c r="H353" s="152"/>
    </row>
    <row r="354" ht="20.25" spans="1:8">
      <c r="A354" s="150"/>
      <c r="B354" s="151"/>
      <c r="C354" s="151"/>
      <c r="D354" s="151"/>
      <c r="E354" s="151"/>
      <c r="F354" s="151"/>
      <c r="G354" s="151"/>
      <c r="H354" s="152"/>
    </row>
    <row r="355" ht="20.25" spans="1:8">
      <c r="A355" s="150"/>
      <c r="B355" s="151"/>
      <c r="C355" s="151"/>
      <c r="D355" s="151"/>
      <c r="E355" s="151"/>
      <c r="F355" s="151"/>
      <c r="G355" s="151"/>
      <c r="H355" s="152"/>
    </row>
    <row r="356" ht="20.25" spans="1:8">
      <c r="A356" s="150"/>
      <c r="B356" s="151"/>
      <c r="C356" s="151"/>
      <c r="D356" s="151"/>
      <c r="E356" s="151"/>
      <c r="F356" s="151"/>
      <c r="G356" s="151"/>
      <c r="H356" s="152"/>
    </row>
    <row r="357" ht="20.25" spans="1:8">
      <c r="A357" s="150"/>
      <c r="B357" s="151"/>
      <c r="C357" s="151"/>
      <c r="D357" s="151"/>
      <c r="E357" s="151"/>
      <c r="F357" s="151"/>
      <c r="G357" s="151"/>
      <c r="H357" s="152"/>
    </row>
    <row r="358" ht="20.25" spans="1:8">
      <c r="A358" s="150"/>
      <c r="B358" s="151"/>
      <c r="C358" s="151"/>
      <c r="D358" s="151"/>
      <c r="E358" s="151"/>
      <c r="F358" s="151"/>
      <c r="G358" s="151"/>
      <c r="H358" s="152"/>
    </row>
    <row r="359" ht="20.25" spans="1:8">
      <c r="A359" s="150"/>
      <c r="B359" s="151"/>
      <c r="C359" s="151"/>
      <c r="D359" s="151"/>
      <c r="E359" s="151"/>
      <c r="F359" s="151"/>
      <c r="G359" s="151"/>
      <c r="H359" s="152"/>
    </row>
    <row r="360" ht="20.25" spans="1:8">
      <c r="A360" s="150"/>
      <c r="B360" s="151"/>
      <c r="C360" s="151"/>
      <c r="D360" s="151"/>
      <c r="E360" s="151"/>
      <c r="F360" s="151"/>
      <c r="G360" s="151"/>
      <c r="H360" s="152"/>
    </row>
    <row r="361" ht="20.25" spans="1:8">
      <c r="A361" s="150"/>
      <c r="B361" s="151"/>
      <c r="C361" s="151"/>
      <c r="D361" s="151"/>
      <c r="E361" s="151"/>
      <c r="F361" s="151"/>
      <c r="G361" s="151"/>
      <c r="H361" s="152"/>
    </row>
    <row r="362" ht="20.25" spans="1:8">
      <c r="A362" s="150"/>
      <c r="B362" s="151"/>
      <c r="C362" s="151"/>
      <c r="D362" s="151"/>
      <c r="E362" s="151"/>
      <c r="F362" s="151"/>
      <c r="G362" s="151"/>
      <c r="H362" s="152"/>
    </row>
    <row r="363" ht="20.25" spans="1:8">
      <c r="A363" s="150"/>
      <c r="B363" s="151"/>
      <c r="C363" s="151"/>
      <c r="D363" s="151"/>
      <c r="E363" s="151"/>
      <c r="F363" s="151"/>
      <c r="G363" s="151"/>
      <c r="H363" s="152"/>
    </row>
    <row r="364" ht="20.25" spans="1:8">
      <c r="A364" s="150"/>
      <c r="B364" s="151"/>
      <c r="C364" s="151"/>
      <c r="D364" s="151"/>
      <c r="E364" s="151"/>
      <c r="F364" s="151"/>
      <c r="G364" s="151"/>
      <c r="H364" s="152"/>
    </row>
    <row r="365" ht="20.25" spans="1:8">
      <c r="A365" s="150"/>
      <c r="B365" s="151"/>
      <c r="C365" s="151"/>
      <c r="D365" s="151"/>
      <c r="E365" s="151"/>
      <c r="F365" s="151"/>
      <c r="G365" s="151"/>
      <c r="H365" s="152"/>
    </row>
    <row r="366" ht="20.25" spans="1:8">
      <c r="A366" s="150"/>
      <c r="B366" s="151"/>
      <c r="C366" s="151"/>
      <c r="D366" s="151"/>
      <c r="E366" s="151"/>
      <c r="F366" s="151"/>
      <c r="G366" s="151"/>
      <c r="H366" s="152"/>
    </row>
    <row r="367" ht="20.25" spans="1:8">
      <c r="A367" s="150"/>
      <c r="B367" s="151"/>
      <c r="C367" s="151"/>
      <c r="D367" s="151"/>
      <c r="E367" s="151"/>
      <c r="F367" s="151"/>
      <c r="G367" s="151"/>
      <c r="H367" s="152"/>
    </row>
    <row r="368" ht="20.25" spans="1:8">
      <c r="A368" s="150"/>
      <c r="B368" s="151"/>
      <c r="C368" s="151"/>
      <c r="D368" s="151"/>
      <c r="E368" s="151"/>
      <c r="F368" s="151"/>
      <c r="G368" s="151"/>
      <c r="H368" s="152"/>
    </row>
    <row r="369" ht="20.25" hidden="1" spans="1:8">
      <c r="A369" s="150"/>
      <c r="B369" s="151"/>
      <c r="C369" s="151"/>
      <c r="D369" s="151"/>
      <c r="E369" s="151"/>
      <c r="F369" s="151"/>
      <c r="G369" s="151"/>
      <c r="H369" s="152"/>
    </row>
    <row r="370" ht="20.25" hidden="1" spans="1:8">
      <c r="A370" s="150"/>
      <c r="B370" s="151"/>
      <c r="C370" s="151"/>
      <c r="D370" s="151"/>
      <c r="E370" s="151"/>
      <c r="F370" s="151"/>
      <c r="G370" s="151"/>
      <c r="H370" s="152"/>
    </row>
    <row r="371" ht="20.25" spans="1:8">
      <c r="A371" s="29" t="s">
        <v>223</v>
      </c>
      <c r="B371" s="29"/>
      <c r="C371" s="29"/>
      <c r="D371" s="29"/>
      <c r="E371" s="29"/>
      <c r="F371" s="29"/>
      <c r="G371" s="29"/>
      <c r="H371" s="29"/>
    </row>
    <row r="372" ht="20.25" spans="1:8">
      <c r="A372" s="158" t="s">
        <v>224</v>
      </c>
      <c r="B372" s="159"/>
      <c r="C372" s="159"/>
      <c r="D372" s="159"/>
      <c r="E372" s="159"/>
      <c r="F372" s="159"/>
      <c r="G372" s="159"/>
      <c r="H372" s="160"/>
    </row>
    <row r="373" ht="20.25" spans="1:8">
      <c r="A373" s="161" t="s">
        <v>225</v>
      </c>
      <c r="B373" s="162"/>
      <c r="C373" s="162"/>
      <c r="D373" s="162"/>
      <c r="E373" s="162"/>
      <c r="F373" s="162"/>
      <c r="G373" s="162"/>
      <c r="H373" s="163"/>
    </row>
    <row r="374" ht="45" customHeight="1" spans="1:8">
      <c r="A374" s="161" t="s">
        <v>226</v>
      </c>
      <c r="B374" s="162"/>
      <c r="C374" s="162"/>
      <c r="D374" s="162"/>
      <c r="E374" s="162"/>
      <c r="F374" s="162"/>
      <c r="G374" s="162"/>
      <c r="H374" s="163"/>
    </row>
    <row r="375" ht="42.75" customHeight="1" spans="1:8">
      <c r="A375" s="161" t="s">
        <v>227</v>
      </c>
      <c r="B375" s="162"/>
      <c r="C375" s="162"/>
      <c r="D375" s="162"/>
      <c r="E375" s="162"/>
      <c r="F375" s="162"/>
      <c r="G375" s="162"/>
      <c r="H375" s="163"/>
    </row>
    <row r="376" ht="20.25" spans="1:8">
      <c r="A376" s="161" t="s">
        <v>228</v>
      </c>
      <c r="B376" s="162"/>
      <c r="C376" s="162"/>
      <c r="D376" s="162"/>
      <c r="E376" s="162"/>
      <c r="F376" s="162"/>
      <c r="G376" s="162"/>
      <c r="H376" s="163"/>
    </row>
    <row r="377" ht="20.25" spans="1:8">
      <c r="A377" s="161" t="s">
        <v>229</v>
      </c>
      <c r="B377" s="162"/>
      <c r="C377" s="162"/>
      <c r="D377" s="162"/>
      <c r="E377" s="162"/>
      <c r="F377" s="162"/>
      <c r="G377" s="162"/>
      <c r="H377" s="163"/>
    </row>
    <row r="378" ht="45" customHeight="1" spans="1:8">
      <c r="A378" s="161" t="s">
        <v>230</v>
      </c>
      <c r="B378" s="162"/>
      <c r="C378" s="162"/>
      <c r="D378" s="162"/>
      <c r="E378" s="162"/>
      <c r="F378" s="162"/>
      <c r="G378" s="162"/>
      <c r="H378" s="163"/>
    </row>
    <row r="379" ht="45" customHeight="1" spans="1:8">
      <c r="A379" s="161" t="s">
        <v>231</v>
      </c>
      <c r="B379" s="162"/>
      <c r="C379" s="162"/>
      <c r="D379" s="162"/>
      <c r="E379" s="162"/>
      <c r="F379" s="162"/>
      <c r="G379" s="162"/>
      <c r="H379" s="163"/>
    </row>
    <row r="380" ht="20.25" spans="1:8">
      <c r="A380" s="164" t="s">
        <v>232</v>
      </c>
      <c r="B380" s="165"/>
      <c r="C380" s="165"/>
      <c r="D380" s="165"/>
      <c r="E380" s="165"/>
      <c r="F380" s="165"/>
      <c r="G380" s="165"/>
      <c r="H380" s="166"/>
    </row>
    <row r="381" ht="57" customHeight="1" spans="1:8">
      <c r="A381" s="167" t="s">
        <v>233</v>
      </c>
      <c r="B381" s="168"/>
      <c r="C381" s="169" t="s">
        <v>234</v>
      </c>
      <c r="D381" s="170"/>
      <c r="E381" s="167" t="s">
        <v>235</v>
      </c>
      <c r="F381" s="168"/>
      <c r="G381" s="171"/>
      <c r="H381" s="171"/>
    </row>
  </sheetData>
  <mergeCells count="442">
    <mergeCell ref="A1:H1"/>
    <mergeCell ref="A2:B2"/>
    <mergeCell ref="C2:D2"/>
    <mergeCell ref="E2:F2"/>
    <mergeCell ref="G2:H2"/>
    <mergeCell ref="J2:K2"/>
    <mergeCell ref="A3:B3"/>
    <mergeCell ref="C3:D3"/>
    <mergeCell ref="E3:F3"/>
    <mergeCell ref="G3:H3"/>
    <mergeCell ref="A4:B4"/>
    <mergeCell ref="C4:D4"/>
    <mergeCell ref="E4:F4"/>
    <mergeCell ref="G4:H4"/>
    <mergeCell ref="A5:H5"/>
    <mergeCell ref="A6:B6"/>
    <mergeCell ref="C6:D6"/>
    <mergeCell ref="E6:F6"/>
    <mergeCell ref="G6:H6"/>
    <mergeCell ref="A7:B7"/>
    <mergeCell ref="C7:H7"/>
    <mergeCell ref="A8:B8"/>
    <mergeCell ref="C8:H8"/>
    <mergeCell ref="C9:H9"/>
    <mergeCell ref="C10:H10"/>
    <mergeCell ref="C11:H11"/>
    <mergeCell ref="A12:B12"/>
    <mergeCell ref="C12:H12"/>
    <mergeCell ref="A13:H13"/>
    <mergeCell ref="A14:B14"/>
    <mergeCell ref="C14:D14"/>
    <mergeCell ref="E14:F14"/>
    <mergeCell ref="G14:H14"/>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A23:B23"/>
    <mergeCell ref="C23:H23"/>
    <mergeCell ref="A24:B24"/>
    <mergeCell ref="C24:H24"/>
    <mergeCell ref="A25:H25"/>
    <mergeCell ref="A26:B26"/>
    <mergeCell ref="C26:D26"/>
    <mergeCell ref="E26:F26"/>
    <mergeCell ref="G26:H26"/>
    <mergeCell ref="A27:B27"/>
    <mergeCell ref="C27:D27"/>
    <mergeCell ref="E27:F27"/>
    <mergeCell ref="G27:H27"/>
    <mergeCell ref="A28:B28"/>
    <mergeCell ref="C28:D28"/>
    <mergeCell ref="E28:F28"/>
    <mergeCell ref="G28:H28"/>
    <mergeCell ref="A29:B29"/>
    <mergeCell ref="C29:D29"/>
    <mergeCell ref="E29:F29"/>
    <mergeCell ref="G29:H29"/>
    <mergeCell ref="A30:B30"/>
    <mergeCell ref="C30:D30"/>
    <mergeCell ref="E30:F30"/>
    <mergeCell ref="G30:H30"/>
    <mergeCell ref="A31:B31"/>
    <mergeCell ref="C31:D31"/>
    <mergeCell ref="E31:F31"/>
    <mergeCell ref="G31:H31"/>
    <mergeCell ref="A32:B32"/>
    <mergeCell ref="C32:H32"/>
    <mergeCell ref="A33:H33"/>
    <mergeCell ref="A34:B34"/>
    <mergeCell ref="C34:D34"/>
    <mergeCell ref="E34:F34"/>
    <mergeCell ref="G34:H34"/>
    <mergeCell ref="A35:B35"/>
    <mergeCell ref="C35:D35"/>
    <mergeCell ref="E35:F35"/>
    <mergeCell ref="G35:H35"/>
    <mergeCell ref="A36:B36"/>
    <mergeCell ref="C36:D36"/>
    <mergeCell ref="E36:F36"/>
    <mergeCell ref="G36:H36"/>
    <mergeCell ref="A37:H37"/>
    <mergeCell ref="A38:B38"/>
    <mergeCell ref="C38:E38"/>
    <mergeCell ref="F38:H38"/>
    <mergeCell ref="J38:K38"/>
    <mergeCell ref="M38:N38"/>
    <mergeCell ref="A39:B39"/>
    <mergeCell ref="C39:E39"/>
    <mergeCell ref="F39:H39"/>
    <mergeCell ref="A40:B40"/>
    <mergeCell ref="C40:E40"/>
    <mergeCell ref="F40:H40"/>
    <mergeCell ref="A41:B41"/>
    <mergeCell ref="C41:E41"/>
    <mergeCell ref="F41:H41"/>
    <mergeCell ref="A42:B42"/>
    <mergeCell ref="C42:E42"/>
    <mergeCell ref="F42:H42"/>
    <mergeCell ref="A43:B43"/>
    <mergeCell ref="C43:H43"/>
    <mergeCell ref="A44:H44"/>
    <mergeCell ref="A45:B45"/>
    <mergeCell ref="D45:F45"/>
    <mergeCell ref="G45:H45"/>
    <mergeCell ref="A46:B46"/>
    <mergeCell ref="D46:F46"/>
    <mergeCell ref="G46:H46"/>
    <mergeCell ref="A47:B47"/>
    <mergeCell ref="D47:F47"/>
    <mergeCell ref="G47:H47"/>
    <mergeCell ref="A48:B48"/>
    <mergeCell ref="D48:F48"/>
    <mergeCell ref="G48:H48"/>
    <mergeCell ref="A49:B49"/>
    <mergeCell ref="D49:F49"/>
    <mergeCell ref="G49:H49"/>
    <mergeCell ref="A50:B50"/>
    <mergeCell ref="D50:F50"/>
    <mergeCell ref="G50:H50"/>
    <mergeCell ref="A51:B51"/>
    <mergeCell ref="D51:F51"/>
    <mergeCell ref="G51:H51"/>
    <mergeCell ref="A52:B52"/>
    <mergeCell ref="D52:F52"/>
    <mergeCell ref="G52:H52"/>
    <mergeCell ref="A53:H53"/>
    <mergeCell ref="A54:B54"/>
    <mergeCell ref="C54:H54"/>
    <mergeCell ref="A55:B55"/>
    <mergeCell ref="C55:F55"/>
    <mergeCell ref="A56:B56"/>
    <mergeCell ref="C56:F56"/>
    <mergeCell ref="C57:F57"/>
    <mergeCell ref="C58:H58"/>
    <mergeCell ref="A59:B59"/>
    <mergeCell ref="C59:F59"/>
    <mergeCell ref="A60:B60"/>
    <mergeCell ref="C60:F60"/>
    <mergeCell ref="A61:B61"/>
    <mergeCell ref="C61:F61"/>
    <mergeCell ref="A62:B62"/>
    <mergeCell ref="C62:F62"/>
    <mergeCell ref="A63:H63"/>
    <mergeCell ref="E64:F64"/>
    <mergeCell ref="E65:F65"/>
    <mergeCell ref="A66:B66"/>
    <mergeCell ref="E66:F66"/>
    <mergeCell ref="A67:B67"/>
    <mergeCell ref="A68:B68"/>
    <mergeCell ref="A69:B69"/>
    <mergeCell ref="A70:B70"/>
    <mergeCell ref="A71:B71"/>
    <mergeCell ref="A72:B72"/>
    <mergeCell ref="A73:B73"/>
    <mergeCell ref="A74:B74"/>
    <mergeCell ref="A75:B75"/>
    <mergeCell ref="A76:B76"/>
    <mergeCell ref="A77:B77"/>
    <mergeCell ref="A78:B78"/>
    <mergeCell ref="A79:H79"/>
    <mergeCell ref="E80:F80"/>
    <mergeCell ref="E81:F81"/>
    <mergeCell ref="A82:B82"/>
    <mergeCell ref="E82:F82"/>
    <mergeCell ref="A83:B83"/>
    <mergeCell ref="A84:B84"/>
    <mergeCell ref="A85:B85"/>
    <mergeCell ref="A86:B86"/>
    <mergeCell ref="A87:B87"/>
    <mergeCell ref="A88:B88"/>
    <mergeCell ref="A89:B89"/>
    <mergeCell ref="A90:B90"/>
    <mergeCell ref="A91:B91"/>
    <mergeCell ref="A92:B92"/>
    <mergeCell ref="A93:B93"/>
    <mergeCell ref="A94:B94"/>
    <mergeCell ref="A95:H95"/>
    <mergeCell ref="E96:F96"/>
    <mergeCell ref="E97:F97"/>
    <mergeCell ref="A98:B98"/>
    <mergeCell ref="E98:F98"/>
    <mergeCell ref="A99:B99"/>
    <mergeCell ref="A100:B100"/>
    <mergeCell ref="A101:B101"/>
    <mergeCell ref="A102:B102"/>
    <mergeCell ref="A103:B103"/>
    <mergeCell ref="A104:B104"/>
    <mergeCell ref="A105:B105"/>
    <mergeCell ref="A106:B106"/>
    <mergeCell ref="A107:B107"/>
    <mergeCell ref="A108:B108"/>
    <mergeCell ref="A109:B109"/>
    <mergeCell ref="A110:B110"/>
    <mergeCell ref="A111:H111"/>
    <mergeCell ref="E112:F112"/>
    <mergeCell ref="E113:F113"/>
    <mergeCell ref="A114:B114"/>
    <mergeCell ref="E114:F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H127"/>
    <mergeCell ref="E128:F128"/>
    <mergeCell ref="E129:F129"/>
    <mergeCell ref="A130:B130"/>
    <mergeCell ref="E130:F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H143"/>
    <mergeCell ref="E144:F144"/>
    <mergeCell ref="E145:F145"/>
    <mergeCell ref="A146:B146"/>
    <mergeCell ref="E146:F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H159"/>
    <mergeCell ref="E160:F160"/>
    <mergeCell ref="E161:F161"/>
    <mergeCell ref="A162:B162"/>
    <mergeCell ref="E162:F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F175"/>
    <mergeCell ref="G175:H175"/>
    <mergeCell ref="A176:H176"/>
    <mergeCell ref="A177:B177"/>
    <mergeCell ref="C177:D177"/>
    <mergeCell ref="E177:F177"/>
    <mergeCell ref="G177:H177"/>
    <mergeCell ref="A178:B178"/>
    <mergeCell ref="C178:D178"/>
    <mergeCell ref="E178:F178"/>
    <mergeCell ref="G178:H178"/>
    <mergeCell ref="A179:B179"/>
    <mergeCell ref="C179:D179"/>
    <mergeCell ref="E179:F179"/>
    <mergeCell ref="G179:H179"/>
    <mergeCell ref="A180:H180"/>
    <mergeCell ref="A181:F181"/>
    <mergeCell ref="G181:H181"/>
    <mergeCell ref="A182:F182"/>
    <mergeCell ref="G182:H182"/>
    <mergeCell ref="A183:F183"/>
    <mergeCell ref="G183:H183"/>
    <mergeCell ref="A184:H184"/>
    <mergeCell ref="A185:B185"/>
    <mergeCell ref="C185:D185"/>
    <mergeCell ref="E185:F185"/>
    <mergeCell ref="G185:H185"/>
    <mergeCell ref="A186:B186"/>
    <mergeCell ref="C186:D186"/>
    <mergeCell ref="E186:F186"/>
    <mergeCell ref="G186:H186"/>
    <mergeCell ref="A187:B187"/>
    <mergeCell ref="C187:D187"/>
    <mergeCell ref="E187:F187"/>
    <mergeCell ref="G187:H187"/>
    <mergeCell ref="A188:B188"/>
    <mergeCell ref="C188:D188"/>
    <mergeCell ref="E188:F188"/>
    <mergeCell ref="G188:H188"/>
    <mergeCell ref="A189:H189"/>
    <mergeCell ref="A190:B190"/>
    <mergeCell ref="C190:D190"/>
    <mergeCell ref="E190:F190"/>
    <mergeCell ref="G190:H190"/>
    <mergeCell ref="A191:B191"/>
    <mergeCell ref="C191:D191"/>
    <mergeCell ref="E191:F191"/>
    <mergeCell ref="G191:H191"/>
    <mergeCell ref="A192:B192"/>
    <mergeCell ref="C192:D192"/>
    <mergeCell ref="E192:F192"/>
    <mergeCell ref="G192:H192"/>
    <mergeCell ref="A193:B193"/>
    <mergeCell ref="C193:D193"/>
    <mergeCell ref="E193:F193"/>
    <mergeCell ref="G193:H193"/>
    <mergeCell ref="A194:B194"/>
    <mergeCell ref="C194:D194"/>
    <mergeCell ref="E194:F194"/>
    <mergeCell ref="G194:H194"/>
    <mergeCell ref="A195:H195"/>
    <mergeCell ref="A197:H197"/>
    <mergeCell ref="A198:B198"/>
    <mergeCell ref="A199:B199"/>
    <mergeCell ref="A200:B200"/>
    <mergeCell ref="A201:B201"/>
    <mergeCell ref="A202:B202"/>
    <mergeCell ref="A203:B203"/>
    <mergeCell ref="A204:B204"/>
    <mergeCell ref="A205:B205"/>
    <mergeCell ref="A206:H206"/>
    <mergeCell ref="A207:B207"/>
    <mergeCell ref="A208:B208"/>
    <mergeCell ref="A209:B209"/>
    <mergeCell ref="A210:B210"/>
    <mergeCell ref="A211:B211"/>
    <mergeCell ref="A212:B212"/>
    <mergeCell ref="A213:B213"/>
    <mergeCell ref="A214:B214"/>
    <mergeCell ref="A215:H215"/>
    <mergeCell ref="A216:B216"/>
    <mergeCell ref="A217:B217"/>
    <mergeCell ref="A218:B218"/>
    <mergeCell ref="A219:B219"/>
    <mergeCell ref="A220:B220"/>
    <mergeCell ref="A221:B221"/>
    <mergeCell ref="A222:B222"/>
    <mergeCell ref="A223:B223"/>
    <mergeCell ref="A224:H224"/>
    <mergeCell ref="A225:B225"/>
    <mergeCell ref="A226:B226"/>
    <mergeCell ref="A227:B227"/>
    <mergeCell ref="A228:B228"/>
    <mergeCell ref="A229:B229"/>
    <mergeCell ref="A230:B230"/>
    <mergeCell ref="A231:B231"/>
    <mergeCell ref="A232:B232"/>
    <mergeCell ref="A233:H233"/>
    <mergeCell ref="B234:H234"/>
    <mergeCell ref="B235:H235"/>
    <mergeCell ref="B236:H236"/>
    <mergeCell ref="B237:H237"/>
    <mergeCell ref="B238:H238"/>
    <mergeCell ref="B239:H239"/>
    <mergeCell ref="B240:H240"/>
    <mergeCell ref="B241:H241"/>
    <mergeCell ref="A242:H242"/>
    <mergeCell ref="A243:C243"/>
    <mergeCell ref="D243:H243"/>
    <mergeCell ref="A244:C244"/>
    <mergeCell ref="D244:H244"/>
    <mergeCell ref="A245:C245"/>
    <mergeCell ref="D245:H245"/>
    <mergeCell ref="A290:H290"/>
    <mergeCell ref="A340:H340"/>
    <mergeCell ref="A371:H371"/>
    <mergeCell ref="A372:H372"/>
    <mergeCell ref="A373:H373"/>
    <mergeCell ref="A374:H374"/>
    <mergeCell ref="A375:H375"/>
    <mergeCell ref="A376:H376"/>
    <mergeCell ref="A377:H377"/>
    <mergeCell ref="A378:H378"/>
    <mergeCell ref="A379:H379"/>
    <mergeCell ref="A380:H380"/>
    <mergeCell ref="A381:B381"/>
    <mergeCell ref="C381:D381"/>
    <mergeCell ref="E381:F381"/>
    <mergeCell ref="G381:H381"/>
    <mergeCell ref="A9:A11"/>
    <mergeCell ref="A80:C81"/>
    <mergeCell ref="A57:B58"/>
    <mergeCell ref="E83:F94"/>
    <mergeCell ref="G83:H94"/>
    <mergeCell ref="A96:C97"/>
    <mergeCell ref="A64:C65"/>
    <mergeCell ref="A112:C113"/>
    <mergeCell ref="E99:F110"/>
    <mergeCell ref="G99:H110"/>
    <mergeCell ref="E115:F126"/>
    <mergeCell ref="G115:H126"/>
    <mergeCell ref="A128:C129"/>
    <mergeCell ref="E67:F78"/>
    <mergeCell ref="G67:H78"/>
    <mergeCell ref="E131:F142"/>
    <mergeCell ref="G131:H142"/>
    <mergeCell ref="A160:C161"/>
    <mergeCell ref="E163:F174"/>
    <mergeCell ref="G163:H174"/>
    <mergeCell ref="A144:C145"/>
    <mergeCell ref="E147:F158"/>
    <mergeCell ref="G147:H158"/>
  </mergeCells>
  <dataValidations count="7">
    <dataValidation type="list" allowBlank="1" showInputMessage="1" showErrorMessage="1" sqref="G6:H6">
      <formula1>"Mr. Suraj Khare,Mr. Gaurav Pawar,Mr.Vinayak,Mr.Manish,Mr.Vaibhav Gite,Miss Ankita Mohite"</formula1>
    </dataValidation>
    <dataValidation type="list" allowBlank="1" showInputMessage="1" showErrorMessage="1" sqref="G26:H26">
      <formula1>"Middle,Upper"</formula1>
    </dataValidation>
    <dataValidation type="list" allowBlank="1" showInputMessage="1" showErrorMessage="1" sqref="C27:D27">
      <formula1>"Bitumen,Concrete"</formula1>
    </dataValidation>
    <dataValidation type="list" allowBlank="1" showInputMessage="1" showErrorMessage="1" sqref="G35:H35 C54:H54">
      <formula1>"Yes,No"</formula1>
    </dataValidation>
    <dataValidation type="list" allowBlank="1" showInputMessage="1" showErrorMessage="1" sqref="C179">
      <formula1>"300000,350000,400000,500000,600000,700000,800000,900000,1000000,1200000,1400000,1500000,1600000"</formula1>
    </dataValidation>
    <dataValidation type="list" allowBlank="1" showInputMessage="1" showErrorMessage="1" sqref="C196">
      <formula1>"Sale /         Rehab /           PAP,Sale / Mhada,Sale / Landowner"</formula1>
    </dataValidation>
    <dataValidation type="list" allowBlank="1" showInputMessage="1" showErrorMessage="1" sqref="F196">
      <formula1>"Fungible area,Balcony Area,Chajja Area,Cornice Area,AP Area,WS Area"</formula1>
    </dataValidation>
  </dataValidations>
  <hyperlinks>
    <hyperlink ref="C23" r:id="rId5" display="https://goo.gl/maps/zgZdfY3zk2rsaXhr8"/>
  </hyperlinks>
  <printOptions horizontalCentered="1"/>
  <pageMargins left="0.275590551181102" right="0.275590551181102" top="0.708661417322835" bottom="0.47244094488189" header="0.15748031496063" footer="0.15748031496063"/>
  <pageSetup paperSize="9" scale="69" fitToHeight="0" orientation="portrait"/>
  <headerFooter>
    <oddHeader>&amp;C&amp;25&amp;G</oddHeader>
    <oddFooter>&amp;L&amp;"Times New Roman,Bold"&amp;16Ref No: &amp;F&amp;R&amp;"Times New Roman,Bold"&amp;16&amp;P</oddFooter>
  </headerFooter>
  <rowBreaks count="4" manualBreakCount="4">
    <brk id="78" max="16383" man="1"/>
    <brk id="241" max="8" man="1"/>
    <brk id="289" max="16383" man="1"/>
    <brk id="339" max="16383"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K56"/>
  <sheetViews>
    <sheetView zoomScale="70" zoomScaleNormal="70" workbookViewId="0">
      <selection activeCell="L23" sqref="L23"/>
    </sheetView>
  </sheetViews>
  <sheetFormatPr defaultColWidth="9" defaultRowHeight="15"/>
  <cols>
    <col min="1" max="1" width="23" customWidth="1"/>
    <col min="2" max="2" width="25.7142857142857" customWidth="1"/>
    <col min="3" max="3" width="17.7142857142857" customWidth="1"/>
    <col min="4" max="4" width="16" customWidth="1"/>
    <col min="5" max="9" width="25.7142857142857" customWidth="1"/>
  </cols>
  <sheetData>
    <row r="3" s="28" customFormat="1" ht="21" spans="1:9">
      <c r="A3" s="29" t="s">
        <v>136</v>
      </c>
      <c r="B3" s="29"/>
      <c r="C3" s="29"/>
      <c r="D3" s="29"/>
      <c r="E3" s="29"/>
      <c r="F3" s="29"/>
      <c r="G3" s="29"/>
      <c r="H3" s="29"/>
      <c r="I3" s="29"/>
    </row>
    <row r="4" s="28" customFormat="1" ht="20.25" customHeight="1" spans="1:11">
      <c r="A4" s="30">
        <v>1</v>
      </c>
      <c r="B4" s="30"/>
      <c r="C4" s="30"/>
      <c r="D4" s="31" t="s">
        <v>29</v>
      </c>
      <c r="E4" s="32" t="s">
        <v>137</v>
      </c>
      <c r="F4" s="32" t="s">
        <v>138</v>
      </c>
      <c r="G4" s="32"/>
      <c r="H4" s="32" t="s">
        <v>139</v>
      </c>
      <c r="I4" s="32" t="s">
        <v>140</v>
      </c>
      <c r="J4" s="58"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59"/>
    </row>
    <row r="5" s="28" customFormat="1" ht="20.25" spans="1:11">
      <c r="A5" s="30"/>
      <c r="B5" s="30"/>
      <c r="C5" s="30"/>
      <c r="D5" s="31"/>
      <c r="E5" s="32">
        <v>3</v>
      </c>
      <c r="F5" s="32">
        <v>1</v>
      </c>
      <c r="G5" s="32"/>
      <c r="H5" s="32">
        <v>0</v>
      </c>
      <c r="I5" s="32">
        <f ca="1">--TRIM(RIGHT(SUBSTITUTE(LEFT(A4,_xlfn.AGGREGATE(16,6,FIND({0,1,2,3,4,5,6,7,8,9},A4,ROW(INDIRECT("1:"&amp;LEN(A4)))),1))," ",REPT(" ",LEN(A4))),LEN(A4)))</f>
        <v>1</v>
      </c>
      <c r="J5" s="60" t="s">
        <v>141</v>
      </c>
      <c r="K5" s="59"/>
    </row>
    <row r="6" s="28" customFormat="1" ht="20.25" customHeight="1" spans="1:11">
      <c r="A6" s="33" t="s">
        <v>142</v>
      </c>
      <c r="B6" s="33"/>
      <c r="C6" s="33" t="s">
        <v>143</v>
      </c>
      <c r="D6" s="33"/>
      <c r="E6" s="33" t="s">
        <v>144</v>
      </c>
      <c r="F6" s="33" t="s">
        <v>145</v>
      </c>
      <c r="G6" s="33"/>
      <c r="H6" s="34" t="s">
        <v>146</v>
      </c>
      <c r="I6" s="34"/>
      <c r="J6" s="61" t="s">
        <v>147</v>
      </c>
      <c r="K6" s="62">
        <f ca="1">I5*25%</f>
        <v>0.25</v>
      </c>
    </row>
    <row r="7" s="28" customFormat="1" ht="20.25" customHeight="1" spans="1:11">
      <c r="A7" s="35" t="s">
        <v>148</v>
      </c>
      <c r="B7" s="35"/>
      <c r="C7" s="32">
        <f ca="1">K8</f>
        <v>1</v>
      </c>
      <c r="D7" s="32"/>
      <c r="E7" s="35">
        <f ca="1">((100/I5)*C7)/100</f>
        <v>1</v>
      </c>
      <c r="F7" s="35">
        <f ca="1">(((C7/I5*10)+(C8/I5*25)+(25/(F5+H5+I5)*C9)+(5/(I5)*C10)+(2.5/(I5)*C11)+(2.5/(I5)*C12)+(5/I5*C13)+(2.5/I5*C14)+(2.5/I5*C15)+(5/I5*C16)+(10/I5*C17)+(5/I5*C18))/100)</f>
        <v>0.35</v>
      </c>
      <c r="G7" s="35"/>
      <c r="H7" s="35" t="str">
        <f ca="1">J4</f>
        <v>Excavation work Completed. Plinth work completed</v>
      </c>
      <c r="I7" s="35"/>
      <c r="J7" s="61" t="s">
        <v>149</v>
      </c>
      <c r="K7" s="63">
        <f ca="1">I5*50%</f>
        <v>0.5</v>
      </c>
    </row>
    <row r="8" s="28" customFormat="1" ht="20.25" spans="1:11">
      <c r="A8" s="35" t="s">
        <v>150</v>
      </c>
      <c r="B8" s="35"/>
      <c r="C8" s="36">
        <f ca="1">K16</f>
        <v>1</v>
      </c>
      <c r="D8" s="32"/>
      <c r="E8" s="35">
        <f ca="1">((100/I5)*C8)/100</f>
        <v>1</v>
      </c>
      <c r="F8" s="35"/>
      <c r="G8" s="35"/>
      <c r="H8" s="35"/>
      <c r="I8" s="35"/>
      <c r="J8" s="61" t="s">
        <v>151</v>
      </c>
      <c r="K8" s="63">
        <f ca="1">I5</f>
        <v>1</v>
      </c>
    </row>
    <row r="9" s="28" customFormat="1" ht="21" customHeight="1" spans="1:11">
      <c r="A9" s="35" t="s">
        <v>152</v>
      </c>
      <c r="B9" s="35"/>
      <c r="C9" s="32">
        <v>0</v>
      </c>
      <c r="D9" s="32"/>
      <c r="E9" s="35">
        <f ca="1">((100/(F5+H5+I5))*C9)/100</f>
        <v>0</v>
      </c>
      <c r="F9" s="35"/>
      <c r="G9" s="35"/>
      <c r="H9" s="35"/>
      <c r="I9" s="35"/>
      <c r="J9" s="61" t="s">
        <v>153</v>
      </c>
      <c r="K9" s="64">
        <f ca="1">(IF(E5&gt;1,(I5/(E5+2)),I5*0.2))</f>
        <v>0.2</v>
      </c>
    </row>
    <row r="10" s="28" customFormat="1" ht="21" customHeight="1" spans="1:11">
      <c r="A10" s="35" t="s">
        <v>154</v>
      </c>
      <c r="B10" s="35"/>
      <c r="C10" s="32">
        <v>0</v>
      </c>
      <c r="D10" s="32"/>
      <c r="E10" s="35">
        <f ca="1">((100/I5)*C10)/100</f>
        <v>0</v>
      </c>
      <c r="F10" s="35"/>
      <c r="G10" s="35"/>
      <c r="H10" s="35"/>
      <c r="I10" s="35"/>
      <c r="J10" s="61" t="s">
        <v>155</v>
      </c>
      <c r="K10" s="64">
        <f ca="1">(IF(E5&gt;1,(I5/(E5+2)+K9),I5*0.2+K9))</f>
        <v>0.4</v>
      </c>
    </row>
    <row r="11" s="28" customFormat="1" ht="21" customHeight="1" spans="1:11">
      <c r="A11" s="37" t="s">
        <v>156</v>
      </c>
      <c r="B11" s="38"/>
      <c r="C11" s="32">
        <v>0</v>
      </c>
      <c r="D11" s="32"/>
      <c r="E11" s="35">
        <f ca="1">((100/I5)*C11)/100</f>
        <v>0</v>
      </c>
      <c r="F11" s="35"/>
      <c r="G11" s="35"/>
      <c r="H11" s="35"/>
      <c r="I11" s="35"/>
      <c r="J11" s="61" t="s">
        <v>157</v>
      </c>
      <c r="K11" s="64">
        <f ca="1">(IF(E5&gt;1,(I5/(E5+2)+K10),0))</f>
        <v>0.6</v>
      </c>
    </row>
    <row r="12" s="28" customFormat="1" ht="21" customHeight="1" spans="1:11">
      <c r="A12" s="37" t="s">
        <v>158</v>
      </c>
      <c r="B12" s="38"/>
      <c r="C12" s="32">
        <v>0</v>
      </c>
      <c r="D12" s="32"/>
      <c r="E12" s="35">
        <f ca="1">((100/I5)*C12)/100</f>
        <v>0</v>
      </c>
      <c r="F12" s="35"/>
      <c r="G12" s="35"/>
      <c r="H12" s="35"/>
      <c r="I12" s="35"/>
      <c r="J12" s="61" t="s">
        <v>159</v>
      </c>
      <c r="K12" s="64">
        <f ca="1">(IF(E5&gt;2,(I5/(E5+2)+K11),0))</f>
        <v>0.8</v>
      </c>
    </row>
    <row r="13" s="28" customFormat="1" ht="57.75" customHeight="1" spans="1:11">
      <c r="A13" s="37" t="s">
        <v>160</v>
      </c>
      <c r="B13" s="38"/>
      <c r="C13" s="32">
        <v>0</v>
      </c>
      <c r="D13" s="32"/>
      <c r="E13" s="35">
        <f ca="1">((100/(I5))*C13)/100</f>
        <v>0</v>
      </c>
      <c r="F13" s="35"/>
      <c r="G13" s="35"/>
      <c r="H13" s="35"/>
      <c r="I13" s="35"/>
      <c r="J13" s="61" t="s">
        <v>161</v>
      </c>
      <c r="K13" s="65">
        <f ca="1">(IF(E5&gt;3,(I5/(E5+2)+K12),0))</f>
        <v>0</v>
      </c>
    </row>
    <row r="14" s="28" customFormat="1" ht="21" spans="1:11">
      <c r="A14" s="35" t="s">
        <v>162</v>
      </c>
      <c r="B14" s="35"/>
      <c r="C14" s="32">
        <v>0</v>
      </c>
      <c r="D14" s="32"/>
      <c r="E14" s="35">
        <f ca="1">((100/(I5))*C14)/100</f>
        <v>0</v>
      </c>
      <c r="F14" s="35"/>
      <c r="G14" s="35"/>
      <c r="H14" s="35"/>
      <c r="I14" s="35"/>
      <c r="J14" s="61" t="s">
        <v>163</v>
      </c>
      <c r="K14" s="64">
        <f ca="1">(IF(E5&gt;4,(I5/(E5+2)+K13),0))</f>
        <v>0</v>
      </c>
    </row>
    <row r="15" s="28" customFormat="1" ht="21" customHeight="1" spans="1:11">
      <c r="A15" s="35" t="s">
        <v>164</v>
      </c>
      <c r="B15" s="35"/>
      <c r="C15" s="32">
        <v>0</v>
      </c>
      <c r="D15" s="32"/>
      <c r="E15" s="35">
        <f ca="1">((100/I5)*C15)/100</f>
        <v>0</v>
      </c>
      <c r="F15" s="35"/>
      <c r="G15" s="35"/>
      <c r="H15" s="35"/>
      <c r="I15" s="35"/>
      <c r="J15" s="61" t="s">
        <v>165</v>
      </c>
      <c r="K15" s="64">
        <f ca="1">(IF(E5=1,(I5/(E5+3)+K10),IF(E5=0,(I5*0.3+K10),IF(E5&gt;1,0))))</f>
        <v>0</v>
      </c>
    </row>
    <row r="16" s="28" customFormat="1" ht="21.75" spans="1:11">
      <c r="A16" s="35" t="s">
        <v>166</v>
      </c>
      <c r="B16" s="35"/>
      <c r="C16" s="32">
        <v>0</v>
      </c>
      <c r="D16" s="32"/>
      <c r="E16" s="35">
        <f ca="1">((100/I5)*C16)/100</f>
        <v>0</v>
      </c>
      <c r="F16" s="35"/>
      <c r="G16" s="35"/>
      <c r="H16" s="35"/>
      <c r="I16" s="35"/>
      <c r="J16" s="66" t="s">
        <v>167</v>
      </c>
      <c r="K16" s="67">
        <f ca="1">(IF(E5&gt;1.5,(I5/(E5+2)+K10+MAX(0,K11-K10)+MAX(0,K12-K11)+MAX(0,K13-K12)+MAX(0,K14-K13)+MAX(0,K15-K14)),IF(E5=1,(I5/(E5+3)+K15),IF(E5=0,I5*0.3+K15))))</f>
        <v>1</v>
      </c>
    </row>
    <row r="17" s="28" customFormat="1" ht="20.25" spans="1:9">
      <c r="A17" s="35" t="s">
        <v>168</v>
      </c>
      <c r="B17" s="35"/>
      <c r="C17" s="32">
        <v>0</v>
      </c>
      <c r="D17" s="32"/>
      <c r="E17" s="35">
        <f ca="1">((100/(I5))*C17)/100</f>
        <v>0</v>
      </c>
      <c r="F17" s="35"/>
      <c r="G17" s="35"/>
      <c r="H17" s="35"/>
      <c r="I17" s="35"/>
    </row>
    <row r="18" s="28" customFormat="1" ht="20.25" spans="1:9">
      <c r="A18" s="35" t="s">
        <v>169</v>
      </c>
      <c r="B18" s="35"/>
      <c r="C18" s="32">
        <v>0</v>
      </c>
      <c r="D18" s="32"/>
      <c r="E18" s="35">
        <f ca="1">((100/(I5))*C18)/100</f>
        <v>0</v>
      </c>
      <c r="F18" s="35"/>
      <c r="G18" s="35"/>
      <c r="H18" s="35"/>
      <c r="I18" s="35"/>
    </row>
    <row r="23" spans="2:7">
      <c r="B23" s="39" t="s">
        <v>236</v>
      </c>
      <c r="C23" s="39"/>
      <c r="D23" s="39"/>
      <c r="E23" s="39"/>
      <c r="F23" s="39"/>
      <c r="G23" s="39"/>
    </row>
    <row r="24" ht="14.45" customHeight="1" spans="2:7">
      <c r="B24" s="40" t="s">
        <v>237</v>
      </c>
      <c r="C24" s="40" t="s">
        <v>238</v>
      </c>
      <c r="D24" s="41" t="s">
        <v>239</v>
      </c>
      <c r="E24" s="42" t="s">
        <v>240</v>
      </c>
      <c r="F24" s="43" t="s">
        <v>241</v>
      </c>
      <c r="G24" s="40" t="s">
        <v>242</v>
      </c>
    </row>
    <row r="25" spans="2:7">
      <c r="B25" s="40"/>
      <c r="C25" s="40"/>
      <c r="D25" s="41"/>
      <c r="E25" s="42"/>
      <c r="F25" s="43"/>
      <c r="G25" s="40"/>
    </row>
    <row r="26" spans="2:7">
      <c r="B26" s="44" t="s">
        <v>243</v>
      </c>
      <c r="C26" s="45">
        <v>10</v>
      </c>
      <c r="D26" s="45">
        <v>1</v>
      </c>
      <c r="E26" s="14"/>
      <c r="F26" s="46">
        <f>((E26/D26)*0.05)*100</f>
        <v>0</v>
      </c>
      <c r="G26" s="46">
        <f t="shared" ref="G26:G37" si="0">((E26/D26)*(C26/100))*100</f>
        <v>0</v>
      </c>
    </row>
    <row r="27" spans="2:7">
      <c r="B27" s="44" t="s">
        <v>244</v>
      </c>
      <c r="C27" s="14">
        <v>10</v>
      </c>
      <c r="D27" s="14">
        <v>1</v>
      </c>
      <c r="E27" s="14"/>
      <c r="F27" s="46">
        <f>((E27/D27)*0.05)*100</f>
        <v>0</v>
      </c>
      <c r="G27" s="46">
        <f t="shared" si="0"/>
        <v>0</v>
      </c>
    </row>
    <row r="28" spans="2:7">
      <c r="B28" s="44" t="s">
        <v>245</v>
      </c>
      <c r="C28" s="14">
        <v>15</v>
      </c>
      <c r="D28" s="14">
        <v>1</v>
      </c>
      <c r="E28" s="14"/>
      <c r="F28" s="46">
        <f>((E28/D28)*0.15)*100</f>
        <v>0</v>
      </c>
      <c r="G28" s="46">
        <f t="shared" si="0"/>
        <v>0</v>
      </c>
    </row>
    <row r="29" spans="2:7">
      <c r="B29" s="47" t="s">
        <v>246</v>
      </c>
      <c r="C29" s="14">
        <v>25</v>
      </c>
      <c r="D29" s="14">
        <v>40</v>
      </c>
      <c r="E29" s="14"/>
      <c r="F29" s="46">
        <f>((E29/D29)*0.25)*100</f>
        <v>0</v>
      </c>
      <c r="G29" s="46">
        <f t="shared" si="0"/>
        <v>0</v>
      </c>
    </row>
    <row r="30" spans="2:7">
      <c r="B30" s="47" t="s">
        <v>247</v>
      </c>
      <c r="C30" s="14">
        <v>5</v>
      </c>
      <c r="D30" s="14">
        <v>39</v>
      </c>
      <c r="E30" s="14"/>
      <c r="F30" s="46">
        <f>((E30/D30)*0.05)*100</f>
        <v>0</v>
      </c>
      <c r="G30" s="46">
        <f t="shared" si="0"/>
        <v>0</v>
      </c>
    </row>
    <row r="31" ht="30" spans="2:7">
      <c r="B31" s="47" t="s">
        <v>248</v>
      </c>
      <c r="C31" s="14">
        <v>2.5</v>
      </c>
      <c r="D31" s="14">
        <v>39</v>
      </c>
      <c r="E31" s="14"/>
      <c r="F31" s="46">
        <f>((E31/D31)*0.025)*100</f>
        <v>0</v>
      </c>
      <c r="G31" s="46">
        <f t="shared" si="0"/>
        <v>0</v>
      </c>
    </row>
    <row r="32" ht="30" spans="2:7">
      <c r="B32" s="47" t="s">
        <v>249</v>
      </c>
      <c r="C32" s="14">
        <v>2.5</v>
      </c>
      <c r="D32" s="14">
        <v>39</v>
      </c>
      <c r="E32" s="14"/>
      <c r="F32" s="46">
        <f>((E32/D32)*0.025)*100</f>
        <v>0</v>
      </c>
      <c r="G32" s="46">
        <f t="shared" si="0"/>
        <v>0</v>
      </c>
    </row>
    <row r="33" ht="45" spans="2:7">
      <c r="B33" s="48" t="s">
        <v>250</v>
      </c>
      <c r="C33" s="14">
        <v>5</v>
      </c>
      <c r="D33" s="14">
        <v>39</v>
      </c>
      <c r="E33" s="14"/>
      <c r="F33" s="46">
        <f>((E33/D33)*0.05)*100</f>
        <v>0</v>
      </c>
      <c r="G33" s="46">
        <f t="shared" si="0"/>
        <v>0</v>
      </c>
    </row>
    <row r="34" ht="30" spans="2:7">
      <c r="B34" s="48" t="s">
        <v>251</v>
      </c>
      <c r="C34" s="14">
        <v>5</v>
      </c>
      <c r="D34" s="14">
        <v>39</v>
      </c>
      <c r="E34" s="14"/>
      <c r="F34" s="46">
        <f>((E34/D34)*0.1)*100</f>
        <v>0</v>
      </c>
      <c r="G34" s="46">
        <f t="shared" si="0"/>
        <v>0</v>
      </c>
    </row>
    <row r="35" ht="30" spans="2:7">
      <c r="B35" s="48" t="s">
        <v>252</v>
      </c>
      <c r="C35" s="14">
        <v>5</v>
      </c>
      <c r="D35" s="14">
        <v>39</v>
      </c>
      <c r="E35" s="14"/>
      <c r="F35" s="46">
        <f>((E35/D35)*0.05)*100</f>
        <v>0</v>
      </c>
      <c r="G35" s="46">
        <f t="shared" si="0"/>
        <v>0</v>
      </c>
    </row>
    <row r="36" ht="60" spans="2:7">
      <c r="B36" s="48" t="s">
        <v>253</v>
      </c>
      <c r="C36" s="14">
        <v>10</v>
      </c>
      <c r="D36" s="14">
        <v>39</v>
      </c>
      <c r="E36" s="14"/>
      <c r="F36" s="46">
        <f>((E36/D36)*0.1)*100</f>
        <v>0</v>
      </c>
      <c r="G36" s="46">
        <f t="shared" si="0"/>
        <v>0</v>
      </c>
    </row>
    <row r="37" ht="45" spans="2:7">
      <c r="B37" s="48" t="s">
        <v>254</v>
      </c>
      <c r="C37" s="14">
        <v>5</v>
      </c>
      <c r="D37" s="14">
        <v>39</v>
      </c>
      <c r="E37" s="14"/>
      <c r="F37" s="46">
        <f>((E37/D37)*0.1)*100</f>
        <v>0</v>
      </c>
      <c r="G37" s="46">
        <f t="shared" si="0"/>
        <v>0</v>
      </c>
    </row>
    <row r="38" ht="15.75" spans="2:7">
      <c r="B38" s="49" t="s">
        <v>255</v>
      </c>
      <c r="C38" s="50">
        <f>SUM(C26:C37)</f>
        <v>100</v>
      </c>
      <c r="D38" s="49"/>
      <c r="E38" s="49"/>
      <c r="F38" s="50">
        <f>SUM(F26:F37)</f>
        <v>0</v>
      </c>
      <c r="G38" s="50">
        <f>SUM(G26:G37)</f>
        <v>0</v>
      </c>
    </row>
    <row r="39" spans="2:7">
      <c r="B39" s="43" t="s">
        <v>256</v>
      </c>
      <c r="C39" s="43"/>
      <c r="D39" s="43"/>
      <c r="E39" s="43"/>
      <c r="F39" s="43"/>
      <c r="G39" s="43"/>
    </row>
    <row r="40" spans="2:7">
      <c r="B40" s="5" t="s">
        <v>257</v>
      </c>
      <c r="C40" s="5"/>
      <c r="D40" s="5"/>
      <c r="E40" s="5" t="s">
        <v>258</v>
      </c>
      <c r="F40" s="5"/>
      <c r="G40" s="5"/>
    </row>
    <row r="41" spans="2:7">
      <c r="B41" s="8" t="s">
        <v>259</v>
      </c>
      <c r="C41" s="8"/>
      <c r="D41" s="8"/>
      <c r="E41" s="8" t="s">
        <v>260</v>
      </c>
      <c r="F41" s="8"/>
      <c r="G41" s="8"/>
    </row>
    <row r="42" spans="2:7">
      <c r="B42" s="8" t="s">
        <v>261</v>
      </c>
      <c r="C42" s="8"/>
      <c r="D42" s="8"/>
      <c r="E42" s="8" t="s">
        <v>262</v>
      </c>
      <c r="F42" s="8"/>
      <c r="G42" s="8"/>
    </row>
    <row r="43" spans="2:7">
      <c r="B43" s="51" t="s">
        <v>263</v>
      </c>
      <c r="C43" s="51"/>
      <c r="D43" s="51"/>
      <c r="E43" s="51" t="s">
        <v>264</v>
      </c>
      <c r="F43" s="51"/>
      <c r="G43" s="51"/>
    </row>
    <row r="45" ht="15.75"/>
    <row r="46" ht="17.25" spans="1:5">
      <c r="A46" s="52" t="s">
        <v>265</v>
      </c>
      <c r="B46" s="52" t="s">
        <v>237</v>
      </c>
      <c r="C46" s="53" t="s">
        <v>266</v>
      </c>
      <c r="D46" s="53" t="s">
        <v>267</v>
      </c>
      <c r="E46" s="53" t="s">
        <v>268</v>
      </c>
    </row>
    <row r="47" ht="31.5" spans="1:5">
      <c r="A47" s="54">
        <v>1</v>
      </c>
      <c r="B47" s="55" t="s">
        <v>269</v>
      </c>
      <c r="C47" s="56">
        <v>0</v>
      </c>
      <c r="D47" s="57">
        <v>0.1</v>
      </c>
      <c r="E47" s="56">
        <v>0.1</v>
      </c>
    </row>
    <row r="48" ht="16.5" spans="1:5">
      <c r="A48" s="54">
        <v>2</v>
      </c>
      <c r="B48" s="55" t="s">
        <v>270</v>
      </c>
      <c r="C48" s="56" t="s">
        <v>271</v>
      </c>
      <c r="D48" s="57" t="s">
        <v>272</v>
      </c>
      <c r="E48" s="56">
        <v>0.3</v>
      </c>
    </row>
    <row r="49" ht="61.5" spans="1:5">
      <c r="A49" s="54">
        <v>3</v>
      </c>
      <c r="B49" s="55" t="s">
        <v>273</v>
      </c>
      <c r="C49" s="56" t="s">
        <v>274</v>
      </c>
      <c r="D49" s="57" t="s">
        <v>275</v>
      </c>
      <c r="E49" s="56">
        <v>0.45</v>
      </c>
    </row>
    <row r="50" ht="76.5" spans="1:5">
      <c r="A50" s="54">
        <v>4</v>
      </c>
      <c r="B50" s="55" t="s">
        <v>276</v>
      </c>
      <c r="C50" s="56" t="s">
        <v>277</v>
      </c>
      <c r="D50" s="57" t="s">
        <v>278</v>
      </c>
      <c r="E50" s="56">
        <v>0.7</v>
      </c>
    </row>
    <row r="51" ht="61.5" spans="1:5">
      <c r="A51" s="54">
        <v>5</v>
      </c>
      <c r="B51" s="55" t="s">
        <v>279</v>
      </c>
      <c r="C51" s="56" t="s">
        <v>280</v>
      </c>
      <c r="D51" s="57" t="s">
        <v>281</v>
      </c>
      <c r="E51" s="56">
        <v>0.75</v>
      </c>
    </row>
    <row r="52" ht="76.5" spans="1:5">
      <c r="A52" s="54">
        <v>6</v>
      </c>
      <c r="B52" s="55" t="s">
        <v>282</v>
      </c>
      <c r="C52" s="56" t="s">
        <v>283</v>
      </c>
      <c r="D52" s="57" t="s">
        <v>284</v>
      </c>
      <c r="E52" s="56">
        <v>0.8</v>
      </c>
    </row>
    <row r="53" ht="121.5" spans="1:5">
      <c r="A53" s="54">
        <v>7</v>
      </c>
      <c r="B53" s="55" t="s">
        <v>285</v>
      </c>
      <c r="C53" s="56" t="s">
        <v>286</v>
      </c>
      <c r="D53" s="57" t="s">
        <v>287</v>
      </c>
      <c r="E53" s="56">
        <v>0.85</v>
      </c>
    </row>
    <row r="54" ht="196.5" spans="1:5">
      <c r="A54" s="54">
        <v>8</v>
      </c>
      <c r="B54" s="55" t="s">
        <v>288</v>
      </c>
      <c r="C54" s="56" t="s">
        <v>289</v>
      </c>
      <c r="D54" s="57" t="s">
        <v>290</v>
      </c>
      <c r="E54" s="56">
        <v>0.95</v>
      </c>
    </row>
    <row r="55" ht="91.5" spans="1:5">
      <c r="A55" s="54">
        <v>9</v>
      </c>
      <c r="B55" s="55" t="s">
        <v>291</v>
      </c>
      <c r="C55" s="56" t="s">
        <v>292</v>
      </c>
      <c r="D55" s="57" t="s">
        <v>293</v>
      </c>
      <c r="E55" s="56">
        <v>1</v>
      </c>
    </row>
    <row r="56" ht="15.75"/>
  </sheetData>
  <mergeCells count="50">
    <mergeCell ref="A3:I3"/>
    <mergeCell ref="F4:G4"/>
    <mergeCell ref="F5:G5"/>
    <mergeCell ref="A6:B6"/>
    <mergeCell ref="C6:D6"/>
    <mergeCell ref="F6:G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39:G39"/>
    <mergeCell ref="B40:D40"/>
    <mergeCell ref="E40:G40"/>
    <mergeCell ref="B41:D41"/>
    <mergeCell ref="E41:G41"/>
    <mergeCell ref="B42:D42"/>
    <mergeCell ref="E42:G42"/>
    <mergeCell ref="B43:D43"/>
    <mergeCell ref="E43:G43"/>
    <mergeCell ref="B24:B25"/>
    <mergeCell ref="C24:C25"/>
    <mergeCell ref="D4:D5"/>
    <mergeCell ref="D24:D25"/>
    <mergeCell ref="E24:E25"/>
    <mergeCell ref="F24:F25"/>
    <mergeCell ref="G24:G25"/>
    <mergeCell ref="F7:G18"/>
    <mergeCell ref="H7:I18"/>
    <mergeCell ref="A4:C5"/>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35"/>
  <sheetViews>
    <sheetView topLeftCell="A25" workbookViewId="0">
      <selection activeCell="L23" sqref="L23"/>
    </sheetView>
  </sheetViews>
  <sheetFormatPr defaultColWidth="9" defaultRowHeight="15" outlineLevelCol="2"/>
  <cols>
    <col min="2" max="2" width="3" customWidth="1"/>
    <col min="3" max="3" width="155.285714285714" customWidth="1"/>
  </cols>
  <sheetData>
    <row r="2" ht="30" spans="2:3">
      <c r="B2" s="14">
        <v>1</v>
      </c>
      <c r="C2" s="15" t="s">
        <v>294</v>
      </c>
    </row>
    <row r="3" spans="2:3">
      <c r="B3" s="14">
        <v>2</v>
      </c>
      <c r="C3" s="16" t="s">
        <v>295</v>
      </c>
    </row>
    <row r="4" spans="2:3">
      <c r="B4" s="14">
        <v>3</v>
      </c>
      <c r="C4" s="17" t="s">
        <v>296</v>
      </c>
    </row>
    <row r="5" spans="2:3">
      <c r="B5" s="14">
        <v>4</v>
      </c>
      <c r="C5" s="16" t="s">
        <v>297</v>
      </c>
    </row>
    <row r="6" spans="2:3">
      <c r="B6" s="14">
        <v>5</v>
      </c>
      <c r="C6" s="17" t="s">
        <v>298</v>
      </c>
    </row>
    <row r="7" ht="30" spans="2:3">
      <c r="B7" s="14">
        <v>6</v>
      </c>
      <c r="C7" s="16" t="s">
        <v>299</v>
      </c>
    </row>
    <row r="8" ht="75" spans="2:3">
      <c r="B8" s="14">
        <v>7</v>
      </c>
      <c r="C8" s="16" t="s">
        <v>300</v>
      </c>
    </row>
    <row r="9" spans="2:3">
      <c r="B9" s="14">
        <v>8</v>
      </c>
      <c r="C9" s="17" t="s">
        <v>301</v>
      </c>
    </row>
    <row r="10" spans="2:3">
      <c r="B10" s="14">
        <v>9</v>
      </c>
      <c r="C10" s="17" t="s">
        <v>302</v>
      </c>
    </row>
    <row r="11" spans="2:3">
      <c r="B11" s="14">
        <v>10</v>
      </c>
      <c r="C11" s="17" t="s">
        <v>303</v>
      </c>
    </row>
    <row r="12" spans="2:3">
      <c r="B12" s="14">
        <v>11</v>
      </c>
      <c r="C12" s="17" t="s">
        <v>304</v>
      </c>
    </row>
    <row r="13" spans="2:3">
      <c r="B13" s="14">
        <v>12</v>
      </c>
      <c r="C13" s="17" t="s">
        <v>305</v>
      </c>
    </row>
    <row r="14" spans="2:3">
      <c r="B14" s="14">
        <v>13</v>
      </c>
      <c r="C14" s="17" t="s">
        <v>306</v>
      </c>
    </row>
    <row r="15" spans="2:3">
      <c r="B15" s="14">
        <v>14</v>
      </c>
      <c r="C15" s="17" t="s">
        <v>296</v>
      </c>
    </row>
    <row r="16" spans="2:3">
      <c r="B16" s="14">
        <v>15</v>
      </c>
      <c r="C16" s="17" t="s">
        <v>215</v>
      </c>
    </row>
    <row r="17" spans="2:3">
      <c r="B17" s="18">
        <v>16</v>
      </c>
      <c r="C17" s="19" t="s">
        <v>307</v>
      </c>
    </row>
    <row r="18" spans="2:3">
      <c r="B18" s="20">
        <v>17</v>
      </c>
      <c r="C18" s="19" t="s">
        <v>308</v>
      </c>
    </row>
    <row r="19" spans="2:3">
      <c r="B19" s="21">
        <v>18</v>
      </c>
      <c r="C19" s="14" t="s">
        <v>309</v>
      </c>
    </row>
    <row r="20" spans="2:3">
      <c r="B20" s="20">
        <v>19</v>
      </c>
      <c r="C20" s="14" t="s">
        <v>310</v>
      </c>
    </row>
    <row r="21" spans="2:3">
      <c r="B21" s="22">
        <v>20</v>
      </c>
      <c r="C21" s="14" t="s">
        <v>311</v>
      </c>
    </row>
    <row r="22" spans="2:3">
      <c r="B22" s="20">
        <v>21</v>
      </c>
      <c r="C22" s="14" t="s">
        <v>309</v>
      </c>
    </row>
    <row r="23" s="13" customFormat="1" ht="30" spans="2:3">
      <c r="B23" s="23">
        <v>22</v>
      </c>
      <c r="C23" s="15" t="s">
        <v>312</v>
      </c>
    </row>
    <row r="24" s="13" customFormat="1" ht="30" spans="2:3">
      <c r="B24" s="24">
        <v>23</v>
      </c>
      <c r="C24" s="15" t="s">
        <v>313</v>
      </c>
    </row>
    <row r="25" spans="2:3">
      <c r="B25" s="22">
        <v>24</v>
      </c>
      <c r="C25" s="14" t="s">
        <v>314</v>
      </c>
    </row>
    <row r="26" spans="2:3">
      <c r="B26" s="20">
        <v>25</v>
      </c>
      <c r="C26" s="14" t="s">
        <v>315</v>
      </c>
    </row>
    <row r="27" spans="2:3">
      <c r="B27" s="24">
        <v>26</v>
      </c>
      <c r="C27" s="22" t="s">
        <v>316</v>
      </c>
    </row>
    <row r="28" spans="2:3">
      <c r="B28" s="25">
        <v>27</v>
      </c>
      <c r="C28" s="14" t="s">
        <v>317</v>
      </c>
    </row>
    <row r="29" ht="60" spans="2:3">
      <c r="B29" s="26">
        <v>28</v>
      </c>
      <c r="C29" s="16" t="s">
        <v>318</v>
      </c>
    </row>
    <row r="30" spans="2:3">
      <c r="B30" s="24">
        <v>29</v>
      </c>
      <c r="C30" s="14" t="s">
        <v>319</v>
      </c>
    </row>
    <row r="31" ht="30" spans="2:3">
      <c r="B31" s="27">
        <v>30</v>
      </c>
      <c r="C31" s="16" t="s">
        <v>320</v>
      </c>
    </row>
    <row r="32" spans="2:3">
      <c r="B32" s="24">
        <v>31</v>
      </c>
      <c r="C32" s="14" t="s">
        <v>321</v>
      </c>
    </row>
    <row r="33" spans="2:3">
      <c r="B33" s="24">
        <v>32</v>
      </c>
      <c r="C33" s="14" t="s">
        <v>322</v>
      </c>
    </row>
    <row r="34" ht="30" spans="2:3">
      <c r="B34" s="27">
        <v>33</v>
      </c>
      <c r="C34" s="19" t="s">
        <v>323</v>
      </c>
    </row>
    <row r="35" spans="2:3">
      <c r="B35" s="24">
        <v>34</v>
      </c>
      <c r="C35" s="14"/>
    </row>
  </sheetData>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L44"/>
  <sheetViews>
    <sheetView workbookViewId="0">
      <selection activeCell="L23" sqref="L23"/>
    </sheetView>
  </sheetViews>
  <sheetFormatPr defaultColWidth="9" defaultRowHeight="15"/>
  <cols>
    <col min="1" max="1" width="9.14285714285714" style="1"/>
    <col min="2" max="2" width="12.2857142857143" style="1" customWidth="1"/>
    <col min="3" max="16384" width="9.14285714285714" style="1"/>
  </cols>
  <sheetData>
    <row r="2" spans="2:4">
      <c r="B2" s="2" t="s">
        <v>324</v>
      </c>
      <c r="C2" s="3"/>
      <c r="D2" s="3"/>
    </row>
    <row r="3" spans="4:9">
      <c r="D3" s="4"/>
      <c r="E3" s="4"/>
      <c r="F3" s="4"/>
      <c r="G3" s="4"/>
      <c r="H3" s="4"/>
      <c r="I3" s="4"/>
    </row>
    <row r="4" spans="1:12">
      <c r="A4" s="2" t="s">
        <v>325</v>
      </c>
      <c r="B4" s="5" t="s">
        <v>326</v>
      </c>
      <c r="C4" s="6" t="s">
        <v>327</v>
      </c>
      <c r="D4" s="6"/>
      <c r="E4" s="6"/>
      <c r="F4" s="5"/>
      <c r="G4" s="7" t="s">
        <v>328</v>
      </c>
      <c r="H4" s="7"/>
      <c r="I4" s="7"/>
      <c r="J4" s="10" t="s">
        <v>329</v>
      </c>
      <c r="K4" s="10"/>
      <c r="L4" s="10"/>
    </row>
    <row r="5" spans="1:12">
      <c r="A5" s="2"/>
      <c r="B5" s="5"/>
      <c r="C5" s="5" t="s">
        <v>330</v>
      </c>
      <c r="D5" s="5" t="s">
        <v>331</v>
      </c>
      <c r="E5" s="5" t="s">
        <v>332</v>
      </c>
      <c r="F5" s="5"/>
      <c r="G5" s="5" t="s">
        <v>330</v>
      </c>
      <c r="H5" s="5" t="s">
        <v>331</v>
      </c>
      <c r="I5" s="5" t="s">
        <v>332</v>
      </c>
      <c r="J5" s="5" t="s">
        <v>330</v>
      </c>
      <c r="K5" s="5" t="s">
        <v>331</v>
      </c>
      <c r="L5" s="5" t="s">
        <v>332</v>
      </c>
    </row>
    <row r="6" spans="2:12">
      <c r="B6" s="8" t="s">
        <v>333</v>
      </c>
      <c r="C6" s="8"/>
      <c r="D6" s="8"/>
      <c r="E6" s="8">
        <f>C6*D6</f>
        <v>0</v>
      </c>
      <c r="F6" s="8" t="s">
        <v>334</v>
      </c>
      <c r="G6" s="8"/>
      <c r="H6" s="8"/>
      <c r="I6" s="8">
        <f>G6*H6</f>
        <v>0</v>
      </c>
      <c r="J6" s="8"/>
      <c r="K6" s="8"/>
      <c r="L6" s="8">
        <f>J6*K6</f>
        <v>0</v>
      </c>
    </row>
    <row r="7" spans="2:12">
      <c r="B7" s="8"/>
      <c r="C7" s="8"/>
      <c r="D7" s="8"/>
      <c r="E7" s="8">
        <f t="shared" ref="E7:E41" si="0">C7*D7</f>
        <v>0</v>
      </c>
      <c r="F7" s="8" t="s">
        <v>334</v>
      </c>
      <c r="G7" s="8"/>
      <c r="H7" s="8"/>
      <c r="I7" s="8">
        <f t="shared" ref="I7:I36" si="1">G7*H7</f>
        <v>0</v>
      </c>
      <c r="J7" s="8"/>
      <c r="K7" s="8"/>
      <c r="L7" s="8">
        <f t="shared" ref="L7:L36" si="2">J7*K7</f>
        <v>0</v>
      </c>
    </row>
    <row r="8" spans="2:12">
      <c r="B8" s="8"/>
      <c r="C8" s="8"/>
      <c r="D8" s="8"/>
      <c r="E8" s="8">
        <f t="shared" si="0"/>
        <v>0</v>
      </c>
      <c r="F8" s="8"/>
      <c r="G8" s="8"/>
      <c r="H8" s="8"/>
      <c r="I8" s="8">
        <f t="shared" si="1"/>
        <v>0</v>
      </c>
      <c r="J8" s="8"/>
      <c r="K8" s="8"/>
      <c r="L8" s="8">
        <f t="shared" si="2"/>
        <v>0</v>
      </c>
    </row>
    <row r="9" spans="2:12">
      <c r="B9" s="8"/>
      <c r="C9" s="8"/>
      <c r="D9" s="8"/>
      <c r="E9" s="8">
        <f t="shared" si="0"/>
        <v>0</v>
      </c>
      <c r="F9" s="8" t="s">
        <v>335</v>
      </c>
      <c r="G9" s="8"/>
      <c r="H9" s="8"/>
      <c r="I9" s="8">
        <f t="shared" si="1"/>
        <v>0</v>
      </c>
      <c r="J9" s="8"/>
      <c r="K9" s="8"/>
      <c r="L9" s="8">
        <f t="shared" si="2"/>
        <v>0</v>
      </c>
    </row>
    <row r="10" spans="2:12">
      <c r="B10" s="8" t="s">
        <v>336</v>
      </c>
      <c r="C10" s="8"/>
      <c r="D10" s="8"/>
      <c r="E10" s="8">
        <f t="shared" si="0"/>
        <v>0</v>
      </c>
      <c r="F10" s="8" t="s">
        <v>335</v>
      </c>
      <c r="G10" s="8"/>
      <c r="H10" s="8"/>
      <c r="I10" s="8">
        <f t="shared" si="1"/>
        <v>0</v>
      </c>
      <c r="J10" s="8"/>
      <c r="K10" s="8"/>
      <c r="L10" s="8">
        <f t="shared" si="2"/>
        <v>0</v>
      </c>
    </row>
    <row r="11" spans="2:12">
      <c r="B11" s="8"/>
      <c r="C11" s="8"/>
      <c r="D11" s="8"/>
      <c r="E11" s="8">
        <f t="shared" si="0"/>
        <v>0</v>
      </c>
      <c r="F11" s="8" t="s">
        <v>337</v>
      </c>
      <c r="G11" s="8"/>
      <c r="H11" s="8"/>
      <c r="I11" s="8">
        <f t="shared" si="1"/>
        <v>0</v>
      </c>
      <c r="J11" s="8"/>
      <c r="K11" s="8"/>
      <c r="L11" s="8">
        <f t="shared" si="2"/>
        <v>0</v>
      </c>
    </row>
    <row r="12" spans="2:12">
      <c r="B12" s="8"/>
      <c r="C12" s="8"/>
      <c r="D12" s="8"/>
      <c r="E12" s="8">
        <f t="shared" si="0"/>
        <v>0</v>
      </c>
      <c r="F12" s="8"/>
      <c r="G12" s="8"/>
      <c r="H12" s="8"/>
      <c r="I12" s="8">
        <f t="shared" si="1"/>
        <v>0</v>
      </c>
      <c r="J12" s="8"/>
      <c r="K12" s="8"/>
      <c r="L12" s="8">
        <f t="shared" si="2"/>
        <v>0</v>
      </c>
    </row>
    <row r="13" spans="2:12">
      <c r="B13" s="8"/>
      <c r="C13" s="8"/>
      <c r="D13" s="8"/>
      <c r="E13" s="8">
        <f t="shared" si="0"/>
        <v>0</v>
      </c>
      <c r="F13" s="8"/>
      <c r="G13" s="8"/>
      <c r="H13" s="8"/>
      <c r="I13" s="8">
        <f t="shared" si="1"/>
        <v>0</v>
      </c>
      <c r="J13" s="8"/>
      <c r="K13" s="8"/>
      <c r="L13" s="8">
        <f t="shared" si="2"/>
        <v>0</v>
      </c>
    </row>
    <row r="14" spans="2:12">
      <c r="B14" s="8" t="s">
        <v>338</v>
      </c>
      <c r="C14" s="8"/>
      <c r="D14" s="8"/>
      <c r="E14" s="8">
        <f t="shared" si="0"/>
        <v>0</v>
      </c>
      <c r="F14" s="8" t="s">
        <v>335</v>
      </c>
      <c r="G14" s="8"/>
      <c r="H14" s="8"/>
      <c r="I14" s="8">
        <f t="shared" si="1"/>
        <v>0</v>
      </c>
      <c r="J14" s="8"/>
      <c r="K14" s="8"/>
      <c r="L14" s="8">
        <f t="shared" si="2"/>
        <v>0</v>
      </c>
    </row>
    <row r="15" spans="2:12">
      <c r="B15" s="8"/>
      <c r="C15" s="8"/>
      <c r="D15" s="8"/>
      <c r="E15" s="8">
        <f t="shared" si="0"/>
        <v>0</v>
      </c>
      <c r="F15" s="8" t="s">
        <v>337</v>
      </c>
      <c r="G15" s="8"/>
      <c r="H15" s="8"/>
      <c r="I15" s="8">
        <f t="shared" si="1"/>
        <v>0</v>
      </c>
      <c r="J15" s="8"/>
      <c r="K15" s="8"/>
      <c r="L15" s="8">
        <f t="shared" si="2"/>
        <v>0</v>
      </c>
    </row>
    <row r="16" spans="2:12">
      <c r="B16" s="8"/>
      <c r="C16" s="8"/>
      <c r="D16" s="8"/>
      <c r="E16" s="8">
        <f t="shared" si="0"/>
        <v>0</v>
      </c>
      <c r="F16" s="8"/>
      <c r="G16" s="8"/>
      <c r="H16" s="8"/>
      <c r="I16" s="8">
        <f t="shared" si="1"/>
        <v>0</v>
      </c>
      <c r="J16" s="8"/>
      <c r="K16" s="8"/>
      <c r="L16" s="8">
        <f t="shared" si="2"/>
        <v>0</v>
      </c>
    </row>
    <row r="17" spans="2:12">
      <c r="B17" s="8"/>
      <c r="C17" s="8"/>
      <c r="D17" s="8"/>
      <c r="E17" s="8">
        <f t="shared" si="0"/>
        <v>0</v>
      </c>
      <c r="F17" s="8"/>
      <c r="G17" s="8"/>
      <c r="H17" s="8"/>
      <c r="I17" s="8">
        <f t="shared" si="1"/>
        <v>0</v>
      </c>
      <c r="J17" s="8"/>
      <c r="K17" s="8"/>
      <c r="L17" s="8">
        <f t="shared" si="2"/>
        <v>0</v>
      </c>
    </row>
    <row r="18" spans="2:12">
      <c r="B18" s="8" t="s">
        <v>339</v>
      </c>
      <c r="C18" s="8"/>
      <c r="D18" s="8"/>
      <c r="E18" s="8">
        <f t="shared" si="0"/>
        <v>0</v>
      </c>
      <c r="F18" s="8" t="s">
        <v>335</v>
      </c>
      <c r="G18" s="8"/>
      <c r="H18" s="8"/>
      <c r="I18" s="8">
        <f t="shared" si="1"/>
        <v>0</v>
      </c>
      <c r="J18" s="8"/>
      <c r="K18" s="8"/>
      <c r="L18" s="8">
        <f t="shared" si="2"/>
        <v>0</v>
      </c>
    </row>
    <row r="19" spans="2:12">
      <c r="B19" s="8"/>
      <c r="C19" s="8"/>
      <c r="D19" s="8"/>
      <c r="E19" s="8">
        <f t="shared" si="0"/>
        <v>0</v>
      </c>
      <c r="F19" s="8" t="s">
        <v>337</v>
      </c>
      <c r="G19" s="8"/>
      <c r="H19" s="8"/>
      <c r="I19" s="8">
        <f t="shared" si="1"/>
        <v>0</v>
      </c>
      <c r="J19" s="8"/>
      <c r="K19" s="8"/>
      <c r="L19" s="8">
        <f t="shared" si="2"/>
        <v>0</v>
      </c>
    </row>
    <row r="20" spans="2:12">
      <c r="B20" s="8"/>
      <c r="C20" s="8"/>
      <c r="D20" s="8"/>
      <c r="E20" s="8">
        <f t="shared" si="0"/>
        <v>0</v>
      </c>
      <c r="F20" s="8"/>
      <c r="G20" s="8"/>
      <c r="H20" s="8"/>
      <c r="I20" s="8">
        <f t="shared" si="1"/>
        <v>0</v>
      </c>
      <c r="J20" s="8"/>
      <c r="K20" s="8"/>
      <c r="L20" s="8">
        <f t="shared" si="2"/>
        <v>0</v>
      </c>
    </row>
    <row r="21" spans="2:12">
      <c r="B21" s="8" t="s">
        <v>340</v>
      </c>
      <c r="C21" s="8"/>
      <c r="D21" s="8"/>
      <c r="E21" s="8">
        <f t="shared" si="0"/>
        <v>0</v>
      </c>
      <c r="F21" s="8" t="s">
        <v>335</v>
      </c>
      <c r="G21" s="8"/>
      <c r="H21" s="8"/>
      <c r="I21" s="8">
        <f t="shared" si="1"/>
        <v>0</v>
      </c>
      <c r="J21" s="8"/>
      <c r="K21" s="8"/>
      <c r="L21" s="8">
        <f t="shared" si="2"/>
        <v>0</v>
      </c>
    </row>
    <row r="22" spans="2:12">
      <c r="B22" s="8"/>
      <c r="C22" s="8"/>
      <c r="D22" s="8"/>
      <c r="E22" s="8">
        <f t="shared" si="0"/>
        <v>0</v>
      </c>
      <c r="F22" s="8" t="s">
        <v>337</v>
      </c>
      <c r="G22" s="8"/>
      <c r="H22" s="8"/>
      <c r="I22" s="8">
        <f t="shared" si="1"/>
        <v>0</v>
      </c>
      <c r="J22" s="8"/>
      <c r="K22" s="8"/>
      <c r="L22" s="8">
        <f t="shared" si="2"/>
        <v>0</v>
      </c>
    </row>
    <row r="23" spans="2:12">
      <c r="B23" s="8"/>
      <c r="C23" s="8"/>
      <c r="D23" s="8"/>
      <c r="E23" s="8">
        <f t="shared" si="0"/>
        <v>0</v>
      </c>
      <c r="F23" s="8"/>
      <c r="G23" s="8"/>
      <c r="H23" s="8"/>
      <c r="I23" s="8">
        <f t="shared" si="1"/>
        <v>0</v>
      </c>
      <c r="J23" s="8"/>
      <c r="K23" s="8"/>
      <c r="L23" s="8">
        <f t="shared" si="2"/>
        <v>0</v>
      </c>
    </row>
    <row r="24" spans="2:12">
      <c r="B24" s="8" t="s">
        <v>341</v>
      </c>
      <c r="C24" s="8"/>
      <c r="D24" s="8"/>
      <c r="E24" s="8">
        <f t="shared" si="0"/>
        <v>0</v>
      </c>
      <c r="F24" s="8" t="s">
        <v>342</v>
      </c>
      <c r="G24" s="8"/>
      <c r="H24" s="8"/>
      <c r="I24" s="8">
        <f t="shared" si="1"/>
        <v>0</v>
      </c>
      <c r="J24" s="8"/>
      <c r="K24" s="8"/>
      <c r="L24" s="8">
        <f t="shared" si="2"/>
        <v>0</v>
      </c>
    </row>
    <row r="25" spans="2:12">
      <c r="B25" s="8"/>
      <c r="C25" s="8"/>
      <c r="D25" s="8"/>
      <c r="E25" s="8">
        <f t="shared" si="0"/>
        <v>0</v>
      </c>
      <c r="F25" s="8" t="s">
        <v>342</v>
      </c>
      <c r="G25" s="8"/>
      <c r="H25" s="8"/>
      <c r="I25" s="8">
        <f t="shared" si="1"/>
        <v>0</v>
      </c>
      <c r="J25" s="8"/>
      <c r="K25" s="8"/>
      <c r="L25" s="8">
        <f t="shared" si="2"/>
        <v>0</v>
      </c>
    </row>
    <row r="26" spans="2:12">
      <c r="B26" s="8"/>
      <c r="C26" s="8"/>
      <c r="D26" s="8"/>
      <c r="E26" s="8">
        <f t="shared" si="0"/>
        <v>0</v>
      </c>
      <c r="F26" s="8" t="s">
        <v>342</v>
      </c>
      <c r="G26" s="8"/>
      <c r="H26" s="8"/>
      <c r="I26" s="8">
        <f t="shared" si="1"/>
        <v>0</v>
      </c>
      <c r="J26" s="8"/>
      <c r="K26" s="8"/>
      <c r="L26" s="8">
        <f t="shared" si="2"/>
        <v>0</v>
      </c>
    </row>
    <row r="27" spans="2:12">
      <c r="B27" s="8"/>
      <c r="C27" s="8"/>
      <c r="D27" s="8"/>
      <c r="E27" s="8">
        <f t="shared" si="0"/>
        <v>0</v>
      </c>
      <c r="F27" s="8" t="s">
        <v>342</v>
      </c>
      <c r="G27" s="8"/>
      <c r="H27" s="8"/>
      <c r="I27" s="8">
        <f t="shared" si="1"/>
        <v>0</v>
      </c>
      <c r="J27" s="8"/>
      <c r="K27" s="8"/>
      <c r="L27" s="8">
        <f t="shared" si="2"/>
        <v>0</v>
      </c>
    </row>
    <row r="28" spans="2:12">
      <c r="B28" s="8" t="s">
        <v>343</v>
      </c>
      <c r="C28" s="8"/>
      <c r="D28" s="8"/>
      <c r="E28" s="8">
        <f t="shared" si="0"/>
        <v>0</v>
      </c>
      <c r="F28" s="8" t="s">
        <v>342</v>
      </c>
      <c r="G28" s="8"/>
      <c r="H28" s="8"/>
      <c r="I28" s="8">
        <f t="shared" si="1"/>
        <v>0</v>
      </c>
      <c r="J28" s="8"/>
      <c r="K28" s="8"/>
      <c r="L28" s="8">
        <f t="shared" si="2"/>
        <v>0</v>
      </c>
    </row>
    <row r="29" spans="2:12">
      <c r="B29" s="8" t="s">
        <v>344</v>
      </c>
      <c r="C29" s="8"/>
      <c r="D29" s="8"/>
      <c r="E29" s="8">
        <f t="shared" si="0"/>
        <v>0</v>
      </c>
      <c r="F29" s="8" t="s">
        <v>342</v>
      </c>
      <c r="G29" s="8"/>
      <c r="H29" s="8"/>
      <c r="I29" s="8">
        <f t="shared" si="1"/>
        <v>0</v>
      </c>
      <c r="J29" s="8"/>
      <c r="K29" s="8"/>
      <c r="L29" s="8">
        <f t="shared" si="2"/>
        <v>0</v>
      </c>
    </row>
    <row r="30" spans="2:12">
      <c r="B30" s="8" t="s">
        <v>345</v>
      </c>
      <c r="C30" s="8"/>
      <c r="D30" s="8"/>
      <c r="E30" s="8">
        <f t="shared" si="0"/>
        <v>0</v>
      </c>
      <c r="F30" s="8"/>
      <c r="G30" s="8"/>
      <c r="H30" s="8"/>
      <c r="I30" s="8">
        <f t="shared" si="1"/>
        <v>0</v>
      </c>
      <c r="J30" s="8"/>
      <c r="K30" s="8"/>
      <c r="L30" s="8">
        <f t="shared" si="2"/>
        <v>0</v>
      </c>
    </row>
    <row r="31" spans="2:12">
      <c r="B31" s="8"/>
      <c r="C31" s="8"/>
      <c r="D31" s="8"/>
      <c r="E31" s="8">
        <f t="shared" si="0"/>
        <v>0</v>
      </c>
      <c r="F31" s="8"/>
      <c r="G31" s="8"/>
      <c r="H31" s="8"/>
      <c r="I31" s="8">
        <f t="shared" si="1"/>
        <v>0</v>
      </c>
      <c r="J31" s="8"/>
      <c r="K31" s="8"/>
      <c r="L31" s="8">
        <f t="shared" si="2"/>
        <v>0</v>
      </c>
    </row>
    <row r="32" spans="2:12">
      <c r="B32" s="8"/>
      <c r="C32" s="8"/>
      <c r="D32" s="8"/>
      <c r="E32" s="8">
        <f t="shared" si="0"/>
        <v>0</v>
      </c>
      <c r="F32" s="8"/>
      <c r="G32" s="8"/>
      <c r="H32" s="8"/>
      <c r="I32" s="8">
        <f t="shared" si="1"/>
        <v>0</v>
      </c>
      <c r="J32" s="8"/>
      <c r="K32" s="8"/>
      <c r="L32" s="8">
        <f t="shared" si="2"/>
        <v>0</v>
      </c>
    </row>
    <row r="33" spans="2:12">
      <c r="B33" s="8" t="s">
        <v>346</v>
      </c>
      <c r="C33" s="8"/>
      <c r="D33" s="8"/>
      <c r="E33" s="8">
        <f t="shared" si="0"/>
        <v>0</v>
      </c>
      <c r="F33" s="8"/>
      <c r="G33" s="8"/>
      <c r="H33" s="8"/>
      <c r="I33" s="8">
        <f t="shared" si="1"/>
        <v>0</v>
      </c>
      <c r="J33" s="8"/>
      <c r="K33" s="8"/>
      <c r="L33" s="8">
        <f t="shared" si="2"/>
        <v>0</v>
      </c>
    </row>
    <row r="34" spans="2:12">
      <c r="B34" s="8" t="s">
        <v>347</v>
      </c>
      <c r="C34" s="8"/>
      <c r="D34" s="8"/>
      <c r="E34" s="8">
        <f t="shared" si="0"/>
        <v>0</v>
      </c>
      <c r="F34" s="8"/>
      <c r="G34" s="8"/>
      <c r="H34" s="8"/>
      <c r="I34" s="8">
        <f t="shared" si="1"/>
        <v>0</v>
      </c>
      <c r="J34" s="8"/>
      <c r="K34" s="8"/>
      <c r="L34" s="8">
        <f t="shared" si="2"/>
        <v>0</v>
      </c>
    </row>
    <row r="35" spans="2:12">
      <c r="B35" s="8" t="s">
        <v>348</v>
      </c>
      <c r="C35" s="8"/>
      <c r="D35" s="8"/>
      <c r="E35" s="8">
        <f t="shared" si="0"/>
        <v>0</v>
      </c>
      <c r="F35" s="8"/>
      <c r="G35" s="8"/>
      <c r="H35" s="8"/>
      <c r="I35" s="8">
        <f t="shared" si="1"/>
        <v>0</v>
      </c>
      <c r="J35" s="8"/>
      <c r="K35" s="8"/>
      <c r="L35" s="8">
        <f t="shared" si="2"/>
        <v>0</v>
      </c>
    </row>
    <row r="36" spans="2:12">
      <c r="B36" s="8" t="s">
        <v>349</v>
      </c>
      <c r="C36" s="8"/>
      <c r="D36" s="8"/>
      <c r="E36" s="8">
        <f t="shared" si="0"/>
        <v>0</v>
      </c>
      <c r="F36" s="8"/>
      <c r="G36" s="8"/>
      <c r="H36" s="8"/>
      <c r="I36" s="8">
        <f t="shared" si="1"/>
        <v>0</v>
      </c>
      <c r="J36" s="8"/>
      <c r="K36" s="8"/>
      <c r="L36" s="8">
        <f t="shared" si="2"/>
        <v>0</v>
      </c>
    </row>
    <row r="37" spans="2:12">
      <c r="B37" s="8"/>
      <c r="C37" s="8"/>
      <c r="D37" s="8"/>
      <c r="E37" s="8">
        <f t="shared" si="0"/>
        <v>0</v>
      </c>
      <c r="F37" s="8"/>
      <c r="G37" s="8"/>
      <c r="H37" s="8"/>
      <c r="I37" s="8">
        <f t="shared" ref="I37:I41" si="3">G37*H37</f>
        <v>0</v>
      </c>
      <c r="J37" s="8"/>
      <c r="K37" s="8"/>
      <c r="L37" s="8">
        <f t="shared" ref="L37:L41" si="4">J37*K37</f>
        <v>0</v>
      </c>
    </row>
    <row r="38" spans="2:12">
      <c r="B38" s="8" t="s">
        <v>350</v>
      </c>
      <c r="C38" s="8"/>
      <c r="D38" s="8"/>
      <c r="E38" s="8">
        <f t="shared" si="0"/>
        <v>0</v>
      </c>
      <c r="F38" s="8"/>
      <c r="G38" s="8"/>
      <c r="H38" s="8"/>
      <c r="I38" s="8">
        <f t="shared" si="3"/>
        <v>0</v>
      </c>
      <c r="J38" s="8"/>
      <c r="K38" s="8"/>
      <c r="L38" s="8">
        <f t="shared" si="4"/>
        <v>0</v>
      </c>
    </row>
    <row r="39" spans="2:12">
      <c r="B39" s="8"/>
      <c r="C39" s="8"/>
      <c r="D39" s="8"/>
      <c r="E39" s="8">
        <f t="shared" si="0"/>
        <v>0</v>
      </c>
      <c r="F39" s="8"/>
      <c r="G39" s="8"/>
      <c r="H39" s="8"/>
      <c r="I39" s="8">
        <f t="shared" si="3"/>
        <v>0</v>
      </c>
      <c r="J39" s="8"/>
      <c r="K39" s="8"/>
      <c r="L39" s="8">
        <f t="shared" si="4"/>
        <v>0</v>
      </c>
    </row>
    <row r="40" spans="2:12">
      <c r="B40" s="8"/>
      <c r="C40" s="8"/>
      <c r="D40" s="8"/>
      <c r="E40" s="8">
        <f t="shared" si="0"/>
        <v>0</v>
      </c>
      <c r="F40" s="8"/>
      <c r="G40" s="8"/>
      <c r="H40" s="8"/>
      <c r="I40" s="8">
        <f t="shared" si="3"/>
        <v>0</v>
      </c>
      <c r="J40" s="8"/>
      <c r="K40" s="8"/>
      <c r="L40" s="8">
        <f t="shared" si="4"/>
        <v>0</v>
      </c>
    </row>
    <row r="41" spans="2:12">
      <c r="B41" s="8"/>
      <c r="C41" s="8"/>
      <c r="D41" s="8"/>
      <c r="E41" s="8">
        <f t="shared" si="0"/>
        <v>0</v>
      </c>
      <c r="F41" s="8"/>
      <c r="G41" s="8"/>
      <c r="H41" s="8"/>
      <c r="I41" s="8">
        <f t="shared" si="3"/>
        <v>0</v>
      </c>
      <c r="J41" s="8"/>
      <c r="K41" s="8"/>
      <c r="L41" s="8">
        <f t="shared" si="4"/>
        <v>0</v>
      </c>
    </row>
    <row r="42" spans="2:12">
      <c r="B42" s="8" t="s">
        <v>191</v>
      </c>
      <c r="C42" s="8"/>
      <c r="D42" s="8">
        <f>E42*10.764</f>
        <v>0</v>
      </c>
      <c r="E42" s="9">
        <f>SUM(E6:E41)</f>
        <v>0</v>
      </c>
      <c r="F42" s="8"/>
      <c r="G42" s="8"/>
      <c r="H42" s="8">
        <f>I42*10.764</f>
        <v>0</v>
      </c>
      <c r="I42" s="11">
        <f>SUM(I6:I41)</f>
        <v>0</v>
      </c>
      <c r="J42" s="8"/>
      <c r="K42" s="8">
        <f>L42*10.764</f>
        <v>0</v>
      </c>
      <c r="L42" s="12">
        <f>SUM(L6:L41)</f>
        <v>0</v>
      </c>
    </row>
    <row r="44" spans="4:5">
      <c r="D44" s="1">
        <f>D42+H42</f>
        <v>0</v>
      </c>
      <c r="E44" s="1">
        <f>E42+I42</f>
        <v>0</v>
      </c>
    </row>
  </sheetData>
  <mergeCells count="4">
    <mergeCell ref="C2:D2"/>
    <mergeCell ref="C4:E4"/>
    <mergeCell ref="G4:I4"/>
    <mergeCell ref="J4:L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Report</vt:lpstr>
      <vt:lpstr>Construction table</vt:lpstr>
      <vt:lpstr>Remarks</vt:lpstr>
      <vt:lpstr>Area Calculation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smart</cp:lastModifiedBy>
  <dcterms:created xsi:type="dcterms:W3CDTF">2010-11-23T11:42:00Z</dcterms:created>
  <cp:lastPrinted>2025-06-13T06:53:00Z</cp:lastPrinted>
  <dcterms:modified xsi:type="dcterms:W3CDTF">2025-09-02T10:20:15Z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B68993BEDD12451F9F07EBA9009D6D41_12</vt:lpwstr>
  </property>
  <property fmtid="{D5CDD505-2E9C-101B-9397-08002B2CF9AE}" pid="3" name="KSOProductBuildVer">
    <vt:lpwstr>1033-12.2.0.21931</vt:lpwstr>
  </property>
</Properties>
</file>