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Old\"/>
    </mc:Choice>
  </mc:AlternateContent>
  <xr:revisionPtr revIDLastSave="0" documentId="13_ncr:1_{96F7331A-0D25-4528-A569-7C7C13F2BFE8}"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s>
  <definedNames>
    <definedName name="_xlnm.Print_Area" localSheetId="0">Report!$A$1:$I$285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3" l="1"/>
  <c r="L4" i="3"/>
  <c r="A86" i="3"/>
  <c r="A70" i="3"/>
  <c r="A54" i="3"/>
  <c r="M98" i="3"/>
  <c r="K96" i="3"/>
  <c r="M82" i="3"/>
  <c r="K80" i="3"/>
  <c r="M66" i="3"/>
  <c r="K64" i="3"/>
  <c r="I71" i="3"/>
  <c r="I87" i="3"/>
  <c r="I55" i="3"/>
  <c r="E100" i="3" l="1"/>
  <c r="E96" i="3"/>
  <c r="E92" i="3"/>
  <c r="E95" i="3"/>
  <c r="E91" i="3"/>
  <c r="E99" i="3"/>
  <c r="K91" i="3"/>
  <c r="K88" i="3"/>
  <c r="K90" i="3"/>
  <c r="C89" i="3" s="1"/>
  <c r="E98" i="3"/>
  <c r="E94" i="3"/>
  <c r="K89" i="3"/>
  <c r="E97" i="3"/>
  <c r="E93" i="3"/>
  <c r="E84" i="3"/>
  <c r="E80" i="3"/>
  <c r="E76" i="3"/>
  <c r="E83" i="3"/>
  <c r="E82" i="3"/>
  <c r="E78" i="3"/>
  <c r="K75" i="3"/>
  <c r="K72" i="3"/>
  <c r="K74" i="3"/>
  <c r="K73" i="3"/>
  <c r="E81" i="3"/>
  <c r="E77" i="3"/>
  <c r="E79" i="3"/>
  <c r="E75" i="3"/>
  <c r="E65" i="3"/>
  <c r="E61" i="3"/>
  <c r="E68" i="3"/>
  <c r="E64" i="3"/>
  <c r="E60" i="3"/>
  <c r="E67" i="3"/>
  <c r="K59" i="3"/>
  <c r="E63" i="3"/>
  <c r="E59" i="3"/>
  <c r="K56" i="3"/>
  <c r="K58" i="3"/>
  <c r="E66" i="3"/>
  <c r="E62" i="3"/>
  <c r="K57" i="3"/>
  <c r="L165" i="3"/>
  <c r="K165" i="3"/>
  <c r="K92" i="3" l="1"/>
  <c r="K97" i="3" s="1"/>
  <c r="C57" i="3"/>
  <c r="E57" i="3" s="1"/>
  <c r="K60" i="3"/>
  <c r="K76" i="3"/>
  <c r="E89" i="3"/>
  <c r="K104" i="3"/>
  <c r="K93" i="3" l="1"/>
  <c r="K81" i="3"/>
  <c r="K77" i="3"/>
  <c r="K65" i="3"/>
  <c r="K61" i="3"/>
  <c r="K62" i="3" s="1"/>
  <c r="K94" i="3" l="1"/>
  <c r="K95" i="3" s="1"/>
  <c r="K78" i="3"/>
  <c r="K63"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G38" i="4" l="1"/>
  <c r="F38" i="4"/>
  <c r="K98" i="3"/>
  <c r="K79" i="3"/>
  <c r="K82" i="3" s="1"/>
  <c r="K66" i="3"/>
  <c r="E18" i="4"/>
  <c r="E15" i="4"/>
  <c r="E17" i="4"/>
  <c r="E11" i="4"/>
  <c r="K6" i="4"/>
  <c r="E9" i="4"/>
  <c r="K8" i="4"/>
  <c r="C7" i="4" s="1"/>
  <c r="E14" i="4"/>
  <c r="E12" i="4"/>
  <c r="E16" i="4"/>
  <c r="E10" i="4"/>
  <c r="K9" i="4"/>
  <c r="K10" i="4" s="1"/>
  <c r="K11" i="4" s="1"/>
  <c r="E13" i="4"/>
  <c r="K7" i="4"/>
  <c r="C90" i="3" l="1"/>
  <c r="E90" i="3" s="1"/>
  <c r="C73" i="3"/>
  <c r="E73" i="3" s="1"/>
  <c r="C74" i="3"/>
  <c r="E74" i="3" s="1"/>
  <c r="C58" i="3"/>
  <c r="F57" i="3" s="1"/>
  <c r="K12" i="4"/>
  <c r="K16" i="4" s="1"/>
  <c r="C8" i="4" s="1"/>
  <c r="E8" i="4" s="1"/>
  <c r="E7" i="4"/>
  <c r="I164" i="3"/>
  <c r="I163" i="3"/>
  <c r="I162" i="3"/>
  <c r="I161" i="3"/>
  <c r="I160" i="3"/>
  <c r="I159" i="3"/>
  <c r="I158" i="3"/>
  <c r="I157" i="3"/>
  <c r="I156" i="3"/>
  <c r="I155" i="3"/>
  <c r="I153" i="3"/>
  <c r="I152" i="3"/>
  <c r="I151" i="3"/>
  <c r="I150" i="3"/>
  <c r="I149" i="3"/>
  <c r="I148" i="3"/>
  <c r="I147" i="3"/>
  <c r="I146" i="3"/>
  <c r="I145" i="3"/>
  <c r="I144" i="3"/>
  <c r="I142" i="3"/>
  <c r="I141" i="3"/>
  <c r="I140" i="3"/>
  <c r="I139" i="3"/>
  <c r="I138" i="3"/>
  <c r="I137" i="3"/>
  <c r="I136" i="3"/>
  <c r="I135" i="3"/>
  <c r="I134" i="3"/>
  <c r="I133" i="3"/>
  <c r="I125" i="3"/>
  <c r="I126" i="3"/>
  <c r="I127" i="3"/>
  <c r="I128" i="3"/>
  <c r="I129" i="3"/>
  <c r="I130" i="3"/>
  <c r="I131" i="3"/>
  <c r="I124" i="3"/>
  <c r="A124" i="3"/>
  <c r="A125" i="3" s="1"/>
  <c r="A126" i="3" s="1"/>
  <c r="A127" i="3" s="1"/>
  <c r="A128" i="3" s="1"/>
  <c r="A129" i="3" s="1"/>
  <c r="A130" i="3" s="1"/>
  <c r="A131" i="3" s="1"/>
  <c r="H120" i="3"/>
  <c r="J54" i="3" l="1"/>
  <c r="H57" i="3" s="1"/>
  <c r="F89" i="3"/>
  <c r="J86" i="3" s="1"/>
  <c r="H89" i="3" s="1"/>
  <c r="F73" i="3"/>
  <c r="J70" i="3" s="1"/>
  <c r="H73" i="3" s="1"/>
  <c r="E58" i="3"/>
  <c r="F7" i="4"/>
  <c r="J4" i="4" s="1"/>
  <c r="H7" i="4" s="1"/>
  <c r="H101" i="3" l="1"/>
  <c r="I4" i="3"/>
  <c r="I120" i="3" l="1"/>
  <c r="F120" i="3"/>
  <c r="E120" i="3"/>
  <c r="C120" i="3"/>
  <c r="E169" i="3" l="1"/>
  <c r="E168" i="3"/>
  <c r="H115" i="3"/>
  <c r="W155" i="3"/>
  <c r="V144" i="3"/>
  <c r="W133" i="3"/>
  <c r="V155" i="3"/>
  <c r="V133" i="3"/>
  <c r="W144" i="3"/>
  <c r="U155" i="3" l="1"/>
  <c r="V156" i="3"/>
  <c r="W156" i="3"/>
  <c r="W157" i="3" s="1"/>
  <c r="W158" i="3" s="1"/>
  <c r="W159" i="3" s="1"/>
  <c r="W160" i="3" s="1"/>
  <c r="W161" i="3" s="1"/>
  <c r="W162" i="3" s="1"/>
  <c r="W163" i="3" s="1"/>
  <c r="W164" i="3" s="1"/>
  <c r="U144" i="3"/>
  <c r="V145" i="3"/>
  <c r="W145" i="3"/>
  <c r="W146" i="3" s="1"/>
  <c r="W147" i="3" s="1"/>
  <c r="W148" i="3" s="1"/>
  <c r="W149" i="3" s="1"/>
  <c r="W150" i="3" s="1"/>
  <c r="W151" i="3" s="1"/>
  <c r="W152" i="3" s="1"/>
  <c r="W153" i="3" s="1"/>
  <c r="W134" i="3"/>
  <c r="W135" i="3" s="1"/>
  <c r="W136" i="3" s="1"/>
  <c r="W137" i="3" s="1"/>
  <c r="W138" i="3" s="1"/>
  <c r="W139" i="3" s="1"/>
  <c r="W140" i="3" s="1"/>
  <c r="W141" i="3" s="1"/>
  <c r="W142" i="3" s="1"/>
  <c r="V134" i="3"/>
  <c r="U133" i="3"/>
  <c r="A155" i="3" l="1"/>
  <c r="A144" i="3"/>
  <c r="A133" i="3"/>
  <c r="U156" i="3"/>
  <c r="A156" i="3" s="1"/>
  <c r="V157" i="3"/>
  <c r="U157" i="3" s="1"/>
  <c r="U145" i="3"/>
  <c r="A145" i="3" s="1"/>
  <c r="V146" i="3"/>
  <c r="U146" i="3" s="1"/>
  <c r="V135" i="3"/>
  <c r="U134" i="3"/>
  <c r="A134" i="3" s="1"/>
  <c r="A157" i="3" l="1"/>
  <c r="A146" i="3"/>
  <c r="V158" i="3"/>
  <c r="U158" i="3" s="1"/>
  <c r="V147" i="3"/>
  <c r="U147" i="3" s="1"/>
  <c r="V136" i="3"/>
  <c r="U135" i="3"/>
  <c r="A135" i="3" s="1"/>
  <c r="A158" i="3" l="1"/>
  <c r="A147" i="3"/>
  <c r="V159" i="3"/>
  <c r="U159" i="3" s="1"/>
  <c r="V148" i="3"/>
  <c r="U148" i="3" s="1"/>
  <c r="V137" i="3"/>
  <c r="U136" i="3"/>
  <c r="A136" i="3" s="1"/>
  <c r="A159" i="3" l="1"/>
  <c r="A148" i="3"/>
  <c r="V160" i="3"/>
  <c r="U160" i="3" s="1"/>
  <c r="V149" i="3"/>
  <c r="U149" i="3" s="1"/>
  <c r="V138" i="3"/>
  <c r="U137" i="3"/>
  <c r="A137" i="3" s="1"/>
  <c r="A160" i="3" l="1"/>
  <c r="A149" i="3"/>
  <c r="V161" i="3"/>
  <c r="U161" i="3" s="1"/>
  <c r="V150" i="3"/>
  <c r="U150" i="3" s="1"/>
  <c r="V139" i="3"/>
  <c r="U138" i="3"/>
  <c r="A138" i="3" s="1"/>
  <c r="A161" i="3" l="1"/>
  <c r="A150" i="3"/>
  <c r="V162" i="3"/>
  <c r="U162" i="3" s="1"/>
  <c r="V151" i="3"/>
  <c r="U151" i="3" s="1"/>
  <c r="V140" i="3"/>
  <c r="U139" i="3"/>
  <c r="A139" i="3" s="1"/>
  <c r="A162" i="3" l="1"/>
  <c r="A151" i="3"/>
  <c r="V163" i="3"/>
  <c r="U163" i="3" s="1"/>
  <c r="V152" i="3"/>
  <c r="U152" i="3" s="1"/>
  <c r="V141" i="3"/>
  <c r="U140" i="3"/>
  <c r="A140" i="3" s="1"/>
  <c r="A163" i="3" l="1"/>
  <c r="A152" i="3"/>
  <c r="V164" i="3"/>
  <c r="V153" i="3"/>
  <c r="V142" i="3"/>
  <c r="U142" i="3" s="1"/>
  <c r="A142" i="3" s="1"/>
  <c r="U141" i="3"/>
  <c r="A141" i="3" s="1"/>
  <c r="U164" i="3" l="1"/>
  <c r="A164" i="3" s="1"/>
  <c r="U153" i="3"/>
  <c r="A153" i="3" s="1"/>
  <c r="E170"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E9" authorId="0" shapeId="0" xr:uid="{00000000-0006-0000-0000-000001000000}">
      <text>
        <r>
          <rPr>
            <b/>
            <sz val="18"/>
            <color indexed="81"/>
            <rFont val="Tahoma"/>
            <family val="2"/>
          </rPr>
          <t>Initiation  Address</t>
        </r>
      </text>
    </comment>
    <comment ref="E10" authorId="0" shapeId="0" xr:uid="{00000000-0006-0000-0000-000002000000}">
      <text>
        <r>
          <rPr>
            <b/>
            <sz val="18"/>
            <color indexed="81"/>
            <rFont val="Tahoma"/>
            <family val="2"/>
          </rPr>
          <t>Plan Address</t>
        </r>
      </text>
    </comment>
    <comment ref="E11" authorId="0" shapeId="0" xr:uid="{00000000-0006-0000-0000-000003000000}">
      <text>
        <r>
          <rPr>
            <b/>
            <sz val="16"/>
            <color indexed="81"/>
            <rFont val="Tahoma"/>
            <family val="2"/>
          </rPr>
          <t>Map Address</t>
        </r>
      </text>
    </comment>
    <comment ref="C17" authorId="0" shapeId="0" xr:uid="{00000000-0006-0000-0000-000004000000}">
      <text>
        <r>
          <rPr>
            <b/>
            <sz val="12"/>
            <color indexed="81"/>
            <rFont val="Tahoma"/>
            <family val="2"/>
          </rPr>
          <t>Maybe same as RERA Registration Validity or different</t>
        </r>
      </text>
    </comment>
    <comment ref="H17" authorId="0" shapeId="0" xr:uid="{00000000-0006-0000-0000-000005000000}">
      <text>
        <r>
          <rPr>
            <b/>
            <sz val="18"/>
            <color indexed="81"/>
            <rFont val="Tahoma"/>
            <family val="2"/>
          </rPr>
          <t>From Rera</t>
        </r>
      </text>
    </comment>
    <comment ref="H20" authorId="0" shapeId="0" xr:uid="{00000000-0006-0000-0000-000006000000}">
      <text>
        <r>
          <rPr>
            <b/>
            <sz val="16"/>
            <color indexed="81"/>
            <rFont val="Tahoma"/>
            <family val="2"/>
          </rPr>
          <t>From RERA</t>
        </r>
      </text>
    </comment>
    <comment ref="A39" authorId="0" shapeId="0" xr:uid="{00000000-0006-0000-0000-000007000000}">
      <text>
        <r>
          <rPr>
            <b/>
            <sz val="16"/>
            <color indexed="81"/>
            <rFont val="Tahoma"/>
            <family val="2"/>
          </rPr>
          <t>As per Layout</t>
        </r>
      </text>
    </comment>
    <comment ref="H113" authorId="0" shapeId="0" xr:uid="{00000000-0006-0000-0000-000008000000}">
      <text>
        <r>
          <rPr>
            <b/>
            <sz val="16"/>
            <color indexed="81"/>
            <rFont val="Tahoma"/>
            <family val="2"/>
          </rPr>
          <t>Ready Recknor</t>
        </r>
      </text>
    </comment>
  </commentList>
</comments>
</file>

<file path=xl/sharedStrings.xml><?xml version="1.0" encoding="utf-8"?>
<sst xmlns="http://schemas.openxmlformats.org/spreadsheetml/2006/main" count="529" uniqueCount="304">
  <si>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</si>
  <si>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</si>
  <si>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</si>
  <si>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</si>
  <si>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</si>
  <si>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</si>
  <si>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</si>
  <si>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</si>
  <si>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</si>
  <si>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</si>
  <si>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</si>
  <si>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</si>
  <si>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</si>
  <si>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</si>
  <si>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</si>
  <si>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</si>
  <si>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</si>
  <si>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</si>
  <si>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</si>
  <si>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</si>
  <si>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</si>
  <si>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</si>
  <si>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</si>
  <si>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</si>
  <si>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</si>
  <si>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</si>
  <si>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</si>
  <si>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</si>
  <si>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</si>
  <si>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</si>
  <si>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</si>
  <si>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</si>
  <si>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</si>
  <si>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</si>
  <si>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</si>
  <si>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</si>
  <si>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</si>
  <si>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</si>
  <si>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</si>
  <si>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</si>
  <si>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</si>
  <si>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</si>
  <si>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</si>
  <si>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</si>
  <si>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</si>
  <si>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</si>
  <si>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</si>
  <si>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</si>
  <si>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</si>
  <si>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</si>
  <si>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</si>
  <si>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</si>
  <si>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</si>
  <si>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</si>
  <si>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</si>
  <si>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</si>
  <si>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</si>
  <si>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</si>
  <si>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</si>
  <si>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</si>
  <si>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</si>
  <si>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</si>
  <si>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</si>
  <si>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</si>
  <si>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</si>
  <si>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</si>
  <si>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</si>
  <si>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</si>
  <si>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</si>
  <si>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</si>
  <si>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</si>
  <si>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</si>
  <si>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</si>
  <si>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</si>
  <si>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</si>
  <si>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</si>
  <si>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</si>
  <si>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</si>
  <si>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</si>
  <si>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</si>
  <si>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</si>
  <si>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</si>
  <si>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</si>
  <si>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</si>
  <si>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</si>
  <si>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</si>
  <si>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</si>
  <si>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</si>
  <si>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</si>
  <si>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</si>
  <si>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</si>
  <si>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</si>
  <si>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</si>
  <si>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</si>
  <si>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</si>
  <si>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</si>
  <si>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</si>
  <si>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</si>
  <si>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</si>
  <si>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</si>
  <si>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</si>
  <si>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</si>
  <si>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</si>
  <si>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</si>
  <si>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</si>
  <si>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</si>
  <si>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</si>
  <si>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</si>
  <si>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</si>
  <si>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</si>
  <si>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</si>
  <si>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</si>
  <si>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</si>
  <si>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</si>
  <si>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</si>
  <si>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</si>
  <si>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</si>
  <si>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</si>
  <si>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</si>
  <si>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</si>
  <si>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</si>
  <si>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</si>
  <si>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</si>
  <si>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</si>
  <si>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</si>
  <si>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</si>
  <si>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</si>
  <si>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</si>
  <si>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</si>
  <si>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</si>
  <si>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</si>
  <si>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</si>
  <si>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</si>
  <si>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</si>
  <si>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1. Approx. 2KM from Village Market.
2. Approx. 10KM from Panvel Main Market.</t>
  </si>
  <si>
    <t>Project Site Address</t>
  </si>
  <si>
    <t>Distance from the nearest School (Km)</t>
  </si>
  <si>
    <t>About 4KM from School</t>
  </si>
  <si>
    <t>Distance from Hospital (Km)</t>
  </si>
  <si>
    <t>About 4K form Hospital</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</si>
  <si>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</si>
  <si>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</si>
  <si>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</si>
  <si>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</si>
  <si>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</si>
  <si>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</si>
  <si>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</si>
  <si>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</si>
  <si>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</si>
  <si>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</si>
  <si>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</si>
  <si>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</si>
  <si>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</si>
  <si>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</si>
  <si>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</si>
  <si>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</si>
  <si>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</si>
  <si>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</si>
  <si>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</si>
  <si>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</si>
  <si>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</si>
  <si>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</si>
  <si>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</si>
  <si>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</si>
  <si>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</si>
  <si>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</si>
  <si>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</si>
  <si>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</si>
  <si>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</si>
  <si>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</si>
  <si>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</si>
  <si>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</si>
  <si>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</si>
  <si>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</si>
  <si>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</si>
  <si>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</si>
  <si>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</si>
  <si>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</si>
  <si>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</si>
  <si>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</si>
  <si>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</si>
  <si>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</si>
  <si>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</si>
  <si>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</si>
  <si>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 xml:space="preserve">Flats = </t>
  </si>
  <si>
    <t xml:space="preserve">Shop = </t>
  </si>
  <si>
    <t>Project Address</t>
  </si>
  <si>
    <t>Width of the Road</t>
  </si>
  <si>
    <t>Details of Flats in Building</t>
  </si>
  <si>
    <t>No. of Unit</t>
  </si>
  <si>
    <t>Building &amp; Wing</t>
  </si>
  <si>
    <t>Sale / Rehab</t>
  </si>
  <si>
    <t>Flats/ Shops/ Offices</t>
  </si>
  <si>
    <t>Total</t>
  </si>
  <si>
    <t>Rate of Flat Per Sq. Ft. 
(on Carpet area)</t>
  </si>
  <si>
    <t>Floor Rise Per Sq. Ft.
(on Carpet area)</t>
  </si>
  <si>
    <t>Date &amp; Time of Site Visit</t>
  </si>
  <si>
    <t>Residential + Commercial</t>
  </si>
  <si>
    <t>Approved Layout &amp; Floor Plans, CC, RERA certificate, NOC</t>
  </si>
  <si>
    <t>On Carpet area</t>
  </si>
  <si>
    <t xml:space="preserve">
Date:</t>
  </si>
  <si>
    <t xml:space="preserve">
Date: </t>
  </si>
  <si>
    <t>Location Link</t>
  </si>
  <si>
    <t>(Building name, CTS No., Plot No., Survey No., Road., Locality/Village., District., Taluka., Pin Code - )</t>
  </si>
  <si>
    <t xml:space="preserve">Layout </t>
  </si>
  <si>
    <t xml:space="preserve">As per RERA Site Flats =  &amp; Shop = </t>
  </si>
  <si>
    <t>Latitude, Longitude</t>
  </si>
  <si>
    <t>Landmark</t>
  </si>
  <si>
    <t>Middle</t>
  </si>
  <si>
    <t>Total Gross Carpet Area</t>
  </si>
  <si>
    <t>Carpet area</t>
  </si>
  <si>
    <t>Fungible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</si>
  <si>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</si>
  <si>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</si>
  <si>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</si>
  <si>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</si>
  <si>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</si>
  <si>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</si>
  <si>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</si>
  <si>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</si>
  <si>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</si>
  <si>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</si>
  <si>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</si>
  <si>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</si>
  <si>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</si>
  <si>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</si>
  <si>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</si>
  <si>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</si>
  <si>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</si>
  <si>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</si>
  <si>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</si>
  <si>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</si>
  <si>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</si>
  <si>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</si>
  <si>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</si>
  <si>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</si>
  <si>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</si>
  <si>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</si>
  <si>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</si>
  <si>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</si>
  <si>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</si>
  <si>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</si>
  <si>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</si>
  <si>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</si>
  <si>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</si>
  <si>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</si>
  <si>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</si>
  <si>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</si>
  <si>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</si>
  <si>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</si>
  <si>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</si>
  <si>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</si>
  <si>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</si>
  <si>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</si>
  <si>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</si>
  <si>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</si>
  <si>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</si>
  <si>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</si>
  <si>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</si>
  <si>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</si>
  <si>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</si>
  <si>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</si>
  <si>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</si>
  <si>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</si>
  <si>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</si>
  <si>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</si>
  <si>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</si>
  <si>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</si>
  <si>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</si>
  <si>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</si>
  <si>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</si>
  <si>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</si>
  <si>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</si>
  <si>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</si>
  <si>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Mr. Santosh Shetty (sales) - 9820995007.</t>
  </si>
  <si>
    <t>Rustomjee LA VIE (Wing A, B &amp; C)</t>
  </si>
  <si>
    <t>Kapstone Constructions Private Limited</t>
  </si>
  <si>
    <t>Thane Municipal Corporation (TMC)</t>
  </si>
  <si>
    <t>Rustomjee LA VIE (Wing B &amp; C), Survey No.12, 13, 14pt, 15, 16pt, 17pt, 18pt, 19pt, 20, 21pt, 30pt, 35 to 38, 41, 42, 43, 44, 45pt, 46pt, 47pt, 47pt, 48, 49, 50, 51, 53pt, 54, 55, 84pt, 327, 328, 329, 345, 383, 386pt, 423, 424 &amp; Others, near Lodha Crown, RG Road, Majiwade, Balkum Pada, Thane West, Thane, Thane - 400607.</t>
  </si>
  <si>
    <t>Wing A = P51700050803
Wing B = P51700053110 
Wing C = P51700053109</t>
  </si>
  <si>
    <t>Wing A = 31/12/2028
Wing B, Wing C = 28/02/2029</t>
  </si>
  <si>
    <t>Lodha Crown</t>
  </si>
  <si>
    <t>19.210904,72.990706</t>
  </si>
  <si>
    <t>https://maps.app.goo.gl/aVUwZZpd5W4LfYTT6</t>
  </si>
  <si>
    <t>4.4 KM from Thane Railway Station</t>
  </si>
  <si>
    <t>1.2 KM from Saket Complex Bus Stop</t>
  </si>
  <si>
    <t>Other Plot</t>
  </si>
  <si>
    <t>20.00 M. Wide Service Road</t>
  </si>
  <si>
    <t>RG Road</t>
  </si>
  <si>
    <t>45.00 M. Wide D.P. Road</t>
  </si>
  <si>
    <t>RG Road/Pipeline Road</t>
  </si>
  <si>
    <t>Loadha Crown</t>
  </si>
  <si>
    <t>Wing A</t>
  </si>
  <si>
    <t>Wing B</t>
  </si>
  <si>
    <t>Wing C</t>
  </si>
  <si>
    <t>4B + Gr/stilt + 1st to 22nd Floor + Service Floor + Recreational Floor +23rd to 53rd Floor</t>
  </si>
  <si>
    <t>4B + Gr/stilt + 1st to 23rd Floor + Service Floor + Recreational Floor +24th to 54th Floor</t>
  </si>
  <si>
    <t>4B + G + 1st to 22nd + Service Floor + Recreational Floor + 23rd to 55th Floor</t>
  </si>
  <si>
    <t>18000 to 19000</t>
  </si>
  <si>
    <t>Mr.Ajay</t>
  </si>
  <si>
    <t>1. Construction work is in process at the time of Visit. Internal visit not allowed. 
2. We have considered rate by verifying it from market inquire.
3. Car parking is subjected to authentic documentation.
2. We considered  Saleable area as per our calculation.
3. We considered Carpet area as per Approved Plan.
4. We considered Gross carpet area = Net carpet + Enclose balcony + D.B Area + F.B Area.
5. We have considered rate by verifying it from market inquire.
6. Car parking is subjected to authentic documentation.
7. On Site, we meet Mr........(........).
8. As the project is redevelopement project but rehab statement or rehab flats is not mentioned approved layout plan &amp; floor plan.</t>
  </si>
  <si>
    <t>15/09/2025 @05:35PM</t>
  </si>
  <si>
    <r>
      <t xml:space="preserve">S05/0022/10 TMCB/TDD/0006/(P/T)/ 2023/AutoDCR
Date: 15/09/2023
</t>
    </r>
    <r>
      <rPr>
        <b/>
        <sz val="16"/>
        <rFont val="Times New Roman"/>
        <family val="1"/>
      </rPr>
      <t>Valid Up to:</t>
    </r>
    <r>
      <rPr>
        <sz val="16"/>
        <rFont val="Times New Roman"/>
        <family val="1"/>
      </rPr>
      <t xml:space="preserve">
</t>
    </r>
    <r>
      <rPr>
        <b/>
        <sz val="16"/>
        <rFont val="Times New Roman"/>
        <family val="1"/>
      </rPr>
      <t>Wing A</t>
    </r>
    <r>
      <rPr>
        <sz val="16"/>
        <rFont val="Times New Roman"/>
        <family val="1"/>
      </rPr>
      <t xml:space="preserve"> = 4 Level Basement + Stilt/Ground/ Retial Shops + 1st to 22nd Floor + Service Floor + Recreational Floor + 23rd to 53rd Floor
</t>
    </r>
    <r>
      <rPr>
        <b/>
        <sz val="16"/>
        <rFont val="Times New Roman"/>
        <family val="1"/>
      </rPr>
      <t>Wing B</t>
    </r>
    <r>
      <rPr>
        <sz val="16"/>
        <rFont val="Times New Roman"/>
        <family val="1"/>
      </rPr>
      <t xml:space="preserve"> = 4 Level Basement + Stilt/Ground/ Retial Shops + 1st to 22nd Floor + Service Floor + Recreational Floor + 23rd to 53rd Floor
</t>
    </r>
    <r>
      <rPr>
        <b/>
        <sz val="16"/>
        <rFont val="Times New Roman"/>
        <family val="1"/>
      </rPr>
      <t>Wing C</t>
    </r>
    <r>
      <rPr>
        <sz val="16"/>
        <rFont val="Times New Roman"/>
        <family val="1"/>
      </rPr>
      <t xml:space="preserve"> = 4 Level Basement + Stilt/Ground + 1st to 23rd Floor + Service Floor + Recreational Floor + 24th to 54th Floor </t>
    </r>
  </si>
  <si>
    <t>Mr. 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</si>
</sst>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u/>
      <sz val="11"/>
      <color theme="10"/>
      <name val="Calibri"/>
      <family val="2"/>
    </font>
    <font>
      <u/>
      <sz val="16"/>
      <color theme="10"/>
      <name val="Calibri"/>
      <family val="2"/>
    </font>
  </fonts>
  <fills count="11">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0" fillId="0" borderId="0" applyNumberFormat="0" applyFill="0" applyBorder="0" applyAlignment="0" applyProtection="0"/>
  </cellStyleXfs>
  <cellXfs count="177">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8" xfId="0" applyFont="1" applyBorder="1" applyProtection="1">
      <protection hidden="1"/>
    </xf>
    <xf numFmtId="0" fontId="7" fillId="0" borderId="0" xfId="1" applyFont="1" applyAlignment="1">
      <alignment horizontal="center" vertical="center"/>
    </xf>
    <xf numFmtId="0" fontId="10" fillId="0" borderId="17" xfId="0" applyFont="1" applyBorder="1" applyProtection="1">
      <protection hidden="1"/>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20" xfId="0" applyFont="1" applyFill="1" applyBorder="1" applyAlignment="1">
      <alignment vertical="center"/>
    </xf>
    <xf numFmtId="0" fontId="19" fillId="10" borderId="20" xfId="0" applyFont="1" applyFill="1" applyBorder="1" applyAlignment="1">
      <alignment horizontal="center" vertical="center"/>
    </xf>
    <xf numFmtId="0" fontId="17" fillId="0" borderId="20" xfId="0" applyFont="1" applyBorder="1" applyAlignment="1">
      <alignment horizontal="right" vertical="center"/>
    </xf>
    <xf numFmtId="0" fontId="17" fillId="0" borderId="20" xfId="0" applyFont="1" applyBorder="1" applyAlignment="1">
      <alignment vertical="center" wrapText="1"/>
    </xf>
    <xf numFmtId="9" fontId="17" fillId="0" borderId="20" xfId="0" applyNumberFormat="1" applyFont="1" applyBorder="1" applyAlignment="1">
      <alignment horizontal="center" vertical="center"/>
    </xf>
    <xf numFmtId="9" fontId="17" fillId="0" borderId="21" xfId="0" applyNumberFormat="1" applyFont="1" applyBorder="1" applyAlignment="1">
      <alignment horizontal="center" vertical="center"/>
    </xf>
    <xf numFmtId="14" fontId="4" fillId="4" borderId="1" xfId="0" applyNumberFormat="1" applyFont="1" applyFill="1" applyBorder="1" applyAlignment="1">
      <alignment horizontal="left" vertical="top" wrapText="1"/>
    </xf>
    <xf numFmtId="14" fontId="3" fillId="0" borderId="0" xfId="0" applyNumberFormat="1" applyFont="1" applyAlignment="1">
      <alignment vertical="top"/>
    </xf>
    <xf numFmtId="0" fontId="4" fillId="4" borderId="1" xfId="0" applyFont="1" applyFill="1" applyBorder="1" applyAlignment="1">
      <alignment horizontal="left"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2" xfId="1" applyFont="1" applyFill="1" applyBorder="1" applyAlignment="1" applyProtection="1">
      <alignment horizontal="center" vertical="center" wrapText="1"/>
      <protection hidden="1"/>
    </xf>
    <xf numFmtId="0" fontId="4" fillId="4" borderId="5" xfId="1" applyFont="1" applyFill="1" applyBorder="1" applyAlignment="1" applyProtection="1">
      <alignment horizontal="center" vertical="center" wrapText="1"/>
      <protection hidden="1"/>
    </xf>
    <xf numFmtId="0" fontId="9"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9" fillId="4" borderId="7" xfId="0" applyFont="1" applyFill="1" applyBorder="1" applyAlignment="1">
      <alignment horizontal="left" vertical="top" wrapText="1"/>
    </xf>
    <xf numFmtId="0" fontId="9" fillId="4" borderId="4" xfId="0" applyFont="1" applyFill="1" applyBorder="1" applyAlignment="1">
      <alignment horizontal="left" vertical="top" wrapText="1"/>
    </xf>
    <xf numFmtId="0" fontId="9" fillId="4" borderId="11" xfId="0" applyFont="1" applyFill="1" applyBorder="1" applyAlignment="1">
      <alignment horizontal="left" vertical="top" wrapText="1"/>
    </xf>
    <xf numFmtId="0" fontId="21" fillId="4" borderId="2" xfId="2" applyFont="1" applyFill="1" applyBorder="1" applyAlignment="1">
      <alignment horizontal="left" vertical="top" wrapText="1"/>
    </xf>
    <xf numFmtId="0" fontId="4" fillId="0" borderId="1"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1" xfId="0" applyNumberFormat="1"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9" fillId="4" borderId="2" xfId="0" applyFont="1" applyFill="1" applyBorder="1" applyAlignment="1">
      <alignment horizontal="left" vertical="top" wrapText="1"/>
    </xf>
    <xf numFmtId="0" fontId="9" fillId="4" borderId="5" xfId="0"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17" fontId="4" fillId="4" borderId="2"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1" xfId="0" applyFont="1" applyBorder="1" applyAlignment="1">
      <alignment horizontal="left"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1" fontId="5" fillId="4" borderId="14" xfId="1" applyNumberFormat="1" applyFont="1" applyFill="1" applyBorder="1" applyAlignment="1">
      <alignment horizontal="center" vertical="center" wrapText="1"/>
    </xf>
    <xf numFmtId="1" fontId="5" fillId="4" borderId="9"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4" fillId="4" borderId="2" xfId="1" applyNumberFormat="1" applyFont="1" applyFill="1" applyBorder="1" applyAlignment="1" applyProtection="1">
      <alignment horizontal="center" vertical="center" wrapText="1"/>
      <protection hidden="1"/>
    </xf>
    <xf numFmtId="1" fontId="4" fillId="4" borderId="5"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2</xdr:col>
      <xdr:colOff>136072</xdr:colOff>
      <xdr:row>206</xdr:row>
      <xdr:rowOff>27214</xdr:rowOff>
    </xdr:from>
    <xdr:to>
      <xdr:col>7</xdr:col>
      <xdr:colOff>1128032</xdr:colOff>
      <xdr:row>228</xdr:row>
      <xdr:rowOff>99428</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2356758" y="50068843"/>
          <a:ext cx="6108245" cy="6059356"/>
          <a:chOff x="252412" y="1971675"/>
          <a:chExt cx="6353175" cy="5200650"/>
        </a:xfrm>
        <a:noFill/>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252412" y="1971675"/>
            <a:ext cx="6353175" cy="5200650"/>
          </a:xfrm>
          <a:prstGeom prst="rect">
            <a:avLst/>
          </a:prstGeom>
          <a:grpFill/>
          <a:ln>
            <a:solidFill>
              <a:schemeClr val="tx1"/>
            </a:solidFill>
          </a:ln>
        </xdr:spPr>
      </xdr:pic>
      <xdr:sp macro="" textlink="">
        <xdr:nvSpPr>
          <xdr:cNvPr id="9" name="Rectangle 8">
            <a:extLst>
              <a:ext uri="{FF2B5EF4-FFF2-40B4-BE49-F238E27FC236}">
                <a16:creationId xmlns:a16="http://schemas.microsoft.com/office/drawing/2014/main" id="{00000000-0008-0000-0000-000009000000}"/>
              </a:ext>
            </a:extLst>
          </xdr:cNvPr>
          <xdr:cNvSpPr/>
        </xdr:nvSpPr>
        <xdr:spPr>
          <a:xfrm rot="18931317">
            <a:off x="3130548" y="3536950"/>
            <a:ext cx="596900" cy="603250"/>
          </a:xfrm>
          <a:prstGeom prst="rect">
            <a:avLst/>
          </a:prstGeom>
          <a:grp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0" name="Rectangle 9">
            <a:extLst>
              <a:ext uri="{FF2B5EF4-FFF2-40B4-BE49-F238E27FC236}">
                <a16:creationId xmlns:a16="http://schemas.microsoft.com/office/drawing/2014/main" id="{00000000-0008-0000-0000-00000A000000}"/>
              </a:ext>
            </a:extLst>
          </xdr:cNvPr>
          <xdr:cNvSpPr/>
        </xdr:nvSpPr>
        <xdr:spPr>
          <a:xfrm rot="18902277">
            <a:off x="2665573" y="4404753"/>
            <a:ext cx="647700" cy="596900"/>
          </a:xfrm>
          <a:prstGeom prst="rect">
            <a:avLst/>
          </a:prstGeom>
          <a:grp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 name="TextBox 4">
            <a:extLst>
              <a:ext uri="{FF2B5EF4-FFF2-40B4-BE49-F238E27FC236}">
                <a16:creationId xmlns:a16="http://schemas.microsoft.com/office/drawing/2014/main" id="{00000000-0008-0000-0000-00000B000000}"/>
              </a:ext>
            </a:extLst>
          </xdr:cNvPr>
          <xdr:cNvSpPr txBox="1"/>
        </xdr:nvSpPr>
        <xdr:spPr>
          <a:xfrm rot="2733729">
            <a:off x="3402647" y="3288179"/>
            <a:ext cx="1021161" cy="374141"/>
          </a:xfrm>
          <a:prstGeom prst="rect">
            <a:avLst/>
          </a:prstGeom>
          <a:grp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sp macro="" textlink="">
        <xdr:nvSpPr>
          <xdr:cNvPr id="12" name="TextBox 5">
            <a:extLst>
              <a:ext uri="{FF2B5EF4-FFF2-40B4-BE49-F238E27FC236}">
                <a16:creationId xmlns:a16="http://schemas.microsoft.com/office/drawing/2014/main" id="{00000000-0008-0000-0000-00000C000000}"/>
              </a:ext>
            </a:extLst>
          </xdr:cNvPr>
          <xdr:cNvSpPr txBox="1"/>
        </xdr:nvSpPr>
        <xdr:spPr>
          <a:xfrm rot="19042973">
            <a:off x="2142365" y="4091220"/>
            <a:ext cx="865943" cy="369332"/>
          </a:xfrm>
          <a:prstGeom prst="rect">
            <a:avLst/>
          </a:prstGeom>
          <a:grp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grpSp>
    <xdr:clientData/>
  </xdr:twoCellAnchor>
  <xdr:twoCellAnchor>
    <xdr:from>
      <xdr:col>4</xdr:col>
      <xdr:colOff>1918606</xdr:colOff>
      <xdr:row>217</xdr:row>
      <xdr:rowOff>1</xdr:rowOff>
    </xdr:from>
    <xdr:to>
      <xdr:col>5</xdr:col>
      <xdr:colOff>625928</xdr:colOff>
      <xdr:row>219</xdr:row>
      <xdr:rowOff>81643</xdr:rowOff>
    </xdr:to>
    <xdr:sp macro="" textlink="">
      <xdr:nvSpPr>
        <xdr:cNvPr id="13" name="Rectangle 12">
          <a:extLst>
            <a:ext uri="{FF2B5EF4-FFF2-40B4-BE49-F238E27FC236}">
              <a16:creationId xmlns:a16="http://schemas.microsoft.com/office/drawing/2014/main" id="{00000000-0008-0000-0000-00000D000000}"/>
            </a:ext>
          </a:extLst>
        </xdr:cNvPr>
        <xdr:cNvSpPr/>
      </xdr:nvSpPr>
      <xdr:spPr>
        <a:xfrm rot="2757639">
          <a:off x="5633357" y="57340500"/>
          <a:ext cx="598714" cy="6531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5</xdr:col>
      <xdr:colOff>557893</xdr:colOff>
      <xdr:row>218</xdr:row>
      <xdr:rowOff>68035</xdr:rowOff>
    </xdr:from>
    <xdr:to>
      <xdr:col>5</xdr:col>
      <xdr:colOff>1576013</xdr:colOff>
      <xdr:row>220</xdr:row>
      <xdr:rowOff>44785</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a:stretch>
          <a:fillRect/>
        </a:stretch>
      </xdr:blipFill>
      <xdr:spPr>
        <a:xfrm>
          <a:off x="6191250" y="57694285"/>
          <a:ext cx="1018120" cy="493819"/>
        </a:xfrm>
        <a:prstGeom prst="rect">
          <a:avLst/>
        </a:prstGeom>
      </xdr:spPr>
    </xdr:pic>
    <xdr:clientData/>
  </xdr:twoCellAnchor>
  <xdr:twoCellAnchor>
    <xdr:from>
      <xdr:col>2</xdr:col>
      <xdr:colOff>987429</xdr:colOff>
      <xdr:row>237</xdr:row>
      <xdr:rowOff>119743</xdr:rowOff>
    </xdr:from>
    <xdr:to>
      <xdr:col>7</xdr:col>
      <xdr:colOff>381000</xdr:colOff>
      <xdr:row>263</xdr:row>
      <xdr:rowOff>122689</xdr:rowOff>
    </xdr:to>
    <xdr:grpSp>
      <xdr:nvGrpSpPr>
        <xdr:cNvPr id="24" name="Group 23">
          <a:extLst>
            <a:ext uri="{FF2B5EF4-FFF2-40B4-BE49-F238E27FC236}">
              <a16:creationId xmlns:a16="http://schemas.microsoft.com/office/drawing/2014/main" id="{B6F3728A-AD2D-9FB1-8C7A-DDD15FC93BF7}"/>
            </a:ext>
          </a:extLst>
        </xdr:cNvPr>
        <xdr:cNvGrpSpPr/>
      </xdr:nvGrpSpPr>
      <xdr:grpSpPr>
        <a:xfrm>
          <a:off x="3208115" y="58597800"/>
          <a:ext cx="4509856" cy="7078660"/>
          <a:chOff x="2838001" y="65165408"/>
          <a:chExt cx="4967638" cy="8446738"/>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838001" y="65165408"/>
            <a:ext cx="4902382" cy="3974609"/>
          </a:xfrm>
          <a:prstGeom prst="rect">
            <a:avLst/>
          </a:prstGeom>
          <a:ln>
            <a:solidFill>
              <a:schemeClr val="tx1"/>
            </a:solidFill>
          </a:ln>
        </xdr:spPr>
      </xdr:pic>
      <xdr:grpSp>
        <xdr:nvGrpSpPr>
          <xdr:cNvPr id="16" name="Group 15">
            <a:extLst>
              <a:ext uri="{FF2B5EF4-FFF2-40B4-BE49-F238E27FC236}">
                <a16:creationId xmlns:a16="http://schemas.microsoft.com/office/drawing/2014/main" id="{00000000-0008-0000-0000-000010000000}"/>
              </a:ext>
            </a:extLst>
          </xdr:cNvPr>
          <xdr:cNvGrpSpPr/>
        </xdr:nvGrpSpPr>
        <xdr:grpSpPr>
          <a:xfrm>
            <a:off x="2840214" y="69254433"/>
            <a:ext cx="4965425" cy="4357713"/>
            <a:chOff x="1177018" y="96459005"/>
            <a:chExt cx="5210355" cy="3219451"/>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77018" y="96459005"/>
              <a:ext cx="5210355" cy="3219451"/>
            </a:xfrm>
            <a:prstGeom prst="rect">
              <a:avLst/>
            </a:prstGeom>
            <a:ln>
              <a:solidFill>
                <a:schemeClr val="tx1"/>
              </a:solidFill>
            </a:ln>
          </xdr:spPr>
        </xdr:pic>
        <xdr:sp macro="" textlink="">
          <xdr:nvSpPr>
            <xdr:cNvPr id="18" name="Rectangle 17">
              <a:extLst>
                <a:ext uri="{FF2B5EF4-FFF2-40B4-BE49-F238E27FC236}">
                  <a16:creationId xmlns:a16="http://schemas.microsoft.com/office/drawing/2014/main" id="{00000000-0008-0000-0000-000012000000}"/>
                </a:ext>
              </a:extLst>
            </xdr:cNvPr>
            <xdr:cNvSpPr/>
          </xdr:nvSpPr>
          <xdr:spPr>
            <a:xfrm rot="1444124">
              <a:off x="3315483" y="97781636"/>
              <a:ext cx="1041400" cy="888670"/>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xdr:from>
      <xdr:col>9</xdr:col>
      <xdr:colOff>876621</xdr:colOff>
      <xdr:row>170</xdr:row>
      <xdr:rowOff>192102</xdr:rowOff>
    </xdr:from>
    <xdr:to>
      <xdr:col>23</xdr:col>
      <xdr:colOff>160084</xdr:colOff>
      <xdr:row>198</xdr:row>
      <xdr:rowOff>162007</xdr:rowOff>
    </xdr:to>
    <xdr:grpSp>
      <xdr:nvGrpSpPr>
        <xdr:cNvPr id="2" name="Group 1">
          <a:extLst>
            <a:ext uri="{FF2B5EF4-FFF2-40B4-BE49-F238E27FC236}">
              <a16:creationId xmlns:a16="http://schemas.microsoft.com/office/drawing/2014/main" id="{6FF9A3AD-A1FA-D924-41A0-498913D09F38}"/>
            </a:ext>
          </a:extLst>
        </xdr:cNvPr>
        <xdr:cNvGrpSpPr/>
      </xdr:nvGrpSpPr>
      <xdr:grpSpPr>
        <a:xfrm>
          <a:off x="11566392" y="40436588"/>
          <a:ext cx="9156806" cy="7589905"/>
          <a:chOff x="365761" y="312757"/>
          <a:chExt cx="6923049" cy="5217666"/>
        </a:xfrm>
      </xdr:grpSpPr>
      <xdr:grpSp>
        <xdr:nvGrpSpPr>
          <xdr:cNvPr id="3" name="Group 2">
            <a:extLst>
              <a:ext uri="{FF2B5EF4-FFF2-40B4-BE49-F238E27FC236}">
                <a16:creationId xmlns:a16="http://schemas.microsoft.com/office/drawing/2014/main" id="{0CFC36B5-20B6-ACCF-78D9-88A4E71A0941}"/>
              </a:ext>
            </a:extLst>
          </xdr:cNvPr>
          <xdr:cNvGrpSpPr/>
        </xdr:nvGrpSpPr>
        <xdr:grpSpPr>
          <a:xfrm>
            <a:off x="1100190" y="3010423"/>
            <a:ext cx="5454191" cy="2520000"/>
            <a:chOff x="365761" y="3010423"/>
            <a:chExt cx="5454191" cy="2520000"/>
          </a:xfrm>
        </xdr:grpSpPr>
        <xdr:pic>
          <xdr:nvPicPr>
            <xdr:cNvPr id="19" name="Picture 18">
              <a:extLst>
                <a:ext uri="{FF2B5EF4-FFF2-40B4-BE49-F238E27FC236}">
                  <a16:creationId xmlns:a16="http://schemas.microsoft.com/office/drawing/2014/main" id="{EE2AFDE8-FDE1-6E92-5FC9-E78A7EF8D47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931921" y="3010423"/>
              <a:ext cx="1888031"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11826539-50F2-B33C-0B94-6579E969A02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365761" y="3010423"/>
              <a:ext cx="3356889" cy="2520000"/>
            </a:xfrm>
            <a:prstGeom prst="rect">
              <a:avLst/>
            </a:prstGeom>
            <a:ln>
              <a:solidFill>
                <a:schemeClr val="tx1"/>
              </a:solidFill>
            </a:ln>
          </xdr:spPr>
        </xdr:pic>
      </xdr:grpSp>
      <xdr:grpSp>
        <xdr:nvGrpSpPr>
          <xdr:cNvPr id="4" name="Group 3">
            <a:extLst>
              <a:ext uri="{FF2B5EF4-FFF2-40B4-BE49-F238E27FC236}">
                <a16:creationId xmlns:a16="http://schemas.microsoft.com/office/drawing/2014/main" id="{6754A1DE-28D6-4BBA-B883-F1192BEA90F0}"/>
              </a:ext>
            </a:extLst>
          </xdr:cNvPr>
          <xdr:cNvGrpSpPr/>
        </xdr:nvGrpSpPr>
        <xdr:grpSpPr>
          <a:xfrm>
            <a:off x="365761" y="312757"/>
            <a:ext cx="6923049" cy="2520000"/>
            <a:chOff x="365761" y="312757"/>
            <a:chExt cx="6923049" cy="2520000"/>
          </a:xfrm>
        </xdr:grpSpPr>
        <xdr:pic>
          <xdr:nvPicPr>
            <xdr:cNvPr id="5" name="Picture 4">
              <a:extLst>
                <a:ext uri="{FF2B5EF4-FFF2-40B4-BE49-F238E27FC236}">
                  <a16:creationId xmlns:a16="http://schemas.microsoft.com/office/drawing/2014/main" id="{63A51A4A-BE4C-6584-5AD2-BD09FDAFE66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3931921" y="312757"/>
              <a:ext cx="3356889" cy="2520000"/>
            </a:xfrm>
            <a:prstGeom prst="rect">
              <a:avLst/>
            </a:prstGeom>
            <a:ln>
              <a:solidFill>
                <a:schemeClr val="tx1"/>
              </a:solidFill>
            </a:ln>
          </xdr:spPr>
        </xdr:pic>
        <xdr:pic>
          <xdr:nvPicPr>
            <xdr:cNvPr id="6" name="Picture 5">
              <a:extLst>
                <a:ext uri="{FF2B5EF4-FFF2-40B4-BE49-F238E27FC236}">
                  <a16:creationId xmlns:a16="http://schemas.microsoft.com/office/drawing/2014/main" id="{536EB216-8D11-9719-5782-B65A687AA7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365761" y="312757"/>
              <a:ext cx="3356889" cy="2520000"/>
            </a:xfrm>
            <a:prstGeom prst="rect">
              <a:avLst/>
            </a:prstGeom>
            <a:ln>
              <a:solidFill>
                <a:schemeClr val="tx1"/>
              </a:solidFill>
            </a:ln>
          </xdr:spPr>
        </xdr:pic>
      </xdr:grpSp>
    </xdr:grpSp>
    <xdr:clientData/>
  </xdr:twoCellAnchor>
  <xdr:twoCellAnchor>
    <xdr:from>
      <xdr:col>0</xdr:col>
      <xdr:colOff>1034143</xdr:colOff>
      <xdr:row>170</xdr:row>
      <xdr:rowOff>217714</xdr:rowOff>
    </xdr:from>
    <xdr:to>
      <xdr:col>8</xdr:col>
      <xdr:colOff>511629</xdr:colOff>
      <xdr:row>203</xdr:row>
      <xdr:rowOff>0</xdr:rowOff>
    </xdr:to>
    <xdr:grpSp>
      <xdr:nvGrpSpPr>
        <xdr:cNvPr id="25" name="Group 24">
          <a:extLst>
            <a:ext uri="{FF2B5EF4-FFF2-40B4-BE49-F238E27FC236}">
              <a16:creationId xmlns:a16="http://schemas.microsoft.com/office/drawing/2014/main" id="{F78A431B-89B0-702C-43A3-68799446164A}"/>
            </a:ext>
          </a:extLst>
        </xdr:cNvPr>
        <xdr:cNvGrpSpPr/>
      </xdr:nvGrpSpPr>
      <xdr:grpSpPr>
        <a:xfrm>
          <a:off x="1034143" y="40462200"/>
          <a:ext cx="8490857" cy="8763000"/>
          <a:chOff x="117013" y="287858"/>
          <a:chExt cx="6505608" cy="6804142"/>
        </a:xfrm>
      </xdr:grpSpPr>
      <xdr:grpSp>
        <xdr:nvGrpSpPr>
          <xdr:cNvPr id="26" name="Group 25">
            <a:extLst>
              <a:ext uri="{FF2B5EF4-FFF2-40B4-BE49-F238E27FC236}">
                <a16:creationId xmlns:a16="http://schemas.microsoft.com/office/drawing/2014/main" id="{D8828443-4DAE-882B-4327-5DE0AC740B59}"/>
              </a:ext>
            </a:extLst>
          </xdr:cNvPr>
          <xdr:cNvGrpSpPr/>
        </xdr:nvGrpSpPr>
        <xdr:grpSpPr>
          <a:xfrm>
            <a:off x="117013" y="287858"/>
            <a:ext cx="6505608" cy="6804142"/>
            <a:chOff x="117013" y="287858"/>
            <a:chExt cx="6505608" cy="6804142"/>
          </a:xfrm>
        </xdr:grpSpPr>
        <xdr:pic>
          <xdr:nvPicPr>
            <xdr:cNvPr id="30" name="Picture 29">
              <a:extLst>
                <a:ext uri="{FF2B5EF4-FFF2-40B4-BE49-F238E27FC236}">
                  <a16:creationId xmlns:a16="http://schemas.microsoft.com/office/drawing/2014/main" id="{01F0DD21-0394-D866-173C-8048334749A0}"/>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403860" y="287858"/>
              <a:ext cx="6050280" cy="4087720"/>
            </a:xfrm>
            <a:prstGeom prst="rect">
              <a:avLst/>
            </a:prstGeom>
            <a:ln>
              <a:solidFill>
                <a:schemeClr val="tx1"/>
              </a:solidFill>
            </a:ln>
          </xdr:spPr>
        </xdr:pic>
        <xdr:grpSp>
          <xdr:nvGrpSpPr>
            <xdr:cNvPr id="31" name="Group 30">
              <a:extLst>
                <a:ext uri="{FF2B5EF4-FFF2-40B4-BE49-F238E27FC236}">
                  <a16:creationId xmlns:a16="http://schemas.microsoft.com/office/drawing/2014/main" id="{9F0DD496-4984-63DF-32E0-9813773E1E1D}"/>
                </a:ext>
              </a:extLst>
            </xdr:cNvPr>
            <xdr:cNvGrpSpPr/>
          </xdr:nvGrpSpPr>
          <xdr:grpSpPr>
            <a:xfrm>
              <a:off x="117013" y="4572000"/>
              <a:ext cx="6505608" cy="2520000"/>
              <a:chOff x="117013" y="4572000"/>
              <a:chExt cx="6505608" cy="2520000"/>
            </a:xfrm>
          </xdr:grpSpPr>
          <xdr:pic>
            <xdr:nvPicPr>
              <xdr:cNvPr id="32" name="Picture 31">
                <a:extLst>
                  <a:ext uri="{FF2B5EF4-FFF2-40B4-BE49-F238E27FC236}">
                    <a16:creationId xmlns:a16="http://schemas.microsoft.com/office/drawing/2014/main" id="{8649A7E5-EAAA-0941-824E-4AA79CDEBD56}"/>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2346429" y="4572000"/>
                <a:ext cx="2048128" cy="2520000"/>
              </a:xfrm>
              <a:prstGeom prst="rect">
                <a:avLst/>
              </a:prstGeom>
              <a:ln>
                <a:solidFill>
                  <a:schemeClr val="tx1"/>
                </a:solidFill>
              </a:ln>
            </xdr:spPr>
          </xdr:pic>
          <xdr:pic>
            <xdr:nvPicPr>
              <xdr:cNvPr id="33" name="Picture 32">
                <a:extLst>
                  <a:ext uri="{FF2B5EF4-FFF2-40B4-BE49-F238E27FC236}">
                    <a16:creationId xmlns:a16="http://schemas.microsoft.com/office/drawing/2014/main" id="{FBF0D9CC-13D9-5FD1-4EDD-CE69436EFF77}"/>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117013" y="4572000"/>
                <a:ext cx="2042702" cy="2520000"/>
              </a:xfrm>
              <a:prstGeom prst="rect">
                <a:avLst/>
              </a:prstGeom>
              <a:ln>
                <a:solidFill>
                  <a:schemeClr val="tx1"/>
                </a:solidFill>
              </a:ln>
            </xdr:spPr>
          </xdr:pic>
          <xdr:pic>
            <xdr:nvPicPr>
              <xdr:cNvPr id="34" name="Picture 33">
                <a:extLst>
                  <a:ext uri="{FF2B5EF4-FFF2-40B4-BE49-F238E27FC236}">
                    <a16:creationId xmlns:a16="http://schemas.microsoft.com/office/drawing/2014/main" id="{A0DE9E1E-16B9-76BC-6453-1A057E4DF006}"/>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4581271" y="4572000"/>
                <a:ext cx="2041350" cy="2520000"/>
              </a:xfrm>
              <a:prstGeom prst="rect">
                <a:avLst/>
              </a:prstGeom>
              <a:ln>
                <a:solidFill>
                  <a:schemeClr val="tx1"/>
                </a:solidFill>
              </a:ln>
            </xdr:spPr>
          </xdr:pic>
        </xdr:grpSp>
      </xdr:grpSp>
      <xdr:sp macro="" textlink="">
        <xdr:nvSpPr>
          <xdr:cNvPr id="27" name="TextBox 15">
            <a:extLst>
              <a:ext uri="{FF2B5EF4-FFF2-40B4-BE49-F238E27FC236}">
                <a16:creationId xmlns:a16="http://schemas.microsoft.com/office/drawing/2014/main" id="{423F1238-E927-6735-B5B2-C0C96D93655F}"/>
              </a:ext>
            </a:extLst>
          </xdr:cNvPr>
          <xdr:cNvSpPr txBox="1"/>
        </xdr:nvSpPr>
        <xdr:spPr>
          <a:xfrm>
            <a:off x="2159715" y="2147052"/>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B</a:t>
            </a:r>
            <a:endParaRPr lang="en-IN" b="1"/>
          </a:p>
        </xdr:txBody>
      </xdr:sp>
      <xdr:sp macro="" textlink="">
        <xdr:nvSpPr>
          <xdr:cNvPr id="29" name="TextBox 16">
            <a:extLst>
              <a:ext uri="{FF2B5EF4-FFF2-40B4-BE49-F238E27FC236}">
                <a16:creationId xmlns:a16="http://schemas.microsoft.com/office/drawing/2014/main" id="{BF0FFA9D-3A05-F6B7-7632-1255B24643C6}"/>
              </a:ext>
            </a:extLst>
          </xdr:cNvPr>
          <xdr:cNvSpPr txBox="1"/>
        </xdr:nvSpPr>
        <xdr:spPr>
          <a:xfrm>
            <a:off x="4953000" y="1682668"/>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517071</xdr:colOff>
      <xdr:row>21</xdr:row>
      <xdr:rowOff>54429</xdr:rowOff>
    </xdr:from>
    <xdr:to>
      <xdr:col>25</xdr:col>
      <xdr:colOff>302078</xdr:colOff>
      <xdr:row>47</xdr:row>
      <xdr:rowOff>76201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157857" y="5728608"/>
          <a:ext cx="13011150" cy="7315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aVUwZZpd5W4LfYTT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85"/>
  <sheetViews>
    <sheetView tabSelected="1" view="pageBreakPreview" topLeftCell="A104" zoomScale="70" zoomScaleNormal="85" zoomScaleSheetLayoutView="70" zoomScalePageLayoutView="70" workbookViewId="0">
      <selection activeCell="N169" sqref="N169"/>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33.88671875" style="1" customWidth="1"/>
    <col min="11" max="13" width="15.5546875" style="1" bestFit="1" customWidth="1"/>
    <col min="14" max="20" width="9.109375" style="1"/>
    <col min="21" max="23" width="0" style="1" hidden="1" customWidth="1"/>
    <col min="24" max="26" width="9.109375" style="1"/>
    <col min="27" max="27" width="7.88671875" style="1" customWidth="1"/>
    <col min="28" max="16384" width="9.109375" style="1"/>
  </cols>
  <sheetData>
    <row r="1" spans="1:13" ht="21" x14ac:dyDescent="0.3">
      <c r="A1" s="101" t="s">
        <v>41</v>
      </c>
      <c r="B1" s="102"/>
      <c r="C1" s="102"/>
      <c r="D1" s="102"/>
      <c r="E1" s="102"/>
      <c r="F1" s="102"/>
      <c r="G1" s="102"/>
      <c r="H1" s="102"/>
      <c r="I1" s="103"/>
    </row>
    <row r="2" spans="1:13" ht="42" customHeight="1" x14ac:dyDescent="0.3">
      <c r="A2" s="126" t="s">
        <v>11</v>
      </c>
      <c r="B2" s="126"/>
      <c r="C2" s="126"/>
      <c r="D2" s="4" t="s">
        <v>4</v>
      </c>
      <c r="E2" s="127" t="s">
        <v>95</v>
      </c>
      <c r="F2" s="127"/>
      <c r="G2" s="104" t="s">
        <v>15</v>
      </c>
      <c r="H2" s="104"/>
      <c r="I2" s="70">
        <v>45895</v>
      </c>
    </row>
    <row r="3" spans="1:13" ht="42.75" customHeight="1" x14ac:dyDescent="0.3">
      <c r="A3" s="111" t="s">
        <v>42</v>
      </c>
      <c r="B3" s="112"/>
      <c r="C3" s="113"/>
      <c r="D3" s="21" t="s">
        <v>4</v>
      </c>
      <c r="E3" s="118" t="s">
        <v>275</v>
      </c>
      <c r="F3" s="119"/>
      <c r="G3" s="104" t="s">
        <v>196</v>
      </c>
      <c r="H3" s="104"/>
      <c r="I3" s="18" t="s">
        <v>301</v>
      </c>
      <c r="K3" s="71">
        <v>45770</v>
      </c>
      <c r="L3" s="71">
        <v>45831</v>
      </c>
      <c r="M3" s="71">
        <v>45915</v>
      </c>
    </row>
    <row r="4" spans="1:13" ht="43.5" customHeight="1" x14ac:dyDescent="0.3">
      <c r="A4" s="111" t="s">
        <v>39</v>
      </c>
      <c r="B4" s="112"/>
      <c r="C4" s="113"/>
      <c r="D4" s="28" t="s">
        <v>4</v>
      </c>
      <c r="E4" s="87" t="s">
        <v>181</v>
      </c>
      <c r="F4" s="89"/>
      <c r="G4" s="104" t="s">
        <v>36</v>
      </c>
      <c r="H4" s="104"/>
      <c r="I4" s="18" t="str">
        <f ca="1">TEXT(TODAY(),"DD/MM/YYYY")</f>
        <v>15/09/2025</v>
      </c>
      <c r="J4" s="87" t="s">
        <v>274</v>
      </c>
      <c r="K4" s="89"/>
      <c r="L4" s="1">
        <f>L3-K3</f>
        <v>61</v>
      </c>
      <c r="M4" s="1">
        <f>M3-L3</f>
        <v>84</v>
      </c>
    </row>
    <row r="5" spans="1:13" ht="21" x14ac:dyDescent="0.3">
      <c r="A5" s="100" t="s">
        <v>43</v>
      </c>
      <c r="B5" s="100"/>
      <c r="C5" s="100"/>
      <c r="D5" s="100"/>
      <c r="E5" s="100"/>
      <c r="F5" s="100"/>
      <c r="G5" s="100"/>
      <c r="H5" s="100"/>
      <c r="I5" s="122"/>
    </row>
    <row r="6" spans="1:13" ht="48.75" customHeight="1" x14ac:dyDescent="0.3">
      <c r="A6" s="128" t="s">
        <v>32</v>
      </c>
      <c r="B6" s="128"/>
      <c r="C6" s="128"/>
      <c r="D6" s="2" t="s">
        <v>4</v>
      </c>
      <c r="E6" s="22" t="s">
        <v>107</v>
      </c>
      <c r="F6" s="21" t="s">
        <v>38</v>
      </c>
      <c r="G6" s="2" t="s">
        <v>4</v>
      </c>
      <c r="H6" s="72" t="s">
        <v>303</v>
      </c>
      <c r="I6" s="72"/>
    </row>
    <row r="7" spans="1:13" ht="62.25" customHeight="1" x14ac:dyDescent="0.3">
      <c r="A7" s="128" t="s">
        <v>45</v>
      </c>
      <c r="B7" s="128"/>
      <c r="C7" s="128"/>
      <c r="D7" s="2" t="s">
        <v>4</v>
      </c>
      <c r="E7" s="5" t="s">
        <v>276</v>
      </c>
      <c r="F7" s="21" t="s">
        <v>46</v>
      </c>
      <c r="G7" s="2" t="s">
        <v>4</v>
      </c>
      <c r="H7" s="87" t="s">
        <v>276</v>
      </c>
      <c r="I7" s="89"/>
    </row>
    <row r="8" spans="1:13" ht="45" hidden="1" customHeight="1" x14ac:dyDescent="0.3">
      <c r="A8" s="128" t="s">
        <v>47</v>
      </c>
      <c r="B8" s="128"/>
      <c r="C8" s="128"/>
      <c r="D8" s="2" t="s">
        <v>4</v>
      </c>
      <c r="E8" s="129"/>
      <c r="F8" s="129"/>
      <c r="G8" s="129"/>
      <c r="H8" s="129"/>
      <c r="I8" s="129"/>
    </row>
    <row r="9" spans="1:13" ht="83.25" customHeight="1" x14ac:dyDescent="0.3">
      <c r="A9" s="104" t="s">
        <v>186</v>
      </c>
      <c r="B9" s="21" t="s">
        <v>4</v>
      </c>
      <c r="C9" s="21" t="s">
        <v>44</v>
      </c>
      <c r="D9" s="2" t="s">
        <v>4</v>
      </c>
      <c r="E9" s="87" t="s">
        <v>278</v>
      </c>
      <c r="F9" s="88"/>
      <c r="G9" s="88"/>
      <c r="H9" s="88"/>
      <c r="I9" s="89"/>
    </row>
    <row r="10" spans="1:13" ht="66" hidden="1" customHeight="1" x14ac:dyDescent="0.3">
      <c r="A10" s="104"/>
      <c r="B10" s="21" t="s">
        <v>4</v>
      </c>
      <c r="C10" s="21" t="s">
        <v>14</v>
      </c>
      <c r="D10" s="2" t="s">
        <v>4</v>
      </c>
      <c r="E10" s="87" t="s">
        <v>203</v>
      </c>
      <c r="F10" s="88"/>
      <c r="G10" s="88"/>
      <c r="H10" s="88"/>
      <c r="I10" s="89"/>
    </row>
    <row r="11" spans="1:13" ht="42" hidden="1" customHeight="1" x14ac:dyDescent="0.3">
      <c r="A11" s="104"/>
      <c r="B11" s="21" t="s">
        <v>4</v>
      </c>
      <c r="C11" s="21" t="s">
        <v>5</v>
      </c>
      <c r="D11" s="2" t="s">
        <v>4</v>
      </c>
      <c r="E11" s="87"/>
      <c r="F11" s="88"/>
      <c r="G11" s="88"/>
      <c r="H11" s="88"/>
      <c r="I11" s="89"/>
    </row>
    <row r="12" spans="1:13" ht="21" hidden="1" x14ac:dyDescent="0.3">
      <c r="A12" s="104" t="s">
        <v>37</v>
      </c>
      <c r="B12" s="104"/>
      <c r="C12" s="104"/>
      <c r="D12" s="2" t="s">
        <v>4</v>
      </c>
      <c r="E12" s="86" t="s">
        <v>198</v>
      </c>
      <c r="F12" s="86"/>
      <c r="G12" s="86"/>
      <c r="H12" s="86"/>
      <c r="I12" s="86"/>
    </row>
    <row r="13" spans="1:13" ht="20.100000000000001" customHeight="1" x14ac:dyDescent="0.3">
      <c r="A13" s="100" t="s">
        <v>48</v>
      </c>
      <c r="B13" s="100"/>
      <c r="C13" s="100"/>
      <c r="D13" s="100"/>
      <c r="E13" s="100"/>
      <c r="F13" s="100"/>
      <c r="G13" s="100"/>
      <c r="H13" s="100"/>
      <c r="I13" s="100"/>
    </row>
    <row r="14" spans="1:13" ht="63" x14ac:dyDescent="0.3">
      <c r="A14" s="21" t="s">
        <v>30</v>
      </c>
      <c r="B14" s="2" t="s">
        <v>4</v>
      </c>
      <c r="C14" s="90" t="s">
        <v>96</v>
      </c>
      <c r="D14" s="91"/>
      <c r="E14" s="92"/>
      <c r="F14" s="17" t="s">
        <v>49</v>
      </c>
      <c r="G14" s="2" t="s">
        <v>4</v>
      </c>
      <c r="H14" s="72" t="s">
        <v>277</v>
      </c>
      <c r="I14" s="72"/>
    </row>
    <row r="15" spans="1:13" ht="63" customHeight="1" x14ac:dyDescent="0.3">
      <c r="A15" s="21" t="s">
        <v>50</v>
      </c>
      <c r="B15" s="2" t="s">
        <v>4</v>
      </c>
      <c r="C15" s="90" t="s">
        <v>279</v>
      </c>
      <c r="D15" s="91"/>
      <c r="E15" s="92"/>
      <c r="F15" s="21" t="s">
        <v>51</v>
      </c>
      <c r="G15" s="2" t="s">
        <v>4</v>
      </c>
      <c r="H15" s="72" t="s">
        <v>280</v>
      </c>
      <c r="I15" s="72"/>
    </row>
    <row r="16" spans="1:13" ht="42" hidden="1" x14ac:dyDescent="0.3">
      <c r="A16" s="49" t="s">
        <v>52</v>
      </c>
      <c r="B16" s="2" t="s">
        <v>4</v>
      </c>
      <c r="C16" s="90"/>
      <c r="D16" s="91"/>
      <c r="E16" s="92"/>
      <c r="F16" s="21" t="s">
        <v>53</v>
      </c>
      <c r="G16" s="2" t="s">
        <v>4</v>
      </c>
      <c r="H16" s="130"/>
      <c r="I16" s="89"/>
    </row>
    <row r="17" spans="1:9" ht="63" hidden="1" x14ac:dyDescent="0.3">
      <c r="A17" s="49" t="s">
        <v>54</v>
      </c>
      <c r="B17" s="2" t="s">
        <v>4</v>
      </c>
      <c r="C17" s="90"/>
      <c r="D17" s="91"/>
      <c r="E17" s="92"/>
      <c r="F17" s="21" t="s">
        <v>55</v>
      </c>
      <c r="G17" s="2" t="s">
        <v>4</v>
      </c>
      <c r="H17" s="87"/>
      <c r="I17" s="89"/>
    </row>
    <row r="18" spans="1:9" ht="42" hidden="1" x14ac:dyDescent="0.3">
      <c r="A18" s="49" t="s">
        <v>56</v>
      </c>
      <c r="B18" s="2" t="s">
        <v>4</v>
      </c>
      <c r="C18" s="93" t="s">
        <v>197</v>
      </c>
      <c r="D18" s="94"/>
      <c r="E18" s="95"/>
      <c r="F18" s="21" t="s">
        <v>110</v>
      </c>
      <c r="G18" s="2" t="s">
        <v>4</v>
      </c>
      <c r="H18" s="72"/>
      <c r="I18" s="72"/>
    </row>
    <row r="19" spans="1:9" ht="42" hidden="1" x14ac:dyDescent="0.3">
      <c r="A19" s="21" t="s">
        <v>57</v>
      </c>
      <c r="B19" s="2" t="s">
        <v>4</v>
      </c>
      <c r="C19" s="90"/>
      <c r="D19" s="91"/>
      <c r="E19" s="92"/>
      <c r="F19" s="21" t="s">
        <v>109</v>
      </c>
      <c r="G19" s="2" t="s">
        <v>4</v>
      </c>
      <c r="H19" s="72"/>
      <c r="I19" s="72"/>
    </row>
    <row r="20" spans="1:9" ht="42" hidden="1" x14ac:dyDescent="0.3">
      <c r="A20" s="21" t="s">
        <v>108</v>
      </c>
      <c r="B20" s="2" t="s">
        <v>4</v>
      </c>
      <c r="C20" s="90"/>
      <c r="D20" s="91"/>
      <c r="E20" s="92"/>
      <c r="F20" s="6" t="s">
        <v>58</v>
      </c>
      <c r="G20" s="2" t="s">
        <v>4</v>
      </c>
      <c r="H20" s="87" t="s">
        <v>205</v>
      </c>
      <c r="I20" s="89"/>
    </row>
    <row r="21" spans="1:9" ht="42" hidden="1" x14ac:dyDescent="0.3">
      <c r="A21" s="21" t="s">
        <v>59</v>
      </c>
      <c r="B21" s="2" t="s">
        <v>4</v>
      </c>
      <c r="C21" s="90" t="s">
        <v>184</v>
      </c>
      <c r="D21" s="91"/>
      <c r="E21" s="92"/>
      <c r="F21" s="21" t="s">
        <v>60</v>
      </c>
      <c r="G21" s="2" t="s">
        <v>4</v>
      </c>
      <c r="H21" s="72" t="s">
        <v>185</v>
      </c>
      <c r="I21" s="72"/>
    </row>
    <row r="22" spans="1:9" ht="21" x14ac:dyDescent="0.3">
      <c r="A22" s="49" t="s">
        <v>206</v>
      </c>
      <c r="B22" s="2" t="s">
        <v>4</v>
      </c>
      <c r="C22" s="90" t="s">
        <v>282</v>
      </c>
      <c r="D22" s="91"/>
      <c r="E22" s="92"/>
      <c r="F22" s="29" t="s">
        <v>207</v>
      </c>
      <c r="G22" s="29" t="s">
        <v>4</v>
      </c>
      <c r="H22" s="90" t="s">
        <v>281</v>
      </c>
      <c r="I22" s="92"/>
    </row>
    <row r="23" spans="1:9" ht="21" x14ac:dyDescent="0.3">
      <c r="A23" s="49" t="s">
        <v>202</v>
      </c>
      <c r="B23" s="2" t="s">
        <v>4</v>
      </c>
      <c r="C23" s="96" t="s">
        <v>283</v>
      </c>
      <c r="D23" s="88"/>
      <c r="E23" s="88"/>
      <c r="F23" s="88"/>
      <c r="G23" s="88"/>
      <c r="H23" s="88"/>
      <c r="I23" s="88"/>
    </row>
    <row r="24" spans="1:9" ht="108.75" hidden="1" customHeight="1" x14ac:dyDescent="0.3">
      <c r="A24" s="49" t="s">
        <v>28</v>
      </c>
      <c r="B24" s="2" t="s">
        <v>4</v>
      </c>
      <c r="C24" s="72" t="s">
        <v>111</v>
      </c>
      <c r="D24" s="72"/>
      <c r="E24" s="72"/>
      <c r="F24" s="72"/>
      <c r="G24" s="72"/>
      <c r="H24" s="72"/>
      <c r="I24" s="72"/>
    </row>
    <row r="25" spans="1:9" ht="24" customHeight="1" x14ac:dyDescent="0.3">
      <c r="A25" s="101" t="s">
        <v>23</v>
      </c>
      <c r="B25" s="102"/>
      <c r="C25" s="102"/>
      <c r="D25" s="102"/>
      <c r="E25" s="102"/>
      <c r="F25" s="102"/>
      <c r="G25" s="102"/>
      <c r="H25" s="102"/>
      <c r="I25" s="103"/>
    </row>
    <row r="26" spans="1:9" ht="42" x14ac:dyDescent="0.3">
      <c r="A26" s="21" t="s">
        <v>29</v>
      </c>
      <c r="B26" s="2" t="s">
        <v>4</v>
      </c>
      <c r="C26" s="72" t="s">
        <v>97</v>
      </c>
      <c r="D26" s="72"/>
      <c r="E26" s="72"/>
      <c r="F26" s="21" t="s">
        <v>16</v>
      </c>
      <c r="G26" s="2" t="s">
        <v>4</v>
      </c>
      <c r="H26" s="72" t="s">
        <v>208</v>
      </c>
      <c r="I26" s="72"/>
    </row>
    <row r="27" spans="1:9" ht="21" x14ac:dyDescent="0.3">
      <c r="A27" s="21" t="s">
        <v>17</v>
      </c>
      <c r="B27" s="2" t="s">
        <v>4</v>
      </c>
      <c r="C27" s="72" t="s">
        <v>114</v>
      </c>
      <c r="D27" s="72"/>
      <c r="E27" s="72"/>
      <c r="F27" s="21" t="s">
        <v>187</v>
      </c>
      <c r="G27" s="2" t="s">
        <v>4</v>
      </c>
      <c r="H27" s="72" t="s">
        <v>183</v>
      </c>
      <c r="I27" s="72"/>
    </row>
    <row r="28" spans="1:9" ht="42" hidden="1" x14ac:dyDescent="0.3">
      <c r="A28" s="21" t="s">
        <v>26</v>
      </c>
      <c r="B28" s="2" t="s">
        <v>4</v>
      </c>
      <c r="C28" s="72" t="s">
        <v>113</v>
      </c>
      <c r="D28" s="72"/>
      <c r="E28" s="72"/>
      <c r="F28" s="21" t="s">
        <v>20</v>
      </c>
      <c r="G28" s="2" t="s">
        <v>4</v>
      </c>
      <c r="H28" s="86" t="s">
        <v>134</v>
      </c>
      <c r="I28" s="86"/>
    </row>
    <row r="29" spans="1:9" ht="42" hidden="1" x14ac:dyDescent="0.3">
      <c r="A29" s="49" t="s">
        <v>136</v>
      </c>
      <c r="B29" s="2" t="s">
        <v>4</v>
      </c>
      <c r="C29" s="86" t="s">
        <v>137</v>
      </c>
      <c r="D29" s="86"/>
      <c r="E29" s="86"/>
      <c r="F29" s="21" t="s">
        <v>138</v>
      </c>
      <c r="G29" s="2" t="s">
        <v>4</v>
      </c>
      <c r="H29" s="124" t="s">
        <v>139</v>
      </c>
      <c r="I29" s="125"/>
    </row>
    <row r="30" spans="1:9" ht="62.25" customHeight="1" x14ac:dyDescent="0.3">
      <c r="A30" s="21" t="s">
        <v>19</v>
      </c>
      <c r="B30" s="2" t="s">
        <v>4</v>
      </c>
      <c r="C30" s="72" t="s">
        <v>285</v>
      </c>
      <c r="D30" s="72"/>
      <c r="E30" s="72"/>
      <c r="F30" s="21" t="s">
        <v>18</v>
      </c>
      <c r="G30" s="2" t="s">
        <v>4</v>
      </c>
      <c r="H30" s="72" t="s">
        <v>284</v>
      </c>
      <c r="I30" s="72"/>
    </row>
    <row r="31" spans="1:9" ht="21.75" customHeight="1" x14ac:dyDescent="0.3">
      <c r="A31" s="49" t="s">
        <v>144</v>
      </c>
      <c r="B31" s="2" t="s">
        <v>4</v>
      </c>
      <c r="C31" s="72" t="s">
        <v>145</v>
      </c>
      <c r="D31" s="72"/>
      <c r="E31" s="72"/>
      <c r="F31" s="21" t="s">
        <v>146</v>
      </c>
      <c r="G31" s="2" t="s">
        <v>4</v>
      </c>
      <c r="H31" s="87" t="s">
        <v>145</v>
      </c>
      <c r="I31" s="89"/>
    </row>
    <row r="32" spans="1:9" ht="21.75" customHeight="1" x14ac:dyDescent="0.3">
      <c r="A32" s="49" t="s">
        <v>147</v>
      </c>
      <c r="B32" s="2" t="s">
        <v>4</v>
      </c>
      <c r="C32" s="87" t="s">
        <v>145</v>
      </c>
      <c r="D32" s="88"/>
      <c r="E32" s="88"/>
      <c r="F32" s="88"/>
      <c r="G32" s="88"/>
      <c r="H32" s="88"/>
      <c r="I32" s="89"/>
    </row>
    <row r="33" spans="1:9" ht="21" x14ac:dyDescent="0.3">
      <c r="A33" s="77" t="s">
        <v>40</v>
      </c>
      <c r="B33" s="78"/>
      <c r="C33" s="78"/>
      <c r="D33" s="78"/>
      <c r="E33" s="78"/>
      <c r="F33" s="78"/>
      <c r="G33" s="78"/>
      <c r="H33" s="78"/>
      <c r="I33" s="123"/>
    </row>
    <row r="34" spans="1:9" ht="42" x14ac:dyDescent="0.3">
      <c r="A34" s="111" t="s">
        <v>21</v>
      </c>
      <c r="B34" s="112"/>
      <c r="C34" s="113"/>
      <c r="D34" s="2" t="s">
        <v>4</v>
      </c>
      <c r="E34" s="22" t="s">
        <v>115</v>
      </c>
      <c r="F34" s="21" t="s">
        <v>22</v>
      </c>
      <c r="G34" s="7" t="s">
        <v>4</v>
      </c>
      <c r="H34" s="87" t="s">
        <v>116</v>
      </c>
      <c r="I34" s="89"/>
    </row>
    <row r="35" spans="1:9" ht="42" x14ac:dyDescent="0.3">
      <c r="A35" s="111" t="s">
        <v>25</v>
      </c>
      <c r="B35" s="112"/>
      <c r="C35" s="113"/>
      <c r="D35" s="2" t="s">
        <v>4</v>
      </c>
      <c r="E35" s="22" t="s">
        <v>116</v>
      </c>
      <c r="F35" s="8" t="s">
        <v>35</v>
      </c>
      <c r="G35" s="2" t="s">
        <v>4</v>
      </c>
      <c r="H35" s="87" t="s">
        <v>116</v>
      </c>
      <c r="I35" s="89"/>
    </row>
    <row r="36" spans="1:9" ht="42" x14ac:dyDescent="0.3">
      <c r="A36" s="111" t="s">
        <v>34</v>
      </c>
      <c r="B36" s="112"/>
      <c r="C36" s="113"/>
      <c r="D36" s="2" t="s">
        <v>4</v>
      </c>
      <c r="E36" s="5" t="s">
        <v>117</v>
      </c>
      <c r="F36" s="21" t="s">
        <v>24</v>
      </c>
      <c r="G36" s="24" t="s">
        <v>4</v>
      </c>
      <c r="H36" s="87" t="s">
        <v>118</v>
      </c>
      <c r="I36" s="89"/>
    </row>
    <row r="37" spans="1:9" ht="21" x14ac:dyDescent="0.3">
      <c r="A37" s="101" t="s">
        <v>0</v>
      </c>
      <c r="B37" s="102"/>
      <c r="C37" s="102"/>
      <c r="D37" s="102"/>
      <c r="E37" s="102"/>
      <c r="F37" s="102"/>
      <c r="G37" s="102"/>
      <c r="H37" s="102"/>
      <c r="I37" s="103"/>
    </row>
    <row r="38" spans="1:9" ht="21" x14ac:dyDescent="0.3">
      <c r="A38" s="141" t="s">
        <v>0</v>
      </c>
      <c r="B38" s="143"/>
      <c r="C38" s="142"/>
      <c r="D38" s="2" t="s">
        <v>4</v>
      </c>
      <c r="E38" s="9" t="s">
        <v>1</v>
      </c>
      <c r="F38" s="9" t="s">
        <v>6</v>
      </c>
      <c r="G38" s="141" t="s">
        <v>2</v>
      </c>
      <c r="H38" s="142"/>
      <c r="I38" s="9" t="s">
        <v>3</v>
      </c>
    </row>
    <row r="39" spans="1:9" ht="42" x14ac:dyDescent="0.3">
      <c r="A39" s="111" t="s">
        <v>7</v>
      </c>
      <c r="B39" s="112"/>
      <c r="C39" s="113"/>
      <c r="D39" s="2" t="s">
        <v>4</v>
      </c>
      <c r="E39" s="23" t="s">
        <v>286</v>
      </c>
      <c r="F39" s="23" t="s">
        <v>287</v>
      </c>
      <c r="G39" s="120" t="s">
        <v>289</v>
      </c>
      <c r="H39" s="121"/>
      <c r="I39" s="23" t="s">
        <v>286</v>
      </c>
    </row>
    <row r="40" spans="1:9" ht="20.25" customHeight="1" x14ac:dyDescent="0.3">
      <c r="A40" s="111" t="s">
        <v>8</v>
      </c>
      <c r="B40" s="112"/>
      <c r="C40" s="113"/>
      <c r="D40" s="2" t="s">
        <v>4</v>
      </c>
      <c r="E40" s="23" t="s">
        <v>286</v>
      </c>
      <c r="F40" s="23" t="s">
        <v>288</v>
      </c>
      <c r="G40" s="120" t="s">
        <v>290</v>
      </c>
      <c r="H40" s="121"/>
      <c r="I40" s="23" t="s">
        <v>291</v>
      </c>
    </row>
    <row r="41" spans="1:9" ht="20.25" customHeight="1" x14ac:dyDescent="0.3">
      <c r="A41" s="111" t="s">
        <v>12</v>
      </c>
      <c r="B41" s="112"/>
      <c r="C41" s="113"/>
      <c r="D41" s="2" t="s">
        <v>4</v>
      </c>
      <c r="E41" s="18" t="s">
        <v>113</v>
      </c>
      <c r="F41" s="21" t="s">
        <v>13</v>
      </c>
      <c r="G41" s="2" t="s">
        <v>4</v>
      </c>
      <c r="H41" s="87" t="s">
        <v>112</v>
      </c>
      <c r="I41" s="89"/>
    </row>
    <row r="42" spans="1:9" ht="21" x14ac:dyDescent="0.3">
      <c r="A42" s="101" t="s">
        <v>61</v>
      </c>
      <c r="B42" s="102"/>
      <c r="C42" s="102"/>
      <c r="D42" s="102"/>
      <c r="E42" s="102"/>
      <c r="F42" s="102"/>
      <c r="G42" s="102"/>
      <c r="H42" s="102"/>
      <c r="I42" s="103"/>
    </row>
    <row r="43" spans="1:9" ht="21" customHeight="1" x14ac:dyDescent="0.3">
      <c r="A43" s="98" t="s">
        <v>62</v>
      </c>
      <c r="B43" s="98"/>
      <c r="C43" s="98" t="s">
        <v>63</v>
      </c>
      <c r="D43" s="98"/>
      <c r="E43" s="98" t="s">
        <v>182</v>
      </c>
      <c r="F43" s="98"/>
      <c r="G43" s="98"/>
      <c r="H43" s="98" t="s">
        <v>64</v>
      </c>
      <c r="I43" s="98"/>
    </row>
    <row r="44" spans="1:9" ht="47.25" customHeight="1" x14ac:dyDescent="0.3">
      <c r="A44" s="97" t="s">
        <v>292</v>
      </c>
      <c r="B44" s="97"/>
      <c r="C44" s="99" t="s">
        <v>98</v>
      </c>
      <c r="D44" s="99"/>
      <c r="E44" s="72" t="s">
        <v>297</v>
      </c>
      <c r="F44" s="72"/>
      <c r="G44" s="72"/>
      <c r="H44" s="72" t="s">
        <v>297</v>
      </c>
      <c r="I44" s="72"/>
    </row>
    <row r="45" spans="1:9" ht="61.5" customHeight="1" x14ac:dyDescent="0.3">
      <c r="A45" s="97" t="s">
        <v>293</v>
      </c>
      <c r="B45" s="97"/>
      <c r="C45" s="99" t="s">
        <v>98</v>
      </c>
      <c r="D45" s="99"/>
      <c r="E45" s="72" t="s">
        <v>295</v>
      </c>
      <c r="F45" s="72"/>
      <c r="G45" s="72"/>
      <c r="H45" s="72" t="s">
        <v>295</v>
      </c>
      <c r="I45" s="72"/>
    </row>
    <row r="46" spans="1:9" ht="61.5" customHeight="1" x14ac:dyDescent="0.3">
      <c r="A46" s="97" t="s">
        <v>294</v>
      </c>
      <c r="B46" s="97"/>
      <c r="C46" s="99" t="s">
        <v>98</v>
      </c>
      <c r="D46" s="99"/>
      <c r="E46" s="72" t="s">
        <v>296</v>
      </c>
      <c r="F46" s="72"/>
      <c r="G46" s="72"/>
      <c r="H46" s="72" t="s">
        <v>296</v>
      </c>
      <c r="I46" s="72"/>
    </row>
    <row r="47" spans="1:9" ht="21" x14ac:dyDescent="0.3">
      <c r="A47" s="101" t="s">
        <v>65</v>
      </c>
      <c r="B47" s="102"/>
      <c r="C47" s="102"/>
      <c r="D47" s="102"/>
      <c r="E47" s="102"/>
      <c r="F47" s="102"/>
      <c r="G47" s="102"/>
      <c r="H47" s="102"/>
      <c r="I47" s="103"/>
    </row>
    <row r="48" spans="1:9" ht="42.75" hidden="1" customHeight="1" x14ac:dyDescent="0.3">
      <c r="A48" s="17" t="s">
        <v>66</v>
      </c>
      <c r="B48" s="17" t="s">
        <v>4</v>
      </c>
      <c r="C48" s="87" t="s">
        <v>113</v>
      </c>
      <c r="D48" s="88"/>
      <c r="E48" s="89"/>
      <c r="F48" s="17" t="s">
        <v>67</v>
      </c>
      <c r="G48" s="17" t="s">
        <v>4</v>
      </c>
      <c r="H48" s="87" t="s">
        <v>201</v>
      </c>
      <c r="I48" s="89"/>
    </row>
    <row r="49" spans="1:11" ht="34.799999999999997" customHeight="1" x14ac:dyDescent="0.3">
      <c r="A49" s="17" t="s">
        <v>68</v>
      </c>
      <c r="B49" s="17" t="s">
        <v>4</v>
      </c>
      <c r="C49" s="87" t="s">
        <v>181</v>
      </c>
      <c r="D49" s="88"/>
      <c r="E49" s="88"/>
      <c r="F49" s="88"/>
      <c r="G49" s="88"/>
      <c r="H49" s="88"/>
      <c r="I49" s="89"/>
    </row>
    <row r="50" spans="1:11" ht="46.5" hidden="1" customHeight="1" x14ac:dyDescent="0.3">
      <c r="A50" s="17" t="s">
        <v>69</v>
      </c>
      <c r="B50" s="17" t="s">
        <v>4</v>
      </c>
      <c r="C50" s="72" t="s">
        <v>200</v>
      </c>
      <c r="D50" s="72"/>
      <c r="E50" s="72"/>
      <c r="F50" s="17" t="s">
        <v>70</v>
      </c>
      <c r="G50" s="17" t="s">
        <v>4</v>
      </c>
      <c r="H50" s="72" t="s">
        <v>200</v>
      </c>
      <c r="I50" s="72"/>
    </row>
    <row r="51" spans="1:11" ht="9.75" hidden="1" customHeight="1" x14ac:dyDescent="0.3">
      <c r="A51" s="17" t="s">
        <v>71</v>
      </c>
      <c r="B51" s="17" t="s">
        <v>4</v>
      </c>
      <c r="C51" s="72" t="s">
        <v>112</v>
      </c>
      <c r="D51" s="72"/>
      <c r="E51" s="72"/>
      <c r="F51" s="17" t="s">
        <v>72</v>
      </c>
      <c r="G51" s="17" t="s">
        <v>4</v>
      </c>
      <c r="H51" s="72"/>
      <c r="I51" s="72"/>
    </row>
    <row r="52" spans="1:11" ht="197.4" customHeight="1" x14ac:dyDescent="0.3">
      <c r="A52" s="17" t="s">
        <v>99</v>
      </c>
      <c r="B52" s="17" t="s">
        <v>4</v>
      </c>
      <c r="C52" s="87" t="s">
        <v>302</v>
      </c>
      <c r="D52" s="88"/>
      <c r="E52" s="88"/>
      <c r="F52" s="88"/>
      <c r="G52" s="88"/>
      <c r="H52" s="88"/>
      <c r="I52" s="89"/>
    </row>
    <row r="53" spans="1:11" ht="21.6" thickBot="1" x14ac:dyDescent="0.35">
      <c r="A53" s="100" t="s">
        <v>73</v>
      </c>
      <c r="B53" s="100"/>
      <c r="C53" s="100"/>
      <c r="D53" s="100"/>
      <c r="E53" s="100"/>
      <c r="F53" s="100"/>
      <c r="G53" s="100"/>
      <c r="H53" s="100"/>
      <c r="I53" s="100"/>
    </row>
    <row r="54" spans="1:11" ht="20.25" customHeight="1" x14ac:dyDescent="0.4">
      <c r="A54" s="134" t="str">
        <f>CONCATENATE((IF(OR(A44="",A44="NA"),"",A44)),"= ",(IF(OR(E44="",E44="NA"),"",E44)),".")</f>
        <v>Wing A= 4B + G + 1st to 22nd + Service Floor + Recreational Floor + 23rd to 55th Floor.</v>
      </c>
      <c r="B54" s="134"/>
      <c r="C54" s="134"/>
      <c r="D54" s="135" t="s">
        <v>4</v>
      </c>
      <c r="E54" s="54" t="s">
        <v>148</v>
      </c>
      <c r="F54" s="136" t="s">
        <v>131</v>
      </c>
      <c r="G54" s="136"/>
      <c r="H54" s="54" t="s">
        <v>149</v>
      </c>
      <c r="I54" s="54" t="s">
        <v>150</v>
      </c>
      <c r="J54" s="36" t="str">
        <f ca="1">(IF(F57&gt;99%,"All work completed. Please provide OC.",IF(F57&gt;89.8%,"Plinth, RCC, Brick, Plaster, Flooring, Wooden, Plumbing, Electrification, etc., work Completed. Finishing work is in process.",IF(F57&lt;94%,(IF(C57=0,"Work not yet Started.",IF(E57=25%,"Piling work in process",IF(E57=50%,"Excavation work in process",IF(E57=100%,"Excavation work Completed. ","0")))&amp;(IF(C58=0%,"",IF(C58=K59,"Footing work is process",IF(C58=K60,"Footing work Completed",IF(C58=K61,"1st Basement Completed",IF(C58=K62,"1st &amp; 2nd Basement Completed",IF(C58=K63,"1st to 3rd Basement Completed",IF(C58=K64,"1st to 4th Basement Completed",IF(C58=K65,"Plinth work is process",IF(C58=K66,"Plinth work completed","0")))))))))))&amp;(IF(C59=(F55+H55+I55),", RCC Slab",IF(C59&gt;0,", RCC upto "&amp;C59&amp;" Slab",""))&amp;(IF(C60=I55,", Brickwork",IF(C60&gt;0,", Brickwork upto "&amp;C60&amp;" Floor",""))&amp;(IF(C61=I55,", Internal Plaster",IF(C61&gt;0,", Internal Plaster upto "&amp;C61&amp;" Floor",""))&amp;(IF(C62=I55,", External Plaster",IF(C62&gt;0,", External Plaster upto "&amp;C62&amp;" Floor",""))&amp;(IF(C63=I55,", External Plumbing, Elevation and Waterproofing",IF(C63&gt;0,", External Plumbing, Elevation and Waterproofing upto "&amp;C63&amp;" Floor",""))&amp;(IF(C64=I55,", Flooring &amp; Fitting",IF(C64&gt;0,", Flooring &amp; Fitting upto "&amp;C64&amp;" Floor",""))&amp;(IF(C65=I55,", Wooden Work",IF(C65&gt;0,", Wooden Work upto "&amp;C65&amp;" Floor",""))&amp;(IF(C66=I55,", Electrical &amp; Sanitary fittings",IF(C66&gt;0,", Electrical &amp; Sanitary fittings upto "&amp;C66&amp;" Floor",""))&amp;(IF(C67&gt;0,", Finishing upto "&amp;C67&amp;" Floor","")&amp;(IF(C59&gt;0.5," Completed",""))))))))))))))))</f>
        <v>Excavation work Completed. Plinth work completed, RCC upto 10 Slab Completed</v>
      </c>
      <c r="K54" s="38"/>
    </row>
    <row r="55" spans="1:11" ht="45" customHeight="1" x14ac:dyDescent="0.4">
      <c r="A55" s="134"/>
      <c r="B55" s="134"/>
      <c r="C55" s="134"/>
      <c r="D55" s="135"/>
      <c r="E55" s="54">
        <v>4</v>
      </c>
      <c r="F55" s="136">
        <v>1</v>
      </c>
      <c r="G55" s="136"/>
      <c r="H55" s="54">
        <v>0</v>
      </c>
      <c r="I55" s="54">
        <f ca="1">--TRIM(RIGHT(SUBSTITUTE(LEFT(A54,_xlfn.AGGREGATE(16,6,FIND({0,1,2,3,4,5,6,7,8,9},A54,ROW(INDIRECT("1:"&amp;LEN(A54)))),1))," ",REPT(" ",LEN(A54))),LEN(A54)))</f>
        <v>55</v>
      </c>
      <c r="J55" s="37" t="s">
        <v>154</v>
      </c>
      <c r="K55" s="38"/>
    </row>
    <row r="56" spans="1:11" ht="20.25" customHeight="1" x14ac:dyDescent="0.4">
      <c r="A56" s="137" t="s">
        <v>152</v>
      </c>
      <c r="B56" s="137"/>
      <c r="C56" s="137" t="s">
        <v>166</v>
      </c>
      <c r="D56" s="137"/>
      <c r="E56" s="55" t="s">
        <v>167</v>
      </c>
      <c r="F56" s="137" t="s">
        <v>153</v>
      </c>
      <c r="G56" s="137"/>
      <c r="H56" s="48" t="s">
        <v>151</v>
      </c>
      <c r="I56" s="48"/>
      <c r="J56" s="40" t="s">
        <v>168</v>
      </c>
      <c r="K56" s="39">
        <f ca="1">I55*25%</f>
        <v>13.75</v>
      </c>
    </row>
    <row r="57" spans="1:11" ht="20.25" customHeight="1" x14ac:dyDescent="0.4">
      <c r="A57" s="138" t="s">
        <v>169</v>
      </c>
      <c r="B57" s="138"/>
      <c r="C57" s="84">
        <f ca="1">K58</f>
        <v>55</v>
      </c>
      <c r="D57" s="85"/>
      <c r="E57" s="53">
        <f ca="1">((100/I55)*C57)/100</f>
        <v>1</v>
      </c>
      <c r="F57" s="138">
        <f ca="1">(((C57/I55*5)+(C58/I55*20)+(25/(F55+H55+I55)*C59)+(5/(I55)*C60)+(2.5/(I55)*C61)+(2.5/(I55)*C62)+(5/I55*C63)+(10/I55*C64)+(2.5/I55*C65)+(2.5/I55*C66)+(10/I55*C67)+(10/I55*C68))/100)</f>
        <v>0.29464285714285715</v>
      </c>
      <c r="G57" s="138"/>
      <c r="H57" s="138" t="str">
        <f ca="1">J54</f>
        <v>Excavation work Completed. Plinth work completed, RCC upto 10 Slab Completed</v>
      </c>
      <c r="I57" s="138"/>
      <c r="J57" s="40" t="s">
        <v>155</v>
      </c>
      <c r="K57" s="44">
        <f ca="1">I55*50%</f>
        <v>27.5</v>
      </c>
    </row>
    <row r="58" spans="1:11" ht="21" x14ac:dyDescent="0.4">
      <c r="A58" s="138" t="s">
        <v>132</v>
      </c>
      <c r="B58" s="138"/>
      <c r="C58" s="164">
        <f ca="1">K66</f>
        <v>55</v>
      </c>
      <c r="D58" s="165"/>
      <c r="E58" s="53">
        <f ca="1">((100/I55)*C58)/100</f>
        <v>1</v>
      </c>
      <c r="F58" s="138"/>
      <c r="G58" s="138"/>
      <c r="H58" s="138"/>
      <c r="I58" s="138"/>
      <c r="J58" s="40" t="s">
        <v>156</v>
      </c>
      <c r="K58" s="44">
        <f ca="1">I55</f>
        <v>55</v>
      </c>
    </row>
    <row r="59" spans="1:11" ht="21" customHeight="1" x14ac:dyDescent="0.4">
      <c r="A59" s="138" t="s">
        <v>170</v>
      </c>
      <c r="B59" s="138"/>
      <c r="C59" s="136">
        <v>10</v>
      </c>
      <c r="D59" s="136"/>
      <c r="E59" s="53">
        <f ca="1">((100/(F55+H55+I55))*C59)/100</f>
        <v>0.17857142857142858</v>
      </c>
      <c r="F59" s="138"/>
      <c r="G59" s="138"/>
      <c r="H59" s="138"/>
      <c r="I59" s="138"/>
      <c r="J59" s="40" t="s">
        <v>157</v>
      </c>
      <c r="K59" s="45">
        <f ca="1">(IF(E55&gt;1,(I55/(E55+2)),I55/4))</f>
        <v>9.1666666666666661</v>
      </c>
    </row>
    <row r="60" spans="1:11" ht="21" customHeight="1" x14ac:dyDescent="0.4">
      <c r="A60" s="138" t="s">
        <v>171</v>
      </c>
      <c r="B60" s="138"/>
      <c r="C60" s="136">
        <v>0</v>
      </c>
      <c r="D60" s="136"/>
      <c r="E60" s="53">
        <f ca="1">((100/I55)*C60)/100</f>
        <v>0</v>
      </c>
      <c r="F60" s="138"/>
      <c r="G60" s="138"/>
      <c r="H60" s="138"/>
      <c r="I60" s="138"/>
      <c r="J60" s="40" t="s">
        <v>158</v>
      </c>
      <c r="K60" s="45">
        <f ca="1">(IF(E55&gt;1,(I55/(E55+2)+K59),I55/4+K59))</f>
        <v>18.333333333333332</v>
      </c>
    </row>
    <row r="61" spans="1:11" ht="21" customHeight="1" x14ac:dyDescent="0.4">
      <c r="A61" s="166" t="s">
        <v>172</v>
      </c>
      <c r="B61" s="167"/>
      <c r="C61" s="136">
        <v>0</v>
      </c>
      <c r="D61" s="136"/>
      <c r="E61" s="53">
        <f ca="1">((100/I55)*C61)/100</f>
        <v>0</v>
      </c>
      <c r="F61" s="138"/>
      <c r="G61" s="138"/>
      <c r="H61" s="138"/>
      <c r="I61" s="138"/>
      <c r="J61" s="40" t="s">
        <v>173</v>
      </c>
      <c r="K61" s="45">
        <f ca="1">(IF(E55&gt;1,(I55/(E55+2)+K60),0))</f>
        <v>27.5</v>
      </c>
    </row>
    <row r="62" spans="1:11" ht="21" customHeight="1" x14ac:dyDescent="0.4">
      <c r="A62" s="166" t="s">
        <v>215</v>
      </c>
      <c r="B62" s="167"/>
      <c r="C62" s="136">
        <v>0</v>
      </c>
      <c r="D62" s="136"/>
      <c r="E62" s="53">
        <f ca="1">((100/I55)*C62)/100</f>
        <v>0</v>
      </c>
      <c r="F62" s="138"/>
      <c r="G62" s="138"/>
      <c r="H62" s="138"/>
      <c r="I62" s="138"/>
      <c r="J62" s="40" t="s">
        <v>174</v>
      </c>
      <c r="K62" s="45">
        <f ca="1">(IF(E55&gt;2,(I55/(E55+2)+K61),0))</f>
        <v>36.666666666666664</v>
      </c>
    </row>
    <row r="63" spans="1:11" ht="61.5" customHeight="1" x14ac:dyDescent="0.4">
      <c r="A63" s="166" t="s">
        <v>212</v>
      </c>
      <c r="B63" s="167"/>
      <c r="C63" s="136">
        <v>0</v>
      </c>
      <c r="D63" s="136"/>
      <c r="E63" s="53">
        <f ca="1">((100/(I55))*C63)/100</f>
        <v>0</v>
      </c>
      <c r="F63" s="138"/>
      <c r="G63" s="138"/>
      <c r="H63" s="138"/>
      <c r="I63" s="138"/>
      <c r="J63" s="40" t="s">
        <v>176</v>
      </c>
      <c r="K63" s="46">
        <f ca="1">(IF(E55&gt;3,(I55/(E55+2)+K62),0))</f>
        <v>45.833333333333329</v>
      </c>
    </row>
    <row r="64" spans="1:11" ht="21" x14ac:dyDescent="0.4">
      <c r="A64" s="138" t="s">
        <v>175</v>
      </c>
      <c r="B64" s="138"/>
      <c r="C64" s="136">
        <v>0</v>
      </c>
      <c r="D64" s="136"/>
      <c r="E64" s="53">
        <f ca="1">((100/(I55))*C64)/100</f>
        <v>0</v>
      </c>
      <c r="F64" s="138"/>
      <c r="G64" s="138"/>
      <c r="H64" s="138"/>
      <c r="I64" s="138"/>
      <c r="J64" s="40" t="s">
        <v>177</v>
      </c>
      <c r="K64" s="45">
        <f>(IF(E55&gt;4,(I55/(E55+2)+K63),0))</f>
        <v>0</v>
      </c>
    </row>
    <row r="65" spans="1:13" ht="21" customHeight="1" x14ac:dyDescent="0.4">
      <c r="A65" s="138" t="s">
        <v>214</v>
      </c>
      <c r="B65" s="138"/>
      <c r="C65" s="136">
        <v>0</v>
      </c>
      <c r="D65" s="136"/>
      <c r="E65" s="53">
        <f ca="1">((100/I55)*C65)/100</f>
        <v>0</v>
      </c>
      <c r="F65" s="138"/>
      <c r="G65" s="138"/>
      <c r="H65" s="138"/>
      <c r="I65" s="138"/>
      <c r="J65" s="40" t="s">
        <v>159</v>
      </c>
      <c r="K65" s="45">
        <f>(IF(E55=1,(I55/(E55+3)+K60),IF(E55=0,(I55/4+K60),IF(E55&gt;1,0))))</f>
        <v>0</v>
      </c>
    </row>
    <row r="66" spans="1:13" ht="47.25" customHeight="1" thickBot="1" x14ac:dyDescent="0.45">
      <c r="A66" s="138" t="s">
        <v>213</v>
      </c>
      <c r="B66" s="138"/>
      <c r="C66" s="136">
        <v>0</v>
      </c>
      <c r="D66" s="136"/>
      <c r="E66" s="53">
        <f ca="1">((100/I55)*C66)/100</f>
        <v>0</v>
      </c>
      <c r="F66" s="138"/>
      <c r="G66" s="138"/>
      <c r="H66" s="138"/>
      <c r="I66" s="138"/>
      <c r="J66" s="42" t="s">
        <v>160</v>
      </c>
      <c r="K66" s="47">
        <f ca="1">(IF(E55&gt;1.5,(I55/(E55+2)+K59+MAX(0,K60-K59)+MAX(0,K61-K60)+MAX(0,K62-K61)+MAX(0,K63-K62)+MAX(0,K64-K63)),IF(E55=1,(I55/(E55+3)+K65),IF(E55=0,I55/4+K65))))</f>
        <v>55</v>
      </c>
      <c r="M66" s="1" t="e">
        <f>(IF(D54&gt;1.5,(H54/(D54+2)+J59+MAX(0,J60-J59)+MAX(0,J61-J60)+MAX(0,J62-J61)+MAX(0,J63-J62)+MAX(0,J64-J63)),IF(D54=1,(H54/(D54+3)+J64),IF(D54=0,H54*0.3+J64))))</f>
        <v>#VALUE!</v>
      </c>
    </row>
    <row r="67" spans="1:13" ht="21" x14ac:dyDescent="0.3">
      <c r="A67" s="138" t="s">
        <v>178</v>
      </c>
      <c r="B67" s="138"/>
      <c r="C67" s="136">
        <v>0</v>
      </c>
      <c r="D67" s="136"/>
      <c r="E67" s="53">
        <f ca="1">((100/(I55))*C67)/100</f>
        <v>0</v>
      </c>
      <c r="F67" s="138"/>
      <c r="G67" s="138"/>
      <c r="H67" s="138"/>
      <c r="I67" s="138"/>
    </row>
    <row r="68" spans="1:13" ht="21" x14ac:dyDescent="0.3">
      <c r="A68" s="138" t="s">
        <v>179</v>
      </c>
      <c r="B68" s="138"/>
      <c r="C68" s="136">
        <v>0</v>
      </c>
      <c r="D68" s="136"/>
      <c r="E68" s="53">
        <f ca="1">((100/(I55))*C68)/100</f>
        <v>0</v>
      </c>
      <c r="F68" s="138"/>
      <c r="G68" s="138"/>
      <c r="H68" s="138"/>
      <c r="I68" s="138"/>
    </row>
    <row r="69" spans="1:13" ht="21.6" thickBot="1" x14ac:dyDescent="0.35">
      <c r="A69" s="100" t="s">
        <v>73</v>
      </c>
      <c r="B69" s="100"/>
      <c r="C69" s="100"/>
      <c r="D69" s="100"/>
      <c r="E69" s="100"/>
      <c r="F69" s="100"/>
      <c r="G69" s="100"/>
      <c r="H69" s="100"/>
      <c r="I69" s="100"/>
    </row>
    <row r="70" spans="1:13" ht="20.25" customHeight="1" x14ac:dyDescent="0.4">
      <c r="A70" s="134" t="str">
        <f>CONCATENATE((IF(OR(A45="",A45="NA"),"",A45)),"= ",(IF(OR(E45="",E45="NA"),"",E45)),".")</f>
        <v>Wing B= 4B + Gr/stilt + 1st to 22nd Floor + Service Floor + Recreational Floor +23rd to 53rd Floor.</v>
      </c>
      <c r="B70" s="134"/>
      <c r="C70" s="134"/>
      <c r="D70" s="135" t="s">
        <v>4</v>
      </c>
      <c r="E70" s="54" t="s">
        <v>148</v>
      </c>
      <c r="F70" s="136" t="s">
        <v>131</v>
      </c>
      <c r="G70" s="136"/>
      <c r="H70" s="54" t="s">
        <v>149</v>
      </c>
      <c r="I70" s="54" t="s">
        <v>150</v>
      </c>
      <c r="J70" s="36" t="str">
        <f ca="1">(IF(F73&gt;99%,"All work completed. Please provide OC.",IF(F73&gt;89.8%,"Plinth, RCC, Brick, Plaster, Flooring, Wooden, Plumbing, Electrification, etc., work Completed. Finishing work is in process.",IF(F73&lt;94%,(IF(C73=0,"Work not yet Started.",IF(E73=25%,"Piling work in process",IF(E73=50%,"Excavation work in process",IF(E73=100%,"Excavation work Completed. ","0")))&amp;(IF(C74=0%,"",IF(C74=K75,"Footing work is process",IF(C74=K76,"Footing work Completed",IF(C74=K77,"1st Basement Completed",IF(C74=K78,"1st &amp; 2nd Basement Completed",IF(C74=K79,"1st to 3rd Basement Completed",IF(C74=K80,"1st to 4th Basement Completed",IF(C74=K81,"Plinth work is process",IF(C74=K82,"Plinth work completed","0")))))))))))&amp;(IF(C75=(F71+H71+I71),", RCC Slab",IF(C75&gt;0,", RCC upto "&amp;C75&amp;" Slab",""))&amp;(IF(C76=I71,", Brickwork",IF(C76&gt;0,", Brickwork upto "&amp;C76&amp;" Floor",""))&amp;(IF(C77=I71,", Internal Plaster",IF(C77&gt;0,", Internal Plaster upto "&amp;C77&amp;" Floor",""))&amp;(IF(C78=I71,", External Plaster",IF(C78&gt;0,", External Plaster upto "&amp;C78&amp;" Floor",""))&amp;(IF(C79=I71,", External Plumbing, Elevation and Waterproofing",IF(C79&gt;0,", External Plumbing, Elevation and Waterproofing upto "&amp;C79&amp;" Floor",""))&amp;(IF(C80=I71,", Flooring &amp; Fitting",IF(C80&gt;0,", Flooring &amp; Fitting upto "&amp;C80&amp;" Floor",""))&amp;(IF(C81=I71,", Wooden Work",IF(C81&gt;0,", Wooden Work upto "&amp;C81&amp;" Floor",""))&amp;(IF(C82=I71,", Electrical &amp; Sanitary fittings",IF(C82&gt;0,", Electrical &amp; Sanitary fittings upto "&amp;C82&amp;" Floor",""))&amp;(IF(C83&gt;0,", Finishing upto "&amp;C83&amp;" Floor","")&amp;(IF(C75&gt;0.5," Completed",""))))))))))))))))</f>
        <v>Excavation work Completed. Plinth work completed, RCC upto 1 Slab Completed</v>
      </c>
      <c r="K70" s="38"/>
    </row>
    <row r="71" spans="1:13" ht="44.25" customHeight="1" x14ac:dyDescent="0.4">
      <c r="A71" s="134"/>
      <c r="B71" s="134"/>
      <c r="C71" s="134"/>
      <c r="D71" s="135"/>
      <c r="E71" s="54">
        <v>4</v>
      </c>
      <c r="F71" s="136">
        <v>1</v>
      </c>
      <c r="G71" s="136"/>
      <c r="H71" s="54">
        <v>0</v>
      </c>
      <c r="I71" s="54">
        <f ca="1">--TRIM(RIGHT(SUBSTITUTE(LEFT(A70,_xlfn.AGGREGATE(16,6,FIND({0,1,2,3,4,5,6,7,8,9},A70,ROW(INDIRECT("1:"&amp;LEN(A70)))),1))," ",REPT(" ",LEN(A70))),LEN(A70)))</f>
        <v>53</v>
      </c>
      <c r="J71" s="37" t="s">
        <v>154</v>
      </c>
      <c r="K71" s="38"/>
    </row>
    <row r="72" spans="1:13" ht="20.25" customHeight="1" x14ac:dyDescent="0.4">
      <c r="A72" s="137" t="s">
        <v>152</v>
      </c>
      <c r="B72" s="137"/>
      <c r="C72" s="137" t="s">
        <v>166</v>
      </c>
      <c r="D72" s="137"/>
      <c r="E72" s="55" t="s">
        <v>167</v>
      </c>
      <c r="F72" s="137" t="s">
        <v>153</v>
      </c>
      <c r="G72" s="137"/>
      <c r="H72" s="48" t="s">
        <v>151</v>
      </c>
      <c r="I72" s="48"/>
      <c r="J72" s="40" t="s">
        <v>168</v>
      </c>
      <c r="K72" s="39">
        <f ca="1">I71*25%</f>
        <v>13.25</v>
      </c>
    </row>
    <row r="73" spans="1:13" ht="20.25" customHeight="1" x14ac:dyDescent="0.4">
      <c r="A73" s="138" t="s">
        <v>169</v>
      </c>
      <c r="B73" s="138"/>
      <c r="C73" s="168">
        <f ca="1">K82</f>
        <v>53</v>
      </c>
      <c r="D73" s="136"/>
      <c r="E73" s="53">
        <f ca="1">((100/I71)*C73)/100</f>
        <v>1</v>
      </c>
      <c r="F73" s="138">
        <f ca="1">(((C73/I71*5)+(C74/I71*20)+(25/(F71+H71+I71)*C75)+(5/(I71)*C76)+(2.5/(I71)*C77)+(2.5/(I71)*C78)+(5/I71*C79)+(10/I71*C80)+(2.5/I71*C81)+(2.5/I71*C82)+(10/I71*C83)+(10/I71*C84))/100)</f>
        <v>0.25462962962962959</v>
      </c>
      <c r="G73" s="138"/>
      <c r="H73" s="138" t="str">
        <f ca="1">J70</f>
        <v>Excavation work Completed. Plinth work completed, RCC upto 1 Slab Completed</v>
      </c>
      <c r="I73" s="138"/>
      <c r="J73" s="40" t="s">
        <v>155</v>
      </c>
      <c r="K73" s="44">
        <f ca="1">I71*50%</f>
        <v>26.5</v>
      </c>
    </row>
    <row r="74" spans="1:13" ht="21" x14ac:dyDescent="0.4">
      <c r="A74" s="138" t="s">
        <v>132</v>
      </c>
      <c r="B74" s="138"/>
      <c r="C74" s="164">
        <f ca="1">K82</f>
        <v>53</v>
      </c>
      <c r="D74" s="165"/>
      <c r="E74" s="53">
        <f ca="1">((100/I71)*C74)/100</f>
        <v>1</v>
      </c>
      <c r="F74" s="138"/>
      <c r="G74" s="138"/>
      <c r="H74" s="138"/>
      <c r="I74" s="138"/>
      <c r="J74" s="40" t="s">
        <v>156</v>
      </c>
      <c r="K74" s="44">
        <f ca="1">I71</f>
        <v>53</v>
      </c>
    </row>
    <row r="75" spans="1:13" ht="21" customHeight="1" x14ac:dyDescent="0.4">
      <c r="A75" s="138" t="s">
        <v>170</v>
      </c>
      <c r="B75" s="138"/>
      <c r="C75" s="136">
        <v>1</v>
      </c>
      <c r="D75" s="136"/>
      <c r="E75" s="53">
        <f ca="1">((100/(F71+H71+I71))*C75)/100</f>
        <v>1.8518518518518517E-2</v>
      </c>
      <c r="F75" s="138"/>
      <c r="G75" s="138"/>
      <c r="H75" s="138"/>
      <c r="I75" s="138"/>
      <c r="J75" s="40" t="s">
        <v>157</v>
      </c>
      <c r="K75" s="45">
        <f ca="1">(IF(E71&gt;1,(I71/(E71+2)),I71/4))</f>
        <v>8.8333333333333339</v>
      </c>
    </row>
    <row r="76" spans="1:13" ht="21" customHeight="1" x14ac:dyDescent="0.4">
      <c r="A76" s="138" t="s">
        <v>171</v>
      </c>
      <c r="B76" s="138"/>
      <c r="C76" s="136">
        <v>0</v>
      </c>
      <c r="D76" s="136"/>
      <c r="E76" s="53">
        <f ca="1">((100/I71)*C76)/100</f>
        <v>0</v>
      </c>
      <c r="F76" s="138"/>
      <c r="G76" s="138"/>
      <c r="H76" s="138"/>
      <c r="I76" s="138"/>
      <c r="J76" s="40" t="s">
        <v>158</v>
      </c>
      <c r="K76" s="45">
        <f ca="1">(IF(E71&gt;1,(I71/(E71+2)+K75),I71/4+K75))</f>
        <v>17.666666666666668</v>
      </c>
    </row>
    <row r="77" spans="1:13" ht="21" customHeight="1" x14ac:dyDescent="0.4">
      <c r="A77" s="166" t="s">
        <v>172</v>
      </c>
      <c r="B77" s="167"/>
      <c r="C77" s="136">
        <v>0</v>
      </c>
      <c r="D77" s="136"/>
      <c r="E77" s="53">
        <f ca="1">((100/I71)*C77)/100</f>
        <v>0</v>
      </c>
      <c r="F77" s="138"/>
      <c r="G77" s="138"/>
      <c r="H77" s="138"/>
      <c r="I77" s="138"/>
      <c r="J77" s="40" t="s">
        <v>173</v>
      </c>
      <c r="K77" s="45">
        <f ca="1">(IF(E71&gt;1,(I71/(E71+2)+K76),0))</f>
        <v>26.5</v>
      </c>
    </row>
    <row r="78" spans="1:13" ht="21" customHeight="1" x14ac:dyDescent="0.4">
      <c r="A78" s="166" t="s">
        <v>215</v>
      </c>
      <c r="B78" s="167"/>
      <c r="C78" s="136">
        <v>0</v>
      </c>
      <c r="D78" s="136"/>
      <c r="E78" s="53">
        <f ca="1">((100/I71)*C78)/100</f>
        <v>0</v>
      </c>
      <c r="F78" s="138"/>
      <c r="G78" s="138"/>
      <c r="H78" s="138"/>
      <c r="I78" s="138"/>
      <c r="J78" s="40" t="s">
        <v>174</v>
      </c>
      <c r="K78" s="45">
        <f ca="1">(IF(E71&gt;2,(I71/(E71+2)+K77),0))</f>
        <v>35.333333333333336</v>
      </c>
    </row>
    <row r="79" spans="1:13" ht="61.5" customHeight="1" x14ac:dyDescent="0.4">
      <c r="A79" s="166" t="s">
        <v>212</v>
      </c>
      <c r="B79" s="167"/>
      <c r="C79" s="136">
        <v>0</v>
      </c>
      <c r="D79" s="136"/>
      <c r="E79" s="53">
        <f ca="1">((100/(I71))*C79)/100</f>
        <v>0</v>
      </c>
      <c r="F79" s="138"/>
      <c r="G79" s="138"/>
      <c r="H79" s="138"/>
      <c r="I79" s="138"/>
      <c r="J79" s="40" t="s">
        <v>176</v>
      </c>
      <c r="K79" s="46">
        <f ca="1">(IF(E71&gt;3,(I71/(E71+2)+K78),0))</f>
        <v>44.166666666666671</v>
      </c>
    </row>
    <row r="80" spans="1:13" ht="21" x14ac:dyDescent="0.4">
      <c r="A80" s="138" t="s">
        <v>175</v>
      </c>
      <c r="B80" s="138"/>
      <c r="C80" s="136">
        <v>0</v>
      </c>
      <c r="D80" s="136"/>
      <c r="E80" s="53">
        <f ca="1">((100/(I71))*C80)/100</f>
        <v>0</v>
      </c>
      <c r="F80" s="138"/>
      <c r="G80" s="138"/>
      <c r="H80" s="138"/>
      <c r="I80" s="138"/>
      <c r="J80" s="40" t="s">
        <v>177</v>
      </c>
      <c r="K80" s="45">
        <f>(IF(E71&gt;4,(I71/(E71+2)+K79),0))</f>
        <v>0</v>
      </c>
    </row>
    <row r="81" spans="1:13" ht="21" customHeight="1" x14ac:dyDescent="0.4">
      <c r="A81" s="138" t="s">
        <v>214</v>
      </c>
      <c r="B81" s="138"/>
      <c r="C81" s="136">
        <v>0</v>
      </c>
      <c r="D81" s="136"/>
      <c r="E81" s="53">
        <f ca="1">((100/I71)*C81)/100</f>
        <v>0</v>
      </c>
      <c r="F81" s="138"/>
      <c r="G81" s="138"/>
      <c r="H81" s="138"/>
      <c r="I81" s="138"/>
      <c r="J81" s="40" t="s">
        <v>159</v>
      </c>
      <c r="K81" s="45">
        <f>(IF(E71=1,(I71/(E71+3)+K76),IF(E71=0,(I71/4+K76),IF(E71&gt;1,0))))</f>
        <v>0</v>
      </c>
    </row>
    <row r="82" spans="1:13" ht="48" customHeight="1" thickBot="1" x14ac:dyDescent="0.45">
      <c r="A82" s="138" t="s">
        <v>213</v>
      </c>
      <c r="B82" s="138"/>
      <c r="C82" s="136">
        <v>0</v>
      </c>
      <c r="D82" s="136"/>
      <c r="E82" s="53">
        <f ca="1">((100/I71)*C82)/100</f>
        <v>0</v>
      </c>
      <c r="F82" s="138"/>
      <c r="G82" s="138"/>
      <c r="H82" s="138"/>
      <c r="I82" s="138"/>
      <c r="J82" s="42" t="s">
        <v>160</v>
      </c>
      <c r="K82" s="47">
        <f ca="1">(IF(E71&gt;1.5,(I71/(E71+2)+K75+MAX(0,K76-K75)+MAX(0,K77-K76)+MAX(0,K78-K77)+MAX(0,K79-K78)+MAX(0,K80-K79)),IF(E71=1,(I71/(E71+3)+K81),IF(E71=0,I71/4+K81))))</f>
        <v>53</v>
      </c>
      <c r="M82" s="1" t="e">
        <f>(IF(D70&gt;1.5,(H70/(D70+2)+J75+MAX(0,J76-J75)+MAX(0,J77-J76)+MAX(0,J78-J77)+MAX(0,J79-J78)+MAX(0,J80-J79)),IF(D70=1,(H70/(D70+3)+J80),IF(D70=0,H70*0.3+J80))))</f>
        <v>#VALUE!</v>
      </c>
    </row>
    <row r="83" spans="1:13" ht="21" x14ac:dyDescent="0.3">
      <c r="A83" s="138" t="s">
        <v>178</v>
      </c>
      <c r="B83" s="138"/>
      <c r="C83" s="136">
        <v>0</v>
      </c>
      <c r="D83" s="136"/>
      <c r="E83" s="53">
        <f ca="1">((100/(I71))*C83)/100</f>
        <v>0</v>
      </c>
      <c r="F83" s="138"/>
      <c r="G83" s="138"/>
      <c r="H83" s="138"/>
      <c r="I83" s="138"/>
    </row>
    <row r="84" spans="1:13" ht="21" x14ac:dyDescent="0.3">
      <c r="A84" s="138" t="s">
        <v>179</v>
      </c>
      <c r="B84" s="138"/>
      <c r="C84" s="136">
        <v>0</v>
      </c>
      <c r="D84" s="136"/>
      <c r="E84" s="53">
        <f ca="1">((100/(I71))*C84)/100</f>
        <v>0</v>
      </c>
      <c r="F84" s="138"/>
      <c r="G84" s="138"/>
      <c r="H84" s="138"/>
      <c r="I84" s="138"/>
    </row>
    <row r="85" spans="1:13" ht="21.6" thickBot="1" x14ac:dyDescent="0.35">
      <c r="A85" s="100" t="s">
        <v>73</v>
      </c>
      <c r="B85" s="100"/>
      <c r="C85" s="100"/>
      <c r="D85" s="100"/>
      <c r="E85" s="100"/>
      <c r="F85" s="100"/>
      <c r="G85" s="100"/>
      <c r="H85" s="100"/>
      <c r="I85" s="100"/>
    </row>
    <row r="86" spans="1:13" ht="20.25" customHeight="1" x14ac:dyDescent="0.4">
      <c r="A86" s="134" t="str">
        <f>CONCATENATE((IF(OR(A46="",A46="NA"),"",A46)),"= ",(IF(OR(E46="",E46="NA"),"",E46)),".")</f>
        <v>Wing C= 4B + Gr/stilt + 1st to 23rd Floor + Service Floor + Recreational Floor +24th to 54th Floor.</v>
      </c>
      <c r="B86" s="134"/>
      <c r="C86" s="134"/>
      <c r="D86" s="135" t="s">
        <v>4</v>
      </c>
      <c r="E86" s="54" t="s">
        <v>148</v>
      </c>
      <c r="F86" s="136" t="s">
        <v>131</v>
      </c>
      <c r="G86" s="136"/>
      <c r="H86" s="54" t="s">
        <v>149</v>
      </c>
      <c r="I86" s="54" t="s">
        <v>150</v>
      </c>
      <c r="J86" s="36" t="str">
        <f ca="1">(IF(F89&gt;99%,"All work completed. Please provide OC.",IF(F89&gt;89.8%,"Plinth, RCC, Brick, Plaster, Flooring, Wooden, Plumbing, Electrification, etc., work Completed. Finishing work is in process.",IF(F89&lt;94%,(IF(C89=0,"Work not yet Started.",IF(E89=25%,"Piling work in process",IF(E89=50%,"Excavation work in process",IF(E89=100%,"Excavation work Completed. ","0")))&amp;(IF(C90=0%,"",IF(C90=K91,"Footing work is process",IF(C90=K92,"Footing work Completed",IF(C90=K93,"1st Basement Completed",IF(C90=K94,"1st &amp; 2nd Basement Completed",IF(C90=K95,"1st to 3rd Basement Completed",IF(C90=K96,"1st to 4th Basement Completed",IF(C90=K97,"Plinth work is process",IF(C90=K98,"Plinth work completed","0")))))))))))&amp;(IF(C91=(F87+H87+I87),", RCC Slab",IF(C91&gt;0,", RCC upto "&amp;C91&amp;" Slab",""))&amp;(IF(C92=I87,", Brickwork",IF(C92&gt;0,", Brickwork upto "&amp;C92&amp;" Floor",""))&amp;(IF(C93=I87,", Internal Plaster",IF(C93&gt;0,", Internal Plaster upto "&amp;C93&amp;" Floor",""))&amp;(IF(C94=I87,", External Plaster",IF(C94&gt;0,", External Plaster upto "&amp;C94&amp;" Floor",""))&amp;(IF(C95=I87,", External Plumbing, Elevation and Waterproofing",IF(C95&gt;0,", External Plumbing, Elevation and Waterproofing upto "&amp;C95&amp;" Floor",""))&amp;(IF(C96=I87,", Flooring &amp; Fitting",IF(C96&gt;0,", Flooring &amp; Fitting upto "&amp;C96&amp;" Floor",""))&amp;(IF(C97=I87,", Wooden Work",IF(C97&gt;0,", Wooden Work upto "&amp;C97&amp;" Floor",""))&amp;(IF(C98=I87,", Electrical &amp; Sanitary fittings",IF(C98&gt;0,", Electrical &amp; Sanitary fittings upto "&amp;C98&amp;" Floor",""))&amp;(IF(C99&gt;0,", Finishing upto "&amp;C99&amp;" Floor","")&amp;(IF(C91&gt;0.5," Completed",""))))))))))))))))</f>
        <v>Excavation work Completed. Plinth work completed, RCC upto 1 Slab Completed</v>
      </c>
      <c r="K86" s="38"/>
    </row>
    <row r="87" spans="1:13" ht="49.5" customHeight="1" x14ac:dyDescent="0.4">
      <c r="A87" s="134"/>
      <c r="B87" s="134"/>
      <c r="C87" s="134"/>
      <c r="D87" s="135"/>
      <c r="E87" s="54">
        <v>4</v>
      </c>
      <c r="F87" s="136">
        <v>1</v>
      </c>
      <c r="G87" s="136"/>
      <c r="H87" s="54">
        <v>0</v>
      </c>
      <c r="I87" s="54">
        <f ca="1">--TRIM(RIGHT(SUBSTITUTE(LEFT(A86,_xlfn.AGGREGATE(16,6,FIND({0,1,2,3,4,5,6,7,8,9},A86,ROW(INDIRECT("1:"&amp;LEN(A86)))),1))," ",REPT(" ",LEN(A86))),LEN(A86)))</f>
        <v>54</v>
      </c>
      <c r="J87" s="37" t="s">
        <v>154</v>
      </c>
      <c r="K87" s="38"/>
    </row>
    <row r="88" spans="1:13" ht="20.25" customHeight="1" x14ac:dyDescent="0.4">
      <c r="A88" s="137" t="s">
        <v>152</v>
      </c>
      <c r="B88" s="137"/>
      <c r="C88" s="137" t="s">
        <v>166</v>
      </c>
      <c r="D88" s="137"/>
      <c r="E88" s="55" t="s">
        <v>167</v>
      </c>
      <c r="F88" s="137" t="s">
        <v>153</v>
      </c>
      <c r="G88" s="137"/>
      <c r="H88" s="48" t="s">
        <v>151</v>
      </c>
      <c r="I88" s="48"/>
      <c r="J88" s="40" t="s">
        <v>168</v>
      </c>
      <c r="K88" s="39">
        <f ca="1">I87*25%</f>
        <v>13.5</v>
      </c>
    </row>
    <row r="89" spans="1:13" ht="20.25" customHeight="1" x14ac:dyDescent="0.4">
      <c r="A89" s="138" t="s">
        <v>169</v>
      </c>
      <c r="B89" s="138"/>
      <c r="C89" s="136">
        <f ca="1">K90</f>
        <v>54</v>
      </c>
      <c r="D89" s="136"/>
      <c r="E89" s="53">
        <f ca="1">((100/I87)*C89)/100</f>
        <v>1</v>
      </c>
      <c r="F89" s="138">
        <f ca="1">(((C89/I87*5)+(C90/I87*20)+(25/(F87+H87+I87)*C91)+(5/(I87)*C92)+(2.5/(I87)*C93)+(2.5/(I87)*C94)+(5/I87*C95)+(10/I87*C96)+(2.5/I87*C97)+(2.5/I87*C98)+(10/I87*C99)+(10/I87*C100))/100)</f>
        <v>0.25454545454545452</v>
      </c>
      <c r="G89" s="138"/>
      <c r="H89" s="138" t="str">
        <f ca="1">J86</f>
        <v>Excavation work Completed. Plinth work completed, RCC upto 1 Slab Completed</v>
      </c>
      <c r="I89" s="138"/>
      <c r="J89" s="40" t="s">
        <v>155</v>
      </c>
      <c r="K89" s="44">
        <f ca="1">I87*50%</f>
        <v>27</v>
      </c>
    </row>
    <row r="90" spans="1:13" ht="21" x14ac:dyDescent="0.4">
      <c r="A90" s="138" t="s">
        <v>132</v>
      </c>
      <c r="B90" s="138"/>
      <c r="C90" s="168">
        <f ca="1">K98</f>
        <v>54</v>
      </c>
      <c r="D90" s="136"/>
      <c r="E90" s="53">
        <f ca="1">((100/I87)*C90)/100</f>
        <v>1</v>
      </c>
      <c r="F90" s="138"/>
      <c r="G90" s="138"/>
      <c r="H90" s="138"/>
      <c r="I90" s="138"/>
      <c r="J90" s="40" t="s">
        <v>156</v>
      </c>
      <c r="K90" s="44">
        <f ca="1">I87</f>
        <v>54</v>
      </c>
    </row>
    <row r="91" spans="1:13" ht="21" customHeight="1" x14ac:dyDescent="0.4">
      <c r="A91" s="138" t="s">
        <v>170</v>
      </c>
      <c r="B91" s="138"/>
      <c r="C91" s="136">
        <v>1</v>
      </c>
      <c r="D91" s="136"/>
      <c r="E91" s="53">
        <f ca="1">((100/(F87+H87+I87))*C91)/100</f>
        <v>1.8181818181818181E-2</v>
      </c>
      <c r="F91" s="138"/>
      <c r="G91" s="138"/>
      <c r="H91" s="138"/>
      <c r="I91" s="138"/>
      <c r="J91" s="40" t="s">
        <v>157</v>
      </c>
      <c r="K91" s="45">
        <f ca="1">(IF(E87&gt;1,(I87/(E87+2)),I87/4))</f>
        <v>9</v>
      </c>
    </row>
    <row r="92" spans="1:13" ht="21" customHeight="1" x14ac:dyDescent="0.4">
      <c r="A92" s="138" t="s">
        <v>171</v>
      </c>
      <c r="B92" s="138"/>
      <c r="C92" s="136">
        <v>0</v>
      </c>
      <c r="D92" s="136"/>
      <c r="E92" s="53">
        <f ca="1">((100/I87)*C92)/100</f>
        <v>0</v>
      </c>
      <c r="F92" s="138"/>
      <c r="G92" s="138"/>
      <c r="H92" s="138"/>
      <c r="I92" s="138"/>
      <c r="J92" s="40" t="s">
        <v>158</v>
      </c>
      <c r="K92" s="45">
        <f ca="1">(IF(E87&gt;1,(I87/(E87+2)+K91),I87/4+K91))</f>
        <v>18</v>
      </c>
    </row>
    <row r="93" spans="1:13" ht="21" customHeight="1" x14ac:dyDescent="0.4">
      <c r="A93" s="166" t="s">
        <v>172</v>
      </c>
      <c r="B93" s="167"/>
      <c r="C93" s="136">
        <v>0</v>
      </c>
      <c r="D93" s="136"/>
      <c r="E93" s="53">
        <f ca="1">((100/I87)*C93)/100</f>
        <v>0</v>
      </c>
      <c r="F93" s="138"/>
      <c r="G93" s="138"/>
      <c r="H93" s="138"/>
      <c r="I93" s="138"/>
      <c r="J93" s="40" t="s">
        <v>173</v>
      </c>
      <c r="K93" s="45">
        <f ca="1">(IF(E87&gt;1,(I87/(E87+2)+K92),0))</f>
        <v>27</v>
      </c>
    </row>
    <row r="94" spans="1:13" ht="21" customHeight="1" x14ac:dyDescent="0.4">
      <c r="A94" s="166" t="s">
        <v>215</v>
      </c>
      <c r="B94" s="167"/>
      <c r="C94" s="136">
        <v>0</v>
      </c>
      <c r="D94" s="136"/>
      <c r="E94" s="53">
        <f ca="1">((100/I87)*C94)/100</f>
        <v>0</v>
      </c>
      <c r="F94" s="138"/>
      <c r="G94" s="138"/>
      <c r="H94" s="138"/>
      <c r="I94" s="138"/>
      <c r="J94" s="40" t="s">
        <v>174</v>
      </c>
      <c r="K94" s="45">
        <f ca="1">(IF(E87&gt;2,(I87/(E87+2)+K93),0))</f>
        <v>36</v>
      </c>
    </row>
    <row r="95" spans="1:13" ht="63.75" customHeight="1" x14ac:dyDescent="0.4">
      <c r="A95" s="166" t="s">
        <v>212</v>
      </c>
      <c r="B95" s="167"/>
      <c r="C95" s="136">
        <v>0</v>
      </c>
      <c r="D95" s="136"/>
      <c r="E95" s="53">
        <f ca="1">((100/(I87))*C95)/100</f>
        <v>0</v>
      </c>
      <c r="F95" s="138"/>
      <c r="G95" s="138"/>
      <c r="H95" s="138"/>
      <c r="I95" s="138"/>
      <c r="J95" s="40" t="s">
        <v>176</v>
      </c>
      <c r="K95" s="46">
        <f ca="1">(IF(E87&gt;3,(I87/(E87+2)+K94),0))</f>
        <v>45</v>
      </c>
    </row>
    <row r="96" spans="1:13" ht="21" x14ac:dyDescent="0.4">
      <c r="A96" s="138" t="s">
        <v>175</v>
      </c>
      <c r="B96" s="138"/>
      <c r="C96" s="136">
        <v>0</v>
      </c>
      <c r="D96" s="136"/>
      <c r="E96" s="53">
        <f ca="1">((100/(I87))*C96)/100</f>
        <v>0</v>
      </c>
      <c r="F96" s="138"/>
      <c r="G96" s="138"/>
      <c r="H96" s="138"/>
      <c r="I96" s="138"/>
      <c r="J96" s="40" t="s">
        <v>177</v>
      </c>
      <c r="K96" s="45">
        <f>(IF(E87&gt;4,(I87/(E87+2)+K95),0))</f>
        <v>0</v>
      </c>
    </row>
    <row r="97" spans="1:13" ht="21" customHeight="1" x14ac:dyDescent="0.4">
      <c r="A97" s="138" t="s">
        <v>214</v>
      </c>
      <c r="B97" s="138"/>
      <c r="C97" s="136">
        <v>0</v>
      </c>
      <c r="D97" s="136"/>
      <c r="E97" s="53">
        <f ca="1">((100/I87)*C97)/100</f>
        <v>0</v>
      </c>
      <c r="F97" s="138"/>
      <c r="G97" s="138"/>
      <c r="H97" s="138"/>
      <c r="I97" s="138"/>
      <c r="J97" s="40" t="s">
        <v>159</v>
      </c>
      <c r="K97" s="45">
        <f>(IF(E87=1,(I87/(E87+3)+K92),IF(E87=0,(I87/4+K92),IF(E87&gt;1,0))))</f>
        <v>0</v>
      </c>
    </row>
    <row r="98" spans="1:13" ht="42" customHeight="1" thickBot="1" x14ac:dyDescent="0.45">
      <c r="A98" s="138" t="s">
        <v>213</v>
      </c>
      <c r="B98" s="138"/>
      <c r="C98" s="136">
        <v>0</v>
      </c>
      <c r="D98" s="136"/>
      <c r="E98" s="53">
        <f ca="1">((100/I87)*C98)/100</f>
        <v>0</v>
      </c>
      <c r="F98" s="138"/>
      <c r="G98" s="138"/>
      <c r="H98" s="138"/>
      <c r="I98" s="138"/>
      <c r="J98" s="42" t="s">
        <v>160</v>
      </c>
      <c r="K98" s="47">
        <f ca="1">(IF(E87&gt;1.5,(I87/(E87+2)+K91+MAX(0,K92-K91)+MAX(0,K93-K92)+MAX(0,K94-K93)+MAX(0,K95-K94)+MAX(0,K96-K95)),IF(E87=1,(I87/(E87+3)+K97),IF(E87=0,I87/4+K97))))</f>
        <v>54</v>
      </c>
      <c r="M98" s="1" t="e">
        <f>(IF(D86&gt;1.5,(H86/(D86+2)+J91+MAX(0,J92-J91)+MAX(0,J93-J92)+MAX(0,J94-J93)+MAX(0,J95-J94)+MAX(0,J96-J95)),IF(D86=1,(H86/(D86+3)+J96),IF(D86=0,H86*0.3+J96))))</f>
        <v>#VALUE!</v>
      </c>
    </row>
    <row r="99" spans="1:13" ht="21" x14ac:dyDescent="0.3">
      <c r="A99" s="138" t="s">
        <v>178</v>
      </c>
      <c r="B99" s="138"/>
      <c r="C99" s="136">
        <v>0</v>
      </c>
      <c r="D99" s="136"/>
      <c r="E99" s="53">
        <f ca="1">((100/(I87))*C99)/100</f>
        <v>0</v>
      </c>
      <c r="F99" s="138"/>
      <c r="G99" s="138"/>
      <c r="H99" s="138"/>
      <c r="I99" s="138"/>
    </row>
    <row r="100" spans="1:13" ht="21" x14ac:dyDescent="0.3">
      <c r="A100" s="138" t="s">
        <v>179</v>
      </c>
      <c r="B100" s="138"/>
      <c r="C100" s="136">
        <v>0</v>
      </c>
      <c r="D100" s="136"/>
      <c r="E100" s="53">
        <f ca="1">((100/(I87))*C100)/100</f>
        <v>0</v>
      </c>
      <c r="F100" s="138"/>
      <c r="G100" s="138"/>
      <c r="H100" s="138"/>
      <c r="I100" s="138"/>
    </row>
    <row r="101" spans="1:13" ht="36.75" customHeight="1" x14ac:dyDescent="0.4">
      <c r="A101" s="73" t="s">
        <v>161</v>
      </c>
      <c r="B101" s="74"/>
      <c r="C101" s="74"/>
      <c r="D101" s="74"/>
      <c r="E101" s="74"/>
      <c r="F101" s="74"/>
      <c r="G101" s="74"/>
      <c r="H101" s="75">
        <f ca="1">AVERAGE(F57,F73,F89)</f>
        <v>0.26793931377264707</v>
      </c>
      <c r="I101" s="76"/>
      <c r="J101" s="40"/>
      <c r="K101" s="41"/>
      <c r="L101" s="41"/>
    </row>
    <row r="102" spans="1:13" ht="21" x14ac:dyDescent="0.3">
      <c r="A102" s="101" t="s">
        <v>77</v>
      </c>
      <c r="B102" s="102"/>
      <c r="C102" s="102"/>
      <c r="D102" s="102"/>
      <c r="E102" s="102"/>
      <c r="F102" s="102"/>
      <c r="G102" s="102"/>
      <c r="H102" s="102"/>
      <c r="I102" s="103"/>
    </row>
    <row r="103" spans="1:13" ht="45.6" customHeight="1" x14ac:dyDescent="0.3">
      <c r="A103" s="104" t="s">
        <v>78</v>
      </c>
      <c r="B103" s="104"/>
      <c r="C103" s="104"/>
      <c r="D103" s="3" t="s">
        <v>4</v>
      </c>
      <c r="E103" s="15" t="s">
        <v>140</v>
      </c>
      <c r="F103" s="21" t="s">
        <v>180</v>
      </c>
      <c r="G103" s="3" t="s">
        <v>4</v>
      </c>
      <c r="H103" s="105" t="s">
        <v>199</v>
      </c>
      <c r="I103" s="105"/>
    </row>
    <row r="104" spans="1:13" ht="42" customHeight="1" x14ac:dyDescent="0.3">
      <c r="A104" s="104" t="s">
        <v>194</v>
      </c>
      <c r="B104" s="104"/>
      <c r="C104" s="104"/>
      <c r="D104" s="2" t="s">
        <v>133</v>
      </c>
      <c r="E104" s="18" t="s">
        <v>298</v>
      </c>
      <c r="F104" s="21" t="s">
        <v>195</v>
      </c>
      <c r="G104" s="2" t="s">
        <v>4</v>
      </c>
      <c r="H104" s="72" t="s">
        <v>181</v>
      </c>
      <c r="I104" s="72"/>
      <c r="K104" s="1">
        <f>1.5*12000</f>
        <v>18000</v>
      </c>
    </row>
    <row r="105" spans="1:13" ht="26.25" customHeight="1" x14ac:dyDescent="0.3">
      <c r="A105" s="133" t="s">
        <v>81</v>
      </c>
      <c r="B105" s="133"/>
      <c r="C105" s="133"/>
      <c r="D105" s="3" t="s">
        <v>4</v>
      </c>
      <c r="E105" s="18">
        <v>600000</v>
      </c>
      <c r="F105" s="3" t="s">
        <v>130</v>
      </c>
      <c r="G105" s="3" t="s">
        <v>4</v>
      </c>
      <c r="H105" s="109" t="s">
        <v>141</v>
      </c>
      <c r="I105" s="110"/>
    </row>
    <row r="106" spans="1:13" ht="21" hidden="1" x14ac:dyDescent="0.3">
      <c r="A106" s="104" t="s">
        <v>120</v>
      </c>
      <c r="B106" s="104"/>
      <c r="C106" s="104"/>
      <c r="D106" s="2" t="s">
        <v>4</v>
      </c>
      <c r="E106" s="18" t="s">
        <v>121</v>
      </c>
      <c r="F106" s="21" t="s">
        <v>122</v>
      </c>
      <c r="G106" s="2" t="s">
        <v>4</v>
      </c>
      <c r="H106" s="72" t="s">
        <v>100</v>
      </c>
      <c r="I106" s="72"/>
    </row>
    <row r="107" spans="1:13" ht="63" hidden="1" x14ac:dyDescent="0.3">
      <c r="A107" s="104" t="s">
        <v>123</v>
      </c>
      <c r="B107" s="104"/>
      <c r="C107" s="104"/>
      <c r="D107" s="2" t="s">
        <v>4</v>
      </c>
      <c r="E107" s="18" t="s">
        <v>124</v>
      </c>
      <c r="F107" s="21" t="s">
        <v>125</v>
      </c>
      <c r="G107" s="2" t="s">
        <v>4</v>
      </c>
      <c r="H107" s="72" t="s">
        <v>126</v>
      </c>
      <c r="I107" s="72"/>
    </row>
    <row r="108" spans="1:13" ht="21" hidden="1" x14ac:dyDescent="0.3">
      <c r="A108" s="104" t="s">
        <v>80</v>
      </c>
      <c r="B108" s="104"/>
      <c r="C108" s="104"/>
      <c r="D108" s="2" t="s">
        <v>4</v>
      </c>
      <c r="E108" s="18" t="s">
        <v>102</v>
      </c>
      <c r="F108" s="21" t="s">
        <v>79</v>
      </c>
      <c r="G108" s="2" t="s">
        <v>4</v>
      </c>
      <c r="H108" s="87" t="s">
        <v>102</v>
      </c>
      <c r="I108" s="89"/>
    </row>
    <row r="109" spans="1:13" ht="21" hidden="1" x14ac:dyDescent="0.3">
      <c r="A109" s="104" t="s">
        <v>127</v>
      </c>
      <c r="B109" s="104"/>
      <c r="C109" s="104"/>
      <c r="D109" s="2" t="s">
        <v>4</v>
      </c>
      <c r="E109" s="18" t="s">
        <v>101</v>
      </c>
      <c r="F109" s="21" t="s">
        <v>81</v>
      </c>
      <c r="G109" s="2" t="s">
        <v>4</v>
      </c>
      <c r="H109" s="72" t="s">
        <v>119</v>
      </c>
      <c r="I109" s="72"/>
    </row>
    <row r="110" spans="1:13" ht="21" hidden="1" x14ac:dyDescent="0.3">
      <c r="A110" s="104" t="s">
        <v>128</v>
      </c>
      <c r="B110" s="104"/>
      <c r="C110" s="104"/>
      <c r="D110" s="2" t="s">
        <v>4</v>
      </c>
      <c r="E110" s="19" t="s">
        <v>112</v>
      </c>
      <c r="F110" s="21" t="s">
        <v>129</v>
      </c>
      <c r="G110" s="2" t="s">
        <v>4</v>
      </c>
      <c r="H110" s="144" t="s">
        <v>112</v>
      </c>
      <c r="I110" s="144"/>
    </row>
    <row r="111" spans="1:13" ht="18" hidden="1" customHeight="1" x14ac:dyDescent="0.3">
      <c r="A111" s="133" t="s">
        <v>130</v>
      </c>
      <c r="B111" s="133"/>
      <c r="C111" s="133"/>
      <c r="D111" s="3" t="s">
        <v>4</v>
      </c>
      <c r="E111" s="10"/>
      <c r="F111" s="3" t="s">
        <v>130</v>
      </c>
      <c r="G111" s="3" t="s">
        <v>4</v>
      </c>
      <c r="H111" s="145" t="s">
        <v>112</v>
      </c>
      <c r="I111" s="146"/>
    </row>
    <row r="112" spans="1:13" ht="21" hidden="1" x14ac:dyDescent="0.3">
      <c r="A112" s="101" t="s">
        <v>76</v>
      </c>
      <c r="B112" s="102"/>
      <c r="C112" s="102"/>
      <c r="D112" s="102"/>
      <c r="E112" s="102"/>
      <c r="F112" s="102"/>
      <c r="G112" s="102"/>
      <c r="H112" s="102"/>
      <c r="I112" s="103"/>
    </row>
    <row r="113" spans="1:151 16227:16384" ht="21" hidden="1" x14ac:dyDescent="0.3">
      <c r="A113" s="111" t="s">
        <v>9</v>
      </c>
      <c r="B113" s="112"/>
      <c r="C113" s="112"/>
      <c r="D113" s="112"/>
      <c r="E113" s="112"/>
      <c r="F113" s="113"/>
      <c r="G113" s="2" t="s">
        <v>4</v>
      </c>
      <c r="H113" s="139"/>
      <c r="I113" s="140"/>
    </row>
    <row r="114" spans="1:151 16227:16384" ht="21" hidden="1" x14ac:dyDescent="0.3">
      <c r="A114" s="111" t="s">
        <v>31</v>
      </c>
      <c r="B114" s="112"/>
      <c r="C114" s="112"/>
      <c r="D114" s="112"/>
      <c r="E114" s="112"/>
      <c r="F114" s="113"/>
      <c r="G114" s="2" t="s">
        <v>4</v>
      </c>
      <c r="H114" s="114"/>
      <c r="I114" s="114"/>
    </row>
    <row r="115" spans="1:151 16227:16384" ht="21" hidden="1" x14ac:dyDescent="0.3">
      <c r="A115" s="111" t="s">
        <v>142</v>
      </c>
      <c r="B115" s="112"/>
      <c r="C115" s="112"/>
      <c r="D115" s="112"/>
      <c r="E115" s="112"/>
      <c r="F115" s="113"/>
      <c r="G115" s="2" t="s">
        <v>4</v>
      </c>
      <c r="H115" s="114">
        <f>H113*0.8</f>
        <v>0</v>
      </c>
      <c r="I115" s="114"/>
    </row>
    <row r="116" spans="1:151 16227:16384" ht="21" hidden="1" x14ac:dyDescent="0.3">
      <c r="A116" s="131" t="s">
        <v>85</v>
      </c>
      <c r="B116" s="132"/>
      <c r="C116" s="132"/>
      <c r="D116" s="132"/>
      <c r="E116" s="132"/>
      <c r="F116" s="132"/>
      <c r="G116" s="132"/>
      <c r="H116" s="132"/>
      <c r="I116" s="79"/>
    </row>
    <row r="117" spans="1:151 16227:16384" s="11" customFormat="1" ht="40.799999999999997" hidden="1" x14ac:dyDescent="0.3">
      <c r="A117" s="80" t="s">
        <v>190</v>
      </c>
      <c r="B117" s="81"/>
      <c r="C117" s="80" t="s">
        <v>191</v>
      </c>
      <c r="D117" s="81"/>
      <c r="E117" s="50" t="s">
        <v>192</v>
      </c>
      <c r="F117" s="80" t="s">
        <v>189</v>
      </c>
      <c r="G117" s="81"/>
      <c r="H117" s="80" t="s">
        <v>209</v>
      </c>
      <c r="I117" s="8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1" hidden="1" x14ac:dyDescent="0.3">
      <c r="A118" s="82"/>
      <c r="B118" s="83"/>
      <c r="C118" s="82"/>
      <c r="D118" s="83"/>
      <c r="E118" s="51"/>
      <c r="F118" s="82"/>
      <c r="G118" s="83"/>
      <c r="H118" s="82"/>
      <c r="I118" s="8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1" hidden="1" x14ac:dyDescent="0.3">
      <c r="A119" s="82"/>
      <c r="B119" s="83"/>
      <c r="C119" s="82"/>
      <c r="D119" s="83"/>
      <c r="E119" s="51"/>
      <c r="F119" s="82"/>
      <c r="G119" s="83"/>
      <c r="H119" s="82"/>
      <c r="I119" s="8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1" hidden="1" x14ac:dyDescent="0.3">
      <c r="A120" s="80" t="s">
        <v>193</v>
      </c>
      <c r="B120" s="81"/>
      <c r="C120" s="80">
        <f>SUM(C118:D119)</f>
        <v>0</v>
      </c>
      <c r="D120" s="81"/>
      <c r="E120" s="50">
        <f>SUM(E118:E119)</f>
        <v>0</v>
      </c>
      <c r="F120" s="80">
        <f>SUM(F118:G119)</f>
        <v>0</v>
      </c>
      <c r="G120" s="81"/>
      <c r="H120" s="80">
        <f>SUM(H118:I119)</f>
        <v>0</v>
      </c>
      <c r="I120" s="81">
        <f>SUM(I118:I119)</f>
        <v>0</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ht="21" hidden="1" x14ac:dyDescent="0.3">
      <c r="A121" s="77" t="s">
        <v>188</v>
      </c>
      <c r="B121" s="78"/>
      <c r="C121" s="78"/>
      <c r="D121" s="78"/>
      <c r="E121" s="78"/>
      <c r="F121" s="78"/>
      <c r="G121" s="78"/>
      <c r="H121" s="78"/>
      <c r="I121" s="79"/>
    </row>
    <row r="122" spans="1:151 16227:16384" ht="66" hidden="1" customHeight="1" x14ac:dyDescent="0.3">
      <c r="A122" s="160" t="s">
        <v>103</v>
      </c>
      <c r="B122" s="160"/>
      <c r="C122" s="160" t="s">
        <v>104</v>
      </c>
      <c r="D122" s="160"/>
      <c r="E122" s="52" t="s">
        <v>210</v>
      </c>
      <c r="F122" s="159" t="s">
        <v>211</v>
      </c>
      <c r="G122" s="159"/>
      <c r="H122" s="52" t="s">
        <v>106</v>
      </c>
      <c r="I122" s="52" t="s">
        <v>105</v>
      </c>
    </row>
    <row r="123" spans="1:151 16227:16384" s="11" customFormat="1" ht="21" hidden="1" x14ac:dyDescent="0.3">
      <c r="A123" s="161" t="s">
        <v>162</v>
      </c>
      <c r="B123" s="162"/>
      <c r="C123" s="162"/>
      <c r="D123" s="162"/>
      <c r="E123" s="162"/>
      <c r="F123" s="162"/>
      <c r="G123" s="162"/>
      <c r="H123" s="162"/>
      <c r="I123" s="16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1" hidden="1" x14ac:dyDescent="0.3">
      <c r="A124" s="108">
        <f>LEFT(A123,SUM(LEN(A123)-LEN(SUBSTITUTE(A123,{"0","1","2","3","4","5","6","7","8","9"},""))))*100+1</f>
        <v>101</v>
      </c>
      <c r="B124" s="108"/>
      <c r="C124" s="108"/>
      <c r="D124" s="108"/>
      <c r="E124" s="20">
        <v>0</v>
      </c>
      <c r="F124" s="106">
        <v>0</v>
      </c>
      <c r="G124" s="107"/>
      <c r="H124" s="20">
        <v>0</v>
      </c>
      <c r="I124" s="20">
        <f>E124+F124+(IF(H124&lt;101,H124,IF(H124&lt;201,H124/2,IF(H124&lt;=301,H124/3,H124/4))))</f>
        <v>0</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1" hidden="1" x14ac:dyDescent="0.3">
      <c r="A125" s="106">
        <f>A124+1</f>
        <v>102</v>
      </c>
      <c r="B125" s="107"/>
      <c r="C125" s="108"/>
      <c r="D125" s="108"/>
      <c r="E125" s="20"/>
      <c r="F125" s="106"/>
      <c r="G125" s="107"/>
      <c r="H125" s="20"/>
      <c r="I125" s="20">
        <f t="shared" ref="I125:I131" si="0">E125+F125+(IF(H125&lt;101,H125,IF(H125&lt;201,H125/2,IF(H125&lt;=301,H125/3,H125/4))))</f>
        <v>0</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1" hidden="1" x14ac:dyDescent="0.3">
      <c r="A126" s="106">
        <f t="shared" ref="A126:A131" si="1">A125+1</f>
        <v>103</v>
      </c>
      <c r="B126" s="107"/>
      <c r="C126" s="108"/>
      <c r="D126" s="108"/>
      <c r="E126" s="20"/>
      <c r="F126" s="106"/>
      <c r="G126" s="107"/>
      <c r="H126" s="20"/>
      <c r="I126" s="20">
        <f t="shared" si="0"/>
        <v>0</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hidden="1" customHeight="1" x14ac:dyDescent="0.3">
      <c r="A127" s="106">
        <f t="shared" si="1"/>
        <v>104</v>
      </c>
      <c r="B127" s="107"/>
      <c r="C127" s="108"/>
      <c r="D127" s="108"/>
      <c r="E127" s="20"/>
      <c r="F127" s="106"/>
      <c r="G127" s="107"/>
      <c r="H127" s="20"/>
      <c r="I127" s="20">
        <f t="shared" si="0"/>
        <v>0</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hidden="1" customHeight="1" x14ac:dyDescent="0.3">
      <c r="A128" s="106">
        <f t="shared" si="1"/>
        <v>105</v>
      </c>
      <c r="B128" s="107"/>
      <c r="C128" s="108"/>
      <c r="D128" s="108"/>
      <c r="E128" s="20"/>
      <c r="F128" s="106"/>
      <c r="G128" s="107"/>
      <c r="H128" s="20"/>
      <c r="I128" s="20">
        <f t="shared" si="0"/>
        <v>0</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hidden="1" customHeight="1" x14ac:dyDescent="0.3">
      <c r="A129" s="106">
        <f t="shared" si="1"/>
        <v>106</v>
      </c>
      <c r="B129" s="107"/>
      <c r="C129" s="108"/>
      <c r="D129" s="108"/>
      <c r="E129" s="20"/>
      <c r="F129" s="106"/>
      <c r="G129" s="107"/>
      <c r="H129" s="20"/>
      <c r="I129" s="20">
        <f t="shared" si="0"/>
        <v>0</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hidden="1" customHeight="1" x14ac:dyDescent="0.3">
      <c r="A130" s="106">
        <f t="shared" si="1"/>
        <v>107</v>
      </c>
      <c r="B130" s="107"/>
      <c r="C130" s="108"/>
      <c r="D130" s="108"/>
      <c r="E130" s="20"/>
      <c r="F130" s="106"/>
      <c r="G130" s="107"/>
      <c r="H130" s="20"/>
      <c r="I130" s="20">
        <f t="shared" si="0"/>
        <v>0</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hidden="1" customHeight="1" x14ac:dyDescent="0.3">
      <c r="A131" s="106">
        <f t="shared" si="1"/>
        <v>108</v>
      </c>
      <c r="B131" s="107"/>
      <c r="C131" s="108"/>
      <c r="D131" s="108"/>
      <c r="E131" s="20"/>
      <c r="F131" s="106"/>
      <c r="G131" s="107"/>
      <c r="H131" s="20"/>
      <c r="I131" s="20">
        <f t="shared" si="0"/>
        <v>0</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1" hidden="1" x14ac:dyDescent="0.3">
      <c r="A132" s="115" t="s">
        <v>163</v>
      </c>
      <c r="B132" s="116"/>
      <c r="C132" s="116"/>
      <c r="D132" s="116"/>
      <c r="E132" s="116"/>
      <c r="F132" s="116"/>
      <c r="G132" s="116"/>
      <c r="H132" s="116"/>
      <c r="I132" s="117"/>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hidden="1" customHeight="1" x14ac:dyDescent="0.3">
      <c r="A133" s="108" t="str">
        <f ca="1">U133</f>
        <v>201,..,901</v>
      </c>
      <c r="B133" s="108"/>
      <c r="C133" s="106"/>
      <c r="D133" s="107"/>
      <c r="E133" s="20"/>
      <c r="F133" s="106"/>
      <c r="G133" s="107"/>
      <c r="H133" s="20"/>
      <c r="I133" s="20">
        <f t="shared" ref="I133:I142" si="2">E133+F133+(IF(H133&lt;101,H133,IF(H133&lt;201,H133/2,IF(H133&lt;=301,H133/3,H133/4))))</f>
        <v>0</v>
      </c>
      <c r="J133" s="1"/>
      <c r="K133" s="1"/>
      <c r="L133" s="1"/>
      <c r="M133" s="1"/>
      <c r="N133" s="1"/>
      <c r="O133" s="1"/>
      <c r="P133" s="1"/>
      <c r="Q133" s="1"/>
      <c r="R133" s="1"/>
      <c r="S133" s="1"/>
      <c r="T133" s="1"/>
      <c r="U133" s="43" t="str">
        <f t="shared" ref="U133:U142" ca="1" si="3">V133&amp;""&amp;",..,"&amp;""&amp;W133</f>
        <v>201,..,901</v>
      </c>
      <c r="V133" s="43">
        <f ca="1">(SUMPRODUCT(MID(0&amp;(LEFT(A132,SUM(LEN(A132)-LEN(SUBSTITUTE(A132,{"0","1","2","3"},""))))), LARGE(INDEX(ISNUMBER(--MID((LEFT(A132,SUM(LEN(A132)-LEN(SUBSTITUTE(A132,{"0","1","2","3"},""))))), ROW(INDIRECT("1:"&amp;LEN((LEFT(A132,SUM(LEN(A132)-LEN(SUBSTITUTE(A132,{"0","1","2","3"},"")))))))), 1)) * ROW(INDIRECT("1:"&amp;LEN((LEFT(A132,SUM(LEN(A132)-LEN(SUBSTITUTE(A132,{"0","1","2","3"},"")))))))), 0), ROW(INDIRECT("1:"&amp;LEN((LEFT(A132,SUM(LEN(A132)-LEN(SUBSTITUTE(A132,{"0","1","2","3"},"")))))))))+1, 1) * 10^ROW(INDIRECT("1:"&amp;LEN((LEFT(A132,SUM(LEN(A132)-LEN(SUBSTITUTE(A132,{"0","1","2","3"},""))))))))/10))*100+1</f>
        <v>201</v>
      </c>
      <c r="W133" s="43">
        <f ca="1">(SUMPRODUCT(MID(0&amp;(--TRIM(RIGHT(SUBSTITUTE(LEFT(A132,_xlfn.AGGREGATE(16,6,FIND({0,1,2,3,4,5,6,7,8,9},A132,ROW(INDIRECT("1:"&amp;LEN(A132)))),1))," ",REPT(" ",LEN(A132))),LEN(A132)))), LARGE(INDEX(ISNUMBER(--MID((--TRIM(RIGHT(SUBSTITUTE(LEFT(A132,_xlfn.AGGREGATE(16,6,FIND({0,1,2,3,4,5,6,7,8,9},A132,ROW(INDIRECT("1:"&amp;LEN(A132)))),1))," ",REPT(" ",LEN(A132))),LEN(A132)))), ROW(INDIRECT("1:"&amp;LEN((--TRIM(RIGHT(SUBSTITUTE(LEFT(A132,_xlfn.AGGREGATE(16,6,FIND({0,1,2,3,4,5,6,7,8,9},A132,ROW(INDIRECT("1:"&amp;LEN(A132)))),1))," ",REPT(" ",LEN(A132))),LEN(A132))))))), 1)) * ROW(INDIRECT("1:"&amp;LEN((--TRIM(RIGHT(SUBSTITUTE(LEFT(A132,_xlfn.AGGREGATE(16,6,FIND({0,1,2,3,4,5,6,7,8,9},A132,ROW(INDIRECT("1:"&amp;LEN(A132)))),1))," ",REPT(" ",LEN(A132))),LEN(A132))))))), 0), ROW(INDIRECT("1:"&amp;LEN((--TRIM(RIGHT(SUBSTITUTE(LEFT(A132,_xlfn.AGGREGATE(16,6,FIND({0,1,2,3,4,5,6,7,8,9},A132,ROW(INDIRECT("1:"&amp;LEN(A132)))),1))," ",REPT(" ",LEN(A132))),LEN(A132))))))))+1, 1) * 10^ROW(INDIRECT("1:"&amp;LEN((--TRIM(RIGHT(SUBSTITUTE(LEFT(A132,_xlfn.AGGREGATE(16,6,FIND({0,1,2,3,4,5,6,7,8,9},A132,ROW(INDIRECT("1:"&amp;LEN(A132)))),1))," ",REPT(" ",LEN(A132))),LEN(A132)))))))/10))*100+1</f>
        <v>901</v>
      </c>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hidden="1" customHeight="1" x14ac:dyDescent="0.3">
      <c r="A134" s="108" t="str">
        <f t="shared" ref="A134:A142" ca="1" si="4">U134</f>
        <v>202,..,902</v>
      </c>
      <c r="B134" s="108"/>
      <c r="C134" s="106"/>
      <c r="D134" s="107"/>
      <c r="E134" s="20"/>
      <c r="F134" s="106"/>
      <c r="G134" s="107"/>
      <c r="H134" s="20"/>
      <c r="I134" s="20">
        <f t="shared" si="2"/>
        <v>0</v>
      </c>
      <c r="J134" s="1"/>
      <c r="K134" s="1"/>
      <c r="L134" s="1"/>
      <c r="M134" s="1"/>
      <c r="N134" s="1"/>
      <c r="O134" s="1"/>
      <c r="P134" s="1"/>
      <c r="Q134" s="1"/>
      <c r="R134" s="1"/>
      <c r="S134" s="1"/>
      <c r="T134" s="1"/>
      <c r="U134" s="43" t="str">
        <f t="shared" ca="1" si="3"/>
        <v>202,..,902</v>
      </c>
      <c r="V134" s="43">
        <f ca="1">V133+1</f>
        <v>202</v>
      </c>
      <c r="W134" s="43">
        <f ca="1">W133+1</f>
        <v>902</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hidden="1" customHeight="1" x14ac:dyDescent="0.3">
      <c r="A135" s="108" t="str">
        <f t="shared" ca="1" si="4"/>
        <v>203,..,903</v>
      </c>
      <c r="B135" s="108"/>
      <c r="C135" s="106"/>
      <c r="D135" s="107"/>
      <c r="E135" s="20"/>
      <c r="F135" s="106"/>
      <c r="G135" s="107"/>
      <c r="H135" s="20"/>
      <c r="I135" s="20">
        <f t="shared" si="2"/>
        <v>0</v>
      </c>
      <c r="J135" s="1"/>
      <c r="K135" s="1"/>
      <c r="L135" s="1"/>
      <c r="M135" s="1"/>
      <c r="N135" s="1"/>
      <c r="O135" s="1"/>
      <c r="P135" s="1"/>
      <c r="Q135" s="1"/>
      <c r="R135" s="1"/>
      <c r="S135" s="1"/>
      <c r="T135" s="1"/>
      <c r="U135" s="43" t="str">
        <f t="shared" ca="1" si="3"/>
        <v>203,..,903</v>
      </c>
      <c r="V135" s="43">
        <f t="shared" ref="V135:V142" ca="1" si="5">V134+1</f>
        <v>203</v>
      </c>
      <c r="W135" s="43">
        <f t="shared" ref="W135:W142" ca="1" si="6">W134+1</f>
        <v>903</v>
      </c>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hidden="1" customHeight="1" x14ac:dyDescent="0.3">
      <c r="A136" s="108" t="str">
        <f t="shared" ca="1" si="4"/>
        <v>204,..,904</v>
      </c>
      <c r="B136" s="108"/>
      <c r="C136" s="106"/>
      <c r="D136" s="107"/>
      <c r="E136" s="20"/>
      <c r="F136" s="106"/>
      <c r="G136" s="107"/>
      <c r="H136" s="20"/>
      <c r="I136" s="20">
        <f t="shared" si="2"/>
        <v>0</v>
      </c>
      <c r="J136" s="1"/>
      <c r="K136" s="1"/>
      <c r="L136" s="1"/>
      <c r="M136" s="1"/>
      <c r="N136" s="1"/>
      <c r="O136" s="1"/>
      <c r="P136" s="1"/>
      <c r="Q136" s="1"/>
      <c r="R136" s="1"/>
      <c r="S136" s="1"/>
      <c r="T136" s="1"/>
      <c r="U136" s="43" t="str">
        <f t="shared" ca="1" si="3"/>
        <v>204,..,904</v>
      </c>
      <c r="V136" s="43">
        <f t="shared" ca="1" si="5"/>
        <v>204</v>
      </c>
      <c r="W136" s="43">
        <f t="shared" ca="1" si="6"/>
        <v>904</v>
      </c>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hidden="1" customHeight="1" x14ac:dyDescent="0.3">
      <c r="A137" s="108" t="str">
        <f t="shared" ca="1" si="4"/>
        <v>205,..,905</v>
      </c>
      <c r="B137" s="108"/>
      <c r="C137" s="106"/>
      <c r="D137" s="107"/>
      <c r="E137" s="20"/>
      <c r="F137" s="106"/>
      <c r="G137" s="107"/>
      <c r="H137" s="20"/>
      <c r="I137" s="20">
        <f t="shared" si="2"/>
        <v>0</v>
      </c>
      <c r="J137" s="1"/>
      <c r="K137" s="1"/>
      <c r="L137" s="1"/>
      <c r="M137" s="1"/>
      <c r="N137" s="1"/>
      <c r="O137" s="1"/>
      <c r="P137" s="1"/>
      <c r="Q137" s="1"/>
      <c r="R137" s="1"/>
      <c r="S137" s="1"/>
      <c r="T137" s="1"/>
      <c r="U137" s="43" t="str">
        <f t="shared" ca="1" si="3"/>
        <v>205,..,905</v>
      </c>
      <c r="V137" s="43">
        <f t="shared" ca="1" si="5"/>
        <v>205</v>
      </c>
      <c r="W137" s="43">
        <f t="shared" ca="1" si="6"/>
        <v>905</v>
      </c>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hidden="1" customHeight="1" x14ac:dyDescent="0.3">
      <c r="A138" s="108" t="str">
        <f t="shared" ca="1" si="4"/>
        <v>206,..,906</v>
      </c>
      <c r="B138" s="108"/>
      <c r="C138" s="106"/>
      <c r="D138" s="107"/>
      <c r="E138" s="20"/>
      <c r="F138" s="106"/>
      <c r="G138" s="107"/>
      <c r="H138" s="20"/>
      <c r="I138" s="20">
        <f t="shared" si="2"/>
        <v>0</v>
      </c>
      <c r="J138" s="1"/>
      <c r="K138" s="1"/>
      <c r="L138" s="1"/>
      <c r="M138" s="1"/>
      <c r="N138" s="1"/>
      <c r="O138" s="1"/>
      <c r="P138" s="1"/>
      <c r="Q138" s="1"/>
      <c r="R138" s="1"/>
      <c r="S138" s="1"/>
      <c r="T138" s="1"/>
      <c r="U138" s="43" t="str">
        <f t="shared" ca="1" si="3"/>
        <v>206,..,906</v>
      </c>
      <c r="V138" s="43">
        <f t="shared" ca="1" si="5"/>
        <v>206</v>
      </c>
      <c r="W138" s="43">
        <f t="shared" ca="1" si="6"/>
        <v>906</v>
      </c>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hidden="1" customHeight="1" x14ac:dyDescent="0.3">
      <c r="A139" s="108" t="str">
        <f t="shared" ca="1" si="4"/>
        <v>207,..,907</v>
      </c>
      <c r="B139" s="108"/>
      <c r="C139" s="106"/>
      <c r="D139" s="107"/>
      <c r="E139" s="20"/>
      <c r="F139" s="106"/>
      <c r="G139" s="107"/>
      <c r="H139" s="20"/>
      <c r="I139" s="20">
        <f t="shared" si="2"/>
        <v>0</v>
      </c>
      <c r="J139" s="1"/>
      <c r="K139" s="1"/>
      <c r="L139" s="1"/>
      <c r="M139" s="1"/>
      <c r="N139" s="1"/>
      <c r="O139" s="1"/>
      <c r="P139" s="1"/>
      <c r="Q139" s="1"/>
      <c r="R139" s="1"/>
      <c r="S139" s="1"/>
      <c r="T139" s="1"/>
      <c r="U139" s="43" t="str">
        <f t="shared" ca="1" si="3"/>
        <v>207,..,907</v>
      </c>
      <c r="V139" s="43">
        <f t="shared" ca="1" si="5"/>
        <v>207</v>
      </c>
      <c r="W139" s="43">
        <f t="shared" ca="1" si="6"/>
        <v>907</v>
      </c>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hidden="1" customHeight="1" x14ac:dyDescent="0.3">
      <c r="A140" s="108" t="str">
        <f t="shared" ca="1" si="4"/>
        <v>208,..,908</v>
      </c>
      <c r="B140" s="108"/>
      <c r="C140" s="106"/>
      <c r="D140" s="107"/>
      <c r="E140" s="20"/>
      <c r="F140" s="106"/>
      <c r="G140" s="107"/>
      <c r="H140" s="20"/>
      <c r="I140" s="20">
        <f t="shared" si="2"/>
        <v>0</v>
      </c>
      <c r="J140" s="1"/>
      <c r="K140" s="1"/>
      <c r="L140" s="1"/>
      <c r="M140" s="1"/>
      <c r="N140" s="1"/>
      <c r="O140" s="1"/>
      <c r="P140" s="1"/>
      <c r="Q140" s="1"/>
      <c r="R140" s="1"/>
      <c r="S140" s="1"/>
      <c r="T140" s="1"/>
      <c r="U140" s="43" t="str">
        <f t="shared" ca="1" si="3"/>
        <v>208,..,908</v>
      </c>
      <c r="V140" s="43">
        <f t="shared" ca="1" si="5"/>
        <v>208</v>
      </c>
      <c r="W140" s="43">
        <f t="shared" ca="1" si="6"/>
        <v>908</v>
      </c>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hidden="1" customHeight="1" x14ac:dyDescent="0.3">
      <c r="A141" s="108" t="str">
        <f t="shared" ca="1" si="4"/>
        <v>209,..,909</v>
      </c>
      <c r="B141" s="108"/>
      <c r="C141" s="106"/>
      <c r="D141" s="107"/>
      <c r="E141" s="20"/>
      <c r="F141" s="106"/>
      <c r="G141" s="107"/>
      <c r="H141" s="20"/>
      <c r="I141" s="20">
        <f t="shared" si="2"/>
        <v>0</v>
      </c>
      <c r="J141" s="1"/>
      <c r="K141" s="1"/>
      <c r="L141" s="1"/>
      <c r="M141" s="1"/>
      <c r="N141" s="1"/>
      <c r="O141" s="1"/>
      <c r="P141" s="1"/>
      <c r="Q141" s="1"/>
      <c r="R141" s="1"/>
      <c r="S141" s="1"/>
      <c r="T141" s="1"/>
      <c r="U141" s="43" t="str">
        <f t="shared" ca="1" si="3"/>
        <v>209,..,909</v>
      </c>
      <c r="V141" s="43">
        <f t="shared" ca="1" si="5"/>
        <v>209</v>
      </c>
      <c r="W141" s="43">
        <f t="shared" ca="1" si="6"/>
        <v>909</v>
      </c>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hidden="1" customHeight="1" x14ac:dyDescent="0.3">
      <c r="A142" s="108" t="str">
        <f t="shared" ca="1" si="4"/>
        <v>210,..,910</v>
      </c>
      <c r="B142" s="108"/>
      <c r="C142" s="106"/>
      <c r="D142" s="107"/>
      <c r="E142" s="20"/>
      <c r="F142" s="106"/>
      <c r="G142" s="107"/>
      <c r="H142" s="20"/>
      <c r="I142" s="20">
        <f t="shared" si="2"/>
        <v>0</v>
      </c>
      <c r="J142" s="1"/>
      <c r="K142" s="1"/>
      <c r="L142" s="1"/>
      <c r="M142" s="1"/>
      <c r="N142" s="1"/>
      <c r="O142" s="1"/>
      <c r="P142" s="1"/>
      <c r="Q142" s="1"/>
      <c r="R142" s="1"/>
      <c r="S142" s="1"/>
      <c r="T142" s="1"/>
      <c r="U142" s="43" t="str">
        <f t="shared" ca="1" si="3"/>
        <v>210,..,910</v>
      </c>
      <c r="V142" s="43">
        <f t="shared" ca="1" si="5"/>
        <v>210</v>
      </c>
      <c r="W142" s="43">
        <f t="shared" ca="1" si="6"/>
        <v>910</v>
      </c>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1" hidden="1" x14ac:dyDescent="0.3">
      <c r="A143" s="115" t="s">
        <v>164</v>
      </c>
      <c r="B143" s="116"/>
      <c r="C143" s="116"/>
      <c r="D143" s="116"/>
      <c r="E143" s="116"/>
      <c r="F143" s="116"/>
      <c r="G143" s="116"/>
      <c r="H143" s="116"/>
      <c r="I143" s="117"/>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hidden="1" customHeight="1" x14ac:dyDescent="0.3">
      <c r="A144" s="108" t="str">
        <f ca="1">U144</f>
        <v>201 to 501</v>
      </c>
      <c r="B144" s="108"/>
      <c r="C144" s="106"/>
      <c r="D144" s="107"/>
      <c r="E144" s="20"/>
      <c r="F144" s="106"/>
      <c r="G144" s="107"/>
      <c r="H144" s="20"/>
      <c r="I144" s="20">
        <f t="shared" ref="I144:I153" si="7">E144+F144+(IF(H144&lt;101,H144,IF(H144&lt;201,H144/2,IF(H144&lt;=301,H144/3,H144/4))))</f>
        <v>0</v>
      </c>
      <c r="J144" s="1"/>
      <c r="K144" s="1"/>
      <c r="L144" s="1"/>
      <c r="M144" s="1"/>
      <c r="N144" s="1"/>
      <c r="O144" s="1"/>
      <c r="P144" s="1"/>
      <c r="Q144" s="1"/>
      <c r="R144" s="1"/>
      <c r="S144" s="1"/>
      <c r="T144" s="1"/>
      <c r="U144" s="43" t="str">
        <f ca="1">V144&amp;""&amp;" to "&amp;""&amp;W144</f>
        <v>201 to 501</v>
      </c>
      <c r="V144" s="43">
        <f ca="1">(SUMPRODUCT(MID(0&amp;(LEFT(A143,SUM(LEN(A143)-LEN(SUBSTITUTE(A143,{"0","1","2","3"},""))))), LARGE(INDEX(ISNUMBER(--MID((LEFT(A143,SUM(LEN(A143)-LEN(SUBSTITUTE(A143,{"0","1","2","3"},""))))), ROW(INDIRECT("1:"&amp;LEN((LEFT(A143,SUM(LEN(A143)-LEN(SUBSTITUTE(A143,{"0","1","2","3"},"")))))))), 1)) * ROW(INDIRECT("1:"&amp;LEN((LEFT(A143,SUM(LEN(A143)-LEN(SUBSTITUTE(A143,{"0","1","2","3"},"")))))))), 0), ROW(INDIRECT("1:"&amp;LEN((LEFT(A143,SUM(LEN(A143)-LEN(SUBSTITUTE(A143,{"0","1","2","3"},"")))))))))+1, 1) * 10^ROW(INDIRECT("1:"&amp;LEN((LEFT(A143,SUM(LEN(A143)-LEN(SUBSTITUTE(A143,{"0","1","2","3"},""))))))))/10))*100+1</f>
        <v>201</v>
      </c>
      <c r="W144" s="43">
        <f ca="1">(SUMPRODUCT(MID(0&amp;(--TRIM(RIGHT(SUBSTITUTE(LEFT(A143,_xlfn.AGGREGATE(16,6,FIND({0,1,2,3,4,5,6,7,8,9},A143,ROW(INDIRECT("1:"&amp;LEN(A143)))),1))," ",REPT(" ",LEN(A143))),LEN(A143)))), LARGE(INDEX(ISNUMBER(--MID((--TRIM(RIGHT(SUBSTITUTE(LEFT(A143,_xlfn.AGGREGATE(16,6,FIND({0,1,2,3,4,5,6,7,8,9},A143,ROW(INDIRECT("1:"&amp;LEN(A143)))),1))," ",REPT(" ",LEN(A143))),LEN(A143)))), ROW(INDIRECT("1:"&amp;LEN((--TRIM(RIGHT(SUBSTITUTE(LEFT(A143,_xlfn.AGGREGATE(16,6,FIND({0,1,2,3,4,5,6,7,8,9},A143,ROW(INDIRECT("1:"&amp;LEN(A143)))),1))," ",REPT(" ",LEN(A143))),LEN(A143))))))), 1)) * ROW(INDIRECT("1:"&amp;LEN((--TRIM(RIGHT(SUBSTITUTE(LEFT(A143,_xlfn.AGGREGATE(16,6,FIND({0,1,2,3,4,5,6,7,8,9},A143,ROW(INDIRECT("1:"&amp;LEN(A143)))),1))," ",REPT(" ",LEN(A143))),LEN(A143))))))), 0), ROW(INDIRECT("1:"&amp;LEN((--TRIM(RIGHT(SUBSTITUTE(LEFT(A143,_xlfn.AGGREGATE(16,6,FIND({0,1,2,3,4,5,6,7,8,9},A143,ROW(INDIRECT("1:"&amp;LEN(A143)))),1))," ",REPT(" ",LEN(A143))),LEN(A143))))))))+1, 1) * 10^ROW(INDIRECT("1:"&amp;LEN((--TRIM(RIGHT(SUBSTITUTE(LEFT(A143,_xlfn.AGGREGATE(16,6,FIND({0,1,2,3,4,5,6,7,8,9},A143,ROW(INDIRECT("1:"&amp;LEN(A143)))),1))," ",REPT(" ",LEN(A143))),LEN(A143)))))))/10))*100+1</f>
        <v>501</v>
      </c>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hidden="1" customHeight="1" x14ac:dyDescent="0.3">
      <c r="A145" s="108" t="str">
        <f t="shared" ref="A145:A153" ca="1" si="8">U145</f>
        <v>202 to 502</v>
      </c>
      <c r="B145" s="108"/>
      <c r="C145" s="106"/>
      <c r="D145" s="107"/>
      <c r="E145" s="20"/>
      <c r="F145" s="106"/>
      <c r="G145" s="107"/>
      <c r="H145" s="20"/>
      <c r="I145" s="20">
        <f t="shared" si="7"/>
        <v>0</v>
      </c>
      <c r="J145" s="1"/>
      <c r="K145" s="1"/>
      <c r="L145" s="1"/>
      <c r="M145" s="1"/>
      <c r="N145" s="1"/>
      <c r="O145" s="1"/>
      <c r="P145" s="1"/>
      <c r="Q145" s="1"/>
      <c r="R145" s="1"/>
      <c r="S145" s="1"/>
      <c r="T145" s="1"/>
      <c r="U145" s="43" t="str">
        <f t="shared" ref="U145:U153" ca="1" si="9">V145&amp;""&amp;" to "&amp;""&amp;W145</f>
        <v>202 to 502</v>
      </c>
      <c r="V145" s="43">
        <f ca="1">V144+1</f>
        <v>202</v>
      </c>
      <c r="W145" s="43">
        <f ca="1">W144+1</f>
        <v>502</v>
      </c>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hidden="1" customHeight="1" x14ac:dyDescent="0.3">
      <c r="A146" s="108" t="str">
        <f t="shared" ca="1" si="8"/>
        <v>203 to 503</v>
      </c>
      <c r="B146" s="108"/>
      <c r="C146" s="106"/>
      <c r="D146" s="107"/>
      <c r="E146" s="20"/>
      <c r="F146" s="106"/>
      <c r="G146" s="107"/>
      <c r="H146" s="20"/>
      <c r="I146" s="20">
        <f t="shared" si="7"/>
        <v>0</v>
      </c>
      <c r="J146" s="1"/>
      <c r="K146" s="1"/>
      <c r="L146" s="1"/>
      <c r="M146" s="1"/>
      <c r="N146" s="1"/>
      <c r="O146" s="1"/>
      <c r="P146" s="1"/>
      <c r="Q146" s="1"/>
      <c r="R146" s="1"/>
      <c r="S146" s="1"/>
      <c r="T146" s="1"/>
      <c r="U146" s="43" t="str">
        <f t="shared" ca="1" si="9"/>
        <v>203 to 503</v>
      </c>
      <c r="V146" s="43">
        <f t="shared" ref="V146:V153" ca="1" si="10">V145+1</f>
        <v>203</v>
      </c>
      <c r="W146" s="43">
        <f t="shared" ref="W146:W153" ca="1" si="11">W145+1</f>
        <v>503</v>
      </c>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hidden="1" customHeight="1" x14ac:dyDescent="0.3">
      <c r="A147" s="108" t="str">
        <f t="shared" ca="1" si="8"/>
        <v>204 to 504</v>
      </c>
      <c r="B147" s="108"/>
      <c r="C147" s="106"/>
      <c r="D147" s="107"/>
      <c r="E147" s="20"/>
      <c r="F147" s="106"/>
      <c r="G147" s="107"/>
      <c r="H147" s="20"/>
      <c r="I147" s="20">
        <f t="shared" si="7"/>
        <v>0</v>
      </c>
      <c r="J147" s="1"/>
      <c r="K147" s="1"/>
      <c r="L147" s="1"/>
      <c r="M147" s="1"/>
      <c r="N147" s="1"/>
      <c r="O147" s="1"/>
      <c r="P147" s="1"/>
      <c r="Q147" s="1"/>
      <c r="R147" s="1"/>
      <c r="S147" s="1"/>
      <c r="T147" s="1"/>
      <c r="U147" s="43" t="str">
        <f t="shared" ca="1" si="9"/>
        <v>204 to 504</v>
      </c>
      <c r="V147" s="43">
        <f t="shared" ca="1" si="10"/>
        <v>204</v>
      </c>
      <c r="W147" s="43">
        <f t="shared" ca="1" si="11"/>
        <v>504</v>
      </c>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hidden="1" customHeight="1" x14ac:dyDescent="0.3">
      <c r="A148" s="108" t="str">
        <f t="shared" ca="1" si="8"/>
        <v>205 to 505</v>
      </c>
      <c r="B148" s="108"/>
      <c r="C148" s="106"/>
      <c r="D148" s="107"/>
      <c r="E148" s="20"/>
      <c r="F148" s="106"/>
      <c r="G148" s="107"/>
      <c r="H148" s="20"/>
      <c r="I148" s="20">
        <f t="shared" si="7"/>
        <v>0</v>
      </c>
      <c r="J148" s="1"/>
      <c r="K148" s="1"/>
      <c r="L148" s="1"/>
      <c r="M148" s="1"/>
      <c r="N148" s="1"/>
      <c r="O148" s="1"/>
      <c r="P148" s="1"/>
      <c r="Q148" s="1"/>
      <c r="R148" s="1"/>
      <c r="S148" s="1"/>
      <c r="T148" s="1"/>
      <c r="U148" s="43" t="str">
        <f t="shared" ca="1" si="9"/>
        <v>205 to 505</v>
      </c>
      <c r="V148" s="43">
        <f t="shared" ca="1" si="10"/>
        <v>205</v>
      </c>
      <c r="W148" s="43">
        <f t="shared" ca="1" si="11"/>
        <v>505</v>
      </c>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hidden="1" customHeight="1" x14ac:dyDescent="0.3">
      <c r="A149" s="108" t="str">
        <f t="shared" ca="1" si="8"/>
        <v>206 to 506</v>
      </c>
      <c r="B149" s="108"/>
      <c r="C149" s="106"/>
      <c r="D149" s="107"/>
      <c r="E149" s="20"/>
      <c r="F149" s="106"/>
      <c r="G149" s="107"/>
      <c r="H149" s="20"/>
      <c r="I149" s="20">
        <f t="shared" si="7"/>
        <v>0</v>
      </c>
      <c r="J149" s="1"/>
      <c r="K149" s="1"/>
      <c r="L149" s="1"/>
      <c r="M149" s="1"/>
      <c r="N149" s="1"/>
      <c r="O149" s="1"/>
      <c r="P149" s="1"/>
      <c r="Q149" s="1"/>
      <c r="R149" s="1"/>
      <c r="S149" s="1"/>
      <c r="T149" s="1"/>
      <c r="U149" s="43" t="str">
        <f t="shared" ca="1" si="9"/>
        <v>206 to 506</v>
      </c>
      <c r="V149" s="43">
        <f t="shared" ca="1" si="10"/>
        <v>206</v>
      </c>
      <c r="W149" s="43">
        <f t="shared" ca="1" si="11"/>
        <v>506</v>
      </c>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hidden="1" customHeight="1" x14ac:dyDescent="0.3">
      <c r="A150" s="108" t="str">
        <f t="shared" ca="1" si="8"/>
        <v>207 to 507</v>
      </c>
      <c r="B150" s="108"/>
      <c r="C150" s="106"/>
      <c r="D150" s="107"/>
      <c r="E150" s="20"/>
      <c r="F150" s="106"/>
      <c r="G150" s="107"/>
      <c r="H150" s="20"/>
      <c r="I150" s="20">
        <f t="shared" si="7"/>
        <v>0</v>
      </c>
      <c r="J150" s="1"/>
      <c r="K150" s="1"/>
      <c r="L150" s="1"/>
      <c r="M150" s="1"/>
      <c r="N150" s="1"/>
      <c r="O150" s="1"/>
      <c r="P150" s="1"/>
      <c r="Q150" s="1"/>
      <c r="R150" s="1"/>
      <c r="S150" s="1"/>
      <c r="T150" s="1"/>
      <c r="U150" s="43" t="str">
        <f t="shared" ca="1" si="9"/>
        <v>207 to 507</v>
      </c>
      <c r="V150" s="43">
        <f t="shared" ca="1" si="10"/>
        <v>207</v>
      </c>
      <c r="W150" s="43">
        <f t="shared" ca="1" si="11"/>
        <v>507</v>
      </c>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hidden="1" customHeight="1" x14ac:dyDescent="0.3">
      <c r="A151" s="108" t="str">
        <f t="shared" ca="1" si="8"/>
        <v>208 to 508</v>
      </c>
      <c r="B151" s="108"/>
      <c r="C151" s="106"/>
      <c r="D151" s="107"/>
      <c r="E151" s="20"/>
      <c r="F151" s="106"/>
      <c r="G151" s="107"/>
      <c r="H151" s="20"/>
      <c r="I151" s="20">
        <f t="shared" si="7"/>
        <v>0</v>
      </c>
      <c r="J151" s="1"/>
      <c r="K151" s="1"/>
      <c r="L151" s="1"/>
      <c r="M151" s="1"/>
      <c r="N151" s="1"/>
      <c r="O151" s="1"/>
      <c r="P151" s="1"/>
      <c r="Q151" s="1"/>
      <c r="R151" s="1"/>
      <c r="S151" s="1"/>
      <c r="T151" s="1"/>
      <c r="U151" s="43" t="str">
        <f t="shared" ca="1" si="9"/>
        <v>208 to 508</v>
      </c>
      <c r="V151" s="43">
        <f t="shared" ca="1" si="10"/>
        <v>208</v>
      </c>
      <c r="W151" s="43">
        <f t="shared" ca="1" si="11"/>
        <v>508</v>
      </c>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hidden="1" customHeight="1" x14ac:dyDescent="0.3">
      <c r="A152" s="108" t="str">
        <f t="shared" ca="1" si="8"/>
        <v>209 to 509</v>
      </c>
      <c r="B152" s="108"/>
      <c r="C152" s="106"/>
      <c r="D152" s="107"/>
      <c r="E152" s="20"/>
      <c r="F152" s="106"/>
      <c r="G152" s="107"/>
      <c r="H152" s="20"/>
      <c r="I152" s="20">
        <f t="shared" si="7"/>
        <v>0</v>
      </c>
      <c r="J152" s="1"/>
      <c r="K152" s="1"/>
      <c r="L152" s="1"/>
      <c r="M152" s="1"/>
      <c r="N152" s="1"/>
      <c r="O152" s="1"/>
      <c r="P152" s="1"/>
      <c r="Q152" s="1"/>
      <c r="R152" s="1"/>
      <c r="S152" s="1"/>
      <c r="T152" s="1"/>
      <c r="U152" s="43" t="str">
        <f t="shared" ca="1" si="9"/>
        <v>209 to 509</v>
      </c>
      <c r="V152" s="43">
        <f t="shared" ca="1" si="10"/>
        <v>209</v>
      </c>
      <c r="W152" s="43">
        <f t="shared" ca="1" si="11"/>
        <v>509</v>
      </c>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hidden="1" customHeight="1" x14ac:dyDescent="0.3">
      <c r="A153" s="108" t="str">
        <f t="shared" ca="1" si="8"/>
        <v>210 to 510</v>
      </c>
      <c r="B153" s="108"/>
      <c r="C153" s="106"/>
      <c r="D153" s="107"/>
      <c r="E153" s="20"/>
      <c r="F153" s="106"/>
      <c r="G153" s="107"/>
      <c r="H153" s="20"/>
      <c r="I153" s="20">
        <f t="shared" si="7"/>
        <v>0</v>
      </c>
      <c r="J153" s="1"/>
      <c r="K153" s="1"/>
      <c r="L153" s="1"/>
      <c r="M153" s="1"/>
      <c r="N153" s="1"/>
      <c r="O153" s="1"/>
      <c r="P153" s="1"/>
      <c r="Q153" s="1"/>
      <c r="R153" s="1"/>
      <c r="S153" s="1"/>
      <c r="T153" s="1"/>
      <c r="U153" s="43" t="str">
        <f t="shared" ca="1" si="9"/>
        <v>210 to 510</v>
      </c>
      <c r="V153" s="43">
        <f t="shared" ca="1" si="10"/>
        <v>210</v>
      </c>
      <c r="W153" s="43">
        <f t="shared" ca="1" si="11"/>
        <v>510</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1" hidden="1" x14ac:dyDescent="0.3">
      <c r="A154" s="115" t="s">
        <v>165</v>
      </c>
      <c r="B154" s="116"/>
      <c r="C154" s="116"/>
      <c r="D154" s="116"/>
      <c r="E154" s="116"/>
      <c r="F154" s="116"/>
      <c r="G154" s="116"/>
      <c r="H154" s="116"/>
      <c r="I154" s="117"/>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hidden="1" customHeight="1" x14ac:dyDescent="0.3">
      <c r="A155" s="108" t="str">
        <f ca="1">U155</f>
        <v>201 &amp; 501</v>
      </c>
      <c r="B155" s="108"/>
      <c r="C155" s="106"/>
      <c r="D155" s="107"/>
      <c r="E155" s="20"/>
      <c r="F155" s="106"/>
      <c r="G155" s="107"/>
      <c r="H155" s="20"/>
      <c r="I155" s="20">
        <f t="shared" ref="I155:I164" si="12">E155+F155+(IF(H155&lt;101,H155,IF(H155&lt;201,H155/2,IF(H155&lt;=301,H155/3,H155/4))))</f>
        <v>0</v>
      </c>
      <c r="J155" s="1"/>
      <c r="K155" s="1"/>
      <c r="L155" s="1"/>
      <c r="M155" s="1"/>
      <c r="N155" s="1"/>
      <c r="O155" s="1"/>
      <c r="P155" s="1"/>
      <c r="Q155" s="1"/>
      <c r="R155" s="1"/>
      <c r="S155" s="1"/>
      <c r="T155" s="1"/>
      <c r="U155" s="43" t="str">
        <f ca="1">V155&amp;""&amp;" &amp; "&amp;""&amp;W155</f>
        <v>201 &amp; 501</v>
      </c>
      <c r="V155" s="43">
        <f ca="1">(SUMPRODUCT(MID(0&amp;(LEFT(A154,SUM(LEN(A154)-LEN(SUBSTITUTE(A154,{"0","1","2","3"},""))))), LARGE(INDEX(ISNUMBER(--MID((LEFT(A154,SUM(LEN(A154)-LEN(SUBSTITUTE(A154,{"0","1","2","3"},""))))), ROW(INDIRECT("1:"&amp;LEN((LEFT(A154,SUM(LEN(A154)-LEN(SUBSTITUTE(A154,{"0","1","2","3"},"")))))))), 1)) * ROW(INDIRECT("1:"&amp;LEN((LEFT(A154,SUM(LEN(A154)-LEN(SUBSTITUTE(A154,{"0","1","2","3"},"")))))))), 0), ROW(INDIRECT("1:"&amp;LEN((LEFT(A154,SUM(LEN(A154)-LEN(SUBSTITUTE(A154,{"0","1","2","3"},"")))))))))+1, 1) * 10^ROW(INDIRECT("1:"&amp;LEN((LEFT(A154,SUM(LEN(A154)-LEN(SUBSTITUTE(A154,{"0","1","2","3"},""))))))))/10))*100+1</f>
        <v>201</v>
      </c>
      <c r="W155" s="43">
        <f ca="1">(SUMPRODUCT(MID(0&amp;(--TRIM(RIGHT(SUBSTITUTE(LEFT(A154,_xlfn.AGGREGATE(16,6,FIND({0,1,2,3,4,5,6,7,8,9},A154,ROW(INDIRECT("1:"&amp;LEN(A154)))),1)),"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",LEN(A154))),LEN(A154)))))))/10))*100+1</f>
        <v>501</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hidden="1" customHeight="1" x14ac:dyDescent="0.3">
      <c r="A156" s="108" t="str">
        <f t="shared" ref="A156:A164" ca="1" si="13">U156</f>
        <v>202 &amp; 502</v>
      </c>
      <c r="B156" s="108"/>
      <c r="C156" s="106"/>
      <c r="D156" s="107"/>
      <c r="E156" s="20"/>
      <c r="F156" s="106"/>
      <c r="G156" s="107"/>
      <c r="H156" s="20"/>
      <c r="I156" s="20">
        <f t="shared" si="12"/>
        <v>0</v>
      </c>
      <c r="J156" s="1"/>
      <c r="K156" s="1"/>
      <c r="L156" s="1"/>
      <c r="M156" s="1"/>
      <c r="N156" s="1"/>
      <c r="O156" s="1"/>
      <c r="P156" s="1"/>
      <c r="Q156" s="1"/>
      <c r="R156" s="1"/>
      <c r="S156" s="1"/>
      <c r="T156" s="1"/>
      <c r="U156" s="43" t="str">
        <f t="shared" ref="U156:U164" ca="1" si="14">V156&amp;""&amp;" &amp; "&amp;""&amp;W156</f>
        <v>202 &amp; 502</v>
      </c>
      <c r="V156" s="43">
        <f ca="1">V155+1</f>
        <v>202</v>
      </c>
      <c r="W156" s="43">
        <f ca="1">W155+1</f>
        <v>502</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hidden="1" customHeight="1" x14ac:dyDescent="0.3">
      <c r="A157" s="108" t="str">
        <f t="shared" ca="1" si="13"/>
        <v>203 &amp; 503</v>
      </c>
      <c r="B157" s="108"/>
      <c r="C157" s="106"/>
      <c r="D157" s="107"/>
      <c r="E157" s="20"/>
      <c r="F157" s="106"/>
      <c r="G157" s="107"/>
      <c r="H157" s="20"/>
      <c r="I157" s="20">
        <f t="shared" si="12"/>
        <v>0</v>
      </c>
      <c r="J157" s="1"/>
      <c r="K157" s="1"/>
      <c r="L157" s="1"/>
      <c r="M157" s="1"/>
      <c r="N157" s="1"/>
      <c r="O157" s="1"/>
      <c r="P157" s="1"/>
      <c r="Q157" s="1"/>
      <c r="R157" s="1"/>
      <c r="S157" s="1"/>
      <c r="T157" s="1"/>
      <c r="U157" s="43" t="str">
        <f t="shared" ca="1" si="14"/>
        <v>203 &amp; 503</v>
      </c>
      <c r="V157" s="43">
        <f t="shared" ref="V157:V164" ca="1" si="15">V156+1</f>
        <v>203</v>
      </c>
      <c r="W157" s="43">
        <f t="shared" ref="W157:W164" ca="1" si="16">W156+1</f>
        <v>503</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hidden="1" customHeight="1" x14ac:dyDescent="0.3">
      <c r="A158" s="108" t="str">
        <f t="shared" ca="1" si="13"/>
        <v>204 &amp; 504</v>
      </c>
      <c r="B158" s="108"/>
      <c r="C158" s="106"/>
      <c r="D158" s="107"/>
      <c r="E158" s="20"/>
      <c r="F158" s="106"/>
      <c r="G158" s="107"/>
      <c r="H158" s="20"/>
      <c r="I158" s="20">
        <f t="shared" si="12"/>
        <v>0</v>
      </c>
      <c r="J158" s="1"/>
      <c r="K158" s="1"/>
      <c r="L158" s="1"/>
      <c r="M158" s="1"/>
      <c r="N158" s="1"/>
      <c r="O158" s="1"/>
      <c r="P158" s="1"/>
      <c r="Q158" s="1"/>
      <c r="R158" s="1"/>
      <c r="S158" s="1"/>
      <c r="T158" s="1"/>
      <c r="U158" s="43" t="str">
        <f t="shared" ca="1" si="14"/>
        <v>204 &amp; 504</v>
      </c>
      <c r="V158" s="43">
        <f t="shared" ca="1" si="15"/>
        <v>204</v>
      </c>
      <c r="W158" s="43">
        <f t="shared" ca="1" si="16"/>
        <v>504</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hidden="1" customHeight="1" x14ac:dyDescent="0.3">
      <c r="A159" s="108" t="str">
        <f t="shared" ca="1" si="13"/>
        <v>205 &amp; 505</v>
      </c>
      <c r="B159" s="108"/>
      <c r="C159" s="106"/>
      <c r="D159" s="107"/>
      <c r="E159" s="20"/>
      <c r="F159" s="106"/>
      <c r="G159" s="107"/>
      <c r="H159" s="20"/>
      <c r="I159" s="20">
        <f t="shared" si="12"/>
        <v>0</v>
      </c>
      <c r="J159" s="1"/>
      <c r="K159" s="1"/>
      <c r="L159" s="1"/>
      <c r="M159" s="1"/>
      <c r="N159" s="1"/>
      <c r="O159" s="1"/>
      <c r="P159" s="1"/>
      <c r="Q159" s="1"/>
      <c r="R159" s="1"/>
      <c r="S159" s="1"/>
      <c r="T159" s="1"/>
      <c r="U159" s="43" t="str">
        <f t="shared" ca="1" si="14"/>
        <v>205 &amp; 505</v>
      </c>
      <c r="V159" s="43">
        <f t="shared" ca="1" si="15"/>
        <v>205</v>
      </c>
      <c r="W159" s="43">
        <f t="shared" ca="1" si="16"/>
        <v>505</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hidden="1" customHeight="1" x14ac:dyDescent="0.3">
      <c r="A160" s="108" t="str">
        <f t="shared" ca="1" si="13"/>
        <v>206 &amp; 506</v>
      </c>
      <c r="B160" s="108"/>
      <c r="C160" s="106"/>
      <c r="D160" s="107"/>
      <c r="E160" s="20"/>
      <c r="F160" s="106"/>
      <c r="G160" s="107"/>
      <c r="H160" s="20"/>
      <c r="I160" s="20">
        <f t="shared" si="12"/>
        <v>0</v>
      </c>
      <c r="J160" s="1"/>
      <c r="K160" s="1"/>
      <c r="L160" s="1"/>
      <c r="M160" s="1"/>
      <c r="N160" s="1"/>
      <c r="O160" s="1"/>
      <c r="P160" s="1"/>
      <c r="Q160" s="1"/>
      <c r="R160" s="1"/>
      <c r="S160" s="1"/>
      <c r="T160" s="1"/>
      <c r="U160" s="43" t="str">
        <f t="shared" ca="1" si="14"/>
        <v>206 &amp; 506</v>
      </c>
      <c r="V160" s="43">
        <f t="shared" ca="1" si="15"/>
        <v>206</v>
      </c>
      <c r="W160" s="43">
        <f t="shared" ca="1" si="16"/>
        <v>506</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hidden="1" customHeight="1" x14ac:dyDescent="0.3">
      <c r="A161" s="108" t="str">
        <f t="shared" ca="1" si="13"/>
        <v>207 &amp; 507</v>
      </c>
      <c r="B161" s="108"/>
      <c r="C161" s="106"/>
      <c r="D161" s="107"/>
      <c r="E161" s="20"/>
      <c r="F161" s="106"/>
      <c r="G161" s="107"/>
      <c r="H161" s="20"/>
      <c r="I161" s="20">
        <f t="shared" si="12"/>
        <v>0</v>
      </c>
      <c r="J161" s="1"/>
      <c r="K161" s="1"/>
      <c r="L161" s="1"/>
      <c r="M161" s="1"/>
      <c r="N161" s="1"/>
      <c r="O161" s="1"/>
      <c r="P161" s="1"/>
      <c r="Q161" s="1"/>
      <c r="R161" s="1"/>
      <c r="S161" s="1"/>
      <c r="T161" s="1"/>
      <c r="U161" s="43" t="str">
        <f t="shared" ca="1" si="14"/>
        <v>207 &amp; 507</v>
      </c>
      <c r="V161" s="43">
        <f t="shared" ca="1" si="15"/>
        <v>207</v>
      </c>
      <c r="W161" s="43">
        <f t="shared" ca="1" si="16"/>
        <v>507</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hidden="1" customHeight="1" x14ac:dyDescent="0.3">
      <c r="A162" s="108" t="str">
        <f t="shared" ca="1" si="13"/>
        <v>208 &amp; 508</v>
      </c>
      <c r="B162" s="108"/>
      <c r="C162" s="106"/>
      <c r="D162" s="107"/>
      <c r="E162" s="20"/>
      <c r="F162" s="106"/>
      <c r="G162" s="107"/>
      <c r="H162" s="20"/>
      <c r="I162" s="20">
        <f t="shared" si="12"/>
        <v>0</v>
      </c>
      <c r="J162" s="1"/>
      <c r="K162" s="1"/>
      <c r="L162" s="1"/>
      <c r="M162" s="1"/>
      <c r="N162" s="1"/>
      <c r="O162" s="1"/>
      <c r="P162" s="1"/>
      <c r="Q162" s="1"/>
      <c r="R162" s="1"/>
      <c r="S162" s="1"/>
      <c r="T162" s="1"/>
      <c r="U162" s="43" t="str">
        <f t="shared" ca="1" si="14"/>
        <v>208 &amp; 508</v>
      </c>
      <c r="V162" s="43">
        <f t="shared" ca="1" si="15"/>
        <v>208</v>
      </c>
      <c r="W162" s="43">
        <f t="shared" ca="1" si="16"/>
        <v>508</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hidden="1" customHeight="1" x14ac:dyDescent="0.3">
      <c r="A163" s="108" t="str">
        <f t="shared" ca="1" si="13"/>
        <v>209 &amp; 509</v>
      </c>
      <c r="B163" s="108"/>
      <c r="C163" s="106"/>
      <c r="D163" s="107"/>
      <c r="E163" s="20"/>
      <c r="F163" s="106"/>
      <c r="G163" s="107"/>
      <c r="H163" s="20"/>
      <c r="I163" s="20">
        <f t="shared" si="12"/>
        <v>0</v>
      </c>
      <c r="J163" s="1"/>
      <c r="K163" s="1"/>
      <c r="L163" s="1"/>
      <c r="M163" s="1"/>
      <c r="N163" s="1"/>
      <c r="O163" s="1"/>
      <c r="P163" s="1"/>
      <c r="Q163" s="1"/>
      <c r="R163" s="1"/>
      <c r="S163" s="1"/>
      <c r="T163" s="1"/>
      <c r="U163" s="43" t="str">
        <f t="shared" ca="1" si="14"/>
        <v>209 &amp; 509</v>
      </c>
      <c r="V163" s="43">
        <f t="shared" ca="1" si="15"/>
        <v>209</v>
      </c>
      <c r="W163" s="43">
        <f t="shared" ca="1" si="16"/>
        <v>509</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hidden="1" customHeight="1" x14ac:dyDescent="0.3">
      <c r="A164" s="108" t="str">
        <f t="shared" ca="1" si="13"/>
        <v>210 &amp; 510</v>
      </c>
      <c r="B164" s="108"/>
      <c r="C164" s="106"/>
      <c r="D164" s="107"/>
      <c r="E164" s="20"/>
      <c r="F164" s="106"/>
      <c r="G164" s="107"/>
      <c r="H164" s="20"/>
      <c r="I164" s="20">
        <f t="shared" si="12"/>
        <v>0</v>
      </c>
      <c r="J164" s="1"/>
      <c r="K164" s="1"/>
      <c r="L164" s="1"/>
      <c r="M164" s="1"/>
      <c r="N164" s="1"/>
      <c r="O164" s="1"/>
      <c r="P164" s="1"/>
      <c r="Q164" s="1"/>
      <c r="R164" s="1"/>
      <c r="S164" s="1"/>
      <c r="T164" s="1"/>
      <c r="U164" s="43" t="str">
        <f t="shared" ca="1" si="14"/>
        <v>210 &amp; 510</v>
      </c>
      <c r="V164" s="43">
        <f t="shared" ca="1" si="15"/>
        <v>210</v>
      </c>
      <c r="W164" s="43">
        <f t="shared" ca="1" si="16"/>
        <v>510</v>
      </c>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ht="21" x14ac:dyDescent="0.3">
      <c r="A165" s="100" t="s">
        <v>74</v>
      </c>
      <c r="B165" s="100"/>
      <c r="C165" s="100"/>
      <c r="D165" s="100"/>
      <c r="E165" s="100"/>
      <c r="F165" s="100"/>
      <c r="G165" s="100"/>
      <c r="H165" s="100"/>
      <c r="I165" s="100"/>
      <c r="K165" s="1">
        <f>12200000/640</f>
        <v>19062.5</v>
      </c>
      <c r="L165" s="1">
        <f>1930000000/882</f>
        <v>2188208.6167800454</v>
      </c>
    </row>
    <row r="166" spans="1:151 16227:16384" ht="65.25" customHeight="1" x14ac:dyDescent="0.3">
      <c r="A166" s="9" t="s">
        <v>82</v>
      </c>
      <c r="B166" s="12" t="s">
        <v>4</v>
      </c>
      <c r="C166" s="72" t="s">
        <v>300</v>
      </c>
      <c r="D166" s="72"/>
      <c r="E166" s="72"/>
      <c r="F166" s="72"/>
      <c r="G166" s="72"/>
      <c r="H166" s="72"/>
      <c r="I166" s="72"/>
    </row>
    <row r="167" spans="1:151 16227:16384" ht="21" x14ac:dyDescent="0.3">
      <c r="A167" s="148" t="s">
        <v>83</v>
      </c>
      <c r="B167" s="148"/>
      <c r="C167" s="148"/>
      <c r="D167" s="148"/>
      <c r="E167" s="148"/>
      <c r="F167" s="148"/>
      <c r="G167" s="148"/>
      <c r="H167" s="148"/>
      <c r="I167" s="148"/>
    </row>
    <row r="168" spans="1:151 16227:16384" ht="21" x14ac:dyDescent="0.3">
      <c r="A168" s="104" t="s">
        <v>75</v>
      </c>
      <c r="B168" s="104"/>
      <c r="C168" s="104"/>
      <c r="D168" s="2" t="s">
        <v>4</v>
      </c>
      <c r="E168" s="87" t="str">
        <f>E3</f>
        <v>Rustomjee LA VIE (Wing A, B &amp; C)</v>
      </c>
      <c r="F168" s="88"/>
      <c r="G168" s="88"/>
      <c r="H168" s="88"/>
      <c r="I168" s="89"/>
    </row>
    <row r="169" spans="1:151 16227:16384" ht="84.75" customHeight="1" x14ac:dyDescent="0.3">
      <c r="A169" s="104" t="s">
        <v>135</v>
      </c>
      <c r="B169" s="104"/>
      <c r="C169" s="104"/>
      <c r="D169" s="2" t="s">
        <v>4</v>
      </c>
      <c r="E169" s="87" t="str">
        <f>E9</f>
        <v>Rustomjee LA VIE (Wing B &amp; C), Survey No.12, 13, 14pt, 15, 16pt, 17pt, 18pt, 19pt, 20, 21pt, 30pt, 35 to 38, 41, 42, 43, 44, 45pt, 46pt, 47pt, 47pt, 48, 49, 50, 51, 53pt, 54, 55, 84pt, 327, 328, 329, 345, 383, 386pt, 423, 424 &amp; Others, near Lodha Crown, RG Road, Majiwade, Balkum Pada, Thane West, Thane, Thane - 400607.</v>
      </c>
      <c r="F169" s="88"/>
      <c r="G169" s="88"/>
      <c r="H169" s="88"/>
      <c r="I169" s="89"/>
    </row>
    <row r="170" spans="1:151 16227:16384" ht="20.25" customHeight="1" x14ac:dyDescent="0.3">
      <c r="A170" s="158" t="s">
        <v>143</v>
      </c>
      <c r="B170" s="158"/>
      <c r="C170" s="158"/>
      <c r="D170" s="16" t="s">
        <v>4</v>
      </c>
      <c r="E170" s="87" t="str">
        <f>I3</f>
        <v>15/09/2025 @05:35PM</v>
      </c>
      <c r="F170" s="88"/>
      <c r="G170" s="88"/>
      <c r="H170" s="88"/>
      <c r="I170" s="89"/>
    </row>
    <row r="171" spans="1:151 16227:16384" ht="21" x14ac:dyDescent="0.3">
      <c r="A171" s="30"/>
      <c r="B171" s="31"/>
      <c r="C171" s="31"/>
      <c r="D171" s="31"/>
      <c r="E171" s="31"/>
      <c r="F171" s="31"/>
      <c r="G171" s="31"/>
      <c r="H171" s="31"/>
      <c r="I171" s="25"/>
    </row>
    <row r="172" spans="1:151 16227:16384" ht="21" x14ac:dyDescent="0.3">
      <c r="A172" s="32"/>
      <c r="B172" s="33"/>
      <c r="C172" s="33"/>
      <c r="D172" s="33"/>
      <c r="E172" s="33"/>
      <c r="F172" s="33"/>
      <c r="G172" s="33"/>
      <c r="H172" s="33"/>
      <c r="I172" s="26"/>
    </row>
    <row r="173" spans="1:151 16227:16384" ht="21" x14ac:dyDescent="0.3">
      <c r="A173" s="32"/>
      <c r="B173" s="33"/>
      <c r="C173" s="33"/>
      <c r="D173" s="33"/>
      <c r="E173" s="33"/>
      <c r="F173" s="33"/>
      <c r="G173" s="33"/>
      <c r="H173" s="33"/>
      <c r="I173" s="26"/>
    </row>
    <row r="174" spans="1:151 16227:16384" ht="21" x14ac:dyDescent="0.3">
      <c r="A174" s="32"/>
      <c r="B174" s="33"/>
      <c r="C174" s="33"/>
      <c r="D174" s="33"/>
      <c r="E174" s="33"/>
      <c r="F174" s="33"/>
      <c r="G174" s="33"/>
      <c r="H174" s="33"/>
      <c r="I174" s="26"/>
    </row>
    <row r="175" spans="1:151 16227:16384" ht="21" x14ac:dyDescent="0.3">
      <c r="A175" s="32"/>
      <c r="B175" s="33"/>
      <c r="C175" s="33"/>
      <c r="D175" s="33"/>
      <c r="E175" s="33"/>
      <c r="F175" s="33"/>
      <c r="G175" s="33"/>
      <c r="H175" s="33"/>
      <c r="I175" s="26"/>
    </row>
    <row r="176" spans="1:151 16227:16384" ht="21" x14ac:dyDescent="0.3">
      <c r="A176" s="32"/>
      <c r="B176" s="33"/>
      <c r="C176" s="33"/>
      <c r="D176" s="33"/>
      <c r="E176" s="33"/>
      <c r="F176" s="33"/>
      <c r="G176" s="33"/>
      <c r="H176" s="33"/>
      <c r="I176" s="26"/>
    </row>
    <row r="177" spans="1:9" ht="21" x14ac:dyDescent="0.3">
      <c r="A177" s="32"/>
      <c r="B177" s="33"/>
      <c r="C177" s="33"/>
      <c r="D177" s="33"/>
      <c r="E177" s="33"/>
      <c r="F177" s="33"/>
      <c r="G177" s="33"/>
      <c r="H177" s="33"/>
      <c r="I177" s="26"/>
    </row>
    <row r="178" spans="1:9" ht="21" x14ac:dyDescent="0.3">
      <c r="A178" s="32"/>
      <c r="B178" s="33"/>
      <c r="C178" s="33"/>
      <c r="D178" s="33"/>
      <c r="E178" s="33"/>
      <c r="F178" s="33"/>
      <c r="G178" s="33"/>
      <c r="H178" s="33"/>
      <c r="I178" s="26"/>
    </row>
    <row r="179" spans="1:9" ht="21" x14ac:dyDescent="0.3">
      <c r="A179" s="32"/>
      <c r="B179" s="33"/>
      <c r="C179" s="33"/>
      <c r="D179" s="33"/>
      <c r="E179" s="33"/>
      <c r="F179" s="33"/>
      <c r="G179" s="33"/>
      <c r="H179" s="33"/>
      <c r="I179" s="26"/>
    </row>
    <row r="180" spans="1:9" ht="21" x14ac:dyDescent="0.3">
      <c r="A180" s="32"/>
      <c r="B180" s="33"/>
      <c r="C180" s="33"/>
      <c r="D180" s="33"/>
      <c r="E180" s="33"/>
      <c r="F180" s="33"/>
      <c r="G180" s="33"/>
      <c r="H180" s="33"/>
      <c r="I180" s="26"/>
    </row>
    <row r="181" spans="1:9" ht="21" x14ac:dyDescent="0.3">
      <c r="A181" s="32"/>
      <c r="B181" s="33"/>
      <c r="C181" s="33"/>
      <c r="D181" s="33"/>
      <c r="E181" s="33"/>
      <c r="F181" s="33"/>
      <c r="G181" s="33"/>
      <c r="H181" s="33"/>
      <c r="I181" s="26"/>
    </row>
    <row r="182" spans="1:9" ht="21" x14ac:dyDescent="0.3">
      <c r="A182" s="32"/>
      <c r="B182" s="33"/>
      <c r="C182" s="33"/>
      <c r="D182" s="33"/>
      <c r="E182" s="33"/>
      <c r="F182" s="33"/>
      <c r="G182" s="33"/>
      <c r="H182" s="33"/>
      <c r="I182" s="26"/>
    </row>
    <row r="183" spans="1:9" ht="21" x14ac:dyDescent="0.3">
      <c r="A183" s="32"/>
      <c r="B183" s="33"/>
      <c r="C183" s="33"/>
      <c r="D183" s="33"/>
      <c r="E183" s="33"/>
      <c r="F183" s="33"/>
      <c r="G183" s="33"/>
      <c r="H183" s="33"/>
      <c r="I183" s="26"/>
    </row>
    <row r="184" spans="1:9" ht="21" x14ac:dyDescent="0.3">
      <c r="A184" s="32"/>
      <c r="B184" s="33"/>
      <c r="C184" s="33"/>
      <c r="D184" s="33"/>
      <c r="E184" s="33"/>
      <c r="F184" s="33"/>
      <c r="G184" s="33"/>
      <c r="H184" s="33"/>
      <c r="I184" s="26"/>
    </row>
    <row r="185" spans="1:9" ht="21" x14ac:dyDescent="0.3">
      <c r="A185" s="32"/>
      <c r="B185" s="33"/>
      <c r="C185" s="33"/>
      <c r="D185" s="33"/>
      <c r="E185" s="33"/>
      <c r="F185" s="33"/>
      <c r="G185" s="33"/>
      <c r="H185" s="33"/>
      <c r="I185" s="26"/>
    </row>
    <row r="186" spans="1:9" ht="21" x14ac:dyDescent="0.3">
      <c r="A186" s="32"/>
      <c r="B186" s="33"/>
      <c r="C186" s="33"/>
      <c r="D186" s="33"/>
      <c r="E186" s="33"/>
      <c r="F186" s="33"/>
      <c r="G186" s="33"/>
      <c r="H186" s="33"/>
      <c r="I186" s="26"/>
    </row>
    <row r="187" spans="1:9" ht="21" x14ac:dyDescent="0.3">
      <c r="A187" s="32"/>
      <c r="B187" s="33"/>
      <c r="C187" s="33"/>
      <c r="D187" s="33"/>
      <c r="E187" s="33"/>
      <c r="F187" s="33"/>
      <c r="G187" s="33"/>
      <c r="H187" s="33"/>
      <c r="I187" s="26"/>
    </row>
    <row r="188" spans="1:9" ht="21" x14ac:dyDescent="0.3">
      <c r="A188" s="32"/>
      <c r="B188" s="33"/>
      <c r="C188" s="33"/>
      <c r="D188" s="33"/>
      <c r="E188" s="33"/>
      <c r="F188" s="33"/>
      <c r="G188" s="33"/>
      <c r="H188" s="33"/>
      <c r="I188" s="26"/>
    </row>
    <row r="189" spans="1:9" ht="21" x14ac:dyDescent="0.3">
      <c r="A189" s="32"/>
      <c r="B189" s="33"/>
      <c r="C189" s="33"/>
      <c r="D189" s="33"/>
      <c r="E189" s="33"/>
      <c r="F189" s="33"/>
      <c r="G189" s="33"/>
      <c r="H189" s="33"/>
      <c r="I189" s="26"/>
    </row>
    <row r="190" spans="1:9" ht="21" x14ac:dyDescent="0.3">
      <c r="A190" s="32"/>
      <c r="B190" s="33"/>
      <c r="C190" s="33"/>
      <c r="D190" s="33"/>
      <c r="E190" s="33"/>
      <c r="F190" s="33"/>
      <c r="G190" s="33"/>
      <c r="H190" s="33"/>
      <c r="I190" s="26"/>
    </row>
    <row r="191" spans="1:9" ht="21" x14ac:dyDescent="0.3">
      <c r="A191" s="32"/>
      <c r="B191" s="33"/>
      <c r="C191" s="33"/>
      <c r="D191" s="33"/>
      <c r="E191" s="33"/>
      <c r="F191" s="33"/>
      <c r="G191" s="33"/>
      <c r="H191" s="33"/>
      <c r="I191" s="26"/>
    </row>
    <row r="192" spans="1:9" ht="21" x14ac:dyDescent="0.3">
      <c r="A192" s="32"/>
      <c r="B192" s="33"/>
      <c r="C192" s="33"/>
      <c r="D192" s="33"/>
      <c r="E192" s="33"/>
      <c r="F192" s="33"/>
      <c r="G192" s="33"/>
      <c r="H192" s="33"/>
      <c r="I192" s="26"/>
    </row>
    <row r="193" spans="1:9" ht="21" x14ac:dyDescent="0.3">
      <c r="A193" s="32"/>
      <c r="B193" s="33"/>
      <c r="C193" s="33"/>
      <c r="D193" s="33"/>
      <c r="E193" s="33"/>
      <c r="F193" s="33"/>
      <c r="G193" s="33"/>
      <c r="H193" s="33"/>
      <c r="I193" s="26"/>
    </row>
    <row r="194" spans="1:9" ht="21" x14ac:dyDescent="0.3">
      <c r="A194" s="32"/>
      <c r="B194" s="33"/>
      <c r="C194" s="33"/>
      <c r="D194" s="33"/>
      <c r="E194" s="33"/>
      <c r="F194" s="33"/>
      <c r="G194" s="33"/>
      <c r="H194" s="33"/>
      <c r="I194" s="26"/>
    </row>
    <row r="195" spans="1:9" ht="21" x14ac:dyDescent="0.3">
      <c r="A195" s="32"/>
      <c r="B195" s="33"/>
      <c r="C195" s="33"/>
      <c r="D195" s="33"/>
      <c r="E195" s="33"/>
      <c r="F195" s="33"/>
      <c r="G195" s="33"/>
      <c r="H195" s="33"/>
      <c r="I195" s="26"/>
    </row>
    <row r="196" spans="1:9" ht="21" x14ac:dyDescent="0.3">
      <c r="A196" s="32"/>
      <c r="B196" s="33"/>
      <c r="C196" s="33"/>
      <c r="D196" s="33"/>
      <c r="E196" s="33"/>
      <c r="F196" s="33"/>
      <c r="G196" s="33"/>
      <c r="H196" s="33"/>
      <c r="I196" s="26"/>
    </row>
    <row r="197" spans="1:9" ht="21" x14ac:dyDescent="0.3">
      <c r="A197" s="32"/>
      <c r="B197" s="33"/>
      <c r="C197" s="33"/>
      <c r="D197" s="33"/>
      <c r="E197" s="33"/>
      <c r="F197" s="33"/>
      <c r="G197" s="33"/>
      <c r="H197" s="33"/>
      <c r="I197" s="26"/>
    </row>
    <row r="198" spans="1:9" ht="21" x14ac:dyDescent="0.3">
      <c r="A198" s="32"/>
      <c r="B198" s="33"/>
      <c r="C198" s="33"/>
      <c r="D198" s="33"/>
      <c r="E198" s="33"/>
      <c r="F198" s="33"/>
      <c r="G198" s="33"/>
      <c r="H198" s="33"/>
      <c r="I198" s="26"/>
    </row>
    <row r="199" spans="1:9" ht="21" x14ac:dyDescent="0.3">
      <c r="A199" s="32"/>
      <c r="B199" s="33"/>
      <c r="C199" s="33"/>
      <c r="D199" s="33"/>
      <c r="E199" s="33"/>
      <c r="F199" s="33"/>
      <c r="G199" s="33"/>
      <c r="H199" s="33"/>
      <c r="I199" s="26"/>
    </row>
    <row r="200" spans="1:9" ht="21" x14ac:dyDescent="0.3">
      <c r="A200" s="32"/>
      <c r="B200" s="33"/>
      <c r="C200" s="33"/>
      <c r="D200" s="33"/>
      <c r="E200" s="33"/>
      <c r="F200" s="33"/>
      <c r="G200" s="33"/>
      <c r="H200" s="33"/>
      <c r="I200" s="26"/>
    </row>
    <row r="201" spans="1:9" ht="21" x14ac:dyDescent="0.3">
      <c r="A201" s="32"/>
      <c r="B201" s="33"/>
      <c r="C201" s="33"/>
      <c r="D201" s="33"/>
      <c r="E201" s="33"/>
      <c r="F201" s="33"/>
      <c r="G201" s="33"/>
      <c r="H201" s="33"/>
      <c r="I201" s="26"/>
    </row>
    <row r="202" spans="1:9" ht="21" x14ac:dyDescent="0.3">
      <c r="A202" s="32"/>
      <c r="B202" s="33"/>
      <c r="C202" s="33"/>
      <c r="D202" s="33"/>
      <c r="E202" s="33"/>
      <c r="F202" s="33"/>
      <c r="G202" s="33"/>
      <c r="H202" s="33"/>
      <c r="I202" s="26"/>
    </row>
    <row r="203" spans="1:9" ht="21" x14ac:dyDescent="0.3">
      <c r="A203" s="32"/>
      <c r="B203" s="33"/>
      <c r="C203" s="33"/>
      <c r="D203" s="33"/>
      <c r="E203" s="33"/>
      <c r="F203" s="33"/>
      <c r="G203" s="33"/>
      <c r="H203" s="33"/>
      <c r="I203" s="26"/>
    </row>
    <row r="204" spans="1:9" ht="21" x14ac:dyDescent="0.3">
      <c r="A204" s="34"/>
      <c r="B204" s="35"/>
      <c r="C204" s="35"/>
      <c r="D204" s="35"/>
      <c r="E204" s="35"/>
      <c r="F204" s="35"/>
      <c r="G204" s="35"/>
      <c r="H204" s="35"/>
      <c r="I204" s="27"/>
    </row>
    <row r="205" spans="1:9" ht="21" x14ac:dyDescent="0.3">
      <c r="A205" s="148" t="s">
        <v>204</v>
      </c>
      <c r="B205" s="148"/>
      <c r="C205" s="148"/>
      <c r="D205" s="148"/>
      <c r="E205" s="148"/>
      <c r="F205" s="148"/>
      <c r="G205" s="148"/>
      <c r="H205" s="148"/>
      <c r="I205" s="148"/>
    </row>
    <row r="206" spans="1:9" ht="21" x14ac:dyDescent="0.3">
      <c r="A206" s="30"/>
      <c r="B206" s="31"/>
      <c r="C206" s="31"/>
      <c r="D206" s="31"/>
      <c r="E206" s="31"/>
      <c r="F206" s="31"/>
      <c r="G206" s="31"/>
      <c r="H206" s="31"/>
      <c r="I206" s="25"/>
    </row>
    <row r="207" spans="1:9" ht="21" x14ac:dyDescent="0.3">
      <c r="A207" s="32"/>
      <c r="B207" s="33"/>
      <c r="C207" s="33"/>
      <c r="D207" s="33"/>
      <c r="E207" s="33"/>
      <c r="F207" s="33"/>
      <c r="G207" s="33"/>
      <c r="H207" s="33"/>
      <c r="I207" s="26"/>
    </row>
    <row r="208" spans="1:9" ht="21" x14ac:dyDescent="0.3">
      <c r="A208" s="32"/>
      <c r="B208" s="33"/>
      <c r="C208" s="33"/>
      <c r="D208" s="33"/>
      <c r="E208" s="33"/>
      <c r="F208" s="33"/>
      <c r="G208" s="33"/>
      <c r="H208" s="33"/>
      <c r="I208" s="26"/>
    </row>
    <row r="209" spans="1:9" ht="21" x14ac:dyDescent="0.3">
      <c r="A209" s="32"/>
      <c r="B209" s="33"/>
      <c r="C209" s="33"/>
      <c r="D209" s="33"/>
      <c r="E209" s="33"/>
      <c r="F209" s="33"/>
      <c r="G209" s="33"/>
      <c r="H209" s="33"/>
      <c r="I209" s="26"/>
    </row>
    <row r="210" spans="1:9" ht="21" x14ac:dyDescent="0.3">
      <c r="A210" s="32"/>
      <c r="B210" s="33"/>
      <c r="C210" s="33"/>
      <c r="D210" s="33"/>
      <c r="E210" s="33"/>
      <c r="F210" s="33"/>
      <c r="G210" s="33"/>
      <c r="H210" s="33"/>
      <c r="I210" s="26"/>
    </row>
    <row r="211" spans="1:9" ht="21" x14ac:dyDescent="0.3">
      <c r="A211" s="32"/>
      <c r="B211" s="33"/>
      <c r="C211" s="33"/>
      <c r="D211" s="33"/>
      <c r="E211" s="33"/>
      <c r="F211" s="33"/>
      <c r="G211" s="33"/>
      <c r="H211" s="33"/>
      <c r="I211" s="26"/>
    </row>
    <row r="212" spans="1:9" ht="21" x14ac:dyDescent="0.3">
      <c r="A212" s="32"/>
      <c r="B212" s="33"/>
      <c r="C212" s="33"/>
      <c r="D212" s="33"/>
      <c r="E212" s="33"/>
      <c r="F212" s="33"/>
      <c r="G212" s="33"/>
      <c r="H212" s="33"/>
      <c r="I212" s="26"/>
    </row>
    <row r="213" spans="1:9" ht="21" x14ac:dyDescent="0.3">
      <c r="A213" s="32"/>
      <c r="B213" s="33"/>
      <c r="C213" s="33"/>
      <c r="D213" s="33"/>
      <c r="E213" s="33"/>
      <c r="F213" s="33"/>
      <c r="G213" s="33"/>
      <c r="H213" s="33"/>
      <c r="I213" s="26"/>
    </row>
    <row r="214" spans="1:9" ht="21" x14ac:dyDescent="0.3">
      <c r="A214" s="32"/>
      <c r="B214" s="33"/>
      <c r="C214" s="33"/>
      <c r="D214" s="33"/>
      <c r="E214" s="33"/>
      <c r="F214" s="33"/>
      <c r="G214" s="33"/>
      <c r="H214" s="33"/>
      <c r="I214" s="26"/>
    </row>
    <row r="215" spans="1:9" ht="21" x14ac:dyDescent="0.3">
      <c r="A215" s="32"/>
      <c r="B215" s="33"/>
      <c r="C215" s="33"/>
      <c r="D215" s="33"/>
      <c r="E215" s="33"/>
      <c r="F215" s="33"/>
      <c r="G215" s="33"/>
      <c r="H215" s="33"/>
      <c r="I215" s="26"/>
    </row>
    <row r="216" spans="1:9" ht="21" x14ac:dyDescent="0.3">
      <c r="A216" s="32"/>
      <c r="B216" s="33"/>
      <c r="C216" s="33"/>
      <c r="D216" s="33"/>
      <c r="E216" s="33"/>
      <c r="F216" s="33"/>
      <c r="G216" s="33"/>
      <c r="H216" s="33"/>
      <c r="I216" s="26"/>
    </row>
    <row r="217" spans="1:9" ht="21" x14ac:dyDescent="0.3">
      <c r="A217" s="32"/>
      <c r="B217" s="33"/>
      <c r="C217" s="33"/>
      <c r="D217" s="33"/>
      <c r="E217" s="33"/>
      <c r="F217" s="33"/>
      <c r="G217" s="33"/>
      <c r="H217" s="33"/>
      <c r="I217" s="26"/>
    </row>
    <row r="218" spans="1:9" ht="21" x14ac:dyDescent="0.3">
      <c r="A218" s="32"/>
      <c r="B218" s="33"/>
      <c r="C218" s="33"/>
      <c r="D218" s="33"/>
      <c r="E218" s="33"/>
      <c r="F218" s="33"/>
      <c r="G218" s="33"/>
      <c r="H218" s="33"/>
      <c r="I218" s="26"/>
    </row>
    <row r="219" spans="1:9" ht="21" x14ac:dyDescent="0.3">
      <c r="A219" s="32"/>
      <c r="B219" s="33"/>
      <c r="C219" s="33"/>
      <c r="D219" s="33"/>
      <c r="E219" s="33"/>
      <c r="F219" s="33"/>
      <c r="G219" s="33"/>
      <c r="H219" s="33"/>
      <c r="I219" s="26"/>
    </row>
    <row r="220" spans="1:9" ht="21" x14ac:dyDescent="0.3">
      <c r="A220" s="32"/>
      <c r="B220" s="33"/>
      <c r="C220" s="33"/>
      <c r="D220" s="33"/>
      <c r="E220" s="33"/>
      <c r="F220" s="33"/>
      <c r="G220" s="33"/>
      <c r="H220" s="33"/>
      <c r="I220" s="26"/>
    </row>
    <row r="221" spans="1:9" ht="21" x14ac:dyDescent="0.3">
      <c r="A221" s="32"/>
      <c r="B221" s="33"/>
      <c r="C221" s="33"/>
      <c r="D221" s="33"/>
      <c r="E221" s="33"/>
      <c r="F221" s="33"/>
      <c r="G221" s="33"/>
      <c r="H221" s="33"/>
      <c r="I221" s="26"/>
    </row>
    <row r="222" spans="1:9" ht="21" x14ac:dyDescent="0.3">
      <c r="A222" s="32"/>
      <c r="B222" s="33"/>
      <c r="C222" s="33"/>
      <c r="D222" s="33"/>
      <c r="E222" s="33"/>
      <c r="F222" s="33"/>
      <c r="G222" s="33"/>
      <c r="H222" s="33"/>
      <c r="I222" s="26"/>
    </row>
    <row r="223" spans="1:9" ht="21" x14ac:dyDescent="0.3">
      <c r="A223" s="32"/>
      <c r="B223" s="33"/>
      <c r="C223" s="33"/>
      <c r="D223" s="33"/>
      <c r="E223" s="33"/>
      <c r="F223" s="33"/>
      <c r="G223" s="33"/>
      <c r="H223" s="33"/>
      <c r="I223" s="26"/>
    </row>
    <row r="224" spans="1:9" ht="21" x14ac:dyDescent="0.3">
      <c r="A224" s="32"/>
      <c r="B224" s="33"/>
      <c r="C224" s="33"/>
      <c r="D224" s="33"/>
      <c r="E224" s="33"/>
      <c r="F224" s="33"/>
      <c r="G224" s="33"/>
      <c r="H224" s="33"/>
      <c r="I224" s="26"/>
    </row>
    <row r="225" spans="1:9" ht="21" x14ac:dyDescent="0.3">
      <c r="A225" s="32"/>
      <c r="B225" s="33"/>
      <c r="C225" s="33"/>
      <c r="D225" s="33"/>
      <c r="E225" s="33"/>
      <c r="F225" s="33"/>
      <c r="G225" s="33"/>
      <c r="H225" s="33"/>
      <c r="I225" s="26"/>
    </row>
    <row r="226" spans="1:9" ht="21" x14ac:dyDescent="0.3">
      <c r="A226" s="32"/>
      <c r="B226" s="33"/>
      <c r="C226" s="33"/>
      <c r="D226" s="33"/>
      <c r="E226" s="33"/>
      <c r="F226" s="33"/>
      <c r="G226" s="33"/>
      <c r="H226" s="33"/>
      <c r="I226" s="26"/>
    </row>
    <row r="227" spans="1:9" ht="21" x14ac:dyDescent="0.3">
      <c r="A227" s="32"/>
      <c r="B227" s="33"/>
      <c r="C227" s="33"/>
      <c r="D227" s="33"/>
      <c r="E227" s="33"/>
      <c r="F227" s="33"/>
      <c r="G227" s="33"/>
      <c r="H227" s="33"/>
      <c r="I227" s="26"/>
    </row>
    <row r="228" spans="1:9" ht="21" x14ac:dyDescent="0.3">
      <c r="A228" s="32"/>
      <c r="B228" s="33"/>
      <c r="C228" s="33"/>
      <c r="D228" s="33"/>
      <c r="E228" s="33"/>
      <c r="F228" s="33"/>
      <c r="G228" s="33"/>
      <c r="H228" s="33"/>
      <c r="I228" s="26"/>
    </row>
    <row r="229" spans="1:9" ht="21" x14ac:dyDescent="0.3">
      <c r="A229" s="32"/>
      <c r="B229" s="33"/>
      <c r="C229" s="33"/>
      <c r="D229" s="33"/>
      <c r="E229" s="33"/>
      <c r="F229" s="33"/>
      <c r="G229" s="33"/>
      <c r="H229" s="33"/>
      <c r="I229" s="26"/>
    </row>
    <row r="230" spans="1:9" ht="21" x14ac:dyDescent="0.3">
      <c r="A230" s="32"/>
      <c r="B230" s="33"/>
      <c r="C230" s="33"/>
      <c r="D230" s="33"/>
      <c r="E230" s="33"/>
      <c r="F230" s="33"/>
      <c r="G230" s="33"/>
      <c r="H230" s="33"/>
      <c r="I230" s="26"/>
    </row>
    <row r="231" spans="1:9" ht="21" x14ac:dyDescent="0.3">
      <c r="A231" s="32"/>
      <c r="B231" s="33"/>
      <c r="C231" s="33"/>
      <c r="D231" s="33"/>
      <c r="E231" s="33"/>
      <c r="F231" s="33"/>
      <c r="G231" s="33"/>
      <c r="H231" s="33"/>
      <c r="I231" s="26"/>
    </row>
    <row r="232" spans="1:9" ht="21" x14ac:dyDescent="0.3">
      <c r="A232" s="32"/>
      <c r="B232" s="33"/>
      <c r="C232" s="33"/>
      <c r="D232" s="33"/>
      <c r="E232" s="33"/>
      <c r="F232" s="33"/>
      <c r="G232" s="33"/>
      <c r="H232" s="33"/>
      <c r="I232" s="26"/>
    </row>
    <row r="233" spans="1:9" ht="21" x14ac:dyDescent="0.3">
      <c r="A233" s="32"/>
      <c r="B233" s="33"/>
      <c r="C233" s="33"/>
      <c r="D233" s="33"/>
      <c r="E233" s="33"/>
      <c r="F233" s="33"/>
      <c r="G233" s="33"/>
      <c r="H233" s="33"/>
      <c r="I233" s="26"/>
    </row>
    <row r="234" spans="1:9" ht="21" x14ac:dyDescent="0.3">
      <c r="A234" s="32"/>
      <c r="B234" s="33"/>
      <c r="C234" s="33"/>
      <c r="D234" s="33"/>
      <c r="E234" s="33"/>
      <c r="F234" s="33"/>
      <c r="G234" s="33"/>
      <c r="H234" s="33"/>
      <c r="I234" s="26"/>
    </row>
    <row r="235" spans="1:9" ht="21" x14ac:dyDescent="0.3">
      <c r="A235" s="32"/>
      <c r="B235" s="33"/>
      <c r="C235" s="33"/>
      <c r="D235" s="33"/>
      <c r="E235" s="33"/>
      <c r="F235" s="33"/>
      <c r="G235" s="33"/>
      <c r="H235" s="33"/>
      <c r="I235" s="26"/>
    </row>
    <row r="236" spans="1:9" ht="21" x14ac:dyDescent="0.3">
      <c r="A236" s="34"/>
      <c r="B236" s="35"/>
      <c r="C236" s="35"/>
      <c r="D236" s="35"/>
      <c r="E236" s="35"/>
      <c r="F236" s="35"/>
      <c r="G236" s="35"/>
      <c r="H236" s="35"/>
      <c r="I236" s="27"/>
    </row>
    <row r="237" spans="1:9" ht="21" x14ac:dyDescent="0.3">
      <c r="A237" s="101" t="s">
        <v>84</v>
      </c>
      <c r="B237" s="102"/>
      <c r="C237" s="102"/>
      <c r="D237" s="102"/>
      <c r="E237" s="102"/>
      <c r="F237" s="102"/>
      <c r="G237" s="102"/>
      <c r="H237" s="102"/>
      <c r="I237" s="103"/>
    </row>
    <row r="238" spans="1:9" ht="21" x14ac:dyDescent="0.3">
      <c r="A238" s="30"/>
      <c r="B238" s="31"/>
      <c r="C238" s="31"/>
      <c r="D238" s="31"/>
      <c r="E238" s="31"/>
      <c r="F238" s="31"/>
      <c r="G238" s="31"/>
      <c r="H238" s="31"/>
      <c r="I238" s="25"/>
    </row>
    <row r="239" spans="1:9" ht="21" x14ac:dyDescent="0.3">
      <c r="A239" s="32"/>
      <c r="B239" s="33"/>
      <c r="C239" s="33"/>
      <c r="D239" s="33"/>
      <c r="E239" s="33"/>
      <c r="F239" s="33"/>
      <c r="G239" s="33"/>
      <c r="H239" s="33"/>
      <c r="I239" s="26"/>
    </row>
    <row r="240" spans="1:9" ht="21" x14ac:dyDescent="0.3">
      <c r="A240" s="32"/>
      <c r="B240" s="33"/>
      <c r="C240" s="33"/>
      <c r="D240" s="33"/>
      <c r="E240" s="33"/>
      <c r="F240" s="33"/>
      <c r="G240" s="33"/>
      <c r="H240" s="33"/>
      <c r="I240" s="26"/>
    </row>
    <row r="241" spans="1:9" ht="21" x14ac:dyDescent="0.3">
      <c r="A241" s="32"/>
      <c r="B241" s="33"/>
      <c r="C241" s="33"/>
      <c r="D241" s="33"/>
      <c r="E241" s="33"/>
      <c r="F241" s="33"/>
      <c r="G241" s="33"/>
      <c r="H241" s="33"/>
      <c r="I241" s="26"/>
    </row>
    <row r="242" spans="1:9" ht="21" x14ac:dyDescent="0.3">
      <c r="A242" s="32"/>
      <c r="B242" s="33"/>
      <c r="C242" s="33"/>
      <c r="D242" s="33"/>
      <c r="E242" s="33"/>
      <c r="F242" s="33"/>
      <c r="G242" s="33"/>
      <c r="H242" s="33"/>
      <c r="I242" s="26"/>
    </row>
    <row r="243" spans="1:9" ht="21" x14ac:dyDescent="0.3">
      <c r="A243" s="32"/>
      <c r="B243" s="33"/>
      <c r="C243" s="33"/>
      <c r="D243" s="33"/>
      <c r="E243" s="33"/>
      <c r="F243" s="33"/>
      <c r="G243" s="33"/>
      <c r="H243" s="33"/>
      <c r="I243" s="26"/>
    </row>
    <row r="244" spans="1:9" ht="21" x14ac:dyDescent="0.3">
      <c r="A244" s="32"/>
      <c r="B244" s="33"/>
      <c r="C244" s="33"/>
      <c r="D244" s="33"/>
      <c r="E244" s="33"/>
      <c r="F244" s="33"/>
      <c r="G244" s="33"/>
      <c r="H244" s="33"/>
      <c r="I244" s="26"/>
    </row>
    <row r="245" spans="1:9" ht="21" x14ac:dyDescent="0.3">
      <c r="A245" s="32"/>
      <c r="B245" s="33"/>
      <c r="C245" s="33"/>
      <c r="D245" s="33"/>
      <c r="E245" s="33"/>
      <c r="F245" s="33"/>
      <c r="G245" s="33"/>
      <c r="H245" s="33"/>
      <c r="I245" s="26"/>
    </row>
    <row r="246" spans="1:9" ht="21" x14ac:dyDescent="0.3">
      <c r="A246" s="32"/>
      <c r="B246" s="33"/>
      <c r="C246" s="33"/>
      <c r="D246" s="33"/>
      <c r="E246" s="33"/>
      <c r="F246" s="33"/>
      <c r="G246" s="33"/>
      <c r="H246" s="33"/>
      <c r="I246" s="26"/>
    </row>
    <row r="247" spans="1:9" ht="21" x14ac:dyDescent="0.3">
      <c r="A247" s="32"/>
      <c r="B247" s="33"/>
      <c r="C247" s="33"/>
      <c r="D247" s="33"/>
      <c r="E247" s="33"/>
      <c r="F247" s="33"/>
      <c r="G247" s="33"/>
      <c r="H247" s="33"/>
      <c r="I247" s="26"/>
    </row>
    <row r="248" spans="1:9" ht="21" x14ac:dyDescent="0.3">
      <c r="A248" s="32"/>
      <c r="B248" s="33"/>
      <c r="C248" s="33"/>
      <c r="D248" s="33"/>
      <c r="E248" s="33"/>
      <c r="F248" s="33"/>
      <c r="G248" s="33"/>
      <c r="H248" s="33"/>
      <c r="I248" s="26"/>
    </row>
    <row r="249" spans="1:9" ht="21" x14ac:dyDescent="0.3">
      <c r="A249" s="32"/>
      <c r="B249" s="33"/>
      <c r="C249" s="33"/>
      <c r="D249" s="33"/>
      <c r="E249" s="33"/>
      <c r="F249" s="33"/>
      <c r="G249" s="33"/>
      <c r="H249" s="33"/>
      <c r="I249" s="26"/>
    </row>
    <row r="250" spans="1:9" ht="21" x14ac:dyDescent="0.3">
      <c r="A250" s="32"/>
      <c r="B250" s="33"/>
      <c r="C250" s="33"/>
      <c r="D250" s="33"/>
      <c r="E250" s="33"/>
      <c r="F250" s="33"/>
      <c r="G250" s="33"/>
      <c r="H250" s="33"/>
      <c r="I250" s="26"/>
    </row>
    <row r="251" spans="1:9" ht="21" x14ac:dyDescent="0.3">
      <c r="A251" s="32"/>
      <c r="B251" s="33"/>
      <c r="C251" s="33"/>
      <c r="D251" s="33"/>
      <c r="E251" s="33"/>
      <c r="F251" s="33"/>
      <c r="G251" s="33"/>
      <c r="H251" s="33"/>
      <c r="I251" s="26"/>
    </row>
    <row r="252" spans="1:9" ht="21" x14ac:dyDescent="0.3">
      <c r="A252" s="32"/>
      <c r="B252" s="33"/>
      <c r="C252" s="33"/>
      <c r="D252" s="33"/>
      <c r="E252" s="33"/>
      <c r="F252" s="33"/>
      <c r="G252" s="33"/>
      <c r="H252" s="33"/>
      <c r="I252" s="26"/>
    </row>
    <row r="253" spans="1:9" ht="21" x14ac:dyDescent="0.3">
      <c r="A253" s="32"/>
      <c r="B253" s="33"/>
      <c r="C253" s="33"/>
      <c r="D253" s="33"/>
      <c r="E253" s="33"/>
      <c r="F253" s="33"/>
      <c r="G253" s="33"/>
      <c r="H253" s="33"/>
      <c r="I253" s="26"/>
    </row>
    <row r="254" spans="1:9" ht="21" x14ac:dyDescent="0.3">
      <c r="A254" s="32"/>
      <c r="B254" s="33"/>
      <c r="C254" s="33"/>
      <c r="D254" s="33"/>
      <c r="E254" s="33"/>
      <c r="F254" s="33"/>
      <c r="G254" s="33"/>
      <c r="H254" s="33"/>
      <c r="I254" s="26"/>
    </row>
    <row r="255" spans="1:9" ht="21" x14ac:dyDescent="0.3">
      <c r="A255" s="32"/>
      <c r="B255" s="33"/>
      <c r="C255" s="33"/>
      <c r="D255" s="33"/>
      <c r="E255" s="33"/>
      <c r="F255" s="33"/>
      <c r="G255" s="33"/>
      <c r="H255" s="33"/>
      <c r="I255" s="26"/>
    </row>
    <row r="256" spans="1:9" ht="21" x14ac:dyDescent="0.3">
      <c r="A256" s="32"/>
      <c r="B256" s="33"/>
      <c r="C256" s="33"/>
      <c r="D256" s="33"/>
      <c r="E256" s="33"/>
      <c r="F256" s="33"/>
      <c r="G256" s="33"/>
      <c r="H256" s="33"/>
      <c r="I256" s="26"/>
    </row>
    <row r="257" spans="1:9" ht="21" x14ac:dyDescent="0.3">
      <c r="A257" s="32"/>
      <c r="B257" s="33"/>
      <c r="C257" s="33"/>
      <c r="D257" s="33"/>
      <c r="E257" s="33"/>
      <c r="F257" s="33"/>
      <c r="G257" s="33"/>
      <c r="H257" s="33"/>
      <c r="I257" s="26"/>
    </row>
    <row r="258" spans="1:9" ht="21" x14ac:dyDescent="0.3">
      <c r="A258" s="32"/>
      <c r="B258" s="33"/>
      <c r="C258" s="33"/>
      <c r="D258" s="33"/>
      <c r="E258" s="33"/>
      <c r="F258" s="33"/>
      <c r="G258" s="33"/>
      <c r="H258" s="33"/>
      <c r="I258" s="26"/>
    </row>
    <row r="259" spans="1:9" ht="21" x14ac:dyDescent="0.3">
      <c r="A259" s="32"/>
      <c r="B259" s="33"/>
      <c r="C259" s="33"/>
      <c r="D259" s="33"/>
      <c r="E259" s="33"/>
      <c r="F259" s="33"/>
      <c r="G259" s="33"/>
      <c r="H259" s="33"/>
      <c r="I259" s="26"/>
    </row>
    <row r="260" spans="1:9" ht="21" x14ac:dyDescent="0.3">
      <c r="A260" s="32"/>
      <c r="B260" s="33"/>
      <c r="C260" s="33"/>
      <c r="D260" s="33"/>
      <c r="E260" s="33"/>
      <c r="F260" s="33"/>
      <c r="G260" s="33"/>
      <c r="H260" s="33"/>
      <c r="I260" s="26"/>
    </row>
    <row r="261" spans="1:9" ht="21" x14ac:dyDescent="0.3">
      <c r="A261" s="32"/>
      <c r="B261" s="33"/>
      <c r="C261" s="33"/>
      <c r="D261" s="33"/>
      <c r="E261" s="33"/>
      <c r="F261" s="33"/>
      <c r="G261" s="33"/>
      <c r="H261" s="33"/>
      <c r="I261" s="26"/>
    </row>
    <row r="262" spans="1:9" ht="21" x14ac:dyDescent="0.3">
      <c r="A262" s="32"/>
      <c r="B262" s="33"/>
      <c r="C262" s="33"/>
      <c r="D262" s="33"/>
      <c r="E262" s="33"/>
      <c r="F262" s="33"/>
      <c r="G262" s="33"/>
      <c r="H262" s="33"/>
      <c r="I262" s="26"/>
    </row>
    <row r="263" spans="1:9" ht="21" x14ac:dyDescent="0.3">
      <c r="A263" s="32"/>
      <c r="B263" s="33"/>
      <c r="C263" s="33"/>
      <c r="D263" s="33"/>
      <c r="E263" s="33"/>
      <c r="F263" s="33"/>
      <c r="G263" s="33"/>
      <c r="H263" s="33"/>
      <c r="I263" s="26"/>
    </row>
    <row r="264" spans="1:9" ht="21" x14ac:dyDescent="0.3">
      <c r="A264" s="32"/>
      <c r="B264" s="33"/>
      <c r="C264" s="33"/>
      <c r="D264" s="33"/>
      <c r="E264" s="33"/>
      <c r="F264" s="33"/>
      <c r="G264" s="33"/>
      <c r="H264" s="33"/>
      <c r="I264" s="26"/>
    </row>
    <row r="265" spans="1:9" ht="21" x14ac:dyDescent="0.3">
      <c r="A265" s="32"/>
      <c r="B265" s="33"/>
      <c r="C265" s="33"/>
      <c r="D265" s="33"/>
      <c r="E265" s="33"/>
      <c r="F265" s="33"/>
      <c r="G265" s="33"/>
      <c r="H265" s="33"/>
      <c r="I265" s="26"/>
    </row>
    <row r="266" spans="1:9" ht="21" hidden="1" x14ac:dyDescent="0.3">
      <c r="A266" s="32"/>
      <c r="B266" s="33"/>
      <c r="C266" s="33"/>
      <c r="D266" s="33"/>
      <c r="E266" s="33"/>
      <c r="F266" s="33"/>
      <c r="G266" s="33"/>
      <c r="H266" s="33"/>
      <c r="I266" s="26"/>
    </row>
    <row r="267" spans="1:9" ht="21" hidden="1" x14ac:dyDescent="0.3">
      <c r="A267" s="32"/>
      <c r="B267" s="33"/>
      <c r="C267" s="33"/>
      <c r="D267" s="33"/>
      <c r="E267" s="33"/>
      <c r="F267" s="33"/>
      <c r="G267" s="33"/>
      <c r="H267" s="33"/>
      <c r="I267" s="26"/>
    </row>
    <row r="268" spans="1:9" ht="21" hidden="1" x14ac:dyDescent="0.3">
      <c r="A268" s="32"/>
      <c r="B268" s="33"/>
      <c r="C268" s="33"/>
      <c r="D268" s="33"/>
      <c r="E268" s="33"/>
      <c r="F268" s="33"/>
      <c r="G268" s="33"/>
      <c r="H268" s="33"/>
      <c r="I268" s="26"/>
    </row>
    <row r="269" spans="1:9" ht="21" hidden="1" x14ac:dyDescent="0.3">
      <c r="A269" s="32"/>
      <c r="B269" s="33"/>
      <c r="C269" s="33"/>
      <c r="D269" s="33"/>
      <c r="E269" s="33"/>
      <c r="F269" s="33"/>
      <c r="G269" s="33"/>
      <c r="H269" s="33"/>
      <c r="I269" s="26"/>
    </row>
    <row r="270" spans="1:9" ht="21" hidden="1" x14ac:dyDescent="0.3">
      <c r="A270" s="32"/>
      <c r="B270" s="33"/>
      <c r="C270" s="33"/>
      <c r="D270" s="33"/>
      <c r="E270" s="33"/>
      <c r="F270" s="33"/>
      <c r="G270" s="33"/>
      <c r="H270" s="33"/>
      <c r="I270" s="26"/>
    </row>
    <row r="271" spans="1:9" ht="21" hidden="1" x14ac:dyDescent="0.3">
      <c r="A271" s="32"/>
      <c r="B271" s="33"/>
      <c r="C271" s="33"/>
      <c r="D271" s="33"/>
      <c r="E271" s="33"/>
      <c r="F271" s="33"/>
      <c r="G271" s="33"/>
      <c r="H271" s="33"/>
      <c r="I271" s="26"/>
    </row>
    <row r="272" spans="1:9" ht="21" hidden="1" x14ac:dyDescent="0.3">
      <c r="A272" s="32"/>
      <c r="B272" s="33"/>
      <c r="C272" s="33"/>
      <c r="D272" s="33"/>
      <c r="E272" s="33"/>
      <c r="F272" s="33"/>
      <c r="G272" s="33"/>
      <c r="H272" s="33"/>
      <c r="I272" s="26"/>
    </row>
    <row r="273" spans="1:9" ht="21" hidden="1" x14ac:dyDescent="0.3">
      <c r="A273" s="32"/>
      <c r="B273" s="33"/>
      <c r="C273" s="33"/>
      <c r="D273" s="33"/>
      <c r="E273" s="33"/>
      <c r="F273" s="33"/>
      <c r="G273" s="33"/>
      <c r="H273" s="33"/>
      <c r="I273" s="26"/>
    </row>
    <row r="274" spans="1:9" ht="21" hidden="1" x14ac:dyDescent="0.3">
      <c r="A274" s="32"/>
      <c r="B274" s="33"/>
      <c r="C274" s="33"/>
      <c r="D274" s="33"/>
      <c r="E274" s="33"/>
      <c r="F274" s="33"/>
      <c r="G274" s="33"/>
      <c r="H274" s="33"/>
      <c r="I274" s="26"/>
    </row>
    <row r="275" spans="1:9" ht="21" x14ac:dyDescent="0.3">
      <c r="A275" s="100" t="s">
        <v>27</v>
      </c>
      <c r="B275" s="100"/>
      <c r="C275" s="100"/>
      <c r="D275" s="100"/>
      <c r="E275" s="100"/>
      <c r="F275" s="100"/>
      <c r="G275" s="100"/>
      <c r="H275" s="100"/>
      <c r="I275" s="100"/>
    </row>
    <row r="276" spans="1:9" ht="21" x14ac:dyDescent="0.3">
      <c r="A276" s="149" t="s">
        <v>86</v>
      </c>
      <c r="B276" s="150"/>
      <c r="C276" s="150"/>
      <c r="D276" s="150"/>
      <c r="E276" s="150"/>
      <c r="F276" s="150"/>
      <c r="G276" s="150"/>
      <c r="H276" s="150"/>
      <c r="I276" s="151"/>
    </row>
    <row r="277" spans="1:9" ht="21" x14ac:dyDescent="0.3">
      <c r="A277" s="152" t="s">
        <v>87</v>
      </c>
      <c r="B277" s="153"/>
      <c r="C277" s="153"/>
      <c r="D277" s="153"/>
      <c r="E277" s="153"/>
      <c r="F277" s="153"/>
      <c r="G277" s="153"/>
      <c r="H277" s="153"/>
      <c r="I277" s="154"/>
    </row>
    <row r="278" spans="1:9" ht="45" customHeight="1" x14ac:dyDescent="0.3">
      <c r="A278" s="152" t="s">
        <v>88</v>
      </c>
      <c r="B278" s="153"/>
      <c r="C278" s="153"/>
      <c r="D278" s="153"/>
      <c r="E278" s="153"/>
      <c r="F278" s="153"/>
      <c r="G278" s="153"/>
      <c r="H278" s="153"/>
      <c r="I278" s="154"/>
    </row>
    <row r="279" spans="1:9" ht="42.75" customHeight="1" x14ac:dyDescent="0.3">
      <c r="A279" s="152" t="s">
        <v>89</v>
      </c>
      <c r="B279" s="153"/>
      <c r="C279" s="153"/>
      <c r="D279" s="153"/>
      <c r="E279" s="153"/>
      <c r="F279" s="153"/>
      <c r="G279" s="153"/>
      <c r="H279" s="153"/>
      <c r="I279" s="154"/>
    </row>
    <row r="280" spans="1:9" ht="21" x14ac:dyDescent="0.3">
      <c r="A280" s="152" t="s">
        <v>90</v>
      </c>
      <c r="B280" s="153"/>
      <c r="C280" s="153"/>
      <c r="D280" s="153"/>
      <c r="E280" s="153"/>
      <c r="F280" s="153"/>
      <c r="G280" s="153"/>
      <c r="H280" s="153"/>
      <c r="I280" s="154"/>
    </row>
    <row r="281" spans="1:9" ht="21" x14ac:dyDescent="0.3">
      <c r="A281" s="152" t="s">
        <v>91</v>
      </c>
      <c r="B281" s="153"/>
      <c r="C281" s="153"/>
      <c r="D281" s="153"/>
      <c r="E281" s="153"/>
      <c r="F281" s="153"/>
      <c r="G281" s="153"/>
      <c r="H281" s="153"/>
      <c r="I281" s="154"/>
    </row>
    <row r="282" spans="1:9" ht="45" customHeight="1" x14ac:dyDescent="0.3">
      <c r="A282" s="152" t="s">
        <v>92</v>
      </c>
      <c r="B282" s="153"/>
      <c r="C282" s="153"/>
      <c r="D282" s="153"/>
      <c r="E282" s="153"/>
      <c r="F282" s="153"/>
      <c r="G282" s="153"/>
      <c r="H282" s="153"/>
      <c r="I282" s="154"/>
    </row>
    <row r="283" spans="1:9" ht="45" customHeight="1" x14ac:dyDescent="0.3">
      <c r="A283" s="152" t="s">
        <v>93</v>
      </c>
      <c r="B283" s="153"/>
      <c r="C283" s="153"/>
      <c r="D283" s="153"/>
      <c r="E283" s="153"/>
      <c r="F283" s="153"/>
      <c r="G283" s="153"/>
      <c r="H283" s="153"/>
      <c r="I283" s="154"/>
    </row>
    <row r="284" spans="1:9" ht="21" x14ac:dyDescent="0.3">
      <c r="A284" s="155" t="s">
        <v>94</v>
      </c>
      <c r="B284" s="156"/>
      <c r="C284" s="156"/>
      <c r="D284" s="156"/>
      <c r="E284" s="156"/>
      <c r="F284" s="156"/>
      <c r="G284" s="156"/>
      <c r="H284" s="156"/>
      <c r="I284" s="157"/>
    </row>
    <row r="285" spans="1:9" ht="62.25" customHeight="1" x14ac:dyDescent="0.3">
      <c r="A285" s="147" t="s">
        <v>33</v>
      </c>
      <c r="B285" s="147"/>
      <c r="C285" s="147"/>
      <c r="D285" s="2" t="s">
        <v>4</v>
      </c>
      <c r="E285" s="22" t="s">
        <v>299</v>
      </c>
      <c r="F285" s="13" t="s">
        <v>10</v>
      </c>
      <c r="G285" s="2" t="s">
        <v>4</v>
      </c>
      <c r="H285" s="99"/>
      <c r="I285" s="99"/>
    </row>
  </sheetData>
  <mergeCells count="393">
    <mergeCell ref="C52:I52"/>
    <mergeCell ref="C49:I49"/>
    <mergeCell ref="J4:K4"/>
    <mergeCell ref="A99:B99"/>
    <mergeCell ref="C99:D99"/>
    <mergeCell ref="A100:B100"/>
    <mergeCell ref="C100:D100"/>
    <mergeCell ref="A88:B88"/>
    <mergeCell ref="C88:D88"/>
    <mergeCell ref="F88:G88"/>
    <mergeCell ref="A89:B89"/>
    <mergeCell ref="C89:D89"/>
    <mergeCell ref="F89:G100"/>
    <mergeCell ref="A85:I85"/>
    <mergeCell ref="A86:C87"/>
    <mergeCell ref="D86:D87"/>
    <mergeCell ref="F86:G86"/>
    <mergeCell ref="F87:G87"/>
    <mergeCell ref="H89:I100"/>
    <mergeCell ref="A90:B90"/>
    <mergeCell ref="C90:D90"/>
    <mergeCell ref="A91:B91"/>
    <mergeCell ref="C91:D91"/>
    <mergeCell ref="A92:B92"/>
    <mergeCell ref="C92:D92"/>
    <mergeCell ref="A93:B93"/>
    <mergeCell ref="A98:B98"/>
    <mergeCell ref="C98:D98"/>
    <mergeCell ref="A80:B80"/>
    <mergeCell ref="C80:D80"/>
    <mergeCell ref="A81:B81"/>
    <mergeCell ref="C81:D81"/>
    <mergeCell ref="A82:B82"/>
    <mergeCell ref="C82:D82"/>
    <mergeCell ref="A83:B83"/>
    <mergeCell ref="C83:D83"/>
    <mergeCell ref="A84:B84"/>
    <mergeCell ref="C84:D84"/>
    <mergeCell ref="C93:D93"/>
    <mergeCell ref="A94:B94"/>
    <mergeCell ref="C94:D94"/>
    <mergeCell ref="A95:B95"/>
    <mergeCell ref="C95:D95"/>
    <mergeCell ref="A96:B96"/>
    <mergeCell ref="C96:D96"/>
    <mergeCell ref="A97:B97"/>
    <mergeCell ref="C97:D97"/>
    <mergeCell ref="A69:I69"/>
    <mergeCell ref="A70:C71"/>
    <mergeCell ref="D70:D71"/>
    <mergeCell ref="F70:G70"/>
    <mergeCell ref="F71:G71"/>
    <mergeCell ref="A72:B72"/>
    <mergeCell ref="C72:D72"/>
    <mergeCell ref="F72:G72"/>
    <mergeCell ref="A73:B73"/>
    <mergeCell ref="C73:D73"/>
    <mergeCell ref="F73:G84"/>
    <mergeCell ref="H73:I84"/>
    <mergeCell ref="A74:B74"/>
    <mergeCell ref="C74:D74"/>
    <mergeCell ref="A75:B75"/>
    <mergeCell ref="C75:D75"/>
    <mergeCell ref="A76:B76"/>
    <mergeCell ref="C76:D76"/>
    <mergeCell ref="A77:B77"/>
    <mergeCell ref="C77:D77"/>
    <mergeCell ref="A78:B78"/>
    <mergeCell ref="C78:D78"/>
    <mergeCell ref="A79:B79"/>
    <mergeCell ref="C79:D79"/>
    <mergeCell ref="F57:G68"/>
    <mergeCell ref="H57:I68"/>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A68:B68"/>
    <mergeCell ref="C68:D68"/>
    <mergeCell ref="A158:B158"/>
    <mergeCell ref="C158:D158"/>
    <mergeCell ref="F158:G158"/>
    <mergeCell ref="A159:B159"/>
    <mergeCell ref="C159:D159"/>
    <mergeCell ref="F159:G159"/>
    <mergeCell ref="A160:B160"/>
    <mergeCell ref="C160:D160"/>
    <mergeCell ref="F160:G160"/>
    <mergeCell ref="A164:B164"/>
    <mergeCell ref="C164:D164"/>
    <mergeCell ref="F164:G164"/>
    <mergeCell ref="A161:B161"/>
    <mergeCell ref="C161:D161"/>
    <mergeCell ref="F161:G161"/>
    <mergeCell ref="A162:B162"/>
    <mergeCell ref="C162:D162"/>
    <mergeCell ref="F162:G162"/>
    <mergeCell ref="A163:B163"/>
    <mergeCell ref="C163:D163"/>
    <mergeCell ref="F163:G163"/>
    <mergeCell ref="A157:B157"/>
    <mergeCell ref="C157:D157"/>
    <mergeCell ref="F157:G157"/>
    <mergeCell ref="A151:B151"/>
    <mergeCell ref="C151:D151"/>
    <mergeCell ref="F151:G151"/>
    <mergeCell ref="A152:B152"/>
    <mergeCell ref="C152:D152"/>
    <mergeCell ref="F152:G152"/>
    <mergeCell ref="A153:B153"/>
    <mergeCell ref="C153:D153"/>
    <mergeCell ref="F153:G153"/>
    <mergeCell ref="A154:I154"/>
    <mergeCell ref="A155:B155"/>
    <mergeCell ref="A149:B149"/>
    <mergeCell ref="C149:D149"/>
    <mergeCell ref="F149:G149"/>
    <mergeCell ref="A150:B150"/>
    <mergeCell ref="C150:D150"/>
    <mergeCell ref="F150:G150"/>
    <mergeCell ref="C155:D155"/>
    <mergeCell ref="F155:G155"/>
    <mergeCell ref="A156:B156"/>
    <mergeCell ref="C156:D156"/>
    <mergeCell ref="F156:G156"/>
    <mergeCell ref="A146:B146"/>
    <mergeCell ref="C146:D146"/>
    <mergeCell ref="F146:G146"/>
    <mergeCell ref="A147:B147"/>
    <mergeCell ref="C147:D147"/>
    <mergeCell ref="F147:G147"/>
    <mergeCell ref="A148:B148"/>
    <mergeCell ref="C148:D148"/>
    <mergeCell ref="F148:G148"/>
    <mergeCell ref="C129:D129"/>
    <mergeCell ref="F129:G129"/>
    <mergeCell ref="C130:D130"/>
    <mergeCell ref="F130:G130"/>
    <mergeCell ref="F134:G134"/>
    <mergeCell ref="A137:B137"/>
    <mergeCell ref="A145:B145"/>
    <mergeCell ref="C145:D145"/>
    <mergeCell ref="F145:G145"/>
    <mergeCell ref="A143:I143"/>
    <mergeCell ref="A144:B144"/>
    <mergeCell ref="C144:D144"/>
    <mergeCell ref="C137:D137"/>
    <mergeCell ref="F137:G137"/>
    <mergeCell ref="A139:B139"/>
    <mergeCell ref="C139:D139"/>
    <mergeCell ref="F139:G139"/>
    <mergeCell ref="A140:B140"/>
    <mergeCell ref="C140:D140"/>
    <mergeCell ref="F140:G140"/>
    <mergeCell ref="A138:B138"/>
    <mergeCell ref="C138:D138"/>
    <mergeCell ref="F138:G138"/>
    <mergeCell ref="F144:G144"/>
    <mergeCell ref="A141:B141"/>
    <mergeCell ref="C141:D141"/>
    <mergeCell ref="F141:G141"/>
    <mergeCell ref="A142:B142"/>
    <mergeCell ref="C142:D142"/>
    <mergeCell ref="F142:G142"/>
    <mergeCell ref="A135:B135"/>
    <mergeCell ref="F122:G122"/>
    <mergeCell ref="C122:D122"/>
    <mergeCell ref="A122:B122"/>
    <mergeCell ref="A136:B136"/>
    <mergeCell ref="C136:D136"/>
    <mergeCell ref="F136:G136"/>
    <mergeCell ref="C135:D135"/>
    <mergeCell ref="F135:G135"/>
    <mergeCell ref="F126:G126"/>
    <mergeCell ref="C124:D124"/>
    <mergeCell ref="F124:G124"/>
    <mergeCell ref="C125:D125"/>
    <mergeCell ref="F125:G125"/>
    <mergeCell ref="C126:D126"/>
    <mergeCell ref="A123:I123"/>
    <mergeCell ref="C131:D131"/>
    <mergeCell ref="F131:G131"/>
    <mergeCell ref="A285:C285"/>
    <mergeCell ref="H285:I285"/>
    <mergeCell ref="A167:I167"/>
    <mergeCell ref="E169:I169"/>
    <mergeCell ref="A276:I276"/>
    <mergeCell ref="A282:I282"/>
    <mergeCell ref="A283:I283"/>
    <mergeCell ref="A284:I284"/>
    <mergeCell ref="A277:I277"/>
    <mergeCell ref="A278:I278"/>
    <mergeCell ref="A279:I279"/>
    <mergeCell ref="A280:I280"/>
    <mergeCell ref="A169:C169"/>
    <mergeCell ref="A275:I275"/>
    <mergeCell ref="A281:I281"/>
    <mergeCell ref="A237:I237"/>
    <mergeCell ref="E168:I168"/>
    <mergeCell ref="A170:C170"/>
    <mergeCell ref="E170:I170"/>
    <mergeCell ref="A205:I205"/>
    <mergeCell ref="A168:C168"/>
    <mergeCell ref="A34:C34"/>
    <mergeCell ref="H34:I34"/>
    <mergeCell ref="H113:I113"/>
    <mergeCell ref="G38:H38"/>
    <mergeCell ref="A39:C39"/>
    <mergeCell ref="A35:C35"/>
    <mergeCell ref="A40:C40"/>
    <mergeCell ref="A38:C38"/>
    <mergeCell ref="H44:I44"/>
    <mergeCell ref="G39:H39"/>
    <mergeCell ref="C51:E51"/>
    <mergeCell ref="A43:B43"/>
    <mergeCell ref="A113:F113"/>
    <mergeCell ref="H51:I51"/>
    <mergeCell ref="A108:C108"/>
    <mergeCell ref="H108:I108"/>
    <mergeCell ref="A109:C109"/>
    <mergeCell ref="H109:I109"/>
    <mergeCell ref="A110:C110"/>
    <mergeCell ref="H110:I110"/>
    <mergeCell ref="A111:C111"/>
    <mergeCell ref="H111:I111"/>
    <mergeCell ref="A104:C104"/>
    <mergeCell ref="A37:I37"/>
    <mergeCell ref="H48:I48"/>
    <mergeCell ref="H50:I50"/>
    <mergeCell ref="A42:I42"/>
    <mergeCell ref="A47:I47"/>
    <mergeCell ref="A116:I116"/>
    <mergeCell ref="H114:I114"/>
    <mergeCell ref="A41:C41"/>
    <mergeCell ref="H41:I41"/>
    <mergeCell ref="H104:I104"/>
    <mergeCell ref="A106:C106"/>
    <mergeCell ref="H106:I106"/>
    <mergeCell ref="A107:C107"/>
    <mergeCell ref="H107:I107"/>
    <mergeCell ref="A105:C105"/>
    <mergeCell ref="A53:I53"/>
    <mergeCell ref="A54:C55"/>
    <mergeCell ref="D54:D55"/>
    <mergeCell ref="F54:G54"/>
    <mergeCell ref="F55:G55"/>
    <mergeCell ref="A56:B56"/>
    <mergeCell ref="C56:D56"/>
    <mergeCell ref="F56:G56"/>
    <mergeCell ref="A57:B57"/>
    <mergeCell ref="A12:C12"/>
    <mergeCell ref="A33:I33"/>
    <mergeCell ref="H30:I30"/>
    <mergeCell ref="H29:I29"/>
    <mergeCell ref="A13:I13"/>
    <mergeCell ref="C26:E26"/>
    <mergeCell ref="C27:E27"/>
    <mergeCell ref="A1:I1"/>
    <mergeCell ref="A4:C4"/>
    <mergeCell ref="A2:C2"/>
    <mergeCell ref="E2:F2"/>
    <mergeCell ref="E4:F4"/>
    <mergeCell ref="E12:I12"/>
    <mergeCell ref="A6:C6"/>
    <mergeCell ref="A7:C7"/>
    <mergeCell ref="A8:C8"/>
    <mergeCell ref="E8:I8"/>
    <mergeCell ref="H7:I7"/>
    <mergeCell ref="E9:I9"/>
    <mergeCell ref="H14:I14"/>
    <mergeCell ref="H16:I16"/>
    <mergeCell ref="H17:I17"/>
    <mergeCell ref="H15:I15"/>
    <mergeCell ref="H18:I18"/>
    <mergeCell ref="A125:B125"/>
    <mergeCell ref="A126:B126"/>
    <mergeCell ref="A127:B127"/>
    <mergeCell ref="A128:B128"/>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H36:I36"/>
    <mergeCell ref="A36:C36"/>
    <mergeCell ref="H35:I35"/>
    <mergeCell ref="C166:I166"/>
    <mergeCell ref="A165:I165"/>
    <mergeCell ref="A102:I102"/>
    <mergeCell ref="A103:C103"/>
    <mergeCell ref="H103:I103"/>
    <mergeCell ref="A129:B129"/>
    <mergeCell ref="A130:B130"/>
    <mergeCell ref="A131:B131"/>
    <mergeCell ref="A124:B124"/>
    <mergeCell ref="H105:I105"/>
    <mergeCell ref="A115:F115"/>
    <mergeCell ref="H115:I115"/>
    <mergeCell ref="A114:F114"/>
    <mergeCell ref="A112:I112"/>
    <mergeCell ref="A134:B134"/>
    <mergeCell ref="C134:D134"/>
    <mergeCell ref="A132:I132"/>
    <mergeCell ref="A133:B133"/>
    <mergeCell ref="C133:D133"/>
    <mergeCell ref="F133:G133"/>
    <mergeCell ref="C127:D127"/>
    <mergeCell ref="F127:G127"/>
    <mergeCell ref="C128:D128"/>
    <mergeCell ref="F128:G128"/>
    <mergeCell ref="A44:B44"/>
    <mergeCell ref="A45:B45"/>
    <mergeCell ref="E44:G44"/>
    <mergeCell ref="E43:G43"/>
    <mergeCell ref="E45:G45"/>
    <mergeCell ref="C43:D43"/>
    <mergeCell ref="C44:D44"/>
    <mergeCell ref="C45:D45"/>
    <mergeCell ref="A46:B46"/>
    <mergeCell ref="C46:D46"/>
    <mergeCell ref="E46:G46"/>
    <mergeCell ref="C28:E28"/>
    <mergeCell ref="C29:E29"/>
    <mergeCell ref="C30:E30"/>
    <mergeCell ref="C31:E31"/>
    <mergeCell ref="C32:I32"/>
    <mergeCell ref="C14:E14"/>
    <mergeCell ref="C15:E15"/>
    <mergeCell ref="C16:E16"/>
    <mergeCell ref="C17:E17"/>
    <mergeCell ref="C18:E18"/>
    <mergeCell ref="C19:E19"/>
    <mergeCell ref="C20:E20"/>
    <mergeCell ref="C21:E21"/>
    <mergeCell ref="C22:E22"/>
    <mergeCell ref="C24:I24"/>
    <mergeCell ref="C23:I23"/>
    <mergeCell ref="H19:I19"/>
    <mergeCell ref="H22:I22"/>
    <mergeCell ref="H27:I27"/>
    <mergeCell ref="H28:I28"/>
    <mergeCell ref="H31:I31"/>
    <mergeCell ref="H46:I46"/>
    <mergeCell ref="A101:G101"/>
    <mergeCell ref="H101:I101"/>
    <mergeCell ref="C48:E48"/>
    <mergeCell ref="C50:E50"/>
    <mergeCell ref="A121:I121"/>
    <mergeCell ref="F117:G117"/>
    <mergeCell ref="F118:G118"/>
    <mergeCell ref="F119:G119"/>
    <mergeCell ref="F120:G120"/>
    <mergeCell ref="A117:B117"/>
    <mergeCell ref="C117:D117"/>
    <mergeCell ref="A118:B118"/>
    <mergeCell ref="C118:D118"/>
    <mergeCell ref="A119:B119"/>
    <mergeCell ref="C119:D119"/>
    <mergeCell ref="A120:B120"/>
    <mergeCell ref="C120:D120"/>
    <mergeCell ref="H117:I117"/>
    <mergeCell ref="H118:I118"/>
    <mergeCell ref="H119:I119"/>
    <mergeCell ref="H120:I120"/>
    <mergeCell ref="C57:D57"/>
  </mergeCells>
  <dataValidations count="6">
    <dataValidation type="list" allowBlank="1" showInputMessage="1" showErrorMessage="1" sqref="H6:I6" xr:uid="{00000000-0002-0000-0000-000000000000}">
      <formula1>"Mr.Rushil Sanghvi,Mr.Fahad Quershi,Mr.Vaibhav Gite,Miss Ankita Mohite, Mr. Suraj Khare"</formula1>
    </dataValidation>
    <dataValidation type="list" allowBlank="1" showInputMessage="1" showErrorMessage="1" sqref="H26:I26" xr:uid="{00000000-0002-0000-0000-000001000000}">
      <formula1>"Middle,Upper"</formula1>
    </dataValidation>
    <dataValidation type="list" allowBlank="1" showInputMessage="1" showErrorMessage="1" sqref="C26:E26" xr:uid="{00000000-0002-0000-0000-000002000000}">
      <formula1>"Developing,Developed"</formula1>
    </dataValidation>
    <dataValidation type="list" allowBlank="1" showInputMessage="1" showErrorMessage="1" sqref="C27:E27" xr:uid="{00000000-0002-0000-0000-000003000000}">
      <formula1>"Bitumen,Concrete"</formula1>
    </dataValidation>
    <dataValidation type="list" allowBlank="1" showInputMessage="1" showErrorMessage="1" sqref="E105" xr:uid="{00000000-0002-0000-0000-000004000000}">
      <formula1>"300000,350000,400000,500000,600000,700000,800000,900000,1000000,1200000,1400000,1500000,1600000"</formula1>
    </dataValidation>
    <dataValidation type="list" allowBlank="1" showInputMessage="1" showErrorMessage="1" sqref="F122:G122" xr:uid="{00000000-0002-0000-0000-000005000000}">
      <formula1>"Fungible area,Balcony Area,Chajja Area,Cornice Area,AP Area,WS Area"</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68" max="16383" man="1"/>
    <brk id="164" max="16383" man="1"/>
    <brk id="204" max="16383" man="1"/>
    <brk id="23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topLeftCell="A16" zoomScale="70" zoomScaleNormal="70" workbookViewId="0">
      <selection activeCell="I23" sqref="I23"/>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00" t="s">
        <v>73</v>
      </c>
      <c r="B3" s="100"/>
      <c r="C3" s="100"/>
      <c r="D3" s="100"/>
      <c r="E3" s="100"/>
      <c r="F3" s="100"/>
      <c r="G3" s="100"/>
      <c r="H3" s="100"/>
      <c r="I3" s="100"/>
    </row>
    <row r="4" spans="1:11" s="1" customFormat="1" ht="20.25" customHeight="1" x14ac:dyDescent="0.4">
      <c r="A4" s="134">
        <v>1</v>
      </c>
      <c r="B4" s="134"/>
      <c r="C4" s="134"/>
      <c r="D4" s="135" t="s">
        <v>4</v>
      </c>
      <c r="E4" s="54" t="s">
        <v>148</v>
      </c>
      <c r="F4" s="136" t="s">
        <v>131</v>
      </c>
      <c r="G4" s="136"/>
      <c r="H4" s="54" t="s">
        <v>149</v>
      </c>
      <c r="I4" s="54" t="s">
        <v>150</v>
      </c>
      <c r="J4" s="3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38"/>
    </row>
    <row r="5" spans="1:11" s="1" customFormat="1" ht="21" x14ac:dyDescent="0.4">
      <c r="A5" s="134"/>
      <c r="B5" s="134"/>
      <c r="C5" s="134"/>
      <c r="D5" s="135"/>
      <c r="E5" s="54">
        <v>3</v>
      </c>
      <c r="F5" s="136">
        <v>1</v>
      </c>
      <c r="G5" s="136"/>
      <c r="H5" s="54">
        <v>0</v>
      </c>
      <c r="I5" s="54">
        <f ca="1">--TRIM(RIGHT(SUBSTITUTE(LEFT(A4,_xlfn.AGGREGATE(16,6,FIND({0,1,2,3,4,5,6,7,8,9},A4,ROW(INDIRECT("1:"&amp;LEN(A4)))),1))," ",REPT(" ",LEN(A4))),LEN(A4)))</f>
        <v>1</v>
      </c>
      <c r="J5" s="37" t="s">
        <v>154</v>
      </c>
      <c r="K5" s="38"/>
    </row>
    <row r="6" spans="1:11" s="1" customFormat="1" ht="20.25" customHeight="1" x14ac:dyDescent="0.4">
      <c r="A6" s="137" t="s">
        <v>152</v>
      </c>
      <c r="B6" s="137"/>
      <c r="C6" s="137" t="s">
        <v>166</v>
      </c>
      <c r="D6" s="137"/>
      <c r="E6" s="55" t="s">
        <v>167</v>
      </c>
      <c r="F6" s="137" t="s">
        <v>153</v>
      </c>
      <c r="G6" s="137"/>
      <c r="H6" s="48" t="s">
        <v>151</v>
      </c>
      <c r="I6" s="48"/>
      <c r="J6" s="40" t="s">
        <v>168</v>
      </c>
      <c r="K6" s="39">
        <f ca="1">I5*25%</f>
        <v>0.25</v>
      </c>
    </row>
    <row r="7" spans="1:11" s="1" customFormat="1" ht="20.25" customHeight="1" x14ac:dyDescent="0.4">
      <c r="A7" s="138" t="s">
        <v>169</v>
      </c>
      <c r="B7" s="138"/>
      <c r="C7" s="136">
        <f ca="1">K8</f>
        <v>1</v>
      </c>
      <c r="D7" s="136"/>
      <c r="E7" s="53">
        <f ca="1">((100/I5)*C7)/100</f>
        <v>1</v>
      </c>
      <c r="F7" s="138">
        <f ca="1">(((C7/I5*10)+(C8/I5*25)+(25/(F5+H5+I5)*C9)+(5/(I5)*C10)+(2.5/(I5)*C11)+(2.5/(I5)*C12)+(5/I5*C13)+(2.5/I5*C14)+(2.5/I5*C15)+(5/I5*C16)+(10/I5*C17)+(5/I5*C18))/100)</f>
        <v>0.35</v>
      </c>
      <c r="G7" s="138"/>
      <c r="H7" s="138" t="str">
        <f ca="1">J4</f>
        <v>Excavation work Completed. Plinth work completed</v>
      </c>
      <c r="I7" s="138"/>
      <c r="J7" s="40" t="s">
        <v>155</v>
      </c>
      <c r="K7" s="44">
        <f ca="1">I5*50%</f>
        <v>0.5</v>
      </c>
    </row>
    <row r="8" spans="1:11" s="1" customFormat="1" ht="21" x14ac:dyDescent="0.4">
      <c r="A8" s="138" t="s">
        <v>132</v>
      </c>
      <c r="B8" s="138"/>
      <c r="C8" s="168">
        <f ca="1">K16</f>
        <v>1</v>
      </c>
      <c r="D8" s="136"/>
      <c r="E8" s="53">
        <f ca="1">((100/I5)*C8)/100</f>
        <v>1</v>
      </c>
      <c r="F8" s="138"/>
      <c r="G8" s="138"/>
      <c r="H8" s="138"/>
      <c r="I8" s="138"/>
      <c r="J8" s="40" t="s">
        <v>156</v>
      </c>
      <c r="K8" s="44">
        <f ca="1">I5</f>
        <v>1</v>
      </c>
    </row>
    <row r="9" spans="1:11" s="1" customFormat="1" ht="21" customHeight="1" x14ac:dyDescent="0.4">
      <c r="A9" s="138" t="s">
        <v>170</v>
      </c>
      <c r="B9" s="138"/>
      <c r="C9" s="136">
        <v>0</v>
      </c>
      <c r="D9" s="136"/>
      <c r="E9" s="53">
        <f ca="1">((100/(F5+H5+I5))*C9)/100</f>
        <v>0</v>
      </c>
      <c r="F9" s="138"/>
      <c r="G9" s="138"/>
      <c r="H9" s="138"/>
      <c r="I9" s="138"/>
      <c r="J9" s="40" t="s">
        <v>157</v>
      </c>
      <c r="K9" s="45">
        <f ca="1">(IF(E5&gt;1,(I5/(E5+2)),I5*0.2))</f>
        <v>0.2</v>
      </c>
    </row>
    <row r="10" spans="1:11" s="1" customFormat="1" ht="21" customHeight="1" x14ac:dyDescent="0.4">
      <c r="A10" s="138" t="s">
        <v>171</v>
      </c>
      <c r="B10" s="138"/>
      <c r="C10" s="136">
        <v>0</v>
      </c>
      <c r="D10" s="136"/>
      <c r="E10" s="53">
        <f ca="1">((100/I5)*C10)/100</f>
        <v>0</v>
      </c>
      <c r="F10" s="138"/>
      <c r="G10" s="138"/>
      <c r="H10" s="138"/>
      <c r="I10" s="138"/>
      <c r="J10" s="40" t="s">
        <v>158</v>
      </c>
      <c r="K10" s="45">
        <f ca="1">(IF(E5&gt;1,(I5/(E5+2)+K9),I5*0.2+K9))</f>
        <v>0.4</v>
      </c>
    </row>
    <row r="11" spans="1:11" s="1" customFormat="1" ht="21" customHeight="1" x14ac:dyDescent="0.4">
      <c r="A11" s="166" t="s">
        <v>172</v>
      </c>
      <c r="B11" s="167"/>
      <c r="C11" s="136">
        <v>0</v>
      </c>
      <c r="D11" s="136"/>
      <c r="E11" s="53">
        <f ca="1">((100/I5)*C11)/100</f>
        <v>0</v>
      </c>
      <c r="F11" s="138"/>
      <c r="G11" s="138"/>
      <c r="H11" s="138"/>
      <c r="I11" s="138"/>
      <c r="J11" s="40" t="s">
        <v>173</v>
      </c>
      <c r="K11" s="45">
        <f ca="1">(IF(E5&gt;1,(I5/(E5+2)+K10),0))</f>
        <v>0.60000000000000009</v>
      </c>
    </row>
    <row r="12" spans="1:11" s="1" customFormat="1" ht="21" customHeight="1" x14ac:dyDescent="0.4">
      <c r="A12" s="166" t="s">
        <v>215</v>
      </c>
      <c r="B12" s="167"/>
      <c r="C12" s="136">
        <v>0</v>
      </c>
      <c r="D12" s="136"/>
      <c r="E12" s="53">
        <f ca="1">((100/I5)*C12)/100</f>
        <v>0</v>
      </c>
      <c r="F12" s="138"/>
      <c r="G12" s="138"/>
      <c r="H12" s="138"/>
      <c r="I12" s="138"/>
      <c r="J12" s="40" t="s">
        <v>174</v>
      </c>
      <c r="K12" s="45">
        <f ca="1">(IF(E5&gt;2,(I5/(E5+2)+K11),0))</f>
        <v>0.8</v>
      </c>
    </row>
    <row r="13" spans="1:11" s="1" customFormat="1" ht="57.75" customHeight="1" x14ac:dyDescent="0.4">
      <c r="A13" s="166" t="s">
        <v>212</v>
      </c>
      <c r="B13" s="167"/>
      <c r="C13" s="136">
        <v>0</v>
      </c>
      <c r="D13" s="136"/>
      <c r="E13" s="53">
        <f ca="1">((100/(I5))*C13)/100</f>
        <v>0</v>
      </c>
      <c r="F13" s="138"/>
      <c r="G13" s="138"/>
      <c r="H13" s="138"/>
      <c r="I13" s="138"/>
      <c r="J13" s="40" t="s">
        <v>176</v>
      </c>
      <c r="K13" s="46">
        <f>(IF(E5&gt;3,(I5/(E5+2)+K12),0))</f>
        <v>0</v>
      </c>
    </row>
    <row r="14" spans="1:11" s="1" customFormat="1" ht="21" x14ac:dyDescent="0.4">
      <c r="A14" s="138" t="s">
        <v>175</v>
      </c>
      <c r="B14" s="138"/>
      <c r="C14" s="136">
        <v>0</v>
      </c>
      <c r="D14" s="136"/>
      <c r="E14" s="53">
        <f ca="1">((100/(I5))*C14)/100</f>
        <v>0</v>
      </c>
      <c r="F14" s="138"/>
      <c r="G14" s="138"/>
      <c r="H14" s="138"/>
      <c r="I14" s="138"/>
      <c r="J14" s="40" t="s">
        <v>177</v>
      </c>
      <c r="K14" s="45">
        <f>(IF(E5&gt;4,(I5/(E5+2)+K13),0))</f>
        <v>0</v>
      </c>
    </row>
    <row r="15" spans="1:11" s="1" customFormat="1" ht="21" customHeight="1" x14ac:dyDescent="0.4">
      <c r="A15" s="138" t="s">
        <v>214</v>
      </c>
      <c r="B15" s="138"/>
      <c r="C15" s="136">
        <v>0</v>
      </c>
      <c r="D15" s="136"/>
      <c r="E15" s="53">
        <f ca="1">((100/I5)*C15)/100</f>
        <v>0</v>
      </c>
      <c r="F15" s="138"/>
      <c r="G15" s="138"/>
      <c r="H15" s="138"/>
      <c r="I15" s="138"/>
      <c r="J15" s="40" t="s">
        <v>159</v>
      </c>
      <c r="K15" s="45">
        <f>(IF(E5=1,(I5/(E5+3)+K10),IF(E5=0,(I5*0.3+K10),IF(E5&gt;1,0))))</f>
        <v>0</v>
      </c>
    </row>
    <row r="16" spans="1:11" s="1" customFormat="1" ht="21.6" thickBot="1" x14ac:dyDescent="0.45">
      <c r="A16" s="138" t="s">
        <v>213</v>
      </c>
      <c r="B16" s="138"/>
      <c r="C16" s="136">
        <v>0</v>
      </c>
      <c r="D16" s="136"/>
      <c r="E16" s="53">
        <f ca="1">((100/I5)*C16)/100</f>
        <v>0</v>
      </c>
      <c r="F16" s="138"/>
      <c r="G16" s="138"/>
      <c r="H16" s="138"/>
      <c r="I16" s="138"/>
      <c r="J16" s="42" t="s">
        <v>160</v>
      </c>
      <c r="K16" s="47">
        <f ca="1">(IF(E5&gt;1.5,(I5/(E5+2)+K10+MAX(0,K11-K10)+MAX(0,K12-K11)+MAX(0,K13-K12)+MAX(0,K14-K13)+MAX(0,K15-K14)),IF(E5=1,(I5/(E5+3)+K15),IF(E5=0,I5*0.3+K15))))</f>
        <v>1</v>
      </c>
    </row>
    <row r="17" spans="1:9" s="1" customFormat="1" ht="21" x14ac:dyDescent="0.3">
      <c r="A17" s="138" t="s">
        <v>178</v>
      </c>
      <c r="B17" s="138"/>
      <c r="C17" s="136">
        <v>0</v>
      </c>
      <c r="D17" s="136"/>
      <c r="E17" s="53">
        <f ca="1">((100/(I5))*C17)/100</f>
        <v>0</v>
      </c>
      <c r="F17" s="138"/>
      <c r="G17" s="138"/>
      <c r="H17" s="138"/>
      <c r="I17" s="138"/>
    </row>
    <row r="18" spans="1:9" s="1" customFormat="1" ht="21" x14ac:dyDescent="0.3">
      <c r="A18" s="138" t="s">
        <v>179</v>
      </c>
      <c r="B18" s="138"/>
      <c r="C18" s="136">
        <v>0</v>
      </c>
      <c r="D18" s="136"/>
      <c r="E18" s="53">
        <f ca="1">((100/(I5))*C18)/100</f>
        <v>0</v>
      </c>
      <c r="F18" s="138"/>
      <c r="G18" s="138"/>
      <c r="H18" s="138"/>
      <c r="I18" s="138"/>
    </row>
    <row r="23" spans="1:9" x14ac:dyDescent="0.3">
      <c r="B23" s="176" t="s">
        <v>216</v>
      </c>
      <c r="C23" s="176"/>
      <c r="D23" s="176"/>
      <c r="E23" s="176"/>
      <c r="F23" s="176"/>
      <c r="G23" s="176"/>
    </row>
    <row r="24" spans="1:9" ht="14.4" customHeight="1" x14ac:dyDescent="0.3">
      <c r="B24" s="171" t="s">
        <v>217</v>
      </c>
      <c r="C24" s="171" t="s">
        <v>218</v>
      </c>
      <c r="D24" s="174" t="s">
        <v>219</v>
      </c>
      <c r="E24" s="175" t="s">
        <v>220</v>
      </c>
      <c r="F24" s="172" t="s">
        <v>221</v>
      </c>
      <c r="G24" s="171" t="s">
        <v>222</v>
      </c>
    </row>
    <row r="25" spans="1:9" x14ac:dyDescent="0.3">
      <c r="B25" s="171"/>
      <c r="C25" s="171"/>
      <c r="D25" s="174"/>
      <c r="E25" s="175"/>
      <c r="F25" s="172"/>
      <c r="G25" s="171"/>
    </row>
    <row r="26" spans="1:9" x14ac:dyDescent="0.3">
      <c r="B26" s="56" t="s">
        <v>223</v>
      </c>
      <c r="C26" s="57">
        <v>10</v>
      </c>
      <c r="D26" s="57">
        <v>1</v>
      </c>
      <c r="E26" s="58"/>
      <c r="F26" s="59">
        <f>((E26/D26)*0.05)*100</f>
        <v>0</v>
      </c>
      <c r="G26" s="59">
        <f t="shared" ref="G26:G37" si="0">((E26/D26)*(C26/100))*100</f>
        <v>0</v>
      </c>
    </row>
    <row r="27" spans="1:9" x14ac:dyDescent="0.3">
      <c r="B27" s="56" t="s">
        <v>224</v>
      </c>
      <c r="C27" s="58">
        <v>10</v>
      </c>
      <c r="D27" s="58">
        <v>1</v>
      </c>
      <c r="E27" s="58"/>
      <c r="F27" s="59">
        <f>((E27/D27)*0.05)*100</f>
        <v>0</v>
      </c>
      <c r="G27" s="59">
        <f t="shared" si="0"/>
        <v>0</v>
      </c>
    </row>
    <row r="28" spans="1:9" x14ac:dyDescent="0.3">
      <c r="B28" s="56" t="s">
        <v>225</v>
      </c>
      <c r="C28" s="58">
        <v>15</v>
      </c>
      <c r="D28" s="58">
        <v>1</v>
      </c>
      <c r="E28" s="58"/>
      <c r="F28" s="59">
        <f>((E28/D28)*0.15)*100</f>
        <v>0</v>
      </c>
      <c r="G28" s="59">
        <f t="shared" si="0"/>
        <v>0</v>
      </c>
    </row>
    <row r="29" spans="1:9" x14ac:dyDescent="0.3">
      <c r="B29" s="60" t="s">
        <v>226</v>
      </c>
      <c r="C29" s="58">
        <v>25</v>
      </c>
      <c r="D29" s="58">
        <v>40</v>
      </c>
      <c r="E29" s="58"/>
      <c r="F29" s="59">
        <f>((E29/D29)*0.25)*100</f>
        <v>0</v>
      </c>
      <c r="G29" s="59">
        <f t="shared" si="0"/>
        <v>0</v>
      </c>
    </row>
    <row r="30" spans="1:9" x14ac:dyDescent="0.3">
      <c r="B30" s="60" t="s">
        <v>227</v>
      </c>
      <c r="C30" s="58">
        <v>5</v>
      </c>
      <c r="D30" s="58">
        <v>39</v>
      </c>
      <c r="E30" s="58"/>
      <c r="F30" s="59">
        <f>((E30/D30)*0.05)*100</f>
        <v>0</v>
      </c>
      <c r="G30" s="59">
        <f t="shared" si="0"/>
        <v>0</v>
      </c>
    </row>
    <row r="31" spans="1:9" ht="28.8" x14ac:dyDescent="0.3">
      <c r="B31" s="60" t="s">
        <v>228</v>
      </c>
      <c r="C31" s="58">
        <v>2.5</v>
      </c>
      <c r="D31" s="58">
        <v>39</v>
      </c>
      <c r="E31" s="58"/>
      <c r="F31" s="59">
        <f>((E31/D31)*0.025)*100</f>
        <v>0</v>
      </c>
      <c r="G31" s="59">
        <f t="shared" si="0"/>
        <v>0</v>
      </c>
    </row>
    <row r="32" spans="1:9" ht="28.8" x14ac:dyDescent="0.3">
      <c r="B32" s="60" t="s">
        <v>229</v>
      </c>
      <c r="C32" s="58">
        <v>2.5</v>
      </c>
      <c r="D32" s="58">
        <v>39</v>
      </c>
      <c r="E32" s="58"/>
      <c r="F32" s="59">
        <f>((E32/D32)*0.025)*100</f>
        <v>0</v>
      </c>
      <c r="G32" s="59">
        <f t="shared" si="0"/>
        <v>0</v>
      </c>
    </row>
    <row r="33" spans="1:7" ht="43.2" x14ac:dyDescent="0.3">
      <c r="B33" s="61" t="s">
        <v>230</v>
      </c>
      <c r="C33" s="58">
        <v>5</v>
      </c>
      <c r="D33" s="58">
        <v>39</v>
      </c>
      <c r="E33" s="58"/>
      <c r="F33" s="59">
        <f>((E33/D33)*0.05)*100</f>
        <v>0</v>
      </c>
      <c r="G33" s="59">
        <f t="shared" si="0"/>
        <v>0</v>
      </c>
    </row>
    <row r="34" spans="1:7" ht="28.8" x14ac:dyDescent="0.3">
      <c r="B34" s="61" t="s">
        <v>231</v>
      </c>
      <c r="C34" s="58">
        <v>5</v>
      </c>
      <c r="D34" s="58">
        <v>39</v>
      </c>
      <c r="E34" s="58"/>
      <c r="F34" s="59">
        <f>((E34/D34)*0.1)*100</f>
        <v>0</v>
      </c>
      <c r="G34" s="59">
        <f t="shared" si="0"/>
        <v>0</v>
      </c>
    </row>
    <row r="35" spans="1:7" ht="28.8" x14ac:dyDescent="0.3">
      <c r="B35" s="61" t="s">
        <v>232</v>
      </c>
      <c r="C35" s="58">
        <v>5</v>
      </c>
      <c r="D35" s="58">
        <v>39</v>
      </c>
      <c r="E35" s="58"/>
      <c r="F35" s="59">
        <f>((E35/D35)*0.05)*100</f>
        <v>0</v>
      </c>
      <c r="G35" s="59">
        <f t="shared" si="0"/>
        <v>0</v>
      </c>
    </row>
    <row r="36" spans="1:7" ht="43.2" x14ac:dyDescent="0.3">
      <c r="B36" s="61" t="s">
        <v>233</v>
      </c>
      <c r="C36" s="58">
        <v>10</v>
      </c>
      <c r="D36" s="58">
        <v>39</v>
      </c>
      <c r="E36" s="58"/>
      <c r="F36" s="59">
        <f>((E36/D36)*0.1)*100</f>
        <v>0</v>
      </c>
      <c r="G36" s="59">
        <f t="shared" si="0"/>
        <v>0</v>
      </c>
    </row>
    <row r="37" spans="1:7" ht="43.2" x14ac:dyDescent="0.3">
      <c r="B37" s="61" t="s">
        <v>234</v>
      </c>
      <c r="C37" s="58">
        <v>5</v>
      </c>
      <c r="D37" s="58">
        <v>39</v>
      </c>
      <c r="E37" s="58"/>
      <c r="F37" s="59">
        <f>((E37/D37)*0.1)*100</f>
        <v>0</v>
      </c>
      <c r="G37" s="59">
        <f t="shared" si="0"/>
        <v>0</v>
      </c>
    </row>
    <row r="38" spans="1:7" ht="15.6" x14ac:dyDescent="0.3">
      <c r="B38" s="62" t="s">
        <v>235</v>
      </c>
      <c r="C38" s="63">
        <f>SUM(C26:C37)</f>
        <v>100</v>
      </c>
      <c r="D38" s="62"/>
      <c r="E38" s="62"/>
      <c r="F38" s="63">
        <f>SUM(F26:F37)</f>
        <v>0</v>
      </c>
      <c r="G38" s="63">
        <f>SUM(G26:G37)</f>
        <v>0</v>
      </c>
    </row>
    <row r="39" spans="1:7" x14ac:dyDescent="0.3">
      <c r="B39" s="172" t="s">
        <v>236</v>
      </c>
      <c r="C39" s="172"/>
      <c r="D39" s="172"/>
      <c r="E39" s="172"/>
      <c r="F39" s="172"/>
      <c r="G39" s="172"/>
    </row>
    <row r="40" spans="1:7" x14ac:dyDescent="0.3">
      <c r="B40" s="173" t="s">
        <v>237</v>
      </c>
      <c r="C40" s="173"/>
      <c r="D40" s="173"/>
      <c r="E40" s="173" t="s">
        <v>238</v>
      </c>
      <c r="F40" s="173"/>
      <c r="G40" s="173"/>
    </row>
    <row r="41" spans="1:7" x14ac:dyDescent="0.3">
      <c r="B41" s="169" t="s">
        <v>239</v>
      </c>
      <c r="C41" s="169"/>
      <c r="D41" s="169"/>
      <c r="E41" s="169" t="s">
        <v>240</v>
      </c>
      <c r="F41" s="169"/>
      <c r="G41" s="169"/>
    </row>
    <row r="42" spans="1:7" x14ac:dyDescent="0.3">
      <c r="B42" s="169" t="s">
        <v>241</v>
      </c>
      <c r="C42" s="169"/>
      <c r="D42" s="169"/>
      <c r="E42" s="169" t="s">
        <v>242</v>
      </c>
      <c r="F42" s="169"/>
      <c r="G42" s="169"/>
    </row>
    <row r="43" spans="1:7" x14ac:dyDescent="0.3">
      <c r="B43" s="170" t="s">
        <v>243</v>
      </c>
      <c r="C43" s="170"/>
      <c r="D43" s="170"/>
      <c r="E43" s="170" t="s">
        <v>244</v>
      </c>
      <c r="F43" s="170"/>
      <c r="G43" s="170"/>
    </row>
    <row r="45" spans="1:7" ht="15" thickBot="1" x14ac:dyDescent="0.35"/>
    <row r="46" spans="1:7" ht="16.8" thickTop="1" thickBot="1" x14ac:dyDescent="0.35">
      <c r="A46" s="64" t="s">
        <v>245</v>
      </c>
      <c r="B46" s="64" t="s">
        <v>217</v>
      </c>
      <c r="C46" s="65" t="s">
        <v>246</v>
      </c>
      <c r="D46" s="65" t="s">
        <v>247</v>
      </c>
      <c r="E46" s="65" t="s">
        <v>248</v>
      </c>
    </row>
    <row r="47" spans="1:7" ht="30" thickTop="1" thickBot="1" x14ac:dyDescent="0.35">
      <c r="A47" s="66">
        <v>1</v>
      </c>
      <c r="B47" s="67" t="s">
        <v>249</v>
      </c>
      <c r="C47" s="68">
        <v>0</v>
      </c>
      <c r="D47" s="69">
        <v>0.1</v>
      </c>
      <c r="E47" s="68">
        <v>0.1</v>
      </c>
    </row>
    <row r="48" spans="1:7" ht="15.6" thickTop="1" thickBot="1" x14ac:dyDescent="0.35">
      <c r="A48" s="66">
        <v>2</v>
      </c>
      <c r="B48" s="67" t="s">
        <v>250</v>
      </c>
      <c r="C48" s="68" t="s">
        <v>251</v>
      </c>
      <c r="D48" s="69" t="s">
        <v>252</v>
      </c>
      <c r="E48" s="68">
        <v>0.3</v>
      </c>
    </row>
    <row r="49" spans="1:5" ht="58.8" thickTop="1" thickBot="1" x14ac:dyDescent="0.35">
      <c r="A49" s="66">
        <v>3</v>
      </c>
      <c r="B49" s="67" t="s">
        <v>253</v>
      </c>
      <c r="C49" s="68" t="s">
        <v>254</v>
      </c>
      <c r="D49" s="69" t="s">
        <v>255</v>
      </c>
      <c r="E49" s="68">
        <v>0.45</v>
      </c>
    </row>
    <row r="50" spans="1:5" ht="73.2" thickTop="1" thickBot="1" x14ac:dyDescent="0.35">
      <c r="A50" s="66">
        <v>4</v>
      </c>
      <c r="B50" s="67" t="s">
        <v>256</v>
      </c>
      <c r="C50" s="68" t="s">
        <v>257</v>
      </c>
      <c r="D50" s="69" t="s">
        <v>258</v>
      </c>
      <c r="E50" s="68">
        <v>0.7</v>
      </c>
    </row>
    <row r="51" spans="1:5" ht="58.8" thickTop="1" thickBot="1" x14ac:dyDescent="0.35">
      <c r="A51" s="66">
        <v>5</v>
      </c>
      <c r="B51" s="67" t="s">
        <v>259</v>
      </c>
      <c r="C51" s="68" t="s">
        <v>260</v>
      </c>
      <c r="D51" s="69" t="s">
        <v>261</v>
      </c>
      <c r="E51" s="68">
        <v>0.75</v>
      </c>
    </row>
    <row r="52" spans="1:5" ht="73.2" thickTop="1" thickBot="1" x14ac:dyDescent="0.35">
      <c r="A52" s="66">
        <v>6</v>
      </c>
      <c r="B52" s="67" t="s">
        <v>262</v>
      </c>
      <c r="C52" s="68" t="s">
        <v>263</v>
      </c>
      <c r="D52" s="69" t="s">
        <v>264</v>
      </c>
      <c r="E52" s="68">
        <v>0.8</v>
      </c>
    </row>
    <row r="53" spans="1:5" ht="102" thickTop="1" thickBot="1" x14ac:dyDescent="0.35">
      <c r="A53" s="66">
        <v>7</v>
      </c>
      <c r="B53" s="67" t="s">
        <v>265</v>
      </c>
      <c r="C53" s="68" t="s">
        <v>266</v>
      </c>
      <c r="D53" s="69" t="s">
        <v>267</v>
      </c>
      <c r="E53" s="68">
        <v>0.85</v>
      </c>
    </row>
    <row r="54" spans="1:5" ht="174" thickTop="1" thickBot="1" x14ac:dyDescent="0.35">
      <c r="A54" s="66">
        <v>8</v>
      </c>
      <c r="B54" s="67" t="s">
        <v>268</v>
      </c>
      <c r="C54" s="68" t="s">
        <v>269</v>
      </c>
      <c r="D54" s="69" t="s">
        <v>270</v>
      </c>
      <c r="E54" s="68">
        <v>0.95</v>
      </c>
    </row>
    <row r="55" spans="1:5" ht="87.6" thickTop="1" thickBot="1" x14ac:dyDescent="0.35">
      <c r="A55" s="66">
        <v>9</v>
      </c>
      <c r="B55" s="67" t="s">
        <v>271</v>
      </c>
      <c r="C55" s="68" t="s">
        <v>272</v>
      </c>
      <c r="D55" s="69" t="s">
        <v>273</v>
      </c>
      <c r="E55" s="68">
        <v>1</v>
      </c>
    </row>
    <row r="56" spans="1:5" ht="15" thickTop="1" x14ac:dyDescent="0.3"/>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2025-09-15T13:09:32Z</cp:lastPrinted>
  <dcterms:created xsi:type="dcterms:W3CDTF">2010-11-23T11:42:48Z</dcterms:created>
  <dcterms:modified xsi:type="dcterms:W3CDTF">2025-09-15T13:09:32Z</dcterms:modified>
</cp:coreProperties>
</file>