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Sept 25\Godrej\Old\"/>
    </mc:Choice>
  </mc:AlternateContent>
  <xr:revisionPtr revIDLastSave="0" documentId="13_ncr:1_{F10BC466-0849-44BE-B390-9DA2DCE8A75F}" xr6:coauthVersionLast="47" xr6:coauthVersionMax="47" xr10:uidLastSave="{00000000-0000-0000-0000-000000000000}"/>
  <bookViews>
    <workbookView xWindow="-108" yWindow="-108" windowWidth="23256" windowHeight="12456" xr2:uid="{00000000-000D-0000-FFFF-FFFF00000000}"/>
  </bookViews>
  <sheets>
    <sheet name="Report" sheetId="3" r:id="rId1"/>
  </sheets>
  <definedNames>
    <definedName name="_xlnm.Print_Area" localSheetId="0">Report!$A$1:$I$246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 i="3" l="1"/>
  <c r="K4" i="3"/>
  <c r="J3" i="3"/>
  <c r="I54" i="3" a="1"/>
  <c r="I54" i="3" l="1"/>
  <c r="C59" i="3"/>
  <c r="C61" i="3" s="1"/>
  <c r="E131" i="3" l="1"/>
  <c r="M65" i="3"/>
  <c r="K63" i="3"/>
  <c r="K62" i="3"/>
  <c r="E67" i="3" l="1"/>
  <c r="E63" i="3"/>
  <c r="E59" i="3"/>
  <c r="E66" i="3"/>
  <c r="K58" i="3"/>
  <c r="K59" i="3" s="1"/>
  <c r="K64" i="3" s="1"/>
  <c r="E62" i="3"/>
  <c r="K55" i="3"/>
  <c r="K57" i="3"/>
  <c r="E65" i="3"/>
  <c r="E61" i="3"/>
  <c r="K56" i="3"/>
  <c r="E58" i="3"/>
  <c r="E64" i="3"/>
  <c r="E60" i="3"/>
  <c r="C75" i="3"/>
  <c r="C76" i="3" s="1"/>
  <c r="C77" i="3" s="1"/>
  <c r="K80" i="3"/>
  <c r="K79" i="3"/>
  <c r="K78" i="3"/>
  <c r="I70" i="3"/>
  <c r="K60" i="3" l="1"/>
  <c r="K61" i="3" s="1"/>
  <c r="C56" i="3"/>
  <c r="E56" i="3" s="1"/>
  <c r="K73" i="3"/>
  <c r="C72" i="3" s="1"/>
  <c r="K71" i="3"/>
  <c r="E81" i="3"/>
  <c r="E79" i="3"/>
  <c r="E77" i="3"/>
  <c r="E75" i="3"/>
  <c r="E83" i="3"/>
  <c r="K74" i="3"/>
  <c r="K75" i="3" s="1"/>
  <c r="E82" i="3"/>
  <c r="E80" i="3"/>
  <c r="E78" i="3"/>
  <c r="E76" i="3"/>
  <c r="E74" i="3"/>
  <c r="K72" i="3"/>
  <c r="K65" i="3" l="1"/>
  <c r="C57" i="3" s="1"/>
  <c r="E57" i="3" s="1"/>
  <c r="K76" i="3"/>
  <c r="K77" i="3" s="1"/>
  <c r="E72" i="3"/>
  <c r="F56" i="3" l="1"/>
  <c r="J53" i="3" s="1"/>
  <c r="H56" i="3" s="1"/>
  <c r="K81" i="3"/>
  <c r="C73" i="3" s="1"/>
  <c r="H84" i="3" l="1"/>
  <c r="E73" i="3"/>
  <c r="F72" i="3"/>
  <c r="J69" i="3" l="1"/>
  <c r="H72" i="3" s="1"/>
  <c r="J20" i="3" l="1"/>
  <c r="F118" i="3"/>
  <c r="F123" i="3"/>
  <c r="F122" i="3"/>
  <c r="F121" i="3"/>
  <c r="F120" i="3"/>
  <c r="F119" i="3"/>
  <c r="F117" i="3"/>
  <c r="F115" i="3"/>
  <c r="F114" i="3"/>
  <c r="F113" i="3"/>
  <c r="F112" i="3"/>
  <c r="F111" i="3"/>
  <c r="F110" i="3"/>
  <c r="F109" i="3"/>
  <c r="J109" i="3" s="1"/>
  <c r="A109" i="3"/>
  <c r="F101" i="3" l="1"/>
  <c r="H101" i="3"/>
  <c r="H19" i="3"/>
  <c r="C17" i="3"/>
  <c r="A117" i="3" l="1"/>
  <c r="A118" i="3" s="1"/>
  <c r="A119" i="3" s="1"/>
  <c r="A120" i="3" s="1"/>
  <c r="A121" i="3" s="1"/>
  <c r="A122" i="3" s="1"/>
  <c r="A123" i="3" s="1"/>
  <c r="A110" i="3"/>
  <c r="A111" i="3" s="1"/>
  <c r="A112" i="3" s="1"/>
  <c r="A113" i="3" s="1"/>
  <c r="A114" i="3" s="1"/>
  <c r="A115" i="3" s="1"/>
  <c r="C110" i="3"/>
  <c r="C111" i="3" s="1"/>
  <c r="C112" i="3" s="1"/>
  <c r="C113" i="3" s="1"/>
  <c r="C114" i="3" s="1"/>
  <c r="C115" i="3" s="1"/>
  <c r="E130" i="3" l="1"/>
  <c r="E129" i="3"/>
  <c r="H98" i="3"/>
  <c r="I123" i="3" l="1"/>
  <c r="I122" i="3"/>
  <c r="I121" i="3"/>
  <c r="I120" i="3"/>
  <c r="I119" i="3"/>
  <c r="I118" i="3"/>
  <c r="I117" i="3"/>
  <c r="I110" i="3"/>
  <c r="I111" i="3"/>
  <c r="I112" i="3"/>
  <c r="I113" i="3"/>
  <c r="I114" i="3"/>
  <c r="I115" i="3"/>
  <c r="I109" i="3"/>
  <c r="W117" i="3"/>
  <c r="V117" i="3"/>
  <c r="I101" i="3" l="1"/>
  <c r="W118" i="3"/>
  <c r="W119" i="3" s="1"/>
  <c r="W120" i="3" s="1"/>
  <c r="W121" i="3" s="1"/>
  <c r="W122" i="3" s="1"/>
  <c r="W123" i="3" s="1"/>
  <c r="V118" i="3"/>
  <c r="U117" i="3"/>
  <c r="V119" i="3" l="1"/>
  <c r="U118" i="3"/>
  <c r="V120" i="3" l="1"/>
  <c r="U119" i="3"/>
  <c r="V121" i="3" l="1"/>
  <c r="U120" i="3"/>
  <c r="V122" i="3" l="1"/>
  <c r="U121" i="3"/>
  <c r="V123" i="3" l="1"/>
  <c r="U122" i="3"/>
  <c r="U12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H6" authorId="0" shapeId="0" xr:uid="{00000000-0006-0000-0000-000001000000}">
      <text>
        <r>
          <rPr>
            <sz val="20"/>
            <color indexed="81"/>
            <rFont val="Tahoma"/>
            <family val="2"/>
          </rPr>
          <t xml:space="preserve">Miss. Vinaya, Ankita or Vaibhav
</t>
        </r>
      </text>
    </comment>
    <comment ref="E9" authorId="0" shapeId="0" xr:uid="{00000000-0006-0000-0000-000002000000}">
      <text>
        <r>
          <rPr>
            <b/>
            <sz val="18"/>
            <color indexed="81"/>
            <rFont val="Tahoma"/>
            <family val="2"/>
          </rPr>
          <t>Initiation  Address</t>
        </r>
      </text>
    </comment>
    <comment ref="E10" authorId="0" shapeId="0" xr:uid="{00000000-0006-0000-0000-000003000000}">
      <text>
        <r>
          <rPr>
            <b/>
            <sz val="18"/>
            <color indexed="81"/>
            <rFont val="Tahoma"/>
            <family val="2"/>
          </rPr>
          <t>Plan Address</t>
        </r>
      </text>
    </comment>
    <comment ref="E11" authorId="0" shapeId="0" xr:uid="{00000000-0006-0000-0000-000004000000}">
      <text>
        <r>
          <rPr>
            <b/>
            <sz val="16"/>
            <color indexed="81"/>
            <rFont val="Tahoma"/>
            <family val="2"/>
          </rPr>
          <t>Map Address</t>
        </r>
      </text>
    </comment>
    <comment ref="H17" authorId="0" shapeId="0" xr:uid="{00000000-0006-0000-0000-000005000000}">
      <text>
        <r>
          <rPr>
            <b/>
            <sz val="18"/>
            <color indexed="81"/>
            <rFont val="Tahoma"/>
            <family val="2"/>
          </rPr>
          <t>From Rera</t>
        </r>
      </text>
    </comment>
    <comment ref="H20" authorId="0" shapeId="0" xr:uid="{00000000-0006-0000-0000-000006000000}">
      <text>
        <r>
          <rPr>
            <b/>
            <sz val="16"/>
            <color indexed="81"/>
            <rFont val="Tahoma"/>
            <family val="2"/>
          </rPr>
          <t>From RERA</t>
        </r>
      </text>
    </comment>
    <comment ref="H96" authorId="0" shapeId="0" xr:uid="{00000000-0006-0000-0000-000007000000}">
      <text>
        <r>
          <rPr>
            <b/>
            <sz val="16"/>
            <color indexed="81"/>
            <rFont val="Tahoma"/>
            <family val="2"/>
          </rPr>
          <t>Ready Recknor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<sst xmlns="http://schemas.openxmlformats.org/spreadsheetml/2006/main" count="418" uniqueCount="255">
  <si>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</si>
  <si>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</si>
  <si>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</si>
  <si>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</si>
  <si>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</si>
  <si>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</si>
  <si>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</si>
  <si>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</si>
  <si>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</si>
  <si>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</si>
  <si>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</si>
  <si>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</si>
  <si>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</si>
  <si>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</si>
  <si>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</si>
  <si>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</si>
  <si>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</si>
  <si>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</si>
  <si>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</si>
  <si>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</si>
  <si>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</si>
  <si>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</si>
  <si>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</si>
  <si>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</si>
  <si>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</si>
  <si>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</si>
  <si>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</si>
  <si>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</si>
  <si>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</si>
  <si>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</si>
  <si>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</si>
  <si>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</si>
  <si>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</si>
  <si>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</si>
  <si>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</si>
  <si>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</si>
  <si>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</si>
  <si>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</si>
  <si>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</si>
  <si>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</si>
  <si>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</si>
  <si>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</si>
  <si>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</si>
  <si>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</si>
  <si>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</si>
  <si>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</si>
  <si>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</si>
  <si>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</si>
  <si>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</si>
  <si>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</si>
  <si>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</si>
  <si>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</si>
  <si>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</si>
  <si>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</si>
  <si>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</si>
  <si>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</si>
  <si>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</si>
  <si>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</si>
  <si>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</si>
  <si>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</si>
  <si>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</si>
  <si>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</si>
  <si>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</si>
  <si>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</si>
  <si>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</si>
  <si>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</si>
  <si>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</si>
  <si>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</si>
  <si>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</si>
  <si>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</si>
  <si>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</si>
  <si>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</si>
  <si>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</si>
  <si>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</si>
  <si>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</si>
  <si>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</si>
  <si>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</si>
  <si>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</si>
  <si>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</si>
  <si>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</si>
  <si>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</si>
  <si>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</si>
  <si>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</si>
  <si>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</si>
  <si>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</si>
  <si>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</si>
  <si>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</si>
  <si>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</si>
  <si>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</si>
  <si>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</si>
  <si>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</si>
  <si>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</si>
  <si>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</si>
  <si>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</si>
  <si>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</si>
  <si>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</si>
  <si>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</si>
  <si>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</si>
  <si>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</si>
  <si>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</si>
  <si>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</si>
  <si>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</si>
  <si>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</si>
  <si>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</si>
  <si>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</si>
  <si>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</si>
  <si>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</si>
  <si>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</si>
  <si>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</si>
  <si>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</si>
  <si>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</si>
  <si>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</si>
  <si>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</si>
  <si>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</si>
  <si>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</si>
  <si>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</si>
  <si>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</si>
  <si>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</si>
  <si>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</si>
  <si>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</si>
  <si>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</si>
  <si>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</si>
  <si>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</si>
  <si>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</si>
  <si>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</si>
  <si>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</si>
  <si>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</si>
  <si>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</si>
  <si>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</si>
  <si>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</si>
  <si>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</si>
  <si>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</si>
  <si>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</si>
  <si>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</si>
  <si>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</si>
  <si>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</si>
  <si>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</si>
  <si>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</si>
  <si>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</si>
  <si>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</si>
  <si>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</si>
  <si>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</si>
  <si>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</si>
  <si>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</si>
  <si>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</si>
  <si>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</si>
  <si>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</si>
  <si>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</si>
  <si>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</si>
  <si>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</si>
  <si>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</si>
  <si>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</si>
  <si>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</si>
  <si>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</si>
  <si>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</si>
  <si>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</si>
  <si>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</si>
  <si>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</si>
  <si>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</si>
  <si>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</si>
  <si>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</si>
  <si>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</si>
  <si>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</si>
  <si>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</si>
  <si>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</si>
  <si>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</si>
  <si>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</si>
  <si>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</si>
  <si>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</si>
  <si>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</si>
  <si>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</si>
  <si>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</si>
  <si>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</si>
  <si>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</si>
  <si>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</si>
  <si>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</si>
  <si>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</si>
  <si>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</si>
  <si>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</si>
  <si>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</si>
  <si>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</si>
  <si>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</si>
  <si>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</si>
  <si>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</si>
  <si>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</si>
  <si>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</si>
  <si>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</si>
  <si>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</si>
  <si>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Rate of Flat Per Sq. Ft. 
(on Carpet area)</t>
  </si>
  <si>
    <t>Floor Rise Per Sq. Ft.
(on Carpet area)</t>
  </si>
  <si>
    <t>Date &amp; Time of Site Visit</t>
  </si>
  <si>
    <t>On Carpet area</t>
  </si>
  <si>
    <t xml:space="preserve">
Date:</t>
  </si>
  <si>
    <t>Location Link</t>
  </si>
  <si>
    <t>Kapstone Constructions Private Limited</t>
  </si>
  <si>
    <t>Rustomjee</t>
  </si>
  <si>
    <t>Runwal &amp; Omkar Esquare,5th Floor, Eastern Express Highway, Sion (East),
Mumbai – 400022</t>
  </si>
  <si>
    <t>C Wing - P51700046128</t>
  </si>
  <si>
    <t>Thane Municipal Corporation (TMC)</t>
  </si>
  <si>
    <t xml:space="preserve">STANDARD CHARTERED BANK
IFSC Code - SCBL0036085
</t>
  </si>
  <si>
    <t>Rustomjee Urbania (Rustomjee La Familia) , Eastern Express Hwy, Majiwada, Junction, Thane West, Mumbai, Maharashtra 400601</t>
  </si>
  <si>
    <t>Approved Layout &amp; Floor Plans, CC, RERA certificate</t>
  </si>
  <si>
    <t>Middle</t>
  </si>
  <si>
    <t>https://goo.gl/maps/rKxi5WPhGsaDGuoeA</t>
  </si>
  <si>
    <t>Residential</t>
  </si>
  <si>
    <t>2.9 KM from Thane Central Bus
Stand(CBS).</t>
  </si>
  <si>
    <t>About 3.2K form Sapphire Hospital</t>
  </si>
  <si>
    <t>About 1.4 KM from Lodha World
School</t>
  </si>
  <si>
    <t>1. Approx. 3.4 KM from DMart
Kolshet.
2. Approx. 1.5KM fromKuldeep super Market.</t>
  </si>
  <si>
    <t xml:space="preserve">Open Plot </t>
  </si>
  <si>
    <t>Road</t>
  </si>
  <si>
    <t>Open Plot</t>
  </si>
  <si>
    <t>Lodha Quality
Homes</t>
  </si>
  <si>
    <t>Lodha Codename
Crown Jewel</t>
  </si>
  <si>
    <t>Wing C</t>
  </si>
  <si>
    <t>3B + G/St + 1st to 22nd Floor + Service Floor + 23rd to 45th Floor + 46th Recreational Floor</t>
  </si>
  <si>
    <t>17000/-</t>
  </si>
  <si>
    <t>6,00,000/-</t>
  </si>
  <si>
    <t>C Wing</t>
  </si>
  <si>
    <t>3rd to 1st Basement Floor for Parking</t>
  </si>
  <si>
    <t>Ground Floor for Parking</t>
  </si>
  <si>
    <t>1st to 6th, 8th to 11th, 13th to 16th, 18th to 21st, 23rd to 25th, 27th to 30th, 32nd to 35th, 37th to 40th &amp; 42nd to 45th Floor for Residential</t>
  </si>
  <si>
    <t>2BHK</t>
  </si>
  <si>
    <t>3BHK</t>
  </si>
  <si>
    <t>7th, 12th, 17th, 22nd, 26th, 31st, 36th &amp; 41st Floor (Part Refuge Area)</t>
  </si>
  <si>
    <t>1.5BHK</t>
  </si>
  <si>
    <t>Flats</t>
  </si>
  <si>
    <t>Flats = 315</t>
  </si>
  <si>
    <t>Service Floor (Between 22nd &amp; 23rd Floor)</t>
  </si>
  <si>
    <t>46th Recreational Floor</t>
  </si>
  <si>
    <t>Rustomjee La Familia - Wing C,  CTS No.12, 13, 14Pt, 15, 16pt,17pt, 18pt,19pt, 20, 21pt, 30pt,35 to 38, 41, 42, 43,..,423, 424 &amp; others, Road.RG road, Village.Majiwade, District.Thane, Taluka.Thane, Pin Code - 400601.</t>
  </si>
  <si>
    <t>Rustomjee La Familia - Wing C, near Lodha Quality Homes, RG road, Village - Majiwade, Thane west, Thane, Thane - 400601.</t>
  </si>
  <si>
    <t>Shop = NA</t>
  </si>
  <si>
    <t>As per RERA Flats =  350</t>
  </si>
  <si>
    <t>5.2KM from Thane Railway Station</t>
  </si>
  <si>
    <t>Rustomjee La Familia Wing C</t>
  </si>
  <si>
    <t>External Plaster</t>
  </si>
  <si>
    <t>External Plumbing, Elevation and Waterproofing</t>
  </si>
  <si>
    <t>Wooden Work</t>
  </si>
  <si>
    <t>Electrical &amp; Sanitary fittings</t>
  </si>
  <si>
    <t>Wing C = 3B + G/St + 1st to 22nd Floor + Service Floor + 23rd to 46th Floor</t>
  </si>
  <si>
    <t>Mr. Ajay Songare</t>
  </si>
  <si>
    <t>Layout</t>
  </si>
  <si>
    <t>Latitude &amp; Longitude</t>
  </si>
  <si>
    <t>19.212026, 72.98949</t>
  </si>
  <si>
    <t xml:space="preserve">S05/0022/10/TMC/TD-DP/TPS/4083/22       
</t>
  </si>
  <si>
    <t xml:space="preserve">Date: </t>
  </si>
  <si>
    <t>S05/0022/10/TMC/TDD/4083/22
Valid Up to: 3B + G/St + 1st to 22nd Floor + Service Floor + 23rd to 45th Floor + 46th Recreational Floor</t>
  </si>
  <si>
    <t>Mr. Suraj Khare</t>
  </si>
  <si>
    <t>3B + G/St + 1st to 22nd Floor + Service Floor + 23rd to 47th Floor.</t>
  </si>
  <si>
    <t>Wing C = 3B + G/St + 1st to 22nd Floor + Service Floor + 23rd to 47th Floor.</t>
  </si>
  <si>
    <t>PROPOSED Structure changed on 01/07/2025</t>
  </si>
  <si>
    <t>https://www.youtube.com/watch?v=2yEJGhaD0Eo</t>
  </si>
  <si>
    <t>15/09/2025 @ 02:00PM</t>
  </si>
  <si>
    <t xml:space="preserve">1. Construction work is in process at the time of Visit (Internal visit was not allowed).
2. We considered  Saleable area as per our calculation.
3. We considered Carpet area as per Approved Plan.
4. We considered Gross carpet area = Net carpet + Balcony/Deck + Utility Area + C.B Area.
5. We have considered rate by verifying it from market inquire.
6. Car parking is subjected to authentic documentation.
7. Please check for Fire Noc &amp; EC.
8. Please proivde revised approved plan &amp; CC.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</si>
</sst>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sz val="20"/>
      <color indexed="81"/>
      <name val="Tahoma"/>
      <family val="2"/>
    </font>
    <font>
      <u/>
      <sz val="11"/>
      <color theme="10"/>
      <name val="Calibri"/>
      <family val="2"/>
    </font>
    <font>
      <u/>
      <sz val="16"/>
      <color theme="10"/>
      <name val="Calibri"/>
      <family val="2"/>
    </font>
    <font>
      <b/>
      <sz val="16"/>
      <color rgb="FFFF0000"/>
      <name val="Times New Roman"/>
      <family val="1"/>
    </font>
    <font>
      <u/>
      <sz val="14"/>
      <color theme="10"/>
      <name val="Calibri"/>
      <family val="2"/>
    </font>
  </fonts>
  <fills count="6">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rgb="FFFFFFFF"/>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4" fillId="0" borderId="0" applyNumberFormat="0" applyFill="0" applyBorder="0" applyAlignment="0" applyProtection="0"/>
  </cellStyleXfs>
  <cellXfs count="156">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9" fontId="9" fillId="0" borderId="0" xfId="0" applyNumberFormat="1" applyFont="1" applyProtection="1">
      <protection hidden="1"/>
    </xf>
    <xf numFmtId="0" fontId="7" fillId="0" borderId="0" xfId="1" applyFont="1" applyAlignment="1">
      <alignment horizontal="center" vertical="center"/>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0" fontId="4" fillId="0" borderId="2" xfId="0" applyFont="1" applyBorder="1" applyAlignment="1">
      <alignment horizontal="left" vertical="top" wrapText="1"/>
    </xf>
    <xf numFmtId="14" fontId="4" fillId="4" borderId="1" xfId="0" applyNumberFormat="1" applyFont="1" applyFill="1" applyBorder="1" applyAlignment="1">
      <alignment horizontal="left" vertical="top" wrapText="1"/>
    </xf>
    <xf numFmtId="0" fontId="3" fillId="0" borderId="0" xfId="0" applyFont="1" applyAlignment="1">
      <alignment horizontal="left" vertical="top"/>
    </xf>
    <xf numFmtId="0" fontId="3" fillId="4" borderId="1" xfId="0" applyFont="1" applyFill="1" applyBorder="1" applyAlignment="1">
      <alignment vertical="top" wrapText="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0" fontId="3" fillId="0" borderId="16" xfId="1" applyFont="1" applyBorder="1" applyProtection="1">
      <protection hidden="1"/>
    </xf>
    <xf numFmtId="0" fontId="3" fillId="0" borderId="0" xfId="1" applyFont="1" applyProtection="1">
      <protection hidden="1"/>
    </xf>
    <xf numFmtId="0" fontId="9" fillId="0" borderId="17" xfId="0" applyFont="1" applyBorder="1" applyProtection="1">
      <protection hidden="1"/>
    </xf>
    <xf numFmtId="0" fontId="9" fillId="0" borderId="18" xfId="0" applyFont="1" applyBorder="1" applyProtection="1">
      <protection hidden="1"/>
    </xf>
    <xf numFmtId="0" fontId="4" fillId="4" borderId="3" xfId="0" applyFont="1" applyFill="1" applyBorder="1" applyAlignment="1">
      <alignment vertical="top" wrapText="1"/>
    </xf>
    <xf numFmtId="14" fontId="4" fillId="4" borderId="5" xfId="0" applyNumberFormat="1" applyFont="1" applyFill="1" applyBorder="1" applyAlignment="1">
      <alignment horizontal="center" vertical="top" wrapText="1"/>
    </xf>
    <xf numFmtId="0" fontId="4" fillId="5" borderId="1" xfId="0" applyFont="1" applyFill="1" applyBorder="1" applyAlignment="1">
      <alignment horizontal="center" vertical="top" wrapText="1"/>
    </xf>
    <xf numFmtId="14" fontId="3" fillId="0" borderId="0" xfId="0" applyNumberFormat="1" applyFont="1" applyAlignment="1">
      <alignment vertical="top"/>
    </xf>
    <xf numFmtId="0" fontId="16" fillId="0" borderId="0" xfId="0" applyFont="1" applyAlignment="1">
      <alignment vertical="top"/>
    </xf>
    <xf numFmtId="0" fontId="17" fillId="0" borderId="0" xfId="2" applyFont="1" applyAlignment="1">
      <alignment vertical="top"/>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4" fillId="2" borderId="1" xfId="0" applyFont="1" applyFill="1" applyBorder="1" applyAlignment="1">
      <alignment horizontal="center" vertical="top"/>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1" fontId="4" fillId="4" borderId="1" xfId="0" applyNumberFormat="1" applyFont="1" applyFill="1" applyBorder="1" applyAlignment="1">
      <alignment horizontal="left" vertical="top" wrapText="1"/>
    </xf>
    <xf numFmtId="1" fontId="5" fillId="0" borderId="1" xfId="1" applyNumberFormat="1"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0" borderId="1" xfId="0" applyFont="1" applyBorder="1" applyAlignment="1">
      <alignment horizontal="left" vertical="top"/>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4" borderId="3"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2" fillId="2" borderId="1"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2" fillId="0" borderId="1" xfId="0" applyFont="1" applyBorder="1" applyAlignment="1">
      <alignment horizontal="center"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4" borderId="1" xfId="0" applyFont="1" applyFill="1" applyBorder="1" applyAlignment="1">
      <alignment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9" fontId="2" fillId="4" borderId="1"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14" fontId="4" fillId="4" borderId="7" xfId="0" applyNumberFormat="1" applyFont="1" applyFill="1" applyBorder="1" applyAlignment="1">
      <alignment horizontal="left" vertical="top" wrapText="1"/>
    </xf>
    <xf numFmtId="9" fontId="2" fillId="4" borderId="1" xfId="1" applyNumberFormat="1" applyFont="1" applyFill="1" applyBorder="1" applyAlignment="1" applyProtection="1">
      <alignment horizontal="left" vertical="top" wrapText="1"/>
      <protection hidden="1"/>
    </xf>
    <xf numFmtId="0" fontId="15" fillId="4" borderId="2" xfId="2" applyFont="1" applyFill="1" applyBorder="1" applyAlignment="1">
      <alignment horizontal="left" vertical="top" wrapText="1"/>
    </xf>
    <xf numFmtId="0" fontId="4" fillId="0" borderId="1" xfId="0" applyFont="1" applyBorder="1" applyAlignment="1">
      <alignment horizontal="center" vertical="top" wrapText="1"/>
    </xf>
    <xf numFmtId="0" fontId="2" fillId="4" borderId="1" xfId="1" applyFont="1" applyFill="1" applyBorder="1" applyAlignment="1" applyProtection="1">
      <alignment horizontal="left" vertical="top" wrapText="1"/>
      <protection hidden="1"/>
    </xf>
    <xf numFmtId="1" fontId="5"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2</xdr:col>
      <xdr:colOff>272406</xdr:colOff>
      <xdr:row>204</xdr:row>
      <xdr:rowOff>0</xdr:rowOff>
    </xdr:from>
    <xdr:to>
      <xdr:col>7</xdr:col>
      <xdr:colOff>1246094</xdr:colOff>
      <xdr:row>232</xdr:row>
      <xdr:rowOff>186200</xdr:rowOff>
    </xdr:to>
    <xdr:grpSp>
      <xdr:nvGrpSpPr>
        <xdr:cNvPr id="8" name="Group 7">
          <a:extLst>
            <a:ext uri="{FF2B5EF4-FFF2-40B4-BE49-F238E27FC236}">
              <a16:creationId xmlns:a16="http://schemas.microsoft.com/office/drawing/2014/main" id="{CA04644B-6BD0-3D2D-2808-CD8A86C8AA0C}"/>
            </a:ext>
          </a:extLst>
        </xdr:cNvPr>
        <xdr:cNvGrpSpPr/>
      </xdr:nvGrpSpPr>
      <xdr:grpSpPr>
        <a:xfrm>
          <a:off x="2495653" y="64474165"/>
          <a:ext cx="6074606" cy="7716553"/>
          <a:chOff x="1679864" y="66154029"/>
          <a:chExt cx="7632429" cy="10276995"/>
        </a:xfrm>
      </xdr:grpSpPr>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829209" y="71216822"/>
            <a:ext cx="7447670" cy="5214202"/>
          </a:xfrm>
          <a:prstGeom prst="rect">
            <a:avLst/>
          </a:prstGeom>
          <a:ln>
            <a:solidFill>
              <a:schemeClr val="tx1"/>
            </a:solidFill>
          </a:ln>
        </xdr:spPr>
      </xdr:pic>
      <xdr:grpSp>
        <xdr:nvGrpSpPr>
          <xdr:cNvPr id="36" name="Group 35">
            <a:extLst>
              <a:ext uri="{FF2B5EF4-FFF2-40B4-BE49-F238E27FC236}">
                <a16:creationId xmlns:a16="http://schemas.microsoft.com/office/drawing/2014/main" id="{529C847E-78DC-49BC-A349-11AB0C3A926E}"/>
              </a:ext>
            </a:extLst>
          </xdr:cNvPr>
          <xdr:cNvGrpSpPr/>
        </xdr:nvGrpSpPr>
        <xdr:grpSpPr>
          <a:xfrm>
            <a:off x="1679864" y="66154029"/>
            <a:ext cx="7632429" cy="4927532"/>
            <a:chOff x="896815" y="1064783"/>
            <a:chExt cx="5400000" cy="3507217"/>
          </a:xfrm>
        </xdr:grpSpPr>
        <xdr:pic>
          <xdr:nvPicPr>
            <xdr:cNvPr id="37" name="Picture 36">
              <a:extLst>
                <a:ext uri="{FF2B5EF4-FFF2-40B4-BE49-F238E27FC236}">
                  <a16:creationId xmlns:a16="http://schemas.microsoft.com/office/drawing/2014/main" id="{755671BB-5547-4768-9C5E-33139AB65F71}"/>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896815" y="1064783"/>
              <a:ext cx="5400000" cy="3507217"/>
            </a:xfrm>
            <a:prstGeom prst="rect">
              <a:avLst/>
            </a:prstGeom>
            <a:ln>
              <a:solidFill>
                <a:schemeClr val="tx1"/>
              </a:solidFill>
            </a:ln>
          </xdr:spPr>
        </xdr:pic>
        <xdr:sp macro="" textlink="">
          <xdr:nvSpPr>
            <xdr:cNvPr id="38" name="Rectangle 37">
              <a:extLst>
                <a:ext uri="{FF2B5EF4-FFF2-40B4-BE49-F238E27FC236}">
                  <a16:creationId xmlns:a16="http://schemas.microsoft.com/office/drawing/2014/main" id="{2E88EE4C-FC4B-4CAE-BAC0-4234BF9891B4}"/>
                </a:ext>
              </a:extLst>
            </xdr:cNvPr>
            <xdr:cNvSpPr/>
          </xdr:nvSpPr>
          <xdr:spPr>
            <a:xfrm>
              <a:off x="3217985" y="2074985"/>
              <a:ext cx="1230923" cy="1385244"/>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9" name="TextBox 51">
              <a:extLst>
                <a:ext uri="{FF2B5EF4-FFF2-40B4-BE49-F238E27FC236}">
                  <a16:creationId xmlns:a16="http://schemas.microsoft.com/office/drawing/2014/main" id="{33157DCF-9CD4-4C42-AE47-D394506256BC}"/>
                </a:ext>
              </a:extLst>
            </xdr:cNvPr>
            <xdr:cNvSpPr txBox="1"/>
          </xdr:nvSpPr>
          <xdr:spPr>
            <a:xfrm>
              <a:off x="2751964" y="3462116"/>
              <a:ext cx="216296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rgbClr val="FFFF00"/>
                  </a:solidFill>
                </a:rPr>
                <a:t>Rustomjee La Familia</a:t>
              </a:r>
              <a:endParaRPr lang="en-IN">
                <a:solidFill>
                  <a:srgbClr val="FFFF00"/>
                </a:solidFill>
              </a:endParaRPr>
            </a:p>
          </xdr:txBody>
        </xdr:sp>
      </xdr:grpSp>
    </xdr:grpSp>
    <xdr:clientData/>
  </xdr:twoCellAnchor>
  <xdr:twoCellAnchor editAs="oneCell">
    <xdr:from>
      <xdr:col>2</xdr:col>
      <xdr:colOff>611842</xdr:colOff>
      <xdr:row>173</xdr:row>
      <xdr:rowOff>219432</xdr:rowOff>
    </xdr:from>
    <xdr:to>
      <xdr:col>7</xdr:col>
      <xdr:colOff>1071282</xdr:colOff>
      <xdr:row>197</xdr:row>
      <xdr:rowOff>212909</xdr:rowOff>
    </xdr:to>
    <xdr:pic>
      <xdr:nvPicPr>
        <xdr:cNvPr id="40" name="Picture 39">
          <a:extLst>
            <a:ext uri="{FF2B5EF4-FFF2-40B4-BE49-F238E27FC236}">
              <a16:creationId xmlns:a16="http://schemas.microsoft.com/office/drawing/2014/main" id="{E23861F1-A9A6-480F-96C8-B207A0581CFB}"/>
            </a:ext>
          </a:extLst>
        </xdr:cNvPr>
        <xdr:cNvPicPr>
          <a:picLocks noChangeAspect="1"/>
        </xdr:cNvPicPr>
      </xdr:nvPicPr>
      <xdr:blipFill>
        <a:blip xmlns:r="http://schemas.openxmlformats.org/officeDocument/2006/relationships" r:embed="rId3"/>
        <a:stretch>
          <a:fillRect/>
        </a:stretch>
      </xdr:blipFill>
      <xdr:spPr>
        <a:xfrm>
          <a:off x="2835089" y="57880420"/>
          <a:ext cx="5560358" cy="6448065"/>
        </a:xfrm>
        <a:prstGeom prst="rect">
          <a:avLst/>
        </a:prstGeom>
        <a:ln>
          <a:solidFill>
            <a:schemeClr val="tx1"/>
          </a:solidFill>
        </a:ln>
      </xdr:spPr>
    </xdr:pic>
    <xdr:clientData/>
  </xdr:twoCellAnchor>
  <xdr:twoCellAnchor>
    <xdr:from>
      <xdr:col>9</xdr:col>
      <xdr:colOff>681317</xdr:colOff>
      <xdr:row>131</xdr:row>
      <xdr:rowOff>233082</xdr:rowOff>
    </xdr:from>
    <xdr:to>
      <xdr:col>23</xdr:col>
      <xdr:colOff>477369</xdr:colOff>
      <xdr:row>168</xdr:row>
      <xdr:rowOff>199465</xdr:rowOff>
    </xdr:to>
    <xdr:grpSp>
      <xdr:nvGrpSpPr>
        <xdr:cNvPr id="7" name="Group 6">
          <a:extLst>
            <a:ext uri="{FF2B5EF4-FFF2-40B4-BE49-F238E27FC236}">
              <a16:creationId xmlns:a16="http://schemas.microsoft.com/office/drawing/2014/main" id="{7E79337F-87B0-23AB-80AA-6E4B4C7870DB}"/>
            </a:ext>
          </a:extLst>
        </xdr:cNvPr>
        <xdr:cNvGrpSpPr/>
      </xdr:nvGrpSpPr>
      <xdr:grpSpPr>
        <a:xfrm>
          <a:off x="11358282" y="45074541"/>
          <a:ext cx="9280711" cy="9917206"/>
          <a:chOff x="11358282" y="44715953"/>
          <a:chExt cx="9280711" cy="9917206"/>
        </a:xfrm>
      </xdr:grpSpPr>
      <xdr:grpSp>
        <xdr:nvGrpSpPr>
          <xdr:cNvPr id="34" name="Group 33">
            <a:extLst>
              <a:ext uri="{FF2B5EF4-FFF2-40B4-BE49-F238E27FC236}">
                <a16:creationId xmlns:a16="http://schemas.microsoft.com/office/drawing/2014/main" id="{5C2955C4-3FC1-4981-AB65-532A834F1062}"/>
              </a:ext>
            </a:extLst>
          </xdr:cNvPr>
          <xdr:cNvGrpSpPr/>
        </xdr:nvGrpSpPr>
        <xdr:grpSpPr>
          <a:xfrm>
            <a:off x="11358282" y="44715953"/>
            <a:ext cx="9280711" cy="9917206"/>
            <a:chOff x="731813" y="448234"/>
            <a:chExt cx="5608617" cy="5788738"/>
          </a:xfrm>
        </xdr:grpSpPr>
        <xdr:pic>
          <xdr:nvPicPr>
            <xdr:cNvPr id="35" name="Picture 34">
              <a:extLst>
                <a:ext uri="{FF2B5EF4-FFF2-40B4-BE49-F238E27FC236}">
                  <a16:creationId xmlns:a16="http://schemas.microsoft.com/office/drawing/2014/main" id="{1E6D485E-2CC2-44E6-865C-746CA5A11C59}"/>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731813" y="448234"/>
              <a:ext cx="2697187" cy="3599999"/>
            </a:xfrm>
            <a:prstGeom prst="rect">
              <a:avLst/>
            </a:prstGeom>
            <a:ln>
              <a:solidFill>
                <a:schemeClr val="tx1"/>
              </a:solidFill>
            </a:ln>
          </xdr:spPr>
        </xdr:pic>
        <xdr:pic>
          <xdr:nvPicPr>
            <xdr:cNvPr id="41" name="Picture 40">
              <a:extLst>
                <a:ext uri="{FF2B5EF4-FFF2-40B4-BE49-F238E27FC236}">
                  <a16:creationId xmlns:a16="http://schemas.microsoft.com/office/drawing/2014/main" id="{0E99E028-CB0B-40A1-A099-30261FABB7C3}"/>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643243" y="448235"/>
              <a:ext cx="2697187" cy="3600000"/>
            </a:xfrm>
            <a:prstGeom prst="rect">
              <a:avLst/>
            </a:prstGeom>
            <a:ln>
              <a:solidFill>
                <a:schemeClr val="tx1"/>
              </a:solidFill>
            </a:ln>
          </xdr:spPr>
        </xdr:pic>
        <xdr:pic>
          <xdr:nvPicPr>
            <xdr:cNvPr id="42" name="Picture 41">
              <a:extLst>
                <a:ext uri="{FF2B5EF4-FFF2-40B4-BE49-F238E27FC236}">
                  <a16:creationId xmlns:a16="http://schemas.microsoft.com/office/drawing/2014/main" id="{8638B86D-055C-45A9-94B3-5C79D11E7A2C}"/>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37129" y="4256972"/>
              <a:ext cx="2637556" cy="1980000"/>
            </a:xfrm>
            <a:prstGeom prst="rect">
              <a:avLst/>
            </a:prstGeom>
            <a:ln>
              <a:solidFill>
                <a:schemeClr val="tx1"/>
              </a:solidFill>
            </a:ln>
          </xdr:spPr>
        </xdr:pic>
        <xdr:pic>
          <xdr:nvPicPr>
            <xdr:cNvPr id="43" name="Picture 42">
              <a:extLst>
                <a:ext uri="{FF2B5EF4-FFF2-40B4-BE49-F238E27FC236}">
                  <a16:creationId xmlns:a16="http://schemas.microsoft.com/office/drawing/2014/main" id="{50726265-D3F1-4B0A-B651-1BF321DEA455}"/>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4011912" y="4256972"/>
              <a:ext cx="1483453" cy="1980000"/>
            </a:xfrm>
            <a:prstGeom prst="rect">
              <a:avLst/>
            </a:prstGeom>
            <a:ln>
              <a:solidFill>
                <a:schemeClr val="tx1"/>
              </a:solidFill>
            </a:ln>
          </xdr:spPr>
        </xdr:pic>
      </xdr:grpSp>
      <xdr:sp macro="" textlink="">
        <xdr:nvSpPr>
          <xdr:cNvPr id="44" name="TextBox 118">
            <a:extLst>
              <a:ext uri="{FF2B5EF4-FFF2-40B4-BE49-F238E27FC236}">
                <a16:creationId xmlns:a16="http://schemas.microsoft.com/office/drawing/2014/main" id="{84FB79A7-DB7D-40E2-937E-1489C835B397}"/>
              </a:ext>
            </a:extLst>
          </xdr:cNvPr>
          <xdr:cNvSpPr txBox="1"/>
        </xdr:nvSpPr>
        <xdr:spPr>
          <a:xfrm>
            <a:off x="11365004" y="45107428"/>
            <a:ext cx="959035" cy="40654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45" name="TextBox 119">
            <a:extLst>
              <a:ext uri="{FF2B5EF4-FFF2-40B4-BE49-F238E27FC236}">
                <a16:creationId xmlns:a16="http://schemas.microsoft.com/office/drawing/2014/main" id="{DB3EEF70-A00C-44C9-98D1-F00F948B38E5}"/>
              </a:ext>
            </a:extLst>
          </xdr:cNvPr>
          <xdr:cNvSpPr txBox="1"/>
        </xdr:nvSpPr>
        <xdr:spPr>
          <a:xfrm>
            <a:off x="12379501" y="44879555"/>
            <a:ext cx="1009813" cy="44453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sp macro="" textlink="">
        <xdr:nvSpPr>
          <xdr:cNvPr id="46" name="TextBox 120">
            <a:extLst>
              <a:ext uri="{FF2B5EF4-FFF2-40B4-BE49-F238E27FC236}">
                <a16:creationId xmlns:a16="http://schemas.microsoft.com/office/drawing/2014/main" id="{027E4F42-775C-4AA4-B4E7-D24AF002F3CC}"/>
              </a:ext>
            </a:extLst>
          </xdr:cNvPr>
          <xdr:cNvSpPr txBox="1"/>
        </xdr:nvSpPr>
        <xdr:spPr>
          <a:xfrm>
            <a:off x="14849733" y="44769855"/>
            <a:ext cx="776428" cy="38299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Wing C</a:t>
            </a:r>
            <a:endParaRPr lang="en-IN" sz="1400" b="1">
              <a:solidFill>
                <a:srgbClr val="FF0000"/>
              </a:solidFill>
            </a:endParaRPr>
          </a:p>
        </xdr:txBody>
      </xdr:sp>
      <xdr:cxnSp macro="">
        <xdr:nvCxnSpPr>
          <xdr:cNvPr id="47" name="Straight Arrow Connector 46">
            <a:extLst>
              <a:ext uri="{FF2B5EF4-FFF2-40B4-BE49-F238E27FC236}">
                <a16:creationId xmlns:a16="http://schemas.microsoft.com/office/drawing/2014/main" id="{9A9529AB-4547-49CF-ABF5-5B6F273806C7}"/>
              </a:ext>
            </a:extLst>
          </xdr:cNvPr>
          <xdr:cNvCxnSpPr>
            <a:cxnSpLocks/>
            <a:stCxn id="44" idx="2"/>
          </xdr:cNvCxnSpPr>
        </xdr:nvCxnSpPr>
        <xdr:spPr>
          <a:xfrm>
            <a:off x="11844522" y="45513972"/>
            <a:ext cx="195311" cy="21310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8" name="Straight Arrow Connector 47">
            <a:extLst>
              <a:ext uri="{FF2B5EF4-FFF2-40B4-BE49-F238E27FC236}">
                <a16:creationId xmlns:a16="http://schemas.microsoft.com/office/drawing/2014/main" id="{9CFF0A00-7BDD-4C37-8CB5-B8A04D59E8AE}"/>
              </a:ext>
            </a:extLst>
          </xdr:cNvPr>
          <xdr:cNvCxnSpPr>
            <a:cxnSpLocks/>
          </xdr:cNvCxnSpPr>
        </xdr:nvCxnSpPr>
        <xdr:spPr>
          <a:xfrm>
            <a:off x="12915063" y="45287586"/>
            <a:ext cx="180259" cy="43949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9" name="Straight Arrow Connector 48">
            <a:extLst>
              <a:ext uri="{FF2B5EF4-FFF2-40B4-BE49-F238E27FC236}">
                <a16:creationId xmlns:a16="http://schemas.microsoft.com/office/drawing/2014/main" id="{2D1DC562-A78C-4F43-975F-4DB7BBE26D4D}"/>
              </a:ext>
            </a:extLst>
          </xdr:cNvPr>
          <xdr:cNvCxnSpPr>
            <a:cxnSpLocks/>
          </xdr:cNvCxnSpPr>
        </xdr:nvCxnSpPr>
        <xdr:spPr>
          <a:xfrm flipH="1">
            <a:off x="14746781" y="45048447"/>
            <a:ext cx="454960" cy="34145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0" name="TextBox 46">
            <a:extLst>
              <a:ext uri="{FF2B5EF4-FFF2-40B4-BE49-F238E27FC236}">
                <a16:creationId xmlns:a16="http://schemas.microsoft.com/office/drawing/2014/main" id="{B7926F05-393D-46E1-B883-B9297AF87BE0}"/>
              </a:ext>
            </a:extLst>
          </xdr:cNvPr>
          <xdr:cNvSpPr txBox="1"/>
        </xdr:nvSpPr>
        <xdr:spPr>
          <a:xfrm>
            <a:off x="16819387" y="45490758"/>
            <a:ext cx="520630" cy="77888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t>A</a:t>
            </a:r>
            <a:endParaRPr lang="en-IN" sz="2800" b="1"/>
          </a:p>
        </xdr:txBody>
      </xdr:sp>
      <xdr:sp macro="" textlink="">
        <xdr:nvSpPr>
          <xdr:cNvPr id="51" name="TextBox 46">
            <a:extLst>
              <a:ext uri="{FF2B5EF4-FFF2-40B4-BE49-F238E27FC236}">
                <a16:creationId xmlns:a16="http://schemas.microsoft.com/office/drawing/2014/main" id="{97707AB7-718D-4E31-BF80-67BFE299E739}"/>
              </a:ext>
            </a:extLst>
          </xdr:cNvPr>
          <xdr:cNvSpPr txBox="1"/>
        </xdr:nvSpPr>
        <xdr:spPr>
          <a:xfrm>
            <a:off x="17665751" y="45278167"/>
            <a:ext cx="558730" cy="77888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t>B</a:t>
            </a:r>
            <a:endParaRPr lang="en-IN" sz="2800" b="1"/>
          </a:p>
        </xdr:txBody>
      </xdr:sp>
      <xdr:sp macro="" textlink="">
        <xdr:nvSpPr>
          <xdr:cNvPr id="52" name="TextBox 46">
            <a:extLst>
              <a:ext uri="{FF2B5EF4-FFF2-40B4-BE49-F238E27FC236}">
                <a16:creationId xmlns:a16="http://schemas.microsoft.com/office/drawing/2014/main" id="{9DF301B8-C3C8-435B-AC1A-1D0F8947056E}"/>
              </a:ext>
            </a:extLst>
          </xdr:cNvPr>
          <xdr:cNvSpPr txBox="1"/>
        </xdr:nvSpPr>
        <xdr:spPr>
          <a:xfrm>
            <a:off x="18357476" y="45151381"/>
            <a:ext cx="520630" cy="77888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t>C</a:t>
            </a:r>
            <a:endParaRPr lang="en-IN" sz="2800" b="1"/>
          </a:p>
        </xdr:txBody>
      </xdr:sp>
    </xdr:grpSp>
    <xdr:clientData/>
  </xdr:twoCellAnchor>
  <xdr:twoCellAnchor editAs="oneCell">
    <xdr:from>
      <xdr:col>9</xdr:col>
      <xdr:colOff>663388</xdr:colOff>
      <xdr:row>52</xdr:row>
      <xdr:rowOff>212913</xdr:rowOff>
    </xdr:from>
    <xdr:to>
      <xdr:col>15</xdr:col>
      <xdr:colOff>442342</xdr:colOff>
      <xdr:row>61</xdr:row>
      <xdr:rowOff>754606</xdr:rowOff>
    </xdr:to>
    <xdr:pic>
      <xdr:nvPicPr>
        <xdr:cNvPr id="3" name="Picture 2">
          <a:extLst>
            <a:ext uri="{FF2B5EF4-FFF2-40B4-BE49-F238E27FC236}">
              <a16:creationId xmlns:a16="http://schemas.microsoft.com/office/drawing/2014/main" id="{9851AA6E-A6E5-4963-A88F-B74C1E8ACB60}"/>
            </a:ext>
          </a:extLst>
        </xdr:cNvPr>
        <xdr:cNvPicPr>
          <a:picLocks noChangeAspect="1"/>
        </xdr:cNvPicPr>
      </xdr:nvPicPr>
      <xdr:blipFill>
        <a:blip xmlns:r="http://schemas.openxmlformats.org/officeDocument/2006/relationships" r:embed="rId8"/>
        <a:stretch>
          <a:fillRect/>
        </a:stretch>
      </xdr:blipFill>
      <xdr:spPr>
        <a:xfrm>
          <a:off x="11340353" y="24991360"/>
          <a:ext cx="6125965" cy="3213175"/>
        </a:xfrm>
        <a:prstGeom prst="rect">
          <a:avLst/>
        </a:prstGeom>
      </xdr:spPr>
    </xdr:pic>
    <xdr:clientData/>
  </xdr:twoCellAnchor>
  <xdr:twoCellAnchor>
    <xdr:from>
      <xdr:col>0</xdr:col>
      <xdr:colOff>1326777</xdr:colOff>
      <xdr:row>131</xdr:row>
      <xdr:rowOff>224116</xdr:rowOff>
    </xdr:from>
    <xdr:to>
      <xdr:col>8</xdr:col>
      <xdr:colOff>322729</xdr:colOff>
      <xdr:row>166</xdr:row>
      <xdr:rowOff>17928</xdr:rowOff>
    </xdr:to>
    <xdr:grpSp>
      <xdr:nvGrpSpPr>
        <xdr:cNvPr id="4" name="Group 3">
          <a:extLst>
            <a:ext uri="{FF2B5EF4-FFF2-40B4-BE49-F238E27FC236}">
              <a16:creationId xmlns:a16="http://schemas.microsoft.com/office/drawing/2014/main" id="{98339714-A416-6A6A-9A8E-FB260C6C5663}"/>
            </a:ext>
          </a:extLst>
        </xdr:cNvPr>
        <xdr:cNvGrpSpPr/>
      </xdr:nvGrpSpPr>
      <xdr:grpSpPr>
        <a:xfrm>
          <a:off x="1326777" y="45065575"/>
          <a:ext cx="7996517" cy="9206753"/>
          <a:chOff x="43874" y="702000"/>
          <a:chExt cx="6535477" cy="7560000"/>
        </a:xfrm>
      </xdr:grpSpPr>
      <xdr:grpSp>
        <xdr:nvGrpSpPr>
          <xdr:cNvPr id="5" name="Group 4">
            <a:extLst>
              <a:ext uri="{FF2B5EF4-FFF2-40B4-BE49-F238E27FC236}">
                <a16:creationId xmlns:a16="http://schemas.microsoft.com/office/drawing/2014/main" id="{80AF54A5-57E0-B189-6B9D-FBC4A31CC7B1}"/>
              </a:ext>
            </a:extLst>
          </xdr:cNvPr>
          <xdr:cNvGrpSpPr/>
        </xdr:nvGrpSpPr>
        <xdr:grpSpPr>
          <a:xfrm>
            <a:off x="1504756" y="6102000"/>
            <a:ext cx="3613713" cy="2160000"/>
            <a:chOff x="2603107" y="6101499"/>
            <a:chExt cx="3613713" cy="2160000"/>
          </a:xfrm>
        </xdr:grpSpPr>
        <xdr:pic>
          <xdr:nvPicPr>
            <xdr:cNvPr id="20" name="Picture 19">
              <a:extLst>
                <a:ext uri="{FF2B5EF4-FFF2-40B4-BE49-F238E27FC236}">
                  <a16:creationId xmlns:a16="http://schemas.microsoft.com/office/drawing/2014/main" id="{15BB55F2-3A00-AD8D-86DF-3896897CE7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03107" y="6101499"/>
              <a:ext cx="1743188" cy="2160000"/>
            </a:xfrm>
            <a:prstGeom prst="rect">
              <a:avLst/>
            </a:prstGeom>
            <a:ln>
              <a:solidFill>
                <a:schemeClr val="tx1"/>
              </a:solidFill>
            </a:ln>
          </xdr:spPr>
        </xdr:pic>
        <xdr:pic>
          <xdr:nvPicPr>
            <xdr:cNvPr id="21" name="Picture 20">
              <a:extLst>
                <a:ext uri="{FF2B5EF4-FFF2-40B4-BE49-F238E27FC236}">
                  <a16:creationId xmlns:a16="http://schemas.microsoft.com/office/drawing/2014/main" id="{629F129F-AD3E-9EBA-24AA-29B95A3DF08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02320" y="6101499"/>
              <a:ext cx="1714500" cy="2160000"/>
            </a:xfrm>
            <a:prstGeom prst="rect">
              <a:avLst/>
            </a:prstGeom>
            <a:ln>
              <a:solidFill>
                <a:schemeClr val="tx1"/>
              </a:solidFill>
            </a:ln>
          </xdr:spPr>
        </xdr:pic>
      </xdr:grpSp>
      <xdr:grpSp>
        <xdr:nvGrpSpPr>
          <xdr:cNvPr id="6" name="Group 5">
            <a:extLst>
              <a:ext uri="{FF2B5EF4-FFF2-40B4-BE49-F238E27FC236}">
                <a16:creationId xmlns:a16="http://schemas.microsoft.com/office/drawing/2014/main" id="{9CC23B12-A8A3-769B-D1C4-5F8BB4879590}"/>
              </a:ext>
            </a:extLst>
          </xdr:cNvPr>
          <xdr:cNvGrpSpPr/>
        </xdr:nvGrpSpPr>
        <xdr:grpSpPr>
          <a:xfrm>
            <a:off x="43874" y="702000"/>
            <a:ext cx="6535477" cy="5220000"/>
            <a:chOff x="43874" y="702000"/>
            <a:chExt cx="6535477" cy="5220000"/>
          </a:xfrm>
        </xdr:grpSpPr>
        <xdr:pic>
          <xdr:nvPicPr>
            <xdr:cNvPr id="9" name="Picture 8">
              <a:extLst>
                <a:ext uri="{FF2B5EF4-FFF2-40B4-BE49-F238E27FC236}">
                  <a16:creationId xmlns:a16="http://schemas.microsoft.com/office/drawing/2014/main" id="{F77B5311-1572-F031-C705-CDD0D819A7A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02320" y="702000"/>
              <a:ext cx="2051437" cy="2520000"/>
            </a:xfrm>
            <a:prstGeom prst="rect">
              <a:avLst/>
            </a:prstGeom>
            <a:ln>
              <a:solidFill>
                <a:schemeClr val="tx1"/>
              </a:solidFill>
            </a:ln>
          </xdr:spPr>
        </xdr:pic>
        <xdr:pic>
          <xdr:nvPicPr>
            <xdr:cNvPr id="10" name="Picture 9">
              <a:extLst>
                <a:ext uri="{FF2B5EF4-FFF2-40B4-BE49-F238E27FC236}">
                  <a16:creationId xmlns:a16="http://schemas.microsoft.com/office/drawing/2014/main" id="{44C09C65-9948-B3FC-5024-A357CE458CC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02320" y="3402000"/>
              <a:ext cx="2077031" cy="2520000"/>
            </a:xfrm>
            <a:prstGeom prst="rect">
              <a:avLst/>
            </a:prstGeom>
            <a:ln>
              <a:solidFill>
                <a:schemeClr val="tx1"/>
              </a:solidFill>
            </a:ln>
          </xdr:spPr>
        </xdr:pic>
        <xdr:pic>
          <xdr:nvPicPr>
            <xdr:cNvPr id="11" name="Picture 10">
              <a:extLst>
                <a:ext uri="{FF2B5EF4-FFF2-40B4-BE49-F238E27FC236}">
                  <a16:creationId xmlns:a16="http://schemas.microsoft.com/office/drawing/2014/main" id="{23B86F7C-A6AD-4798-C13E-335D08EBB55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3874" y="702000"/>
              <a:ext cx="4302421" cy="5220000"/>
            </a:xfrm>
            <a:prstGeom prst="rect">
              <a:avLst/>
            </a:prstGeom>
            <a:ln>
              <a:solidFill>
                <a:schemeClr val="tx1"/>
              </a:solidFill>
            </a:ln>
          </xdr:spPr>
        </xdr:pic>
        <xdr:sp macro="" textlink="">
          <xdr:nvSpPr>
            <xdr:cNvPr id="12" name="TextBox 12">
              <a:extLst>
                <a:ext uri="{FF2B5EF4-FFF2-40B4-BE49-F238E27FC236}">
                  <a16:creationId xmlns:a16="http://schemas.microsoft.com/office/drawing/2014/main" id="{46FF4B07-FC66-2860-C8C5-D4DE5DAE9395}"/>
                </a:ext>
              </a:extLst>
            </xdr:cNvPr>
            <xdr:cNvSpPr txBox="1"/>
          </xdr:nvSpPr>
          <xdr:spPr>
            <a:xfrm>
              <a:off x="5694744" y="3402000"/>
              <a:ext cx="723275"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C</a:t>
              </a:r>
              <a:endParaRPr lang="en-IN" sz="1400" b="1"/>
            </a:p>
          </xdr:txBody>
        </xdr:sp>
        <xdr:sp macro="" textlink="">
          <xdr:nvSpPr>
            <xdr:cNvPr id="13" name="TextBox 13">
              <a:extLst>
                <a:ext uri="{FF2B5EF4-FFF2-40B4-BE49-F238E27FC236}">
                  <a16:creationId xmlns:a16="http://schemas.microsoft.com/office/drawing/2014/main" id="{BD1F32A9-433E-2D7E-EABD-4B323426863A}"/>
                </a:ext>
              </a:extLst>
            </xdr:cNvPr>
            <xdr:cNvSpPr txBox="1"/>
          </xdr:nvSpPr>
          <xdr:spPr>
            <a:xfrm>
              <a:off x="2861201" y="1141321"/>
              <a:ext cx="723275"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C</a:t>
              </a:r>
              <a:endParaRPr lang="en-IN" sz="1400" b="1"/>
            </a:p>
          </xdr:txBody>
        </xdr:sp>
        <xdr:sp macro="" textlink="">
          <xdr:nvSpPr>
            <xdr:cNvPr id="14" name="TextBox 14">
              <a:extLst>
                <a:ext uri="{FF2B5EF4-FFF2-40B4-BE49-F238E27FC236}">
                  <a16:creationId xmlns:a16="http://schemas.microsoft.com/office/drawing/2014/main" id="{FC7FFCB9-DFB7-CD44-C01B-999B967128BF}"/>
                </a:ext>
              </a:extLst>
            </xdr:cNvPr>
            <xdr:cNvSpPr txBox="1"/>
          </xdr:nvSpPr>
          <xdr:spPr>
            <a:xfrm>
              <a:off x="1453411" y="1449098"/>
              <a:ext cx="723275"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B</a:t>
              </a:r>
              <a:endParaRPr lang="en-IN" sz="1400" b="1"/>
            </a:p>
          </xdr:txBody>
        </xdr:sp>
        <xdr:sp macro="" textlink="">
          <xdr:nvSpPr>
            <xdr:cNvPr id="15" name="TextBox 15">
              <a:extLst>
                <a:ext uri="{FF2B5EF4-FFF2-40B4-BE49-F238E27FC236}">
                  <a16:creationId xmlns:a16="http://schemas.microsoft.com/office/drawing/2014/main" id="{A56DD1AA-B720-1671-C414-B0DEEBD2AEE3}"/>
                </a:ext>
              </a:extLst>
            </xdr:cNvPr>
            <xdr:cNvSpPr txBox="1"/>
          </xdr:nvSpPr>
          <xdr:spPr>
            <a:xfrm>
              <a:off x="468775" y="1654223"/>
              <a:ext cx="723275"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A</a:t>
              </a:r>
              <a:endParaRPr lang="en-IN" sz="1400" b="1"/>
            </a:p>
          </xdr:txBody>
        </xdr:sp>
        <xdr:sp macro="" textlink="">
          <xdr:nvSpPr>
            <xdr:cNvPr id="16" name="TextBox 16">
              <a:extLst>
                <a:ext uri="{FF2B5EF4-FFF2-40B4-BE49-F238E27FC236}">
                  <a16:creationId xmlns:a16="http://schemas.microsoft.com/office/drawing/2014/main" id="{88E1F9DF-0BB7-238D-1511-D41B8A68F028}"/>
                </a:ext>
              </a:extLst>
            </xdr:cNvPr>
            <xdr:cNvSpPr txBox="1"/>
          </xdr:nvSpPr>
          <xdr:spPr>
            <a:xfrm>
              <a:off x="4502320" y="728111"/>
              <a:ext cx="723275"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Wing A</a:t>
              </a:r>
              <a:endParaRPr lang="en-IN" sz="1400" b="1"/>
            </a:p>
          </xdr:txBody>
        </xdr:sp>
        <xdr:cxnSp macro="">
          <xdr:nvCxnSpPr>
            <xdr:cNvPr id="17" name="Straight Arrow Connector 16">
              <a:extLst>
                <a:ext uri="{FF2B5EF4-FFF2-40B4-BE49-F238E27FC236}">
                  <a16:creationId xmlns:a16="http://schemas.microsoft.com/office/drawing/2014/main" id="{19BCD1F5-E65C-15D5-A356-40726D918A90}"/>
                </a:ext>
              </a:extLst>
            </xdr:cNvPr>
            <xdr:cNvCxnSpPr/>
          </xdr:nvCxnSpPr>
          <xdr:spPr>
            <a:xfrm flipH="1">
              <a:off x="3084655" y="1449098"/>
              <a:ext cx="156025" cy="66906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 name="Straight Arrow Connector 17">
              <a:extLst>
                <a:ext uri="{FF2B5EF4-FFF2-40B4-BE49-F238E27FC236}">
                  <a16:creationId xmlns:a16="http://schemas.microsoft.com/office/drawing/2014/main" id="{C70C472A-DD86-B9E1-01FD-93C4C23BE857}"/>
                </a:ext>
              </a:extLst>
            </xdr:cNvPr>
            <xdr:cNvCxnSpPr>
              <a:cxnSpLocks/>
            </xdr:cNvCxnSpPr>
          </xdr:nvCxnSpPr>
          <xdr:spPr>
            <a:xfrm>
              <a:off x="1814218" y="1756875"/>
              <a:ext cx="164822" cy="65065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18">
              <a:extLst>
                <a:ext uri="{FF2B5EF4-FFF2-40B4-BE49-F238E27FC236}">
                  <a16:creationId xmlns:a16="http://schemas.microsoft.com/office/drawing/2014/main" id="{31BF066A-4BA3-A5B0-68EE-77596E6D1000}"/>
                </a:ext>
              </a:extLst>
            </xdr:cNvPr>
            <xdr:cNvCxnSpPr>
              <a:cxnSpLocks/>
            </xdr:cNvCxnSpPr>
          </xdr:nvCxnSpPr>
          <xdr:spPr>
            <a:xfrm>
              <a:off x="830412" y="1962000"/>
              <a:ext cx="211310" cy="65387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youtube.com/watch?v=2yEJGhaD0Eo" TargetMode="External"/><Relationship Id="rId1" Type="http://schemas.openxmlformats.org/officeDocument/2006/relationships/hyperlink" Target="https://goo.gl/maps/rKxi5WPhGsaDGuoeA"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246"/>
  <sheetViews>
    <sheetView tabSelected="1" view="pageBreakPreview" topLeftCell="A227" zoomScale="85" zoomScaleNormal="85" zoomScaleSheetLayoutView="85" zoomScalePageLayoutView="70" workbookViewId="0">
      <selection activeCell="J234" sqref="J234"/>
    </sheetView>
  </sheetViews>
  <sheetFormatPr defaultColWidth="9.109375" defaultRowHeight="17.100000000000001" customHeight="1" x14ac:dyDescent="0.3"/>
  <cols>
    <col min="1" max="1" width="31.109375" style="1" customWidth="1"/>
    <col min="2" max="2" width="1.33203125" style="1" customWidth="1"/>
    <col min="3" max="3" width="17.44140625" style="1" customWidth="1"/>
    <col min="4" max="4" width="1.44140625" style="14" customWidth="1"/>
    <col min="5" max="6" width="27.109375" style="1" customWidth="1"/>
    <col min="7" max="7" width="1.44140625" style="1" customWidth="1"/>
    <col min="8" max="8" width="24.44140625" style="1" customWidth="1"/>
    <col min="9" max="9" width="24.44140625" style="14" customWidth="1"/>
    <col min="10" max="10" width="33.88671875" style="1" customWidth="1"/>
    <col min="11" max="11" width="15.6640625" style="1" bestFit="1" customWidth="1"/>
    <col min="12" max="12" width="15.5546875" style="1" bestFit="1" customWidth="1"/>
    <col min="13" max="20" width="9.109375" style="1"/>
    <col min="21" max="23" width="0" style="1" hidden="1" customWidth="1"/>
    <col min="24" max="26" width="9.109375" style="1"/>
    <col min="27" max="27" width="7.88671875" style="1" customWidth="1"/>
    <col min="28" max="16384" width="9.109375" style="1"/>
  </cols>
  <sheetData>
    <row r="1" spans="1:12" ht="21" x14ac:dyDescent="0.3">
      <c r="A1" s="106" t="s">
        <v>41</v>
      </c>
      <c r="B1" s="107"/>
      <c r="C1" s="107"/>
      <c r="D1" s="107"/>
      <c r="E1" s="107"/>
      <c r="F1" s="107"/>
      <c r="G1" s="107"/>
      <c r="H1" s="107"/>
      <c r="I1" s="108"/>
    </row>
    <row r="2" spans="1:12" ht="42" customHeight="1" x14ac:dyDescent="0.3">
      <c r="A2" s="119" t="s">
        <v>11</v>
      </c>
      <c r="B2" s="119"/>
      <c r="C2" s="119"/>
      <c r="D2" s="4" t="s">
        <v>4</v>
      </c>
      <c r="E2" s="120" t="s">
        <v>95</v>
      </c>
      <c r="F2" s="120"/>
      <c r="G2" s="84" t="s">
        <v>15</v>
      </c>
      <c r="H2" s="84"/>
      <c r="I2" s="50">
        <v>45895</v>
      </c>
      <c r="J2" s="50">
        <v>45741</v>
      </c>
      <c r="K2" s="63">
        <v>45831</v>
      </c>
      <c r="L2" s="63">
        <v>45915</v>
      </c>
    </row>
    <row r="3" spans="1:12" ht="42.75" customHeight="1" x14ac:dyDescent="0.3">
      <c r="A3" s="76" t="s">
        <v>42</v>
      </c>
      <c r="B3" s="77"/>
      <c r="C3" s="78"/>
      <c r="D3" s="21" t="s">
        <v>4</v>
      </c>
      <c r="E3" s="123" t="s">
        <v>235</v>
      </c>
      <c r="F3" s="124"/>
      <c r="G3" s="84" t="s">
        <v>190</v>
      </c>
      <c r="H3" s="84"/>
      <c r="I3" s="50" t="s">
        <v>253</v>
      </c>
      <c r="J3" s="1">
        <f>K2-J2</f>
        <v>90</v>
      </c>
      <c r="L3" s="1">
        <f>L2-K2</f>
        <v>84</v>
      </c>
    </row>
    <row r="4" spans="1:12" ht="43.5" customHeight="1" x14ac:dyDescent="0.3">
      <c r="A4" s="76" t="s">
        <v>39</v>
      </c>
      <c r="B4" s="77"/>
      <c r="C4" s="78"/>
      <c r="D4" s="28" t="s">
        <v>4</v>
      </c>
      <c r="E4" s="74" t="s">
        <v>176</v>
      </c>
      <c r="F4" s="75"/>
      <c r="G4" s="84" t="s">
        <v>36</v>
      </c>
      <c r="H4" s="84"/>
      <c r="I4" s="50">
        <v>45915</v>
      </c>
      <c r="K4" s="1" t="str">
        <f ca="1">TEXT(TODAY(),"DD/MM/YYYY")</f>
        <v>15/09/2025</v>
      </c>
    </row>
    <row r="5" spans="1:12" ht="21" x14ac:dyDescent="0.3">
      <c r="A5" s="105" t="s">
        <v>43</v>
      </c>
      <c r="B5" s="105"/>
      <c r="C5" s="105"/>
      <c r="D5" s="105"/>
      <c r="E5" s="105"/>
      <c r="F5" s="105"/>
      <c r="G5" s="105"/>
      <c r="H5" s="105"/>
      <c r="I5" s="127"/>
    </row>
    <row r="6" spans="1:12" ht="43.5" customHeight="1" x14ac:dyDescent="0.3">
      <c r="A6" s="121" t="s">
        <v>32</v>
      </c>
      <c r="B6" s="121"/>
      <c r="C6" s="121"/>
      <c r="D6" s="2" t="s">
        <v>4</v>
      </c>
      <c r="E6" s="22" t="s">
        <v>108</v>
      </c>
      <c r="F6" s="21" t="s">
        <v>38</v>
      </c>
      <c r="G6" s="2" t="s">
        <v>4</v>
      </c>
      <c r="H6" s="85" t="s">
        <v>248</v>
      </c>
      <c r="I6" s="85"/>
    </row>
    <row r="7" spans="1:12" ht="66" customHeight="1" x14ac:dyDescent="0.3">
      <c r="A7" s="121" t="s">
        <v>45</v>
      </c>
      <c r="B7" s="121"/>
      <c r="C7" s="121"/>
      <c r="D7" s="2" t="s">
        <v>4</v>
      </c>
      <c r="E7" s="5" t="s">
        <v>194</v>
      </c>
      <c r="F7" s="21" t="s">
        <v>46</v>
      </c>
      <c r="G7" s="2" t="s">
        <v>4</v>
      </c>
      <c r="H7" s="74" t="s">
        <v>195</v>
      </c>
      <c r="I7" s="75"/>
    </row>
    <row r="8" spans="1:12" ht="45" customHeight="1" x14ac:dyDescent="0.3">
      <c r="A8" s="121" t="s">
        <v>47</v>
      </c>
      <c r="B8" s="121"/>
      <c r="C8" s="121"/>
      <c r="D8" s="2" t="s">
        <v>4</v>
      </c>
      <c r="E8" s="133" t="s">
        <v>196</v>
      </c>
      <c r="F8" s="133"/>
      <c r="G8" s="133"/>
      <c r="H8" s="133"/>
      <c r="I8" s="133"/>
    </row>
    <row r="9" spans="1:12" ht="45" customHeight="1" x14ac:dyDescent="0.3">
      <c r="A9" s="84" t="s">
        <v>179</v>
      </c>
      <c r="B9" s="21" t="s">
        <v>4</v>
      </c>
      <c r="C9" s="21" t="s">
        <v>44</v>
      </c>
      <c r="D9" s="2" t="s">
        <v>4</v>
      </c>
      <c r="E9" s="74" t="s">
        <v>200</v>
      </c>
      <c r="F9" s="95"/>
      <c r="G9" s="95"/>
      <c r="H9" s="95"/>
      <c r="I9" s="75"/>
    </row>
    <row r="10" spans="1:12" ht="66" customHeight="1" x14ac:dyDescent="0.3">
      <c r="A10" s="84"/>
      <c r="B10" s="21" t="s">
        <v>4</v>
      </c>
      <c r="C10" s="21" t="s">
        <v>14</v>
      </c>
      <c r="D10" s="2" t="s">
        <v>4</v>
      </c>
      <c r="E10" s="74" t="s">
        <v>230</v>
      </c>
      <c r="F10" s="95"/>
      <c r="G10" s="95"/>
      <c r="H10" s="95"/>
      <c r="I10" s="75"/>
    </row>
    <row r="11" spans="1:12" ht="42" customHeight="1" x14ac:dyDescent="0.3">
      <c r="A11" s="84"/>
      <c r="B11" s="21" t="s">
        <v>4</v>
      </c>
      <c r="C11" s="21" t="s">
        <v>5</v>
      </c>
      <c r="D11" s="2" t="s">
        <v>4</v>
      </c>
      <c r="E11" s="74" t="s">
        <v>231</v>
      </c>
      <c r="F11" s="95"/>
      <c r="G11" s="95"/>
      <c r="H11" s="95"/>
      <c r="I11" s="75"/>
    </row>
    <row r="12" spans="1:12" ht="21" x14ac:dyDescent="0.3">
      <c r="A12" s="84" t="s">
        <v>37</v>
      </c>
      <c r="B12" s="84"/>
      <c r="C12" s="84"/>
      <c r="D12" s="2" t="s">
        <v>4</v>
      </c>
      <c r="E12" s="85" t="s">
        <v>201</v>
      </c>
      <c r="F12" s="85"/>
      <c r="G12" s="85"/>
      <c r="H12" s="85"/>
      <c r="I12" s="85"/>
    </row>
    <row r="13" spans="1:12" ht="20.100000000000001" customHeight="1" x14ac:dyDescent="0.3">
      <c r="A13" s="105" t="s">
        <v>48</v>
      </c>
      <c r="B13" s="105"/>
      <c r="C13" s="105"/>
      <c r="D13" s="105"/>
      <c r="E13" s="105"/>
      <c r="F13" s="105"/>
      <c r="G13" s="105"/>
      <c r="H13" s="105"/>
      <c r="I13" s="105"/>
    </row>
    <row r="14" spans="1:12" ht="63" x14ac:dyDescent="0.3">
      <c r="A14" s="21" t="s">
        <v>30</v>
      </c>
      <c r="B14" s="2" t="s">
        <v>4</v>
      </c>
      <c r="C14" s="137" t="s">
        <v>96</v>
      </c>
      <c r="D14" s="138"/>
      <c r="E14" s="139"/>
      <c r="F14" s="17" t="s">
        <v>49</v>
      </c>
      <c r="G14" s="2" t="s">
        <v>4</v>
      </c>
      <c r="H14" s="85" t="s">
        <v>198</v>
      </c>
      <c r="I14" s="85"/>
    </row>
    <row r="15" spans="1:12" ht="42" x14ac:dyDescent="0.3">
      <c r="A15" s="21" t="s">
        <v>50</v>
      </c>
      <c r="B15" s="2" t="s">
        <v>4</v>
      </c>
      <c r="C15" s="137" t="s">
        <v>197</v>
      </c>
      <c r="D15" s="138"/>
      <c r="E15" s="139"/>
      <c r="F15" s="21" t="s">
        <v>51</v>
      </c>
      <c r="G15" s="2" t="s">
        <v>4</v>
      </c>
      <c r="H15" s="136">
        <v>46568</v>
      </c>
      <c r="I15" s="85"/>
    </row>
    <row r="16" spans="1:12" ht="42" x14ac:dyDescent="0.3">
      <c r="A16" s="46" t="s">
        <v>52</v>
      </c>
      <c r="B16" s="2" t="s">
        <v>4</v>
      </c>
      <c r="C16" s="146">
        <v>44732</v>
      </c>
      <c r="D16" s="138"/>
      <c r="E16" s="139"/>
      <c r="F16" s="21" t="s">
        <v>53</v>
      </c>
      <c r="G16" s="2" t="s">
        <v>4</v>
      </c>
      <c r="H16" s="135">
        <v>44732</v>
      </c>
      <c r="I16" s="75"/>
    </row>
    <row r="17" spans="1:10" ht="63" x14ac:dyDescent="0.3">
      <c r="A17" s="46" t="s">
        <v>54</v>
      </c>
      <c r="B17" s="2" t="s">
        <v>4</v>
      </c>
      <c r="C17" s="146">
        <f>H15</f>
        <v>46568</v>
      </c>
      <c r="D17" s="138"/>
      <c r="E17" s="139"/>
      <c r="F17" s="21" t="s">
        <v>55</v>
      </c>
      <c r="G17" s="2" t="s">
        <v>4</v>
      </c>
      <c r="H17" s="74" t="s">
        <v>199</v>
      </c>
      <c r="I17" s="75"/>
    </row>
    <row r="18" spans="1:10" ht="42" x14ac:dyDescent="0.3">
      <c r="A18" s="46" t="s">
        <v>56</v>
      </c>
      <c r="B18" s="2" t="s">
        <v>4</v>
      </c>
      <c r="C18" s="137" t="s">
        <v>204</v>
      </c>
      <c r="D18" s="138"/>
      <c r="E18" s="139"/>
      <c r="F18" s="21" t="s">
        <v>111</v>
      </c>
      <c r="G18" s="2" t="s">
        <v>4</v>
      </c>
      <c r="H18" s="85">
        <v>421231.43</v>
      </c>
      <c r="I18" s="85"/>
    </row>
    <row r="19" spans="1:10" ht="42" x14ac:dyDescent="0.3">
      <c r="A19" s="21" t="s">
        <v>57</v>
      </c>
      <c r="B19" s="2" t="s">
        <v>4</v>
      </c>
      <c r="C19" s="137">
        <v>1</v>
      </c>
      <c r="D19" s="138"/>
      <c r="E19" s="139"/>
      <c r="F19" s="21" t="s">
        <v>110</v>
      </c>
      <c r="G19" s="2" t="s">
        <v>4</v>
      </c>
      <c r="H19" s="85">
        <f>C20</f>
        <v>642880</v>
      </c>
      <c r="I19" s="85"/>
    </row>
    <row r="20" spans="1:10" ht="42" x14ac:dyDescent="0.3">
      <c r="A20" s="21" t="s">
        <v>109</v>
      </c>
      <c r="B20" s="2" t="s">
        <v>4</v>
      </c>
      <c r="C20" s="137">
        <v>642880</v>
      </c>
      <c r="D20" s="138"/>
      <c r="E20" s="139"/>
      <c r="F20" s="6" t="s">
        <v>58</v>
      </c>
      <c r="G20" s="2" t="s">
        <v>4</v>
      </c>
      <c r="H20" s="74" t="s">
        <v>233</v>
      </c>
      <c r="I20" s="75"/>
      <c r="J20" s="1">
        <f>100+50+9+50+50+41+50</f>
        <v>350</v>
      </c>
    </row>
    <row r="21" spans="1:10" ht="42" x14ac:dyDescent="0.3">
      <c r="A21" s="21" t="s">
        <v>59</v>
      </c>
      <c r="B21" s="2" t="s">
        <v>4</v>
      </c>
      <c r="C21" s="137" t="s">
        <v>227</v>
      </c>
      <c r="D21" s="138"/>
      <c r="E21" s="139"/>
      <c r="F21" s="21" t="s">
        <v>60</v>
      </c>
      <c r="G21" s="2" t="s">
        <v>4</v>
      </c>
      <c r="H21" s="85" t="s">
        <v>232</v>
      </c>
      <c r="I21" s="85"/>
    </row>
    <row r="22" spans="1:10" ht="20.25" customHeight="1" x14ac:dyDescent="0.3">
      <c r="A22" s="46" t="s">
        <v>243</v>
      </c>
      <c r="B22" s="2" t="s">
        <v>4</v>
      </c>
      <c r="C22" s="74" t="s">
        <v>244</v>
      </c>
      <c r="D22" s="95"/>
      <c r="E22" s="95"/>
      <c r="F22" s="95"/>
      <c r="G22" s="95"/>
      <c r="H22" s="95"/>
      <c r="I22" s="75"/>
    </row>
    <row r="23" spans="1:10" s="51" customFormat="1" ht="21" x14ac:dyDescent="0.3">
      <c r="A23" s="49" t="s">
        <v>193</v>
      </c>
      <c r="B23" s="17" t="s">
        <v>4</v>
      </c>
      <c r="C23" s="148" t="s">
        <v>203</v>
      </c>
      <c r="D23" s="95"/>
      <c r="E23" s="95"/>
      <c r="F23" s="95"/>
      <c r="G23" s="95"/>
      <c r="H23" s="95"/>
      <c r="I23" s="95"/>
    </row>
    <row r="24" spans="1:10" ht="108.75" customHeight="1" x14ac:dyDescent="0.3">
      <c r="A24" s="46" t="s">
        <v>28</v>
      </c>
      <c r="B24" s="2" t="s">
        <v>4</v>
      </c>
      <c r="C24" s="85" t="s">
        <v>112</v>
      </c>
      <c r="D24" s="85"/>
      <c r="E24" s="85"/>
      <c r="F24" s="85"/>
      <c r="G24" s="85"/>
      <c r="H24" s="85"/>
      <c r="I24" s="85"/>
    </row>
    <row r="25" spans="1:10" ht="24" customHeight="1" x14ac:dyDescent="0.3">
      <c r="A25" s="106" t="s">
        <v>23</v>
      </c>
      <c r="B25" s="107"/>
      <c r="C25" s="107"/>
      <c r="D25" s="107"/>
      <c r="E25" s="107"/>
      <c r="F25" s="107"/>
      <c r="G25" s="107"/>
      <c r="H25" s="107"/>
      <c r="I25" s="108"/>
    </row>
    <row r="26" spans="1:10" ht="42" x14ac:dyDescent="0.3">
      <c r="A26" s="21" t="s">
        <v>29</v>
      </c>
      <c r="B26" s="2" t="s">
        <v>4</v>
      </c>
      <c r="C26" s="85" t="s">
        <v>97</v>
      </c>
      <c r="D26" s="85"/>
      <c r="E26" s="85"/>
      <c r="F26" s="21" t="s">
        <v>16</v>
      </c>
      <c r="G26" s="2" t="s">
        <v>4</v>
      </c>
      <c r="H26" s="85" t="s">
        <v>202</v>
      </c>
      <c r="I26" s="85"/>
    </row>
    <row r="27" spans="1:10" ht="21" x14ac:dyDescent="0.3">
      <c r="A27" s="21" t="s">
        <v>17</v>
      </c>
      <c r="B27" s="2" t="s">
        <v>4</v>
      </c>
      <c r="C27" s="85" t="s">
        <v>115</v>
      </c>
      <c r="D27" s="85"/>
      <c r="E27" s="85"/>
      <c r="F27" s="21" t="s">
        <v>180</v>
      </c>
      <c r="G27" s="2" t="s">
        <v>4</v>
      </c>
      <c r="H27" s="85" t="s">
        <v>178</v>
      </c>
      <c r="I27" s="85"/>
    </row>
    <row r="28" spans="1:10" ht="42" x14ac:dyDescent="0.3">
      <c r="A28" s="21" t="s">
        <v>26</v>
      </c>
      <c r="B28" s="2" t="s">
        <v>4</v>
      </c>
      <c r="C28" s="85" t="s">
        <v>114</v>
      </c>
      <c r="D28" s="85"/>
      <c r="E28" s="85"/>
      <c r="F28" s="21" t="s">
        <v>19</v>
      </c>
      <c r="G28" s="2" t="s">
        <v>4</v>
      </c>
      <c r="H28" s="85" t="s">
        <v>205</v>
      </c>
      <c r="I28" s="85"/>
    </row>
    <row r="29" spans="1:10" ht="42" x14ac:dyDescent="0.3">
      <c r="A29" s="46" t="s">
        <v>136</v>
      </c>
      <c r="B29" s="2" t="s">
        <v>4</v>
      </c>
      <c r="C29" s="85" t="s">
        <v>207</v>
      </c>
      <c r="D29" s="85"/>
      <c r="E29" s="85"/>
      <c r="F29" s="21" t="s">
        <v>137</v>
      </c>
      <c r="G29" s="2" t="s">
        <v>4</v>
      </c>
      <c r="H29" s="74" t="s">
        <v>206</v>
      </c>
      <c r="I29" s="75"/>
    </row>
    <row r="30" spans="1:10" ht="84" customHeight="1" x14ac:dyDescent="0.3">
      <c r="A30" s="21" t="s">
        <v>20</v>
      </c>
      <c r="B30" s="2" t="s">
        <v>4</v>
      </c>
      <c r="C30" s="85" t="s">
        <v>208</v>
      </c>
      <c r="D30" s="85"/>
      <c r="E30" s="85"/>
      <c r="F30" s="21" t="s">
        <v>18</v>
      </c>
      <c r="G30" s="2" t="s">
        <v>4</v>
      </c>
      <c r="H30" s="85" t="s">
        <v>234</v>
      </c>
      <c r="I30" s="85"/>
    </row>
    <row r="31" spans="1:10" ht="21.75" customHeight="1" x14ac:dyDescent="0.3">
      <c r="A31" s="46" t="s">
        <v>142</v>
      </c>
      <c r="B31" s="2" t="s">
        <v>4</v>
      </c>
      <c r="C31" s="85" t="s">
        <v>143</v>
      </c>
      <c r="D31" s="85"/>
      <c r="E31" s="85"/>
      <c r="F31" s="21" t="s">
        <v>144</v>
      </c>
      <c r="G31" s="2" t="s">
        <v>4</v>
      </c>
      <c r="H31" s="74" t="s">
        <v>143</v>
      </c>
      <c r="I31" s="75"/>
    </row>
    <row r="32" spans="1:10" ht="21.75" customHeight="1" x14ac:dyDescent="0.3">
      <c r="A32" s="46" t="s">
        <v>145</v>
      </c>
      <c r="B32" s="2" t="s">
        <v>4</v>
      </c>
      <c r="C32" s="74" t="s">
        <v>143</v>
      </c>
      <c r="D32" s="95"/>
      <c r="E32" s="95"/>
      <c r="F32" s="95"/>
      <c r="G32" s="95"/>
      <c r="H32" s="95"/>
      <c r="I32" s="75"/>
    </row>
    <row r="33" spans="1:12" ht="21" x14ac:dyDescent="0.3">
      <c r="A33" s="128" t="s">
        <v>40</v>
      </c>
      <c r="B33" s="129"/>
      <c r="C33" s="129"/>
      <c r="D33" s="129"/>
      <c r="E33" s="129"/>
      <c r="F33" s="129"/>
      <c r="G33" s="129"/>
      <c r="H33" s="129"/>
      <c r="I33" s="130"/>
    </row>
    <row r="34" spans="1:12" ht="42" x14ac:dyDescent="0.3">
      <c r="A34" s="76" t="s">
        <v>21</v>
      </c>
      <c r="B34" s="77"/>
      <c r="C34" s="78"/>
      <c r="D34" s="2" t="s">
        <v>4</v>
      </c>
      <c r="E34" s="22" t="s">
        <v>116</v>
      </c>
      <c r="F34" s="21" t="s">
        <v>22</v>
      </c>
      <c r="G34" s="7" t="s">
        <v>4</v>
      </c>
      <c r="H34" s="74" t="s">
        <v>117</v>
      </c>
      <c r="I34" s="75"/>
    </row>
    <row r="35" spans="1:12" ht="42" x14ac:dyDescent="0.3">
      <c r="A35" s="76" t="s">
        <v>25</v>
      </c>
      <c r="B35" s="77"/>
      <c r="C35" s="78"/>
      <c r="D35" s="2" t="s">
        <v>4</v>
      </c>
      <c r="E35" s="22" t="s">
        <v>117</v>
      </c>
      <c r="F35" s="8" t="s">
        <v>35</v>
      </c>
      <c r="G35" s="2" t="s">
        <v>4</v>
      </c>
      <c r="H35" s="74" t="s">
        <v>117</v>
      </c>
      <c r="I35" s="75"/>
    </row>
    <row r="36" spans="1:12" ht="42" x14ac:dyDescent="0.3">
      <c r="A36" s="76" t="s">
        <v>34</v>
      </c>
      <c r="B36" s="77"/>
      <c r="C36" s="78"/>
      <c r="D36" s="2" t="s">
        <v>4</v>
      </c>
      <c r="E36" s="5" t="s">
        <v>118</v>
      </c>
      <c r="F36" s="21" t="s">
        <v>24</v>
      </c>
      <c r="G36" s="24" t="s">
        <v>4</v>
      </c>
      <c r="H36" s="74" t="s">
        <v>119</v>
      </c>
      <c r="I36" s="75"/>
    </row>
    <row r="37" spans="1:12" ht="21" x14ac:dyDescent="0.3">
      <c r="A37" s="106" t="s">
        <v>0</v>
      </c>
      <c r="B37" s="107"/>
      <c r="C37" s="107"/>
      <c r="D37" s="107"/>
      <c r="E37" s="107"/>
      <c r="F37" s="107"/>
      <c r="G37" s="107"/>
      <c r="H37" s="107"/>
      <c r="I37" s="108"/>
    </row>
    <row r="38" spans="1:12" ht="21" x14ac:dyDescent="0.3">
      <c r="A38" s="131" t="s">
        <v>0</v>
      </c>
      <c r="B38" s="134"/>
      <c r="C38" s="132"/>
      <c r="D38" s="2" t="s">
        <v>4</v>
      </c>
      <c r="E38" s="9" t="s">
        <v>1</v>
      </c>
      <c r="F38" s="9" t="s">
        <v>6</v>
      </c>
      <c r="G38" s="131" t="s">
        <v>2</v>
      </c>
      <c r="H38" s="132"/>
      <c r="I38" s="9" t="s">
        <v>3</v>
      </c>
    </row>
    <row r="39" spans="1:12" ht="21" x14ac:dyDescent="0.3">
      <c r="A39" s="76" t="s">
        <v>7</v>
      </c>
      <c r="B39" s="77"/>
      <c r="C39" s="78"/>
      <c r="D39" s="2" t="s">
        <v>4</v>
      </c>
      <c r="E39" s="23" t="s">
        <v>209</v>
      </c>
      <c r="F39" s="23" t="s">
        <v>210</v>
      </c>
      <c r="G39" s="125" t="s">
        <v>211</v>
      </c>
      <c r="H39" s="126"/>
      <c r="I39" s="23" t="s">
        <v>211</v>
      </c>
    </row>
    <row r="40" spans="1:12" ht="40.5" customHeight="1" x14ac:dyDescent="0.3">
      <c r="A40" s="76" t="s">
        <v>8</v>
      </c>
      <c r="B40" s="77"/>
      <c r="C40" s="78"/>
      <c r="D40" s="2" t="s">
        <v>4</v>
      </c>
      <c r="E40" s="23" t="s">
        <v>213</v>
      </c>
      <c r="F40" s="23" t="s">
        <v>210</v>
      </c>
      <c r="G40" s="125" t="s">
        <v>211</v>
      </c>
      <c r="H40" s="126"/>
      <c r="I40" s="23" t="s">
        <v>212</v>
      </c>
    </row>
    <row r="41" spans="1:12" ht="20.25" customHeight="1" x14ac:dyDescent="0.3">
      <c r="A41" s="76" t="s">
        <v>12</v>
      </c>
      <c r="B41" s="77"/>
      <c r="C41" s="78"/>
      <c r="D41" s="2" t="s">
        <v>4</v>
      </c>
      <c r="E41" s="18" t="s">
        <v>114</v>
      </c>
      <c r="F41" s="21" t="s">
        <v>13</v>
      </c>
      <c r="G41" s="2" t="s">
        <v>4</v>
      </c>
      <c r="H41" s="74" t="s">
        <v>113</v>
      </c>
      <c r="I41" s="75"/>
    </row>
    <row r="42" spans="1:12" ht="21" x14ac:dyDescent="0.3">
      <c r="A42" s="106" t="s">
        <v>61</v>
      </c>
      <c r="B42" s="107"/>
      <c r="C42" s="107"/>
      <c r="D42" s="107"/>
      <c r="E42" s="107"/>
      <c r="F42" s="107"/>
      <c r="G42" s="107"/>
      <c r="H42" s="107"/>
      <c r="I42" s="108"/>
    </row>
    <row r="43" spans="1:12" ht="21" customHeight="1" x14ac:dyDescent="0.3">
      <c r="A43" s="122" t="s">
        <v>62</v>
      </c>
      <c r="B43" s="122"/>
      <c r="C43" s="122" t="s">
        <v>63</v>
      </c>
      <c r="D43" s="122"/>
      <c r="E43" s="122" t="s">
        <v>177</v>
      </c>
      <c r="F43" s="122"/>
      <c r="G43" s="122"/>
      <c r="H43" s="122" t="s">
        <v>64</v>
      </c>
      <c r="I43" s="122"/>
    </row>
    <row r="44" spans="1:12" ht="68.25" customHeight="1" x14ac:dyDescent="0.3">
      <c r="A44" s="149" t="s">
        <v>214</v>
      </c>
      <c r="B44" s="149"/>
      <c r="C44" s="93" t="s">
        <v>98</v>
      </c>
      <c r="D44" s="93"/>
      <c r="E44" s="85" t="s">
        <v>249</v>
      </c>
      <c r="F44" s="85"/>
      <c r="G44" s="85"/>
      <c r="H44" s="85" t="s">
        <v>215</v>
      </c>
      <c r="I44" s="85"/>
      <c r="J44" s="64" t="s">
        <v>251</v>
      </c>
    </row>
    <row r="45" spans="1:12" ht="21" x14ac:dyDescent="0.3">
      <c r="A45" s="105" t="s">
        <v>65</v>
      </c>
      <c r="B45" s="105"/>
      <c r="C45" s="105"/>
      <c r="D45" s="105"/>
      <c r="E45" s="105"/>
      <c r="F45" s="105"/>
      <c r="G45" s="105"/>
      <c r="H45" s="105"/>
      <c r="I45" s="105"/>
    </row>
    <row r="46" spans="1:12" ht="65.25" customHeight="1" x14ac:dyDescent="0.3">
      <c r="A46" s="17" t="s">
        <v>66</v>
      </c>
      <c r="B46" s="17" t="s">
        <v>4</v>
      </c>
      <c r="C46" s="74" t="s">
        <v>114</v>
      </c>
      <c r="D46" s="95"/>
      <c r="E46" s="95"/>
      <c r="F46" s="95"/>
      <c r="G46" s="95"/>
      <c r="H46" s="95"/>
      <c r="I46" s="75"/>
      <c r="L46" s="14"/>
    </row>
    <row r="47" spans="1:12" ht="21" x14ac:dyDescent="0.3">
      <c r="A47" s="17" t="s">
        <v>67</v>
      </c>
      <c r="B47" s="17" t="s">
        <v>4</v>
      </c>
      <c r="C47" s="74" t="s">
        <v>245</v>
      </c>
      <c r="D47" s="95"/>
      <c r="E47" s="95"/>
      <c r="F47" s="95"/>
      <c r="G47" s="60"/>
      <c r="H47" s="62" t="s">
        <v>246</v>
      </c>
      <c r="I47" s="61">
        <v>44728</v>
      </c>
    </row>
    <row r="48" spans="1:12" ht="21" x14ac:dyDescent="0.3">
      <c r="A48" s="17" t="s">
        <v>68</v>
      </c>
      <c r="B48" s="17" t="s">
        <v>4</v>
      </c>
      <c r="C48" s="74" t="s">
        <v>245</v>
      </c>
      <c r="D48" s="95"/>
      <c r="E48" s="95"/>
      <c r="F48" s="95"/>
      <c r="G48" s="60"/>
      <c r="H48" s="62" t="s">
        <v>246</v>
      </c>
      <c r="I48" s="61">
        <v>44728</v>
      </c>
    </row>
    <row r="49" spans="1:11" ht="70.5" customHeight="1" x14ac:dyDescent="0.3">
      <c r="A49" s="17" t="s">
        <v>99</v>
      </c>
      <c r="B49" s="17" t="s">
        <v>4</v>
      </c>
      <c r="C49" s="74" t="s">
        <v>247</v>
      </c>
      <c r="D49" s="95"/>
      <c r="E49" s="95"/>
      <c r="F49" s="95"/>
      <c r="G49" s="60"/>
      <c r="H49" s="62" t="s">
        <v>246</v>
      </c>
      <c r="I49" s="61">
        <v>44728</v>
      </c>
    </row>
    <row r="50" spans="1:11" ht="46.5" hidden="1" customHeight="1" x14ac:dyDescent="0.3">
      <c r="A50" s="17" t="s">
        <v>69</v>
      </c>
      <c r="B50" s="17" t="s">
        <v>4</v>
      </c>
      <c r="C50" s="85" t="s">
        <v>192</v>
      </c>
      <c r="D50" s="85"/>
      <c r="E50" s="85"/>
      <c r="F50" s="17" t="s">
        <v>70</v>
      </c>
      <c r="G50" s="17" t="s">
        <v>4</v>
      </c>
      <c r="H50" s="85" t="s">
        <v>192</v>
      </c>
      <c r="I50" s="85"/>
    </row>
    <row r="51" spans="1:11" ht="45" hidden="1" customHeight="1" x14ac:dyDescent="0.3">
      <c r="A51" s="17" t="s">
        <v>71</v>
      </c>
      <c r="B51" s="17" t="s">
        <v>4</v>
      </c>
      <c r="C51" s="85" t="s">
        <v>113</v>
      </c>
      <c r="D51" s="85"/>
      <c r="E51" s="85"/>
      <c r="F51" s="17" t="s">
        <v>72</v>
      </c>
      <c r="G51" s="17" t="s">
        <v>4</v>
      </c>
      <c r="H51" s="85"/>
      <c r="I51" s="85"/>
    </row>
    <row r="52" spans="1:11" ht="21.6" thickBot="1" x14ac:dyDescent="0.35">
      <c r="A52" s="105" t="s">
        <v>73</v>
      </c>
      <c r="B52" s="105"/>
      <c r="C52" s="105"/>
      <c r="D52" s="105"/>
      <c r="E52" s="105"/>
      <c r="F52" s="105"/>
      <c r="G52" s="105"/>
      <c r="H52" s="105"/>
      <c r="I52" s="105"/>
      <c r="J52" s="65" t="s">
        <v>252</v>
      </c>
    </row>
    <row r="53" spans="1:11" ht="20.25" customHeight="1" x14ac:dyDescent="0.4">
      <c r="A53" s="150" t="s">
        <v>250</v>
      </c>
      <c r="B53" s="150"/>
      <c r="C53" s="150"/>
      <c r="D53" s="140" t="s">
        <v>4</v>
      </c>
      <c r="E53" s="55" t="s">
        <v>146</v>
      </c>
      <c r="F53" s="69" t="s">
        <v>132</v>
      </c>
      <c r="G53" s="69"/>
      <c r="H53" s="55" t="s">
        <v>147</v>
      </c>
      <c r="I53" s="55" t="s">
        <v>148</v>
      </c>
      <c r="J53" s="56" t="str">
        <f ca="1">(IF(F56&gt;99%,"All work completed. Please provide OC.",IF(F56&gt;89.8%,"Plinth, RCC, Brick, Plaster, Flooring, Wooden, Plumbing, Electrification, etc., work Completed. Finishing work is in process.",IF(F56&lt;94%,(IF(C56=0,"Work not yet Started.",IF(E56=25%,"Piling work in process",IF(E56=50%,"Excavation work in process",IF(E56=100%,"Excavation work Completed. ","0")))&amp;(IF(C57=0%,"",IF(C57=K58,"Footing work is process",IF(C57=K59,"Footing work Completed",IF(C57=K60,"1st Basement Completed",IF(C57=K61,"1st &amp; 2nd Basement Completed",IF(C57=K62,"1st to 3rd Basement Completed",IF(C57=K63,"1st to 4th Basement Completed",IF(C57=K64,"Plinth work is process",IF(C57=K65,"Plinth work completed","0")))))))))))&amp;(IF(C58=(F54+H54+I54),", RCC Slab",IF(C58&gt;0,", RCC upto "&amp;C58&amp;" Slab",""))&amp;(IF(C59=I54,", Brickwork",IF(C59&gt;0,", Brickwork upto "&amp;C59&amp;" Floor",""))&amp;(IF(C60=I54,", Internal Plaster",IF(C60&gt;0,", Internal Plaster upto "&amp;C60&amp;" Floor",""))&amp;(IF(C61=I54,", External Plaster",IF(C61&gt;0,", External Plaster upto "&amp;C61&amp;" Floor",""))&amp;(IF(C62=I54,", External Plumbing, Elevation and Waterproofing",IF(C62&gt;0,", External Plumbing, Elevation and Waterproofing upto "&amp;C62&amp;" Floor",""))&amp;(IF(C63=I54,", Flooring &amp; Fitting",IF(C63&gt;0,", Flooring &amp; Fitting upto "&amp;C63&amp;" Floor",""))&amp;(IF(C64=I54,", Wooden Work",IF(C64&gt;0,", Wooden Work upto "&amp;C64&amp;" Floor",""))&amp;(IF(C65=I54,", Electrical &amp; Sanitary fittings",IF(C65&gt;0,", Electrical &amp; Sanitary fittings upto "&amp;C65&amp;" Floor",""))&amp;(IF(C66&gt;0,", Finishing upto "&amp;C66&amp;" Floor","")&amp;(IF(C58&gt;0.5," Completed",""))))))))))))))))</f>
        <v>Excavation work Completed. Plinth work completed, RCC Slab, Brickwork, Internal Plaster upto 42 Floor, External Plaster upto 42 Floor, External Plumbing, Elevation and Waterproofing upto 32 Floor, Flooring &amp; Fitting upto 32 Floor, Wooden Work upto 25 Floor, Electrical &amp; Sanitary fittings upto 25 Floor Completed</v>
      </c>
      <c r="K53" s="37"/>
    </row>
    <row r="54" spans="1:11" ht="45" customHeight="1" x14ac:dyDescent="0.4">
      <c r="A54" s="150"/>
      <c r="B54" s="150"/>
      <c r="C54" s="150"/>
      <c r="D54" s="140"/>
      <c r="E54" s="55">
        <v>3</v>
      </c>
      <c r="F54" s="69">
        <v>1</v>
      </c>
      <c r="G54" s="69"/>
      <c r="H54" s="55">
        <v>0</v>
      </c>
      <c r="I54" s="55" cm="1">
        <f t="array" aca="1" ref="I54" ca="1">--TRIM(RIGHT(SUBSTITUTE(LEFT(A53,_xlfn.AGGREGATE(16,6,FIND({0,1,2,3,4,5,6,7,8,9},A53,ROW(INDIRECT("1:"&amp;LEN(A53)))),1))," ",REPT(" ",LEN(A53))),LEN(A53)))</f>
        <v>47</v>
      </c>
      <c r="J54" s="57" t="s">
        <v>152</v>
      </c>
      <c r="K54" s="37"/>
    </row>
    <row r="55" spans="1:11" ht="20.25" customHeight="1" x14ac:dyDescent="0.4">
      <c r="A55" s="79" t="s">
        <v>150</v>
      </c>
      <c r="B55" s="79"/>
      <c r="C55" s="79" t="s">
        <v>161</v>
      </c>
      <c r="D55" s="79"/>
      <c r="E55" s="54" t="s">
        <v>162</v>
      </c>
      <c r="F55" s="79" t="s">
        <v>151</v>
      </c>
      <c r="G55" s="79"/>
      <c r="H55" s="45" t="s">
        <v>149</v>
      </c>
      <c r="I55" s="45"/>
      <c r="J55" s="39" t="s">
        <v>163</v>
      </c>
      <c r="K55" s="38">
        <f ca="1">I54*25%</f>
        <v>11.75</v>
      </c>
    </row>
    <row r="56" spans="1:11" ht="20.25" customHeight="1" x14ac:dyDescent="0.4">
      <c r="A56" s="70" t="s">
        <v>164</v>
      </c>
      <c r="B56" s="70"/>
      <c r="C56" s="69">
        <f ca="1">K57</f>
        <v>47</v>
      </c>
      <c r="D56" s="69"/>
      <c r="E56" s="53">
        <f ca="1">((100/I54)*C56)/100</f>
        <v>1</v>
      </c>
      <c r="F56" s="70">
        <f ca="1">(((C56/I54*5)+(C57/I54*20)+(25/(F54+H54+I54)*C58)+(5/(I54)*C59)+(2.5/(I54)*C60)+(2.5/(I54)*C61)+(5/I54*C62)+(10/I54*C63)+(2.5/I54*C64)+(2.5/I54*C65)+(10/I54*C66)+(10/I54*C67))/100)</f>
        <v>0.72340425531914887</v>
      </c>
      <c r="G56" s="70"/>
      <c r="H56" s="70" t="str">
        <f ca="1">J53</f>
        <v>Excavation work Completed. Plinth work completed, RCC Slab, Brickwork, Internal Plaster upto 42 Floor, External Plaster upto 42 Floor, External Plumbing, Elevation and Waterproofing upto 32 Floor, Flooring &amp; Fitting upto 32 Floor, Wooden Work upto 25 Floor, Electrical &amp; Sanitary fittings upto 25 Floor Completed</v>
      </c>
      <c r="I56" s="70"/>
      <c r="J56" s="39" t="s">
        <v>153</v>
      </c>
      <c r="K56" s="58">
        <f ca="1">I54*50%</f>
        <v>23.5</v>
      </c>
    </row>
    <row r="57" spans="1:11" ht="21" x14ac:dyDescent="0.4">
      <c r="A57" s="70" t="s">
        <v>133</v>
      </c>
      <c r="B57" s="70"/>
      <c r="C57" s="71">
        <f ca="1">K65</f>
        <v>47.000000000000007</v>
      </c>
      <c r="D57" s="69"/>
      <c r="E57" s="53">
        <f ca="1">((100/I54)*C57)/100</f>
        <v>1.0000000000000002</v>
      </c>
      <c r="F57" s="70"/>
      <c r="G57" s="70"/>
      <c r="H57" s="70"/>
      <c r="I57" s="70"/>
      <c r="J57" s="39" t="s">
        <v>154</v>
      </c>
      <c r="K57" s="58">
        <f ca="1">I54</f>
        <v>47</v>
      </c>
    </row>
    <row r="58" spans="1:11" ht="21" customHeight="1" x14ac:dyDescent="0.4">
      <c r="A58" s="70" t="s">
        <v>165</v>
      </c>
      <c r="B58" s="70"/>
      <c r="C58" s="69">
        <v>48</v>
      </c>
      <c r="D58" s="69"/>
      <c r="E58" s="53">
        <f ca="1">((100/(F54+H54+I54))*C58)/100</f>
        <v>1</v>
      </c>
      <c r="F58" s="70"/>
      <c r="G58" s="70"/>
      <c r="H58" s="70"/>
      <c r="I58" s="70"/>
      <c r="J58" s="39" t="s">
        <v>155</v>
      </c>
      <c r="K58" s="42">
        <f ca="1">(IF(E54&gt;1,(I54/(E54+2)),I54/4))</f>
        <v>9.4</v>
      </c>
    </row>
    <row r="59" spans="1:11" ht="21" customHeight="1" x14ac:dyDescent="0.4">
      <c r="A59" s="70" t="s">
        <v>166</v>
      </c>
      <c r="B59" s="70"/>
      <c r="C59" s="69">
        <f>C58-1</f>
        <v>47</v>
      </c>
      <c r="D59" s="69"/>
      <c r="E59" s="53">
        <f ca="1">((100/I54)*C59)/100</f>
        <v>1</v>
      </c>
      <c r="F59" s="70"/>
      <c r="G59" s="70"/>
      <c r="H59" s="70"/>
      <c r="I59" s="70"/>
      <c r="J59" s="39" t="s">
        <v>156</v>
      </c>
      <c r="K59" s="42">
        <f ca="1">(IF(E54&gt;1,(I54/(E54+2)+K58),I54/4+K58))</f>
        <v>18.8</v>
      </c>
    </row>
    <row r="60" spans="1:11" ht="21" customHeight="1" x14ac:dyDescent="0.4">
      <c r="A60" s="72" t="s">
        <v>167</v>
      </c>
      <c r="B60" s="73"/>
      <c r="C60" s="71">
        <v>42</v>
      </c>
      <c r="D60" s="71"/>
      <c r="E60" s="53">
        <f ca="1">((100/I54)*C60)/100</f>
        <v>0.8936170212765957</v>
      </c>
      <c r="F60" s="70"/>
      <c r="G60" s="70"/>
      <c r="H60" s="70"/>
      <c r="I60" s="70"/>
      <c r="J60" s="39" t="s">
        <v>168</v>
      </c>
      <c r="K60" s="42">
        <f ca="1">(IF(E54&gt;1,(I54/(E54+2)+K59),0))</f>
        <v>28.200000000000003</v>
      </c>
    </row>
    <row r="61" spans="1:11" ht="21" customHeight="1" x14ac:dyDescent="0.4">
      <c r="A61" s="72" t="s">
        <v>236</v>
      </c>
      <c r="B61" s="73"/>
      <c r="C61" s="71">
        <f>C60</f>
        <v>42</v>
      </c>
      <c r="D61" s="71"/>
      <c r="E61" s="53">
        <f ca="1">((100/I54)*C61)/100</f>
        <v>0.8936170212765957</v>
      </c>
      <c r="F61" s="70"/>
      <c r="G61" s="70"/>
      <c r="H61" s="70"/>
      <c r="I61" s="70"/>
      <c r="J61" s="39" t="s">
        <v>169</v>
      </c>
      <c r="K61" s="42">
        <f ca="1">(IF(E54&gt;2,(I54/(E54+2)+K60),0))</f>
        <v>37.6</v>
      </c>
    </row>
    <row r="62" spans="1:11" ht="60" customHeight="1" x14ac:dyDescent="0.4">
      <c r="A62" s="72" t="s">
        <v>237</v>
      </c>
      <c r="B62" s="73"/>
      <c r="C62" s="69">
        <v>32</v>
      </c>
      <c r="D62" s="69"/>
      <c r="E62" s="53">
        <f ca="1">((100/(I54))*C62)/100</f>
        <v>0.68085106382978722</v>
      </c>
      <c r="F62" s="70"/>
      <c r="G62" s="70"/>
      <c r="H62" s="70"/>
      <c r="I62" s="70"/>
      <c r="J62" s="39" t="s">
        <v>171</v>
      </c>
      <c r="K62" s="43">
        <f>(IF(E54&gt;3,(I54/(E54+2)+K61),0))</f>
        <v>0</v>
      </c>
    </row>
    <row r="63" spans="1:11" ht="21" x14ac:dyDescent="0.4">
      <c r="A63" s="70" t="s">
        <v>170</v>
      </c>
      <c r="B63" s="70"/>
      <c r="C63" s="69">
        <v>32</v>
      </c>
      <c r="D63" s="69"/>
      <c r="E63" s="53">
        <f ca="1">((100/(I54))*C63)/100</f>
        <v>0.68085106382978722</v>
      </c>
      <c r="F63" s="70"/>
      <c r="G63" s="70"/>
      <c r="H63" s="70"/>
      <c r="I63" s="70"/>
      <c r="J63" s="39" t="s">
        <v>172</v>
      </c>
      <c r="K63" s="42">
        <f>(IF(E54&gt;4,(I54/(E54+2)+K62),0))</f>
        <v>0</v>
      </c>
    </row>
    <row r="64" spans="1:11" ht="21" customHeight="1" x14ac:dyDescent="0.4">
      <c r="A64" s="70" t="s">
        <v>238</v>
      </c>
      <c r="B64" s="70"/>
      <c r="C64" s="69">
        <v>25</v>
      </c>
      <c r="D64" s="69"/>
      <c r="E64" s="53">
        <f ca="1">((100/I54)*C64)/100</f>
        <v>0.53191489361702127</v>
      </c>
      <c r="F64" s="70"/>
      <c r="G64" s="70"/>
      <c r="H64" s="70"/>
      <c r="I64" s="70"/>
      <c r="J64" s="39" t="s">
        <v>157</v>
      </c>
      <c r="K64" s="42">
        <f>(IF(E54=1,(I54/(E54+3)+K59),IF(E54=0,(I54/4+K59),IF(E54&gt;1,0))))</f>
        <v>0</v>
      </c>
    </row>
    <row r="65" spans="1:13" ht="47.25" customHeight="1" thickBot="1" x14ac:dyDescent="0.45">
      <c r="A65" s="70" t="s">
        <v>239</v>
      </c>
      <c r="B65" s="70"/>
      <c r="C65" s="69">
        <v>25</v>
      </c>
      <c r="D65" s="69"/>
      <c r="E65" s="53">
        <f ca="1">((100/I54)*C65)/100</f>
        <v>0.53191489361702127</v>
      </c>
      <c r="F65" s="70"/>
      <c r="G65" s="70"/>
      <c r="H65" s="70"/>
      <c r="I65" s="70"/>
      <c r="J65" s="59" t="s">
        <v>158</v>
      </c>
      <c r="K65" s="44">
        <f ca="1">(IF(E54&gt;1.5,(I54/(E54+2)+K58+MAX(0,K59-K58)+MAX(0,K60-K59)+MAX(0,K61-K60)+MAX(0,K62-K61)+MAX(0,K63-K62)),IF(E54=1,(I54/(E54+3)+K64),IF(E54=0,I54/4+K64))))</f>
        <v>47.000000000000007</v>
      </c>
      <c r="M65" s="1" t="e">
        <f>(IF(D53&gt;1.5,(H53/(D53+2)+J58+MAX(0,J59-J58)+MAX(0,J60-J59)+MAX(0,J61-J60)+MAX(0,J62-J61)+MAX(0,J63-J62)),IF(D53=1,(H53/(D53+3)+J63),IF(D53=0,H53*0.3+J63))))</f>
        <v>#VALUE!</v>
      </c>
    </row>
    <row r="66" spans="1:13" ht="21" x14ac:dyDescent="0.3">
      <c r="A66" s="70" t="s">
        <v>173</v>
      </c>
      <c r="B66" s="70"/>
      <c r="C66" s="69">
        <v>0</v>
      </c>
      <c r="D66" s="69"/>
      <c r="E66" s="53">
        <f ca="1">((100/(I54))*C66)/100</f>
        <v>0</v>
      </c>
      <c r="F66" s="70"/>
      <c r="G66" s="70"/>
      <c r="H66" s="70"/>
      <c r="I66" s="70"/>
    </row>
    <row r="67" spans="1:13" ht="21" x14ac:dyDescent="0.3">
      <c r="A67" s="70" t="s">
        <v>174</v>
      </c>
      <c r="B67" s="70"/>
      <c r="C67" s="69">
        <v>0</v>
      </c>
      <c r="D67" s="69"/>
      <c r="E67" s="53">
        <f ca="1">((100/(I54))*C67)/100</f>
        <v>0</v>
      </c>
      <c r="F67" s="70"/>
      <c r="G67" s="70"/>
      <c r="H67" s="70"/>
      <c r="I67" s="70"/>
    </row>
    <row r="68" spans="1:13" ht="21.6" hidden="1" thickBot="1" x14ac:dyDescent="0.35">
      <c r="A68" s="105" t="s">
        <v>73</v>
      </c>
      <c r="B68" s="105"/>
      <c r="C68" s="105"/>
      <c r="D68" s="105"/>
      <c r="E68" s="105"/>
      <c r="F68" s="105"/>
      <c r="G68" s="105"/>
      <c r="H68" s="105"/>
      <c r="I68" s="105"/>
    </row>
    <row r="69" spans="1:13" ht="35.25" hidden="1" customHeight="1" x14ac:dyDescent="0.4">
      <c r="A69" s="147" t="s">
        <v>240</v>
      </c>
      <c r="B69" s="147"/>
      <c r="C69" s="147"/>
      <c r="D69" s="140" t="s">
        <v>4</v>
      </c>
      <c r="E69" s="55" t="s">
        <v>146</v>
      </c>
      <c r="F69" s="69" t="s">
        <v>132</v>
      </c>
      <c r="G69" s="69"/>
      <c r="H69" s="55" t="s">
        <v>147</v>
      </c>
      <c r="I69" s="55" t="s">
        <v>148</v>
      </c>
      <c r="J69" s="56" t="str">
        <f ca="1">(IF(F72&gt;99%,"All work completed. Please provide OC.",IF(F72&gt;89.8%,"Plinth, RCC, Brick, Plaster, Flooring, Wooden, Plumbing, Electrification, etc., work Completed. Finishing work is in process.",IF(F72&lt;94%,(IF(C72=0,"Work not yet Started.",IF(E72=25%,"Piling work in process",IF(E72=50%,"Excavation work in process",IF(E72=100%,"Excavation work Completed. ","0")))&amp;(IF(C73=0%,"",IF(C73=K74,"Footing work is process",IF(C73=K75,"Footing work Completed",IF(C73=K76,"1st Basement Completed",IF(C73=K77,"1st &amp; 2nd Basement Completed",IF(C73=K78,"1st to 3rd Basement Completed",IF(C73=K79,"1st to 4th Basement Completed",IF(C73=K80,"Plinth work is process",IF(C73=K81,"Plinth work completed","0")))))))))))&amp;(IF(C74=(F70+H70+I70),", RCC Slab",IF(C74&gt;0,", RCC upto "&amp;C74&amp;" Slab",""))&amp;(IF(C75=I70,", Brickwork",IF(C75&gt;0,", Brickwork upto "&amp;C75&amp;" Floor",""))&amp;(IF(C76=I70,", Internal Plaster",IF(C76&gt;0,", Internal Plaster upto "&amp;C76&amp;" Floor",""))&amp;(IF(C77=I70,", External Plaster",IF(C77&gt;0,", External Plaster upto "&amp;C77&amp;" Floor",""))&amp;(IF(C78=I70,", External Plumbing, Elevation and Waterproofing",IF(C78&gt;0,", External Plumbing, Elevation and Waterproofing upto "&amp;C78&amp;" Floor",""))&amp;(IF(C79=I70,", Flooring &amp; Fitting",IF(C79&gt;0,", Flooring &amp; Fitting upto "&amp;C79&amp;" Floor",""))&amp;(IF(C80=I70,", Wooden Work",IF(C80&gt;0,", Wooden Work upto "&amp;C80&amp;" Floor",""))&amp;(IF(C81=I70,", Electrical &amp; Sanitary fittings",IF(C81&gt;0,", Electrical &amp; Sanitary fittings upto "&amp;C81&amp;" Floor",""))&amp;(IF(C82&gt;0,", Finishing upto "&amp;C82&amp;" Floor","")&amp;(IF(C74&gt;0.5," Completed",""))))))))))))))))</f>
        <v>Excavation work Completed. Plinth work completed, RCC upto 22 Slab, Brickwork upto 21 Floor, Internal Plaster upto 16.8 Floor, External Plaster upto 16.8 Floor Completed</v>
      </c>
      <c r="K69" s="37"/>
    </row>
    <row r="70" spans="1:13" ht="27.75" hidden="1" customHeight="1" x14ac:dyDescent="0.4">
      <c r="A70" s="147"/>
      <c r="B70" s="147"/>
      <c r="C70" s="147"/>
      <c r="D70" s="140"/>
      <c r="E70" s="55">
        <v>3</v>
      </c>
      <c r="F70" s="69">
        <v>1</v>
      </c>
      <c r="G70" s="69"/>
      <c r="H70" s="55">
        <v>0</v>
      </c>
      <c r="I70" s="55">
        <f ca="1">--TRIM(RIGHT(SUBSTITUTE(LEFT(A69,_xlfn.AGGREGATE(16,6,FIND({0,1,2,3,4,5,6,7,8,9},A69,ROW(INDIRECT("1:"&amp;LEN(A69)))),1))," ",REPT(" ",LEN(A69))),LEN(A69)))</f>
        <v>46</v>
      </c>
      <c r="J70" s="57" t="s">
        <v>152</v>
      </c>
      <c r="K70" s="37"/>
    </row>
    <row r="71" spans="1:13" ht="20.25" hidden="1" customHeight="1" x14ac:dyDescent="0.4">
      <c r="A71" s="79" t="s">
        <v>150</v>
      </c>
      <c r="B71" s="79"/>
      <c r="C71" s="79" t="s">
        <v>161</v>
      </c>
      <c r="D71" s="79"/>
      <c r="E71" s="54" t="s">
        <v>162</v>
      </c>
      <c r="F71" s="79" t="s">
        <v>151</v>
      </c>
      <c r="G71" s="79"/>
      <c r="H71" s="45" t="s">
        <v>149</v>
      </c>
      <c r="I71" s="45"/>
      <c r="J71" s="39" t="s">
        <v>163</v>
      </c>
      <c r="K71" s="38">
        <f ca="1">I70*25%</f>
        <v>11.5</v>
      </c>
    </row>
    <row r="72" spans="1:13" ht="20.25" hidden="1" customHeight="1" x14ac:dyDescent="0.4">
      <c r="A72" s="70" t="s">
        <v>164</v>
      </c>
      <c r="B72" s="70"/>
      <c r="C72" s="69">
        <f ca="1">K73</f>
        <v>46</v>
      </c>
      <c r="D72" s="69"/>
      <c r="E72" s="53">
        <f ca="1">((100/I70)*C72)/100</f>
        <v>1</v>
      </c>
      <c r="F72" s="70">
        <f ca="1">(((C72/I70*10)+(C73/I70*25)+(25/(F70+H70+I70)*C74)+(5/(I70)*C75)+(2.5/(I70)*C76)+(2.5/(I70)*C77)+(5/I70*C78)+(2.5/I70*C79)+(2.5/I70*C80)+(5/I70*C81)+(10/I70*C82)+(5/I70*C83))/100)</f>
        <v>0.50810823311748377</v>
      </c>
      <c r="G72" s="70"/>
      <c r="H72" s="70" t="str">
        <f ca="1">J69</f>
        <v>Excavation work Completed. Plinth work completed, RCC upto 22 Slab, Brickwork upto 21 Floor, Internal Plaster upto 16.8 Floor, External Plaster upto 16.8 Floor Completed</v>
      </c>
      <c r="I72" s="70"/>
      <c r="J72" s="39" t="s">
        <v>153</v>
      </c>
      <c r="K72" s="58">
        <f ca="1">I70*50%</f>
        <v>23</v>
      </c>
    </row>
    <row r="73" spans="1:13" ht="21" hidden="1" x14ac:dyDescent="0.4">
      <c r="A73" s="70" t="s">
        <v>133</v>
      </c>
      <c r="B73" s="70"/>
      <c r="C73" s="71">
        <f ca="1">K81</f>
        <v>46</v>
      </c>
      <c r="D73" s="69"/>
      <c r="E73" s="53">
        <f ca="1">((100/I70)*C73)/100</f>
        <v>1</v>
      </c>
      <c r="F73" s="70"/>
      <c r="G73" s="70"/>
      <c r="H73" s="70"/>
      <c r="I73" s="70"/>
      <c r="J73" s="39" t="s">
        <v>154</v>
      </c>
      <c r="K73" s="58">
        <f ca="1">I70</f>
        <v>46</v>
      </c>
    </row>
    <row r="74" spans="1:13" ht="21" hidden="1" customHeight="1" x14ac:dyDescent="0.4">
      <c r="A74" s="70" t="s">
        <v>165</v>
      </c>
      <c r="B74" s="70"/>
      <c r="C74" s="69">
        <v>22</v>
      </c>
      <c r="D74" s="69"/>
      <c r="E74" s="53">
        <f ca="1">((100/(F70+H70+I70))*C74)/100</f>
        <v>0.46808510638297873</v>
      </c>
      <c r="F74" s="70"/>
      <c r="G74" s="70"/>
      <c r="H74" s="70"/>
      <c r="I74" s="70"/>
      <c r="J74" s="39" t="s">
        <v>155</v>
      </c>
      <c r="K74" s="42">
        <f ca="1">(IF(E70&gt;1,(I70/(E70+2)),I70*0.2))</f>
        <v>9.1999999999999993</v>
      </c>
    </row>
    <row r="75" spans="1:13" ht="21" hidden="1" customHeight="1" x14ac:dyDescent="0.4">
      <c r="A75" s="70" t="s">
        <v>166</v>
      </c>
      <c r="B75" s="70"/>
      <c r="C75" s="69">
        <f>C74-1</f>
        <v>21</v>
      </c>
      <c r="D75" s="69"/>
      <c r="E75" s="53">
        <f ca="1">((100/I70)*C75)/100</f>
        <v>0.45652173913043476</v>
      </c>
      <c r="F75" s="70"/>
      <c r="G75" s="70"/>
      <c r="H75" s="70"/>
      <c r="I75" s="70"/>
      <c r="J75" s="39" t="s">
        <v>156</v>
      </c>
      <c r="K75" s="42">
        <f ca="1">(IF(E70&gt;1,(I70/(E70+2)+K74),I70*0.2+K74))</f>
        <v>18.399999999999999</v>
      </c>
    </row>
    <row r="76" spans="1:13" ht="21" hidden="1" customHeight="1" x14ac:dyDescent="0.4">
      <c r="A76" s="72" t="s">
        <v>167</v>
      </c>
      <c r="B76" s="73"/>
      <c r="C76" s="71">
        <f>C75*0.8</f>
        <v>16.8</v>
      </c>
      <c r="D76" s="71"/>
      <c r="E76" s="53">
        <f ca="1">((100/I70)*C76)/100</f>
        <v>0.36521739130434783</v>
      </c>
      <c r="F76" s="70"/>
      <c r="G76" s="70"/>
      <c r="H76" s="70"/>
      <c r="I76" s="70"/>
      <c r="J76" s="39" t="s">
        <v>168</v>
      </c>
      <c r="K76" s="42">
        <f ca="1">(IF(E70&gt;1,(I70/(E70+2)+K75),0))</f>
        <v>27.599999999999998</v>
      </c>
    </row>
    <row r="77" spans="1:13" ht="21" hidden="1" customHeight="1" x14ac:dyDescent="0.4">
      <c r="A77" s="72" t="s">
        <v>236</v>
      </c>
      <c r="B77" s="73"/>
      <c r="C77" s="71">
        <f>C76</f>
        <v>16.8</v>
      </c>
      <c r="D77" s="71"/>
      <c r="E77" s="53">
        <f ca="1">((100/I70)*C77)/100</f>
        <v>0.36521739130434783</v>
      </c>
      <c r="F77" s="70"/>
      <c r="G77" s="70"/>
      <c r="H77" s="70"/>
      <c r="I77" s="70"/>
      <c r="J77" s="39" t="s">
        <v>169</v>
      </c>
      <c r="K77" s="42">
        <f ca="1">(IF(E70&gt;2,(I70/(E70+2)+K76),0))</f>
        <v>36.799999999999997</v>
      </c>
    </row>
    <row r="78" spans="1:13" ht="57.75" hidden="1" customHeight="1" x14ac:dyDescent="0.4">
      <c r="A78" s="72" t="s">
        <v>237</v>
      </c>
      <c r="B78" s="73"/>
      <c r="C78" s="69">
        <v>0</v>
      </c>
      <c r="D78" s="69"/>
      <c r="E78" s="53">
        <f ca="1">((100/(I70))*C78)/100</f>
        <v>0</v>
      </c>
      <c r="F78" s="70"/>
      <c r="G78" s="70"/>
      <c r="H78" s="70"/>
      <c r="I78" s="70"/>
      <c r="J78" s="39" t="s">
        <v>171</v>
      </c>
      <c r="K78" s="43">
        <f>(IF(E70&gt;3,(I70/(E70+2)+K77),0))</f>
        <v>0</v>
      </c>
    </row>
    <row r="79" spans="1:13" ht="21" hidden="1" x14ac:dyDescent="0.4">
      <c r="A79" s="70" t="s">
        <v>170</v>
      </c>
      <c r="B79" s="70"/>
      <c r="C79" s="69">
        <v>0</v>
      </c>
      <c r="D79" s="69"/>
      <c r="E79" s="53">
        <f ca="1">((100/(I70))*C79)/100</f>
        <v>0</v>
      </c>
      <c r="F79" s="70"/>
      <c r="G79" s="70"/>
      <c r="H79" s="70"/>
      <c r="I79" s="70"/>
      <c r="J79" s="39" t="s">
        <v>172</v>
      </c>
      <c r="K79" s="42">
        <f>(IF(E70&gt;4,(I70/(E70+2)+K78),0))</f>
        <v>0</v>
      </c>
    </row>
    <row r="80" spans="1:13" ht="21" hidden="1" customHeight="1" x14ac:dyDescent="0.4">
      <c r="A80" s="70" t="s">
        <v>238</v>
      </c>
      <c r="B80" s="70"/>
      <c r="C80" s="69">
        <v>0</v>
      </c>
      <c r="D80" s="69"/>
      <c r="E80" s="53">
        <f ca="1">((100/I70)*C80)/100</f>
        <v>0</v>
      </c>
      <c r="F80" s="70"/>
      <c r="G80" s="70"/>
      <c r="H80" s="70"/>
      <c r="I80" s="70"/>
      <c r="J80" s="39" t="s">
        <v>157</v>
      </c>
      <c r="K80" s="42">
        <f>(IF(E70=1,(I70/(E70+3)+K75),IF(E70=0,(I70*0.3+K75),IF(E70&gt;1,0))))</f>
        <v>0</v>
      </c>
    </row>
    <row r="81" spans="1:12" ht="21.6" hidden="1" thickBot="1" x14ac:dyDescent="0.45">
      <c r="A81" s="70" t="s">
        <v>239</v>
      </c>
      <c r="B81" s="70"/>
      <c r="C81" s="69">
        <v>0</v>
      </c>
      <c r="D81" s="69"/>
      <c r="E81" s="53">
        <f ca="1">((100/I70)*C81)/100</f>
        <v>0</v>
      </c>
      <c r="F81" s="70"/>
      <c r="G81" s="70"/>
      <c r="H81" s="70"/>
      <c r="I81" s="70"/>
      <c r="J81" s="59" t="s">
        <v>158</v>
      </c>
      <c r="K81" s="44">
        <f ca="1">(IF(E70&gt;1.5,(I70/(E70+2)+K75+MAX(0,K76-K75)+MAX(0,K77-K76)+MAX(0,K78-K77)+MAX(0,K79-K78)+MAX(0,K80-K79)),IF(E70=1,(I70/(E70+3)+K80),IF(E70=0,I70*0.3+K80))))</f>
        <v>46</v>
      </c>
    </row>
    <row r="82" spans="1:12" ht="21" hidden="1" x14ac:dyDescent="0.3">
      <c r="A82" s="70" t="s">
        <v>173</v>
      </c>
      <c r="B82" s="70"/>
      <c r="C82" s="69">
        <v>0</v>
      </c>
      <c r="D82" s="69"/>
      <c r="E82" s="53">
        <f ca="1">((100/(I70))*C82)/100</f>
        <v>0</v>
      </c>
      <c r="F82" s="70"/>
      <c r="G82" s="70"/>
      <c r="H82" s="70"/>
      <c r="I82" s="70"/>
    </row>
    <row r="83" spans="1:12" ht="21" hidden="1" x14ac:dyDescent="0.3">
      <c r="A83" s="70" t="s">
        <v>174</v>
      </c>
      <c r="B83" s="70"/>
      <c r="C83" s="69">
        <v>0</v>
      </c>
      <c r="D83" s="69"/>
      <c r="E83" s="53">
        <f ca="1">((100/(I70))*C83)/100</f>
        <v>0</v>
      </c>
      <c r="F83" s="70"/>
      <c r="G83" s="70"/>
      <c r="H83" s="70"/>
      <c r="I83" s="70"/>
    </row>
    <row r="84" spans="1:12" ht="36.75" customHeight="1" x14ac:dyDescent="0.4">
      <c r="A84" s="142" t="s">
        <v>159</v>
      </c>
      <c r="B84" s="143"/>
      <c r="C84" s="143"/>
      <c r="D84" s="143"/>
      <c r="E84" s="143"/>
      <c r="F84" s="143"/>
      <c r="G84" s="143"/>
      <c r="H84" s="144">
        <f ca="1">AVERAGE(F56)</f>
        <v>0.72340425531914887</v>
      </c>
      <c r="I84" s="145"/>
      <c r="J84" s="39"/>
      <c r="K84" s="40"/>
      <c r="L84" s="40"/>
    </row>
    <row r="85" spans="1:12" ht="21" x14ac:dyDescent="0.3">
      <c r="A85" s="106" t="s">
        <v>77</v>
      </c>
      <c r="B85" s="107"/>
      <c r="C85" s="107"/>
      <c r="D85" s="107"/>
      <c r="E85" s="107"/>
      <c r="F85" s="107"/>
      <c r="G85" s="107"/>
      <c r="H85" s="107"/>
      <c r="I85" s="108"/>
    </row>
    <row r="86" spans="1:12" ht="44.4" customHeight="1" x14ac:dyDescent="0.3">
      <c r="A86" s="84" t="s">
        <v>78</v>
      </c>
      <c r="B86" s="84"/>
      <c r="C86" s="84"/>
      <c r="D86" s="3" t="s">
        <v>4</v>
      </c>
      <c r="E86" s="15" t="s">
        <v>138</v>
      </c>
      <c r="F86" s="21" t="s">
        <v>175</v>
      </c>
      <c r="G86" s="3" t="s">
        <v>4</v>
      </c>
      <c r="H86" s="141" t="s">
        <v>191</v>
      </c>
      <c r="I86" s="141"/>
    </row>
    <row r="87" spans="1:12" ht="42" customHeight="1" x14ac:dyDescent="0.3">
      <c r="A87" s="84" t="s">
        <v>188</v>
      </c>
      <c r="B87" s="84"/>
      <c r="C87" s="84"/>
      <c r="D87" s="2" t="s">
        <v>134</v>
      </c>
      <c r="E87" s="18" t="s">
        <v>216</v>
      </c>
      <c r="F87" s="21" t="s">
        <v>189</v>
      </c>
      <c r="G87" s="2" t="s">
        <v>4</v>
      </c>
      <c r="H87" s="85" t="s">
        <v>176</v>
      </c>
      <c r="I87" s="85"/>
    </row>
    <row r="88" spans="1:12" ht="26.25" customHeight="1" x14ac:dyDescent="0.3">
      <c r="A88" s="87" t="s">
        <v>81</v>
      </c>
      <c r="B88" s="87"/>
      <c r="C88" s="87"/>
      <c r="D88" s="3" t="s">
        <v>4</v>
      </c>
      <c r="E88" s="18" t="s">
        <v>217</v>
      </c>
      <c r="F88" s="3" t="s">
        <v>131</v>
      </c>
      <c r="G88" s="3" t="s">
        <v>4</v>
      </c>
      <c r="H88" s="90" t="s">
        <v>139</v>
      </c>
      <c r="I88" s="91"/>
    </row>
    <row r="89" spans="1:12" ht="21" hidden="1" x14ac:dyDescent="0.3">
      <c r="A89" s="84" t="s">
        <v>121</v>
      </c>
      <c r="B89" s="84"/>
      <c r="C89" s="84"/>
      <c r="D89" s="2" t="s">
        <v>4</v>
      </c>
      <c r="E89" s="18" t="s">
        <v>122</v>
      </c>
      <c r="F89" s="21" t="s">
        <v>123</v>
      </c>
      <c r="G89" s="2" t="s">
        <v>4</v>
      </c>
      <c r="H89" s="85" t="s">
        <v>100</v>
      </c>
      <c r="I89" s="85"/>
    </row>
    <row r="90" spans="1:12" ht="63" hidden="1" x14ac:dyDescent="0.3">
      <c r="A90" s="84" t="s">
        <v>124</v>
      </c>
      <c r="B90" s="84"/>
      <c r="C90" s="84"/>
      <c r="D90" s="2" t="s">
        <v>4</v>
      </c>
      <c r="E90" s="18" t="s">
        <v>125</v>
      </c>
      <c r="F90" s="21" t="s">
        <v>126</v>
      </c>
      <c r="G90" s="2" t="s">
        <v>4</v>
      </c>
      <c r="H90" s="85" t="s">
        <v>127</v>
      </c>
      <c r="I90" s="85"/>
    </row>
    <row r="91" spans="1:12" ht="21" hidden="1" x14ac:dyDescent="0.3">
      <c r="A91" s="84" t="s">
        <v>80</v>
      </c>
      <c r="B91" s="84"/>
      <c r="C91" s="84"/>
      <c r="D91" s="2" t="s">
        <v>4</v>
      </c>
      <c r="E91" s="18" t="s">
        <v>102</v>
      </c>
      <c r="F91" s="21" t="s">
        <v>79</v>
      </c>
      <c r="G91" s="2" t="s">
        <v>4</v>
      </c>
      <c r="H91" s="74" t="s">
        <v>102</v>
      </c>
      <c r="I91" s="75"/>
    </row>
    <row r="92" spans="1:12" ht="21" hidden="1" x14ac:dyDescent="0.3">
      <c r="A92" s="84" t="s">
        <v>128</v>
      </c>
      <c r="B92" s="84"/>
      <c r="C92" s="84"/>
      <c r="D92" s="2" t="s">
        <v>4</v>
      </c>
      <c r="E92" s="18" t="s">
        <v>101</v>
      </c>
      <c r="F92" s="21" t="s">
        <v>81</v>
      </c>
      <c r="G92" s="2" t="s">
        <v>4</v>
      </c>
      <c r="H92" s="85" t="s">
        <v>120</v>
      </c>
      <c r="I92" s="85"/>
    </row>
    <row r="93" spans="1:12" ht="21" hidden="1" x14ac:dyDescent="0.3">
      <c r="A93" s="84" t="s">
        <v>129</v>
      </c>
      <c r="B93" s="84"/>
      <c r="C93" s="84"/>
      <c r="D93" s="2" t="s">
        <v>4</v>
      </c>
      <c r="E93" s="19" t="s">
        <v>113</v>
      </c>
      <c r="F93" s="21" t="s">
        <v>130</v>
      </c>
      <c r="G93" s="2" t="s">
        <v>4</v>
      </c>
      <c r="H93" s="86" t="s">
        <v>113</v>
      </c>
      <c r="I93" s="86"/>
    </row>
    <row r="94" spans="1:12" ht="18" hidden="1" customHeight="1" x14ac:dyDescent="0.3">
      <c r="A94" s="87" t="s">
        <v>131</v>
      </c>
      <c r="B94" s="87"/>
      <c r="C94" s="87"/>
      <c r="D94" s="3" t="s">
        <v>4</v>
      </c>
      <c r="E94" s="10"/>
      <c r="F94" s="3" t="s">
        <v>131</v>
      </c>
      <c r="G94" s="3" t="s">
        <v>4</v>
      </c>
      <c r="H94" s="88" t="s">
        <v>113</v>
      </c>
      <c r="I94" s="89"/>
    </row>
    <row r="95" spans="1:12" ht="21" x14ac:dyDescent="0.3">
      <c r="A95" s="106" t="s">
        <v>76</v>
      </c>
      <c r="B95" s="107"/>
      <c r="C95" s="107"/>
      <c r="D95" s="107"/>
      <c r="E95" s="107"/>
      <c r="F95" s="107"/>
      <c r="G95" s="107"/>
      <c r="H95" s="107"/>
      <c r="I95" s="108"/>
    </row>
    <row r="96" spans="1:12" ht="21" x14ac:dyDescent="0.3">
      <c r="A96" s="76" t="s">
        <v>9</v>
      </c>
      <c r="B96" s="77"/>
      <c r="C96" s="77"/>
      <c r="D96" s="77"/>
      <c r="E96" s="77"/>
      <c r="F96" s="78"/>
      <c r="G96" s="2" t="s">
        <v>4</v>
      </c>
      <c r="H96" s="80">
        <v>3632.48</v>
      </c>
      <c r="I96" s="81"/>
    </row>
    <row r="97" spans="1:151 16227:16384" ht="21" x14ac:dyDescent="0.3">
      <c r="A97" s="76" t="s">
        <v>31</v>
      </c>
      <c r="B97" s="77"/>
      <c r="C97" s="77"/>
      <c r="D97" s="77"/>
      <c r="E97" s="77"/>
      <c r="F97" s="78"/>
      <c r="G97" s="2" t="s">
        <v>4</v>
      </c>
      <c r="H97" s="82">
        <v>10832.4</v>
      </c>
      <c r="I97" s="82"/>
    </row>
    <row r="98" spans="1:151 16227:16384" ht="21" x14ac:dyDescent="0.3">
      <c r="A98" s="76" t="s">
        <v>140</v>
      </c>
      <c r="B98" s="77"/>
      <c r="C98" s="77"/>
      <c r="D98" s="77"/>
      <c r="E98" s="77"/>
      <c r="F98" s="78"/>
      <c r="G98" s="2" t="s">
        <v>4</v>
      </c>
      <c r="H98" s="82">
        <f>H96*0.8</f>
        <v>2905.9840000000004</v>
      </c>
      <c r="I98" s="82"/>
    </row>
    <row r="99" spans="1:151 16227:16384" ht="21" x14ac:dyDescent="0.3">
      <c r="A99" s="116" t="s">
        <v>85</v>
      </c>
      <c r="B99" s="117"/>
      <c r="C99" s="117"/>
      <c r="D99" s="117"/>
      <c r="E99" s="117"/>
      <c r="F99" s="117"/>
      <c r="G99" s="117"/>
      <c r="H99" s="117"/>
      <c r="I99" s="118"/>
    </row>
    <row r="100" spans="1:151 16227:16384" s="11" customFormat="1" ht="40.799999999999997" x14ac:dyDescent="0.3">
      <c r="A100" s="152" t="s">
        <v>185</v>
      </c>
      <c r="B100" s="153"/>
      <c r="C100" s="152" t="s">
        <v>186</v>
      </c>
      <c r="D100" s="153"/>
      <c r="E100" s="47" t="s">
        <v>187</v>
      </c>
      <c r="F100" s="152" t="s">
        <v>184</v>
      </c>
      <c r="G100" s="153"/>
      <c r="H100" s="47" t="s">
        <v>183</v>
      </c>
      <c r="I100" s="47" t="s">
        <v>182</v>
      </c>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c r="XFD100" s="1"/>
    </row>
    <row r="101" spans="1:151 16227:16384" s="11" customFormat="1" ht="21" x14ac:dyDescent="0.3">
      <c r="A101" s="154" t="s">
        <v>214</v>
      </c>
      <c r="B101" s="155"/>
      <c r="C101" s="154" t="s">
        <v>98</v>
      </c>
      <c r="D101" s="155"/>
      <c r="E101" s="48" t="s">
        <v>226</v>
      </c>
      <c r="F101" s="154">
        <f>COUNT(F109:G115)*37+COUNT(F117:G123)*8</f>
        <v>315</v>
      </c>
      <c r="G101" s="155"/>
      <c r="H101" s="48">
        <f>SUM(F109:G115)*37+SUM(F117:G123)*8</f>
        <v>244563.47545499995</v>
      </c>
      <c r="I101" s="48">
        <f>SUM(I109:I115)*37+SUM(I117:I123)*8</f>
        <v>391301.56072799989</v>
      </c>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c r="XFD101" s="1"/>
    </row>
    <row r="102" spans="1:151 16227:16384" ht="21" x14ac:dyDescent="0.3">
      <c r="A102" s="128" t="s">
        <v>181</v>
      </c>
      <c r="B102" s="129"/>
      <c r="C102" s="129"/>
      <c r="D102" s="129"/>
      <c r="E102" s="129"/>
      <c r="F102" s="129"/>
      <c r="G102" s="129"/>
      <c r="H102" s="129"/>
      <c r="I102" s="118"/>
    </row>
    <row r="103" spans="1:151 16227:16384" ht="44.25" customHeight="1" x14ac:dyDescent="0.3">
      <c r="A103" s="83" t="s">
        <v>107</v>
      </c>
      <c r="B103" s="83"/>
      <c r="C103" s="83" t="s">
        <v>103</v>
      </c>
      <c r="D103" s="83"/>
      <c r="E103" s="83" t="s">
        <v>104</v>
      </c>
      <c r="F103" s="83" t="s">
        <v>105</v>
      </c>
      <c r="G103" s="83"/>
      <c r="H103" s="83" t="s">
        <v>106</v>
      </c>
      <c r="I103" s="35" t="s">
        <v>160</v>
      </c>
    </row>
    <row r="104" spans="1:151 16227:16384" s="11" customFormat="1" ht="21" x14ac:dyDescent="0.3">
      <c r="A104" s="83"/>
      <c r="B104" s="83"/>
      <c r="C104" s="83"/>
      <c r="D104" s="83"/>
      <c r="E104" s="83"/>
      <c r="F104" s="83"/>
      <c r="G104" s="83"/>
      <c r="H104" s="83"/>
      <c r="I104" s="36">
        <v>0.6</v>
      </c>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c r="XFD104" s="1"/>
    </row>
    <row r="105" spans="1:151 16227:16384" s="11" customFormat="1" ht="21" x14ac:dyDescent="0.3">
      <c r="A105" s="113" t="s">
        <v>218</v>
      </c>
      <c r="B105" s="114"/>
      <c r="C105" s="114"/>
      <c r="D105" s="114"/>
      <c r="E105" s="114"/>
      <c r="F105" s="114"/>
      <c r="G105" s="114"/>
      <c r="H105" s="114"/>
      <c r="I105" s="115"/>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c r="XFD105" s="1"/>
    </row>
    <row r="106" spans="1:151 16227:16384" s="11" customFormat="1" ht="21" x14ac:dyDescent="0.3">
      <c r="A106" s="113" t="s">
        <v>219</v>
      </c>
      <c r="B106" s="114"/>
      <c r="C106" s="114"/>
      <c r="D106" s="114"/>
      <c r="E106" s="114"/>
      <c r="F106" s="114"/>
      <c r="G106" s="114"/>
      <c r="H106" s="114"/>
      <c r="I106" s="115"/>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c r="XFD106" s="1"/>
    </row>
    <row r="107" spans="1:151 16227:16384" s="11" customFormat="1" ht="21" x14ac:dyDescent="0.3">
      <c r="A107" s="113" t="s">
        <v>220</v>
      </c>
      <c r="B107" s="114"/>
      <c r="C107" s="114"/>
      <c r="D107" s="114"/>
      <c r="E107" s="114"/>
      <c r="F107" s="114"/>
      <c r="G107" s="114"/>
      <c r="H107" s="114"/>
      <c r="I107" s="115"/>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c r="XFD107" s="1"/>
    </row>
    <row r="108" spans="1:151 16227:16384" s="11" customFormat="1" ht="40.5" customHeight="1" x14ac:dyDescent="0.3">
      <c r="A108" s="113" t="s">
        <v>221</v>
      </c>
      <c r="B108" s="114"/>
      <c r="C108" s="114"/>
      <c r="D108" s="114"/>
      <c r="E108" s="114"/>
      <c r="F108" s="114"/>
      <c r="G108" s="114"/>
      <c r="H108" s="114"/>
      <c r="I108" s="115"/>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c r="XFD108" s="1"/>
    </row>
    <row r="109" spans="1:151 16227:16384" s="11" customFormat="1" ht="21" x14ac:dyDescent="0.3">
      <c r="A109" s="66" t="str">
        <f>A108</f>
        <v>1st to 6th, 8th to 11th, 13th to 16th, 18th to 21st, 23rd to 25th, 27th to 30th, 32nd to 35th, 37th to 40th &amp; 42nd to 45th Floor for Residential</v>
      </c>
      <c r="B109" s="66"/>
      <c r="C109" s="66">
        <v>1</v>
      </c>
      <c r="D109" s="66"/>
      <c r="E109" s="20" t="s">
        <v>222</v>
      </c>
      <c r="F109" s="67">
        <f>(57.35+1*3.05+0.75*2.14+0.6*(1.3+1.5))*10.764</f>
        <v>685.50533999999993</v>
      </c>
      <c r="G109" s="68"/>
      <c r="H109" s="20">
        <v>0</v>
      </c>
      <c r="I109" s="20">
        <f t="shared" ref="I109:I115" si="0">F109*(($I$104)+1)+H109</f>
        <v>1096.808544</v>
      </c>
      <c r="J109" s="1">
        <f>13000000/F109</f>
        <v>18964.111935291417</v>
      </c>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c r="XFD109" s="1"/>
    </row>
    <row r="110" spans="1:151 16227:16384" s="11" customFormat="1" ht="21" x14ac:dyDescent="0.3">
      <c r="A110" s="66" t="str">
        <f t="shared" ref="A110:A115" si="1">A109</f>
        <v>1st to 6th, 8th to 11th, 13th to 16th, 18th to 21st, 23rd to 25th, 27th to 30th, 32nd to 35th, 37th to 40th &amp; 42nd to 45th Floor for Residential</v>
      </c>
      <c r="B110" s="66"/>
      <c r="C110" s="66">
        <f>C109+1</f>
        <v>2</v>
      </c>
      <c r="D110" s="66"/>
      <c r="E110" s="20" t="s">
        <v>223</v>
      </c>
      <c r="F110" s="67">
        <f>(93.75+0.75*2.29+2.415*1.25+0.6*(1.5+1.5+1.8))*10.764</f>
        <v>1091.1063149999998</v>
      </c>
      <c r="G110" s="68"/>
      <c r="H110" s="20">
        <v>0</v>
      </c>
      <c r="I110" s="20">
        <f t="shared" si="0"/>
        <v>1745.7701039999997</v>
      </c>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c r="XFD110" s="1"/>
    </row>
    <row r="111" spans="1:151 16227:16384" s="11" customFormat="1" ht="21" x14ac:dyDescent="0.3">
      <c r="A111" s="66" t="str">
        <f t="shared" si="1"/>
        <v>1st to 6th, 8th to 11th, 13th to 16th, 18th to 21st, 23rd to 25th, 27th to 30th, 32nd to 35th, 37th to 40th &amp; 42nd to 45th Floor for Residential</v>
      </c>
      <c r="B111" s="66"/>
      <c r="C111" s="66">
        <f t="shared" ref="C111:C115" si="2">C110+1</f>
        <v>3</v>
      </c>
      <c r="D111" s="66"/>
      <c r="E111" s="20" t="s">
        <v>222</v>
      </c>
      <c r="F111" s="67">
        <f>(58.62+0.75*2.14+1*3.05+0.6*(1.3+1.6))*10.764</f>
        <v>699.82145999999977</v>
      </c>
      <c r="G111" s="68"/>
      <c r="H111" s="20">
        <v>0</v>
      </c>
      <c r="I111" s="20">
        <f t="shared" si="0"/>
        <v>1119.7143359999998</v>
      </c>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c r="XFD111" s="1"/>
    </row>
    <row r="112" spans="1:151 16227:16384" s="11" customFormat="1" ht="20.25" customHeight="1" x14ac:dyDescent="0.3">
      <c r="A112" s="66" t="str">
        <f t="shared" si="1"/>
        <v>1st to 6th, 8th to 11th, 13th to 16th, 18th to 21st, 23rd to 25th, 27th to 30th, 32nd to 35th, 37th to 40th &amp; 42nd to 45th Floor for Residential</v>
      </c>
      <c r="B112" s="66"/>
      <c r="C112" s="66">
        <f t="shared" si="2"/>
        <v>4</v>
      </c>
      <c r="D112" s="66"/>
      <c r="E112" s="20" t="s">
        <v>222</v>
      </c>
      <c r="F112" s="67">
        <f t="shared" ref="F112" si="3">(59+1*3.05+0.75*2.14+0.6*(1.3+1.6))*10.764</f>
        <v>703.91177999999991</v>
      </c>
      <c r="G112" s="68"/>
      <c r="H112" s="20">
        <v>0</v>
      </c>
      <c r="I112" s="20">
        <f t="shared" si="0"/>
        <v>1126.2588479999999</v>
      </c>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c r="XFD112" s="1"/>
    </row>
    <row r="113" spans="1:151 16227:16384" s="11" customFormat="1" ht="20.25" customHeight="1" x14ac:dyDescent="0.3">
      <c r="A113" s="66" t="str">
        <f t="shared" si="1"/>
        <v>1st to 6th, 8th to 11th, 13th to 16th, 18th to 21st, 23rd to 25th, 27th to 30th, 32nd to 35th, 37th to 40th &amp; 42nd to 45th Floor for Residential</v>
      </c>
      <c r="B113" s="66"/>
      <c r="C113" s="66">
        <f t="shared" si="2"/>
        <v>5</v>
      </c>
      <c r="D113" s="66"/>
      <c r="E113" s="20" t="s">
        <v>223</v>
      </c>
      <c r="F113" s="67">
        <f>(79.15+1*3.05+0.75*2.14+0.6*(1.3+1.5+1.38))*10.764</f>
        <v>929.07313199999999</v>
      </c>
      <c r="G113" s="68"/>
      <c r="H113" s="20">
        <v>0</v>
      </c>
      <c r="I113" s="20">
        <f t="shared" si="0"/>
        <v>1486.5170112000001</v>
      </c>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c r="XFD113" s="1"/>
    </row>
    <row r="114" spans="1:151 16227:16384" s="11" customFormat="1" ht="20.25" customHeight="1" x14ac:dyDescent="0.3">
      <c r="A114" s="66" t="str">
        <f t="shared" si="1"/>
        <v>1st to 6th, 8th to 11th, 13th to 16th, 18th to 21st, 23rd to 25th, 27th to 30th, 32nd to 35th, 37th to 40th &amp; 42nd to 45th Floor for Residential</v>
      </c>
      <c r="B114" s="66"/>
      <c r="C114" s="66">
        <f t="shared" si="2"/>
        <v>6</v>
      </c>
      <c r="D114" s="66"/>
      <c r="E114" s="20" t="s">
        <v>222</v>
      </c>
      <c r="F114" s="67">
        <f>(59.44+1*3.05+0.75*2.14+0.6*(1.38+1.5))*10.764</f>
        <v>708.5187719999999</v>
      </c>
      <c r="G114" s="68"/>
      <c r="H114" s="20">
        <v>0</v>
      </c>
      <c r="I114" s="20">
        <f t="shared" si="0"/>
        <v>1133.6300351999998</v>
      </c>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c r="XFD114" s="1"/>
    </row>
    <row r="115" spans="1:151 16227:16384" s="11" customFormat="1" ht="20.25" customHeight="1" x14ac:dyDescent="0.3">
      <c r="A115" s="66" t="str">
        <f t="shared" si="1"/>
        <v>1st to 6th, 8th to 11th, 13th to 16th, 18th to 21st, 23rd to 25th, 27th to 30th, 32nd to 35th, 37th to 40th &amp; 42nd to 45th Floor for Residential</v>
      </c>
      <c r="B115" s="66"/>
      <c r="C115" s="66">
        <f t="shared" si="2"/>
        <v>7</v>
      </c>
      <c r="D115" s="66"/>
      <c r="E115" s="20" t="s">
        <v>222</v>
      </c>
      <c r="F115" s="67">
        <f>(57.35+1*3.05+0.75*2.14+0.6*(1.38+1.5))*10.764</f>
        <v>686.0220119999999</v>
      </c>
      <c r="G115" s="68"/>
      <c r="H115" s="20">
        <v>0</v>
      </c>
      <c r="I115" s="20">
        <f t="shared" si="0"/>
        <v>1097.6352191999999</v>
      </c>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c r="XFD115" s="1"/>
    </row>
    <row r="116" spans="1:151 16227:16384" s="11" customFormat="1" ht="21" x14ac:dyDescent="0.3">
      <c r="A116" s="113" t="s">
        <v>224</v>
      </c>
      <c r="B116" s="114"/>
      <c r="C116" s="114"/>
      <c r="D116" s="114"/>
      <c r="E116" s="114"/>
      <c r="F116" s="114"/>
      <c r="G116" s="114"/>
      <c r="H116" s="114"/>
      <c r="I116" s="15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1" customFormat="1" ht="20.25" customHeight="1" x14ac:dyDescent="0.3">
      <c r="A117" s="66" t="str">
        <f>A116</f>
        <v>7th, 12th, 17th, 22nd, 26th, 31st, 36th &amp; 41st Floor (Part Refuge Area)</v>
      </c>
      <c r="B117" s="66"/>
      <c r="C117" s="67">
        <v>1</v>
      </c>
      <c r="D117" s="68"/>
      <c r="E117" s="20" t="s">
        <v>222</v>
      </c>
      <c r="F117" s="67">
        <f>(57.35+1*3.05+0.75*2.14+0.6*(1.3+1.5))*10.764</f>
        <v>685.50533999999993</v>
      </c>
      <c r="G117" s="68"/>
      <c r="H117" s="20">
        <v>0</v>
      </c>
      <c r="I117" s="20">
        <f t="shared" ref="I117:I123" si="4">F117*(($I$104)+1)+H117</f>
        <v>1096.808544</v>
      </c>
      <c r="J117" s="1"/>
      <c r="K117" s="1"/>
      <c r="L117" s="1"/>
      <c r="M117" s="1"/>
      <c r="N117" s="1"/>
      <c r="O117" s="1"/>
      <c r="P117" s="1"/>
      <c r="Q117" s="1"/>
      <c r="R117" s="1"/>
      <c r="S117" s="1"/>
      <c r="T117" s="1"/>
      <c r="U117" s="41" t="str">
        <f t="shared" ref="U117:U123" ca="1" si="5">V117&amp;""&amp;",..,"&amp;""&amp;W117</f>
        <v>71201,..,4101</v>
      </c>
      <c r="V117" s="41">
        <f ca="1">(SUMPRODUCT(MID(0&amp;(LEFT(A116,SUM(LEN(A116)-LEN(SUBSTITUTE(A116,{"0","1","2","3"},""))))), LARGE(INDEX(ISNUMBER(--MID((LEFT(A116,SUM(LEN(A116)-LEN(SUBSTITUTE(A116,{"0","1","2","3"},""))))), ROW(INDIRECT("1:"&amp;LEN((LEFT(A116,SUM(LEN(A116)-LEN(SUBSTITUTE(A116,{"0","1","2","3"},"")))))))), 1)) * ROW(INDIRECT("1:"&amp;LEN((LEFT(A116,SUM(LEN(A116)-LEN(SUBSTITUTE(A116,{"0","1","2","3"},"")))))))), 0), ROW(INDIRECT("1:"&amp;LEN((LEFT(A116,SUM(LEN(A116)-LEN(SUBSTITUTE(A116,{"0","1","2","3"},"")))))))))+1, 1) * 10^ROW(INDIRECT("1:"&amp;LEN((LEFT(A116,SUM(LEN(A116)-LEN(SUBSTITUTE(A116,{"0","1","2","3"},""))))))))/10))*100+1</f>
        <v>71201</v>
      </c>
      <c r="W117" s="41">
        <f ca="1">(SUMPRODUCT(MID(0&amp;(--TRIM(RIGHT(SUBSTITUTE(LEFT(A116,_xlfn.AGGREGATE(16,6,FIND({0,1,2,3,4,5,6,7,8,9},A116,ROW(INDIRECT("1:"&amp;LEN(A116)))),1))," ",REPT(" ",LEN(A116))),LEN(A116)))), LARGE(INDEX(ISNUMBER(--MID((--TRIM(RIGHT(SUBSTITUTE(LEFT(A116,_xlfn.AGGREGATE(16,6,FIND({0,1,2,3,4,5,6,7,8,9},A116,ROW(INDIRECT("1:"&amp;LEN(A116)))),1))," ",REPT(" ",LEN(A116))),LEN(A116)))), ROW(INDIRECT("1:"&amp;LEN((--TRIM(RIGHT(SUBSTITUTE(LEFT(A116,_xlfn.AGGREGATE(16,6,FIND({0,1,2,3,4,5,6,7,8,9},A116,ROW(INDIRECT("1:"&amp;LEN(A116)))),1))," ",REPT(" ",LEN(A116))),LEN(A116))))))), 1)) * ROW(INDIRECT("1:"&amp;LEN((--TRIM(RIGHT(SUBSTITUTE(LEFT(A116,_xlfn.AGGREGATE(16,6,FIND({0,1,2,3,4,5,6,7,8,9},A116,ROW(INDIRECT("1:"&amp;LEN(A116)))),1))," ",REPT(" ",LEN(A116))),LEN(A116))))))), 0), ROW(INDIRECT("1:"&amp;LEN((--TRIM(RIGHT(SUBSTITUTE(LEFT(A116,_xlfn.AGGREGATE(16,6,FIND({0,1,2,3,4,5,6,7,8,9},A116,ROW(INDIRECT("1:"&amp;LEN(A116)))),1))," ",REPT(" ",LEN(A116))),LEN(A116))))))))+1, 1) * 10^ROW(INDIRECT("1:"&amp;LEN((--TRIM(RIGHT(SUBSTITUTE(LEFT(A116,_xlfn.AGGREGATE(16,6,FIND({0,1,2,3,4,5,6,7,8,9},A116,ROW(INDIRECT("1:"&amp;LEN(A116)))),1))," ",REPT(" ",LEN(A116))),LEN(A116)))))))/10))*100+1</f>
        <v>4101</v>
      </c>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0.25" customHeight="1" x14ac:dyDescent="0.3">
      <c r="A118" s="66" t="str">
        <f t="shared" ref="A118:A123" si="6">A117</f>
        <v>7th, 12th, 17th, 22nd, 26th, 31st, 36th &amp; 41st Floor (Part Refuge Area)</v>
      </c>
      <c r="B118" s="66"/>
      <c r="C118" s="67">
        <v>2</v>
      </c>
      <c r="D118" s="68"/>
      <c r="E118" s="20" t="s">
        <v>225</v>
      </c>
      <c r="F118" s="67">
        <f>(59.59+2.415*1.25+0.75*2.29+0.6*(1.45))*10.764</f>
        <v>701.77243499999997</v>
      </c>
      <c r="G118" s="68"/>
      <c r="H118" s="20">
        <v>0</v>
      </c>
      <c r="I118" s="20">
        <f t="shared" si="4"/>
        <v>1122.835896</v>
      </c>
      <c r="J118" s="1"/>
      <c r="K118" s="1"/>
      <c r="L118" s="1"/>
      <c r="M118" s="1"/>
      <c r="N118" s="1"/>
      <c r="O118" s="1"/>
      <c r="P118" s="1"/>
      <c r="Q118" s="1"/>
      <c r="R118" s="1"/>
      <c r="S118" s="1"/>
      <c r="T118" s="1"/>
      <c r="U118" s="41" t="str">
        <f t="shared" ca="1" si="5"/>
        <v>71202,..,4102</v>
      </c>
      <c r="V118" s="41">
        <f ca="1">V117+1</f>
        <v>71202</v>
      </c>
      <c r="W118" s="41">
        <f ca="1">W117+1</f>
        <v>4102</v>
      </c>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0.25" customHeight="1" x14ac:dyDescent="0.3">
      <c r="A119" s="66" t="str">
        <f t="shared" si="6"/>
        <v>7th, 12th, 17th, 22nd, 26th, 31st, 36th &amp; 41st Floor (Part Refuge Area)</v>
      </c>
      <c r="B119" s="66"/>
      <c r="C119" s="67">
        <v>3</v>
      </c>
      <c r="D119" s="68"/>
      <c r="E119" s="20" t="s">
        <v>222</v>
      </c>
      <c r="F119" s="67">
        <f>(58.62+0.75*2.14+1*3.05+0.6*(1.3+1.6))*10.764</f>
        <v>699.82145999999977</v>
      </c>
      <c r="G119" s="68"/>
      <c r="H119" s="20">
        <v>0</v>
      </c>
      <c r="I119" s="20">
        <f t="shared" si="4"/>
        <v>1119.7143359999998</v>
      </c>
      <c r="J119" s="1"/>
      <c r="K119" s="1"/>
      <c r="L119" s="1"/>
      <c r="M119" s="1"/>
      <c r="N119" s="1"/>
      <c r="O119" s="1"/>
      <c r="P119" s="1"/>
      <c r="Q119" s="1"/>
      <c r="R119" s="1"/>
      <c r="S119" s="1"/>
      <c r="T119" s="1"/>
      <c r="U119" s="41" t="str">
        <f t="shared" ca="1" si="5"/>
        <v>71203,..,4103</v>
      </c>
      <c r="V119" s="41">
        <f t="shared" ref="V119:V123" ca="1" si="7">V118+1</f>
        <v>71203</v>
      </c>
      <c r="W119" s="41">
        <f t="shared" ref="W119:W123" ca="1" si="8">W118+1</f>
        <v>4103</v>
      </c>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0.25" customHeight="1" x14ac:dyDescent="0.3">
      <c r="A120" s="66" t="str">
        <f t="shared" si="6"/>
        <v>7th, 12th, 17th, 22nd, 26th, 31st, 36th &amp; 41st Floor (Part Refuge Area)</v>
      </c>
      <c r="B120" s="66"/>
      <c r="C120" s="67">
        <v>4</v>
      </c>
      <c r="D120" s="68"/>
      <c r="E120" s="20" t="s">
        <v>222</v>
      </c>
      <c r="F120" s="67">
        <f t="shared" ref="F120" si="9">(59+1*3.05+0.75*2.14+0.6*(1.3+1.6))*10.764</f>
        <v>703.91177999999991</v>
      </c>
      <c r="G120" s="68"/>
      <c r="H120" s="20">
        <v>0</v>
      </c>
      <c r="I120" s="20">
        <f t="shared" si="4"/>
        <v>1126.2588479999999</v>
      </c>
      <c r="J120" s="1"/>
      <c r="K120" s="1"/>
      <c r="L120" s="1"/>
      <c r="M120" s="1"/>
      <c r="N120" s="1"/>
      <c r="O120" s="1"/>
      <c r="P120" s="1"/>
      <c r="Q120" s="1"/>
      <c r="R120" s="1"/>
      <c r="S120" s="1"/>
      <c r="T120" s="1"/>
      <c r="U120" s="41" t="str">
        <f t="shared" ca="1" si="5"/>
        <v>71204,..,4104</v>
      </c>
      <c r="V120" s="41">
        <f t="shared" ca="1" si="7"/>
        <v>71204</v>
      </c>
      <c r="W120" s="41">
        <f t="shared" ca="1" si="8"/>
        <v>4104</v>
      </c>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0.25" customHeight="1" x14ac:dyDescent="0.3">
      <c r="A121" s="66" t="str">
        <f t="shared" si="6"/>
        <v>7th, 12th, 17th, 22nd, 26th, 31st, 36th &amp; 41st Floor (Part Refuge Area)</v>
      </c>
      <c r="B121" s="66"/>
      <c r="C121" s="67">
        <v>5</v>
      </c>
      <c r="D121" s="68"/>
      <c r="E121" s="20" t="s">
        <v>223</v>
      </c>
      <c r="F121" s="67">
        <f>(79.15+1*3.05+0.75*2.14+0.6*(1.3+1.5+1.38))*10.764</f>
        <v>929.07313199999999</v>
      </c>
      <c r="G121" s="68"/>
      <c r="H121" s="20">
        <v>0</v>
      </c>
      <c r="I121" s="20">
        <f t="shared" si="4"/>
        <v>1486.5170112000001</v>
      </c>
      <c r="J121" s="1"/>
      <c r="K121" s="1"/>
      <c r="L121" s="1"/>
      <c r="M121" s="1"/>
      <c r="N121" s="1"/>
      <c r="O121" s="1"/>
      <c r="P121" s="1"/>
      <c r="Q121" s="1"/>
      <c r="R121" s="1"/>
      <c r="S121" s="1"/>
      <c r="T121" s="1"/>
      <c r="U121" s="41" t="str">
        <f t="shared" ca="1" si="5"/>
        <v>71205,..,4105</v>
      </c>
      <c r="V121" s="41">
        <f t="shared" ca="1" si="7"/>
        <v>71205</v>
      </c>
      <c r="W121" s="41">
        <f t="shared" ca="1" si="8"/>
        <v>4105</v>
      </c>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1" customFormat="1" ht="20.25" customHeight="1" x14ac:dyDescent="0.3">
      <c r="A122" s="66" t="str">
        <f t="shared" si="6"/>
        <v>7th, 12th, 17th, 22nd, 26th, 31st, 36th &amp; 41st Floor (Part Refuge Area)</v>
      </c>
      <c r="B122" s="66"/>
      <c r="C122" s="67">
        <v>6</v>
      </c>
      <c r="D122" s="68"/>
      <c r="E122" s="20" t="s">
        <v>222</v>
      </c>
      <c r="F122" s="67">
        <f>(59.44+1*3.05+0.75*2.14+0.6*(1.38+1.5))*10.764</f>
        <v>708.5187719999999</v>
      </c>
      <c r="G122" s="68"/>
      <c r="H122" s="20">
        <v>0</v>
      </c>
      <c r="I122" s="20">
        <f t="shared" si="4"/>
        <v>1133.6300351999998</v>
      </c>
      <c r="J122" s="1"/>
      <c r="K122" s="1"/>
      <c r="L122" s="1"/>
      <c r="M122" s="1"/>
      <c r="N122" s="1"/>
      <c r="O122" s="1"/>
      <c r="P122" s="1"/>
      <c r="Q122" s="1"/>
      <c r="R122" s="1"/>
      <c r="S122" s="1"/>
      <c r="T122" s="1"/>
      <c r="U122" s="41" t="str">
        <f t="shared" ca="1" si="5"/>
        <v>71206,..,4106</v>
      </c>
      <c r="V122" s="41">
        <f t="shared" ca="1" si="7"/>
        <v>71206</v>
      </c>
      <c r="W122" s="41">
        <f t="shared" ca="1" si="8"/>
        <v>4106</v>
      </c>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0.25" customHeight="1" x14ac:dyDescent="0.3">
      <c r="A123" s="66" t="str">
        <f t="shared" si="6"/>
        <v>7th, 12th, 17th, 22nd, 26th, 31st, 36th &amp; 41st Floor (Part Refuge Area)</v>
      </c>
      <c r="B123" s="66"/>
      <c r="C123" s="67">
        <v>7</v>
      </c>
      <c r="D123" s="68"/>
      <c r="E123" s="20" t="s">
        <v>222</v>
      </c>
      <c r="F123" s="67">
        <f>(57.35+1*3.05+0.75*2.14+0.6*(1.38+1.5))*10.764</f>
        <v>686.0220119999999</v>
      </c>
      <c r="G123" s="68"/>
      <c r="H123" s="20">
        <v>0</v>
      </c>
      <c r="I123" s="20">
        <f t="shared" si="4"/>
        <v>1097.6352191999999</v>
      </c>
      <c r="J123" s="1"/>
      <c r="K123" s="1"/>
      <c r="L123" s="1"/>
      <c r="M123" s="1"/>
      <c r="N123" s="1"/>
      <c r="O123" s="1"/>
      <c r="P123" s="1"/>
      <c r="Q123" s="1"/>
      <c r="R123" s="1"/>
      <c r="S123" s="1"/>
      <c r="T123" s="1"/>
      <c r="U123" s="41" t="str">
        <f t="shared" ca="1" si="5"/>
        <v>71207,..,4107</v>
      </c>
      <c r="V123" s="41">
        <f t="shared" ca="1" si="7"/>
        <v>71207</v>
      </c>
      <c r="W123" s="41">
        <f t="shared" ca="1" si="8"/>
        <v>4107</v>
      </c>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1" x14ac:dyDescent="0.3">
      <c r="A124" s="113" t="s">
        <v>228</v>
      </c>
      <c r="B124" s="114"/>
      <c r="C124" s="114"/>
      <c r="D124" s="114"/>
      <c r="E124" s="114"/>
      <c r="F124" s="114"/>
      <c r="G124" s="114"/>
      <c r="H124" s="114"/>
      <c r="I124" s="15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1" x14ac:dyDescent="0.3">
      <c r="A125" s="113" t="s">
        <v>229</v>
      </c>
      <c r="B125" s="114"/>
      <c r="C125" s="114"/>
      <c r="D125" s="114"/>
      <c r="E125" s="114"/>
      <c r="F125" s="114"/>
      <c r="G125" s="114"/>
      <c r="H125" s="114"/>
      <c r="I125" s="15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ht="21" x14ac:dyDescent="0.3">
      <c r="A126" s="105" t="s">
        <v>74</v>
      </c>
      <c r="B126" s="105"/>
      <c r="C126" s="105"/>
      <c r="D126" s="105"/>
      <c r="E126" s="105"/>
      <c r="F126" s="105"/>
      <c r="G126" s="105"/>
      <c r="H126" s="105"/>
      <c r="I126" s="105"/>
    </row>
    <row r="127" spans="1:151 16227:16384" ht="175.8" customHeight="1" x14ac:dyDescent="0.3">
      <c r="A127" s="9" t="s">
        <v>82</v>
      </c>
      <c r="B127" s="12" t="s">
        <v>4</v>
      </c>
      <c r="C127" s="85" t="s">
        <v>254</v>
      </c>
      <c r="D127" s="85"/>
      <c r="E127" s="85"/>
      <c r="F127" s="85"/>
      <c r="G127" s="85"/>
      <c r="H127" s="85"/>
      <c r="I127" s="85"/>
    </row>
    <row r="128" spans="1:151 16227:16384" ht="21" x14ac:dyDescent="0.3">
      <c r="A128" s="94" t="s">
        <v>83</v>
      </c>
      <c r="B128" s="94"/>
      <c r="C128" s="94"/>
      <c r="D128" s="94"/>
      <c r="E128" s="94"/>
      <c r="F128" s="94"/>
      <c r="G128" s="94"/>
      <c r="H128" s="94"/>
      <c r="I128" s="94"/>
    </row>
    <row r="129" spans="1:9" ht="21" x14ac:dyDescent="0.3">
      <c r="A129" s="84" t="s">
        <v>75</v>
      </c>
      <c r="B129" s="84"/>
      <c r="C129" s="84"/>
      <c r="D129" s="2" t="s">
        <v>4</v>
      </c>
      <c r="E129" s="74" t="str">
        <f>E3</f>
        <v>Rustomjee La Familia Wing C</v>
      </c>
      <c r="F129" s="95"/>
      <c r="G129" s="95"/>
      <c r="H129" s="95"/>
      <c r="I129" s="75"/>
    </row>
    <row r="130" spans="1:9" ht="46.5" customHeight="1" x14ac:dyDescent="0.3">
      <c r="A130" s="84" t="s">
        <v>135</v>
      </c>
      <c r="B130" s="84"/>
      <c r="C130" s="84"/>
      <c r="D130" s="2" t="s">
        <v>4</v>
      </c>
      <c r="E130" s="74" t="str">
        <f>E9</f>
        <v>Rustomjee Urbania (Rustomjee La Familia) , Eastern Express Hwy, Majiwada, Junction, Thane West, Mumbai, Maharashtra 400601</v>
      </c>
      <c r="F130" s="95"/>
      <c r="G130" s="95"/>
      <c r="H130" s="95"/>
      <c r="I130" s="75"/>
    </row>
    <row r="131" spans="1:9" ht="20.25" customHeight="1" x14ac:dyDescent="0.3">
      <c r="A131" s="109" t="s">
        <v>141</v>
      </c>
      <c r="B131" s="109"/>
      <c r="C131" s="109"/>
      <c r="D131" s="16" t="s">
        <v>4</v>
      </c>
      <c r="E131" s="110" t="str">
        <f>I3</f>
        <v>15/09/2025 @ 02:00PM</v>
      </c>
      <c r="F131" s="111"/>
      <c r="G131" s="111"/>
      <c r="H131" s="111"/>
      <c r="I131" s="112"/>
    </row>
    <row r="132" spans="1:9" ht="21" x14ac:dyDescent="0.3">
      <c r="A132" s="29"/>
      <c r="B132" s="30"/>
      <c r="C132" s="30"/>
      <c r="D132" s="30"/>
      <c r="E132" s="30"/>
      <c r="F132" s="30"/>
      <c r="G132" s="30"/>
      <c r="H132" s="30"/>
      <c r="I132" s="25"/>
    </row>
    <row r="133" spans="1:9" ht="21" x14ac:dyDescent="0.3">
      <c r="A133" s="31"/>
      <c r="B133" s="32"/>
      <c r="C133" s="32"/>
      <c r="D133" s="32"/>
      <c r="E133" s="32"/>
      <c r="F133" s="32"/>
      <c r="G133" s="32"/>
      <c r="H133" s="32"/>
      <c r="I133" s="26"/>
    </row>
    <row r="134" spans="1:9" ht="21" x14ac:dyDescent="0.3">
      <c r="A134" s="31"/>
      <c r="B134" s="32"/>
      <c r="C134" s="32"/>
      <c r="D134" s="32"/>
      <c r="E134" s="32"/>
      <c r="F134" s="32"/>
      <c r="G134" s="32"/>
      <c r="H134" s="32"/>
      <c r="I134" s="26"/>
    </row>
    <row r="135" spans="1:9" ht="21" x14ac:dyDescent="0.3">
      <c r="A135" s="31"/>
      <c r="B135" s="32"/>
      <c r="C135" s="32"/>
      <c r="D135" s="32"/>
      <c r="E135" s="32"/>
      <c r="F135" s="32"/>
      <c r="G135" s="32"/>
      <c r="H135" s="32"/>
      <c r="I135" s="26"/>
    </row>
    <row r="136" spans="1:9" ht="21" x14ac:dyDescent="0.3">
      <c r="A136" s="31"/>
      <c r="B136" s="32"/>
      <c r="C136" s="32"/>
      <c r="D136" s="32"/>
      <c r="E136" s="32"/>
      <c r="F136" s="32"/>
      <c r="G136" s="32"/>
      <c r="H136" s="32"/>
      <c r="I136" s="26"/>
    </row>
    <row r="137" spans="1:9" ht="21" x14ac:dyDescent="0.3">
      <c r="A137" s="31"/>
      <c r="B137" s="32"/>
      <c r="C137" s="32"/>
      <c r="D137" s="32"/>
      <c r="E137" s="32"/>
      <c r="F137" s="32"/>
      <c r="G137" s="32"/>
      <c r="H137" s="32"/>
      <c r="I137" s="26"/>
    </row>
    <row r="138" spans="1:9" ht="21" x14ac:dyDescent="0.3">
      <c r="A138" s="31"/>
      <c r="B138" s="32"/>
      <c r="C138" s="32"/>
      <c r="D138" s="32"/>
      <c r="E138" s="32"/>
      <c r="F138" s="32"/>
      <c r="G138" s="32"/>
      <c r="H138" s="32"/>
      <c r="I138" s="26"/>
    </row>
    <row r="139" spans="1:9" ht="21" x14ac:dyDescent="0.3">
      <c r="A139" s="31"/>
      <c r="B139" s="32"/>
      <c r="C139" s="32"/>
      <c r="D139" s="32"/>
      <c r="E139" s="32"/>
      <c r="F139" s="32"/>
      <c r="G139" s="32"/>
      <c r="H139" s="32"/>
      <c r="I139" s="26"/>
    </row>
    <row r="140" spans="1:9" ht="21" x14ac:dyDescent="0.3">
      <c r="A140" s="31"/>
      <c r="B140" s="32"/>
      <c r="C140" s="32"/>
      <c r="D140" s="32"/>
      <c r="E140" s="32"/>
      <c r="F140" s="32"/>
      <c r="G140" s="32"/>
      <c r="H140" s="32"/>
      <c r="I140" s="26"/>
    </row>
    <row r="141" spans="1:9" ht="21" x14ac:dyDescent="0.3">
      <c r="A141" s="31"/>
      <c r="B141" s="32"/>
      <c r="C141" s="32"/>
      <c r="D141" s="32"/>
      <c r="E141" s="32"/>
      <c r="F141" s="32"/>
      <c r="G141" s="32"/>
      <c r="H141" s="32"/>
      <c r="I141" s="26"/>
    </row>
    <row r="142" spans="1:9" ht="21" x14ac:dyDescent="0.3">
      <c r="A142" s="31"/>
      <c r="B142" s="32"/>
      <c r="C142" s="32"/>
      <c r="D142" s="32"/>
      <c r="E142" s="32"/>
      <c r="F142" s="32"/>
      <c r="G142" s="32"/>
      <c r="H142" s="32"/>
      <c r="I142" s="26"/>
    </row>
    <row r="143" spans="1:9" ht="21" x14ac:dyDescent="0.3">
      <c r="A143" s="31"/>
      <c r="B143" s="32"/>
      <c r="C143" s="32"/>
      <c r="D143" s="32"/>
      <c r="E143" s="32"/>
      <c r="F143" s="32"/>
      <c r="G143" s="32"/>
      <c r="H143" s="32"/>
      <c r="I143" s="26"/>
    </row>
    <row r="144" spans="1:9" ht="21" x14ac:dyDescent="0.3">
      <c r="A144" s="31"/>
      <c r="B144" s="32"/>
      <c r="C144" s="32"/>
      <c r="D144" s="32"/>
      <c r="E144" s="32"/>
      <c r="F144" s="32"/>
      <c r="G144" s="32"/>
      <c r="H144" s="32"/>
      <c r="I144" s="26"/>
    </row>
    <row r="145" spans="1:9" ht="21" x14ac:dyDescent="0.3">
      <c r="A145" s="31"/>
      <c r="B145" s="32"/>
      <c r="C145" s="32"/>
      <c r="D145" s="32"/>
      <c r="E145" s="32"/>
      <c r="F145" s="32"/>
      <c r="G145" s="32"/>
      <c r="H145" s="32"/>
      <c r="I145" s="26"/>
    </row>
    <row r="146" spans="1:9" ht="21" x14ac:dyDescent="0.3">
      <c r="A146" s="31"/>
      <c r="B146" s="32"/>
      <c r="C146" s="32"/>
      <c r="D146" s="32"/>
      <c r="E146" s="32"/>
      <c r="F146" s="32"/>
      <c r="G146" s="32"/>
      <c r="H146" s="32"/>
      <c r="I146" s="26"/>
    </row>
    <row r="147" spans="1:9" ht="21" x14ac:dyDescent="0.3">
      <c r="A147" s="31"/>
      <c r="B147" s="32"/>
      <c r="C147" s="32"/>
      <c r="D147" s="32"/>
      <c r="E147" s="32"/>
      <c r="F147" s="32"/>
      <c r="G147" s="32"/>
      <c r="H147" s="32"/>
      <c r="I147" s="26"/>
    </row>
    <row r="148" spans="1:9" ht="21" x14ac:dyDescent="0.3">
      <c r="A148" s="31"/>
      <c r="B148" s="32"/>
      <c r="C148" s="32"/>
      <c r="D148" s="32"/>
      <c r="E148" s="32"/>
      <c r="F148" s="32"/>
      <c r="G148" s="32"/>
      <c r="H148" s="32"/>
      <c r="I148" s="26"/>
    </row>
    <row r="149" spans="1:9" ht="21" x14ac:dyDescent="0.3">
      <c r="A149" s="31"/>
      <c r="B149" s="32"/>
      <c r="C149" s="32"/>
      <c r="D149" s="32"/>
      <c r="E149" s="32"/>
      <c r="F149" s="32"/>
      <c r="G149" s="32"/>
      <c r="H149" s="32"/>
      <c r="I149" s="26"/>
    </row>
    <row r="150" spans="1:9" ht="21" x14ac:dyDescent="0.3">
      <c r="A150" s="31"/>
      <c r="B150" s="32"/>
      <c r="C150" s="32"/>
      <c r="D150" s="32"/>
      <c r="E150" s="32"/>
      <c r="F150" s="32"/>
      <c r="G150" s="32"/>
      <c r="H150" s="32"/>
      <c r="I150" s="26"/>
    </row>
    <row r="151" spans="1:9" ht="21" x14ac:dyDescent="0.3">
      <c r="A151" s="31"/>
      <c r="B151" s="32"/>
      <c r="C151" s="32"/>
      <c r="D151" s="32"/>
      <c r="E151" s="32"/>
      <c r="F151" s="32"/>
      <c r="G151" s="32"/>
      <c r="H151" s="32"/>
      <c r="I151" s="26"/>
    </row>
    <row r="152" spans="1:9" ht="21" x14ac:dyDescent="0.3">
      <c r="A152" s="31"/>
      <c r="B152" s="32"/>
      <c r="C152" s="32"/>
      <c r="D152" s="32"/>
      <c r="E152" s="32"/>
      <c r="F152" s="32"/>
      <c r="G152" s="32"/>
      <c r="H152" s="32"/>
      <c r="I152" s="26"/>
    </row>
    <row r="153" spans="1:9" ht="21" x14ac:dyDescent="0.3">
      <c r="A153" s="31"/>
      <c r="B153" s="32"/>
      <c r="C153" s="32"/>
      <c r="D153" s="32"/>
      <c r="E153" s="32"/>
      <c r="F153" s="32"/>
      <c r="G153" s="32"/>
      <c r="H153" s="32"/>
      <c r="I153" s="26"/>
    </row>
    <row r="154" spans="1:9" ht="21" x14ac:dyDescent="0.3">
      <c r="A154" s="31"/>
      <c r="B154" s="32"/>
      <c r="C154" s="32"/>
      <c r="D154" s="32"/>
      <c r="E154" s="32"/>
      <c r="F154" s="32"/>
      <c r="G154" s="32"/>
      <c r="H154" s="32"/>
      <c r="I154" s="26"/>
    </row>
    <row r="155" spans="1:9" ht="21" x14ac:dyDescent="0.3">
      <c r="A155" s="31"/>
      <c r="B155" s="32"/>
      <c r="C155" s="32"/>
      <c r="D155" s="32"/>
      <c r="E155" s="32"/>
      <c r="F155" s="32"/>
      <c r="G155" s="32"/>
      <c r="H155" s="32"/>
      <c r="I155" s="26"/>
    </row>
    <row r="156" spans="1:9" ht="21" x14ac:dyDescent="0.3">
      <c r="A156" s="31"/>
      <c r="B156" s="32"/>
      <c r="C156" s="32"/>
      <c r="D156" s="32"/>
      <c r="E156" s="32"/>
      <c r="F156" s="32"/>
      <c r="G156" s="32"/>
      <c r="H156" s="32"/>
      <c r="I156" s="26"/>
    </row>
    <row r="157" spans="1:9" ht="21" x14ac:dyDescent="0.3">
      <c r="A157" s="31"/>
      <c r="B157" s="32"/>
      <c r="C157" s="32"/>
      <c r="D157" s="32"/>
      <c r="E157" s="32"/>
      <c r="F157" s="32"/>
      <c r="G157" s="32"/>
      <c r="H157" s="32"/>
      <c r="I157" s="26"/>
    </row>
    <row r="158" spans="1:9" ht="21" x14ac:dyDescent="0.3">
      <c r="A158" s="31"/>
      <c r="B158" s="32"/>
      <c r="C158" s="32"/>
      <c r="D158" s="32"/>
      <c r="E158" s="32"/>
      <c r="F158" s="32"/>
      <c r="G158" s="32"/>
      <c r="H158" s="32"/>
      <c r="I158" s="26"/>
    </row>
    <row r="159" spans="1:9" ht="21" x14ac:dyDescent="0.3">
      <c r="A159" s="31"/>
      <c r="B159" s="32"/>
      <c r="C159" s="32"/>
      <c r="D159" s="32"/>
      <c r="E159" s="32"/>
      <c r="F159" s="32"/>
      <c r="G159" s="32"/>
      <c r="H159" s="32"/>
      <c r="I159" s="26"/>
    </row>
    <row r="160" spans="1:9" ht="21" x14ac:dyDescent="0.3">
      <c r="A160" s="31"/>
      <c r="B160" s="32"/>
      <c r="C160" s="32"/>
      <c r="D160" s="32"/>
      <c r="E160" s="32"/>
      <c r="F160" s="32"/>
      <c r="G160" s="32"/>
      <c r="H160" s="32"/>
      <c r="I160" s="26"/>
    </row>
    <row r="161" spans="1:9" ht="21" x14ac:dyDescent="0.3">
      <c r="A161" s="31"/>
      <c r="B161" s="32"/>
      <c r="C161" s="32"/>
      <c r="D161" s="32"/>
      <c r="E161" s="32"/>
      <c r="F161" s="32"/>
      <c r="G161" s="32"/>
      <c r="H161" s="32"/>
      <c r="I161" s="26"/>
    </row>
    <row r="162" spans="1:9" ht="21" x14ac:dyDescent="0.3">
      <c r="A162" s="31"/>
      <c r="B162" s="32"/>
      <c r="C162" s="32"/>
      <c r="D162" s="32"/>
      <c r="E162" s="32"/>
      <c r="F162" s="32"/>
      <c r="G162" s="32"/>
      <c r="H162" s="32"/>
      <c r="I162" s="26"/>
    </row>
    <row r="163" spans="1:9" ht="21" x14ac:dyDescent="0.3">
      <c r="A163" s="31"/>
      <c r="B163" s="32"/>
      <c r="C163" s="32"/>
      <c r="D163" s="32"/>
      <c r="E163" s="32"/>
      <c r="F163" s="32"/>
      <c r="G163" s="32"/>
      <c r="H163" s="32"/>
      <c r="I163" s="26"/>
    </row>
    <row r="164" spans="1:9" ht="21" x14ac:dyDescent="0.3">
      <c r="A164" s="31"/>
      <c r="B164" s="32"/>
      <c r="C164" s="32"/>
      <c r="D164" s="32"/>
      <c r="E164" s="32"/>
      <c r="F164" s="32"/>
      <c r="G164" s="32"/>
      <c r="H164" s="32"/>
      <c r="I164" s="26"/>
    </row>
    <row r="165" spans="1:9" ht="21" x14ac:dyDescent="0.3">
      <c r="A165" s="31"/>
      <c r="B165" s="32"/>
      <c r="C165" s="32"/>
      <c r="D165" s="32"/>
      <c r="E165" s="32"/>
      <c r="F165" s="32"/>
      <c r="G165" s="32"/>
      <c r="H165" s="32"/>
      <c r="I165" s="26"/>
    </row>
    <row r="166" spans="1:9" ht="21" x14ac:dyDescent="0.3">
      <c r="A166" s="31"/>
      <c r="B166" s="32"/>
      <c r="C166" s="32"/>
      <c r="D166" s="32"/>
      <c r="E166" s="32"/>
      <c r="F166" s="32"/>
      <c r="G166" s="32"/>
      <c r="H166" s="32"/>
      <c r="I166" s="26"/>
    </row>
    <row r="167" spans="1:9" ht="21" x14ac:dyDescent="0.3">
      <c r="A167" s="31"/>
      <c r="B167" s="32"/>
      <c r="C167" s="32"/>
      <c r="D167" s="32"/>
      <c r="E167" s="32"/>
      <c r="F167" s="32"/>
      <c r="G167" s="32"/>
      <c r="H167" s="32"/>
      <c r="I167" s="26"/>
    </row>
    <row r="168" spans="1:9" ht="21" x14ac:dyDescent="0.3">
      <c r="A168" s="31"/>
      <c r="B168" s="32"/>
      <c r="C168" s="32"/>
      <c r="D168" s="32"/>
      <c r="E168" s="32"/>
      <c r="F168" s="32"/>
      <c r="G168" s="32"/>
      <c r="H168" s="32"/>
      <c r="I168" s="26"/>
    </row>
    <row r="169" spans="1:9" ht="21" x14ac:dyDescent="0.3">
      <c r="A169" s="31"/>
      <c r="B169" s="32"/>
      <c r="C169" s="32"/>
      <c r="D169" s="32"/>
      <c r="E169" s="32"/>
      <c r="F169" s="32"/>
      <c r="G169" s="32"/>
      <c r="H169" s="32"/>
      <c r="I169" s="26"/>
    </row>
    <row r="170" spans="1:9" ht="21" x14ac:dyDescent="0.3">
      <c r="A170" s="31"/>
      <c r="B170" s="32"/>
      <c r="C170" s="32"/>
      <c r="D170" s="32"/>
      <c r="E170" s="32"/>
      <c r="F170" s="32"/>
      <c r="G170" s="32"/>
      <c r="H170" s="32"/>
      <c r="I170" s="26"/>
    </row>
    <row r="171" spans="1:9" ht="21" x14ac:dyDescent="0.3">
      <c r="A171" s="106" t="s">
        <v>242</v>
      </c>
      <c r="B171" s="107"/>
      <c r="C171" s="107"/>
      <c r="D171" s="107"/>
      <c r="E171" s="107"/>
      <c r="F171" s="107"/>
      <c r="G171" s="107"/>
      <c r="H171" s="107"/>
      <c r="I171" s="108"/>
    </row>
    <row r="172" spans="1:9" ht="21" x14ac:dyDescent="0.3">
      <c r="A172" s="31"/>
      <c r="B172" s="32"/>
      <c r="C172" s="32"/>
      <c r="D172" s="32"/>
      <c r="E172" s="32"/>
      <c r="F172" s="32"/>
      <c r="G172" s="32"/>
      <c r="H172" s="32"/>
      <c r="I172" s="26"/>
    </row>
    <row r="173" spans="1:9" ht="21" x14ac:dyDescent="0.3">
      <c r="A173" s="31"/>
      <c r="B173" s="32"/>
      <c r="C173" s="32"/>
      <c r="D173" s="32"/>
      <c r="E173" s="32"/>
      <c r="F173" s="32"/>
      <c r="G173" s="32"/>
      <c r="H173" s="32"/>
      <c r="I173" s="26"/>
    </row>
    <row r="174" spans="1:9" ht="21" x14ac:dyDescent="0.3">
      <c r="A174" s="31"/>
      <c r="B174" s="32"/>
      <c r="C174" s="32"/>
      <c r="D174" s="32"/>
      <c r="E174" s="32"/>
      <c r="F174" s="32"/>
      <c r="G174" s="32"/>
      <c r="H174" s="32"/>
      <c r="I174" s="26"/>
    </row>
    <row r="175" spans="1:9" ht="21" x14ac:dyDescent="0.3">
      <c r="A175" s="31"/>
      <c r="B175" s="32"/>
      <c r="C175" s="32"/>
      <c r="D175" s="32"/>
      <c r="E175" s="32"/>
      <c r="F175" s="32"/>
      <c r="G175" s="32"/>
      <c r="H175" s="32"/>
      <c r="I175" s="26"/>
    </row>
    <row r="176" spans="1:9" ht="21" x14ac:dyDescent="0.3">
      <c r="A176" s="31"/>
      <c r="B176" s="32"/>
      <c r="C176" s="32"/>
      <c r="D176" s="32"/>
      <c r="E176" s="32"/>
      <c r="F176" s="32"/>
      <c r="G176" s="32"/>
      <c r="H176" s="32"/>
      <c r="I176" s="26"/>
    </row>
    <row r="177" spans="1:9" ht="21" x14ac:dyDescent="0.3">
      <c r="A177" s="31"/>
      <c r="B177" s="32"/>
      <c r="C177" s="32"/>
      <c r="D177" s="32"/>
      <c r="E177" s="32"/>
      <c r="F177" s="32"/>
      <c r="G177" s="32"/>
      <c r="H177" s="32"/>
      <c r="I177" s="26"/>
    </row>
    <row r="178" spans="1:9" ht="21" x14ac:dyDescent="0.3">
      <c r="A178" s="31"/>
      <c r="B178" s="32"/>
      <c r="C178" s="32"/>
      <c r="D178" s="32"/>
      <c r="E178" s="32"/>
      <c r="F178" s="32"/>
      <c r="G178" s="32"/>
      <c r="H178" s="32"/>
      <c r="I178" s="26"/>
    </row>
    <row r="179" spans="1:9" ht="21" x14ac:dyDescent="0.3">
      <c r="A179" s="31"/>
      <c r="B179" s="32"/>
      <c r="C179" s="32"/>
      <c r="D179" s="32"/>
      <c r="E179" s="32"/>
      <c r="F179" s="32"/>
      <c r="G179" s="32"/>
      <c r="H179" s="32"/>
      <c r="I179" s="26"/>
    </row>
    <row r="180" spans="1:9" ht="21" x14ac:dyDescent="0.3">
      <c r="A180" s="31"/>
      <c r="B180" s="32"/>
      <c r="C180" s="32"/>
      <c r="D180" s="32"/>
      <c r="E180" s="32"/>
      <c r="F180" s="32"/>
      <c r="G180" s="32"/>
      <c r="H180" s="32"/>
      <c r="I180" s="26"/>
    </row>
    <row r="181" spans="1:9" ht="21" x14ac:dyDescent="0.3">
      <c r="A181" s="31"/>
      <c r="B181" s="32"/>
      <c r="C181" s="32"/>
      <c r="D181" s="32"/>
      <c r="E181" s="32"/>
      <c r="F181" s="32"/>
      <c r="G181" s="32"/>
      <c r="H181" s="32"/>
      <c r="I181" s="26"/>
    </row>
    <row r="182" spans="1:9" ht="21" x14ac:dyDescent="0.3">
      <c r="A182" s="31"/>
      <c r="B182" s="32"/>
      <c r="C182" s="32"/>
      <c r="D182" s="32"/>
      <c r="E182" s="32"/>
      <c r="F182" s="32"/>
      <c r="G182" s="32"/>
      <c r="H182" s="32"/>
      <c r="I182" s="26"/>
    </row>
    <row r="183" spans="1:9" ht="21" x14ac:dyDescent="0.3">
      <c r="A183" s="31"/>
      <c r="B183" s="32"/>
      <c r="C183" s="32"/>
      <c r="D183" s="32"/>
      <c r="E183" s="32"/>
      <c r="F183" s="32"/>
      <c r="G183" s="32"/>
      <c r="H183" s="32"/>
      <c r="I183" s="26"/>
    </row>
    <row r="184" spans="1:9" ht="21" x14ac:dyDescent="0.3">
      <c r="A184" s="31"/>
      <c r="B184" s="32"/>
      <c r="C184" s="32"/>
      <c r="D184" s="32"/>
      <c r="E184" s="32"/>
      <c r="F184" s="32"/>
      <c r="G184" s="32"/>
      <c r="H184" s="32"/>
      <c r="I184" s="26"/>
    </row>
    <row r="185" spans="1:9" ht="21" x14ac:dyDescent="0.3">
      <c r="A185" s="31"/>
      <c r="B185" s="32"/>
      <c r="C185" s="32"/>
      <c r="D185" s="32"/>
      <c r="E185" s="32"/>
      <c r="F185" s="32"/>
      <c r="G185" s="32"/>
      <c r="H185" s="32"/>
      <c r="I185" s="26"/>
    </row>
    <row r="186" spans="1:9" ht="21" x14ac:dyDescent="0.3">
      <c r="A186" s="31"/>
      <c r="B186" s="32"/>
      <c r="C186" s="32"/>
      <c r="D186" s="32"/>
      <c r="E186" s="32"/>
      <c r="F186" s="32"/>
      <c r="G186" s="32"/>
      <c r="H186" s="32"/>
      <c r="I186" s="26"/>
    </row>
    <row r="187" spans="1:9" ht="21" x14ac:dyDescent="0.3">
      <c r="A187" s="31"/>
      <c r="B187" s="32"/>
      <c r="C187" s="32"/>
      <c r="D187" s="32"/>
      <c r="E187" s="32"/>
      <c r="F187" s="32"/>
      <c r="G187" s="32"/>
      <c r="H187" s="32"/>
      <c r="I187" s="26"/>
    </row>
    <row r="188" spans="1:9" ht="21" x14ac:dyDescent="0.3">
      <c r="A188" s="31"/>
      <c r="B188" s="32"/>
      <c r="C188" s="32"/>
      <c r="D188" s="32"/>
      <c r="E188" s="32"/>
      <c r="F188" s="32"/>
      <c r="G188" s="32"/>
      <c r="H188" s="32"/>
      <c r="I188" s="26"/>
    </row>
    <row r="189" spans="1:9" ht="21" x14ac:dyDescent="0.3">
      <c r="A189" s="31"/>
      <c r="B189" s="32"/>
      <c r="C189" s="32"/>
      <c r="D189" s="32"/>
      <c r="E189" s="32"/>
      <c r="F189" s="32"/>
      <c r="G189" s="32"/>
      <c r="H189" s="32"/>
      <c r="I189" s="26"/>
    </row>
    <row r="190" spans="1:9" ht="21" x14ac:dyDescent="0.3">
      <c r="A190" s="31"/>
      <c r="B190" s="32"/>
      <c r="C190" s="32"/>
      <c r="D190" s="32"/>
      <c r="E190" s="32"/>
      <c r="F190" s="32"/>
      <c r="G190" s="32"/>
      <c r="H190" s="32"/>
      <c r="I190" s="26"/>
    </row>
    <row r="191" spans="1:9" ht="21" x14ac:dyDescent="0.3">
      <c r="A191" s="31"/>
      <c r="B191" s="32"/>
      <c r="C191" s="32"/>
      <c r="D191" s="32"/>
      <c r="E191" s="32"/>
      <c r="F191" s="32"/>
      <c r="G191" s="32"/>
      <c r="H191" s="32"/>
      <c r="I191" s="26"/>
    </row>
    <row r="192" spans="1:9" ht="21" x14ac:dyDescent="0.3">
      <c r="A192" s="31"/>
      <c r="B192" s="32"/>
      <c r="C192" s="32"/>
      <c r="D192" s="32"/>
      <c r="E192" s="32"/>
      <c r="F192" s="32"/>
      <c r="G192" s="32"/>
      <c r="H192" s="32"/>
      <c r="I192" s="26"/>
    </row>
    <row r="193" spans="1:9" ht="21" x14ac:dyDescent="0.3">
      <c r="A193" s="31"/>
      <c r="B193" s="32"/>
      <c r="C193" s="32"/>
      <c r="D193" s="32"/>
      <c r="E193" s="32"/>
      <c r="F193" s="32"/>
      <c r="G193" s="32"/>
      <c r="H193" s="32"/>
      <c r="I193" s="26"/>
    </row>
    <row r="194" spans="1:9" ht="21" x14ac:dyDescent="0.3">
      <c r="A194" s="31"/>
      <c r="B194" s="32"/>
      <c r="C194" s="32"/>
      <c r="D194" s="32"/>
      <c r="E194" s="32"/>
      <c r="F194" s="32"/>
      <c r="G194" s="32"/>
      <c r="H194" s="32"/>
      <c r="I194" s="26"/>
    </row>
    <row r="195" spans="1:9" ht="21" x14ac:dyDescent="0.3">
      <c r="A195" s="31"/>
      <c r="B195" s="32"/>
      <c r="C195" s="32"/>
      <c r="D195" s="32"/>
      <c r="E195" s="32"/>
      <c r="F195" s="32"/>
      <c r="G195" s="32"/>
      <c r="H195" s="32"/>
      <c r="I195" s="26"/>
    </row>
    <row r="196" spans="1:9" ht="21" x14ac:dyDescent="0.3">
      <c r="A196" s="31"/>
      <c r="B196" s="32"/>
      <c r="C196" s="32"/>
      <c r="D196" s="32"/>
      <c r="E196" s="32"/>
      <c r="F196" s="32"/>
      <c r="G196" s="32"/>
      <c r="H196" s="32"/>
      <c r="I196" s="26"/>
    </row>
    <row r="197" spans="1:9" ht="21" x14ac:dyDescent="0.3">
      <c r="A197" s="31"/>
      <c r="B197" s="32"/>
      <c r="C197" s="32"/>
      <c r="D197" s="32"/>
      <c r="E197" s="32"/>
      <c r="F197" s="32"/>
      <c r="G197" s="32"/>
      <c r="H197" s="32"/>
      <c r="I197" s="26"/>
    </row>
    <row r="198" spans="1:9" ht="21" x14ac:dyDescent="0.3">
      <c r="A198" s="31"/>
      <c r="B198" s="32"/>
      <c r="C198" s="32"/>
      <c r="D198" s="32"/>
      <c r="E198" s="32"/>
      <c r="F198" s="32"/>
      <c r="G198" s="32"/>
      <c r="H198" s="32"/>
      <c r="I198" s="26"/>
    </row>
    <row r="199" spans="1:9" ht="21" x14ac:dyDescent="0.3">
      <c r="A199" s="31"/>
      <c r="B199" s="32"/>
      <c r="C199" s="32"/>
      <c r="D199" s="32"/>
      <c r="E199" s="32"/>
      <c r="F199" s="32"/>
      <c r="G199" s="32"/>
      <c r="H199" s="32"/>
      <c r="I199" s="26"/>
    </row>
    <row r="200" spans="1:9" ht="21" x14ac:dyDescent="0.3">
      <c r="A200" s="31"/>
      <c r="B200" s="32"/>
      <c r="C200" s="32"/>
      <c r="D200" s="32"/>
      <c r="E200" s="32"/>
      <c r="F200" s="32"/>
      <c r="G200" s="32"/>
      <c r="H200" s="32"/>
      <c r="I200" s="26"/>
    </row>
    <row r="201" spans="1:9" ht="21" x14ac:dyDescent="0.3">
      <c r="A201" s="31"/>
      <c r="B201" s="32"/>
      <c r="C201" s="32"/>
      <c r="D201" s="32"/>
      <c r="E201" s="32"/>
      <c r="F201" s="32"/>
      <c r="G201" s="32"/>
      <c r="H201" s="32"/>
      <c r="I201" s="26"/>
    </row>
    <row r="202" spans="1:9" ht="21" x14ac:dyDescent="0.3">
      <c r="A202" s="33"/>
      <c r="B202" s="34"/>
      <c r="C202" s="34"/>
      <c r="D202" s="34"/>
      <c r="E202" s="34"/>
      <c r="F202" s="34"/>
      <c r="G202" s="34"/>
      <c r="H202" s="34"/>
      <c r="I202" s="27"/>
    </row>
    <row r="203" spans="1:9" ht="21" x14ac:dyDescent="0.3">
      <c r="A203" s="106" t="s">
        <v>84</v>
      </c>
      <c r="B203" s="107"/>
      <c r="C203" s="107"/>
      <c r="D203" s="107"/>
      <c r="E203" s="107"/>
      <c r="F203" s="107"/>
      <c r="G203" s="107"/>
      <c r="H203" s="107"/>
      <c r="I203" s="108"/>
    </row>
    <row r="204" spans="1:9" ht="21" x14ac:dyDescent="0.3">
      <c r="A204" s="29"/>
      <c r="B204" s="30"/>
      <c r="C204" s="30"/>
      <c r="D204" s="30"/>
      <c r="E204" s="30"/>
      <c r="F204" s="30"/>
      <c r="G204" s="30"/>
      <c r="H204" s="30"/>
      <c r="I204" s="25"/>
    </row>
    <row r="205" spans="1:9" ht="21" x14ac:dyDescent="0.3">
      <c r="A205" s="31"/>
      <c r="B205" s="32"/>
      <c r="C205" s="32"/>
      <c r="D205" s="32"/>
      <c r="E205" s="32"/>
      <c r="F205" s="32"/>
      <c r="G205" s="32"/>
      <c r="H205" s="32"/>
      <c r="I205" s="26"/>
    </row>
    <row r="206" spans="1:9" ht="21" x14ac:dyDescent="0.3">
      <c r="A206" s="31"/>
      <c r="B206" s="32"/>
      <c r="C206" s="32"/>
      <c r="D206" s="32"/>
      <c r="E206" s="32"/>
      <c r="F206" s="32"/>
      <c r="G206" s="32"/>
      <c r="H206" s="32"/>
      <c r="I206" s="26"/>
    </row>
    <row r="207" spans="1:9" ht="21" x14ac:dyDescent="0.3">
      <c r="A207" s="31"/>
      <c r="B207" s="32"/>
      <c r="C207" s="32"/>
      <c r="D207" s="32"/>
      <c r="E207" s="32"/>
      <c r="F207" s="32"/>
      <c r="G207" s="32"/>
      <c r="H207" s="32"/>
      <c r="I207" s="26"/>
    </row>
    <row r="208" spans="1:9" ht="21" x14ac:dyDescent="0.3">
      <c r="A208" s="31"/>
      <c r="B208" s="32"/>
      <c r="C208" s="32"/>
      <c r="D208" s="32"/>
      <c r="E208" s="32"/>
      <c r="F208" s="32"/>
      <c r="G208" s="32"/>
      <c r="H208" s="32"/>
      <c r="I208" s="26"/>
    </row>
    <row r="209" spans="1:9" ht="21" x14ac:dyDescent="0.3">
      <c r="A209" s="31"/>
      <c r="B209" s="32"/>
      <c r="C209" s="32"/>
      <c r="D209" s="32"/>
      <c r="E209" s="32"/>
      <c r="F209" s="32"/>
      <c r="G209" s="32"/>
      <c r="H209" s="32"/>
      <c r="I209" s="26"/>
    </row>
    <row r="210" spans="1:9" ht="21" x14ac:dyDescent="0.3">
      <c r="A210" s="31"/>
      <c r="B210" s="32"/>
      <c r="C210" s="32"/>
      <c r="D210" s="32"/>
      <c r="E210" s="32"/>
      <c r="F210" s="32"/>
      <c r="G210" s="32"/>
      <c r="H210" s="32"/>
      <c r="I210" s="26"/>
    </row>
    <row r="211" spans="1:9" ht="21" x14ac:dyDescent="0.3">
      <c r="A211" s="31"/>
      <c r="B211" s="32"/>
      <c r="C211" s="32"/>
      <c r="D211" s="32"/>
      <c r="E211" s="32"/>
      <c r="F211" s="32"/>
      <c r="G211" s="32"/>
      <c r="H211" s="32"/>
      <c r="I211" s="26"/>
    </row>
    <row r="212" spans="1:9" ht="21" x14ac:dyDescent="0.3">
      <c r="A212" s="31"/>
      <c r="B212" s="32"/>
      <c r="C212" s="32"/>
      <c r="D212" s="32"/>
      <c r="E212" s="32"/>
      <c r="F212" s="32"/>
      <c r="G212" s="32"/>
      <c r="H212" s="32"/>
      <c r="I212" s="26"/>
    </row>
    <row r="213" spans="1:9" ht="21" x14ac:dyDescent="0.3">
      <c r="A213" s="31"/>
      <c r="B213" s="32"/>
      <c r="C213" s="32"/>
      <c r="D213" s="32"/>
      <c r="E213" s="32"/>
      <c r="F213" s="32"/>
      <c r="G213" s="32"/>
      <c r="H213" s="32"/>
      <c r="I213" s="26"/>
    </row>
    <row r="214" spans="1:9" ht="21" x14ac:dyDescent="0.3">
      <c r="A214" s="31"/>
      <c r="B214" s="32"/>
      <c r="C214" s="32"/>
      <c r="D214" s="32"/>
      <c r="E214" s="32"/>
      <c r="F214" s="32"/>
      <c r="G214" s="32"/>
      <c r="H214" s="32"/>
      <c r="I214" s="26"/>
    </row>
    <row r="215" spans="1:9" ht="21" x14ac:dyDescent="0.3">
      <c r="A215" s="31"/>
      <c r="B215" s="32"/>
      <c r="C215" s="32"/>
      <c r="D215" s="32"/>
      <c r="E215" s="32"/>
      <c r="F215" s="32"/>
      <c r="G215" s="32"/>
      <c r="H215" s="32"/>
      <c r="I215" s="26"/>
    </row>
    <row r="216" spans="1:9" ht="21" x14ac:dyDescent="0.3">
      <c r="A216" s="31"/>
      <c r="B216" s="32"/>
      <c r="C216" s="32"/>
      <c r="D216" s="32"/>
      <c r="E216" s="32"/>
      <c r="F216" s="32"/>
      <c r="G216" s="32"/>
      <c r="H216" s="32"/>
      <c r="I216" s="26"/>
    </row>
    <row r="217" spans="1:9" ht="21" x14ac:dyDescent="0.3">
      <c r="A217" s="31"/>
      <c r="B217" s="32"/>
      <c r="C217" s="32"/>
      <c r="D217" s="32"/>
      <c r="E217" s="32"/>
      <c r="F217" s="32"/>
      <c r="G217" s="32"/>
      <c r="H217" s="32"/>
      <c r="I217" s="26"/>
    </row>
    <row r="218" spans="1:9" ht="21" x14ac:dyDescent="0.3">
      <c r="A218" s="31"/>
      <c r="B218" s="32"/>
      <c r="C218" s="32"/>
      <c r="D218" s="32"/>
      <c r="E218" s="32"/>
      <c r="F218" s="32"/>
      <c r="G218" s="32"/>
      <c r="H218" s="32"/>
      <c r="I218" s="26"/>
    </row>
    <row r="219" spans="1:9" ht="21" x14ac:dyDescent="0.3">
      <c r="A219" s="31"/>
      <c r="B219" s="32"/>
      <c r="C219" s="32"/>
      <c r="D219" s="32"/>
      <c r="E219" s="32"/>
      <c r="F219" s="32"/>
      <c r="G219" s="32"/>
      <c r="H219" s="32"/>
      <c r="I219" s="26"/>
    </row>
    <row r="220" spans="1:9" ht="21" x14ac:dyDescent="0.3">
      <c r="A220" s="31"/>
      <c r="B220" s="32"/>
      <c r="C220" s="32"/>
      <c r="D220" s="32"/>
      <c r="E220" s="32"/>
      <c r="F220" s="32"/>
      <c r="G220" s="32"/>
      <c r="H220" s="32"/>
      <c r="I220" s="26"/>
    </row>
    <row r="221" spans="1:9" ht="21" x14ac:dyDescent="0.3">
      <c r="A221" s="31"/>
      <c r="B221" s="32"/>
      <c r="C221" s="32"/>
      <c r="D221" s="32"/>
      <c r="E221" s="32"/>
      <c r="F221" s="32"/>
      <c r="G221" s="32"/>
      <c r="H221" s="32"/>
      <c r="I221" s="26"/>
    </row>
    <row r="222" spans="1:9" ht="21" x14ac:dyDescent="0.3">
      <c r="A222" s="31"/>
      <c r="B222" s="32"/>
      <c r="C222" s="32"/>
      <c r="D222" s="32"/>
      <c r="E222" s="32"/>
      <c r="F222" s="32"/>
      <c r="G222" s="32"/>
      <c r="H222" s="32"/>
      <c r="I222" s="26"/>
    </row>
    <row r="223" spans="1:9" ht="21" x14ac:dyDescent="0.3">
      <c r="A223" s="31"/>
      <c r="B223" s="32"/>
      <c r="C223" s="32"/>
      <c r="D223" s="32"/>
      <c r="E223" s="32"/>
      <c r="F223" s="32"/>
      <c r="G223" s="32"/>
      <c r="H223" s="32"/>
      <c r="I223" s="26"/>
    </row>
    <row r="224" spans="1:9" ht="21" x14ac:dyDescent="0.3">
      <c r="A224" s="31"/>
      <c r="B224" s="32"/>
      <c r="C224" s="32"/>
      <c r="D224" s="32"/>
      <c r="E224" s="32"/>
      <c r="F224" s="32"/>
      <c r="G224" s="32"/>
      <c r="H224" s="32"/>
      <c r="I224" s="26"/>
    </row>
    <row r="225" spans="1:9" ht="21" x14ac:dyDescent="0.3">
      <c r="A225" s="31"/>
      <c r="B225" s="32"/>
      <c r="C225" s="32"/>
      <c r="D225" s="32"/>
      <c r="E225" s="32"/>
      <c r="F225" s="32"/>
      <c r="G225" s="32"/>
      <c r="H225" s="32"/>
      <c r="I225" s="26"/>
    </row>
    <row r="226" spans="1:9" ht="21" x14ac:dyDescent="0.3">
      <c r="A226" s="31"/>
      <c r="B226" s="32"/>
      <c r="C226" s="32"/>
      <c r="D226" s="32"/>
      <c r="E226" s="32"/>
      <c r="F226" s="32"/>
      <c r="G226" s="32"/>
      <c r="H226" s="32"/>
      <c r="I226" s="26"/>
    </row>
    <row r="227" spans="1:9" ht="21" x14ac:dyDescent="0.3">
      <c r="A227" s="31"/>
      <c r="B227" s="32"/>
      <c r="C227" s="32"/>
      <c r="D227" s="32"/>
      <c r="E227" s="32"/>
      <c r="F227" s="32"/>
      <c r="G227" s="32"/>
      <c r="H227" s="32"/>
      <c r="I227" s="26"/>
    </row>
    <row r="228" spans="1:9" ht="21" x14ac:dyDescent="0.3">
      <c r="A228" s="31"/>
      <c r="B228" s="32"/>
      <c r="C228" s="32"/>
      <c r="D228" s="32"/>
      <c r="E228" s="32"/>
      <c r="F228" s="32"/>
      <c r="G228" s="32"/>
      <c r="H228" s="32"/>
      <c r="I228" s="26"/>
    </row>
    <row r="229" spans="1:9" ht="21" x14ac:dyDescent="0.3">
      <c r="A229" s="31"/>
      <c r="B229" s="32"/>
      <c r="C229" s="32"/>
      <c r="D229" s="32"/>
      <c r="E229" s="32"/>
      <c r="F229" s="32"/>
      <c r="G229" s="32"/>
      <c r="H229" s="32"/>
      <c r="I229" s="26"/>
    </row>
    <row r="230" spans="1:9" ht="21" x14ac:dyDescent="0.3">
      <c r="A230" s="31"/>
      <c r="B230" s="32"/>
      <c r="C230" s="32"/>
      <c r="D230" s="32"/>
      <c r="E230" s="32"/>
      <c r="F230" s="32"/>
      <c r="G230" s="32"/>
      <c r="H230" s="32"/>
      <c r="I230" s="26"/>
    </row>
    <row r="231" spans="1:9" ht="21" x14ac:dyDescent="0.3">
      <c r="A231" s="31"/>
      <c r="B231" s="32"/>
      <c r="C231" s="32"/>
      <c r="D231" s="32"/>
      <c r="E231" s="32"/>
      <c r="F231" s="32"/>
      <c r="G231" s="32"/>
      <c r="H231" s="32"/>
      <c r="I231" s="26"/>
    </row>
    <row r="232" spans="1:9" ht="21" x14ac:dyDescent="0.3">
      <c r="A232" s="31"/>
      <c r="B232" s="32"/>
      <c r="C232" s="32"/>
      <c r="D232" s="32"/>
      <c r="E232" s="32"/>
      <c r="F232" s="32"/>
      <c r="G232" s="32"/>
      <c r="H232" s="32"/>
      <c r="I232" s="26"/>
    </row>
    <row r="233" spans="1:9" ht="21" x14ac:dyDescent="0.3">
      <c r="A233" s="31"/>
      <c r="B233" s="32"/>
      <c r="C233" s="32"/>
      <c r="D233" s="32"/>
      <c r="E233" s="32"/>
      <c r="F233" s="32"/>
      <c r="G233" s="32"/>
      <c r="H233" s="32"/>
      <c r="I233" s="26"/>
    </row>
    <row r="234" spans="1:9" ht="21" x14ac:dyDescent="0.3">
      <c r="A234" s="31"/>
      <c r="B234" s="32"/>
      <c r="C234" s="32"/>
      <c r="D234" s="32"/>
      <c r="E234" s="32"/>
      <c r="F234" s="32"/>
      <c r="G234" s="32"/>
      <c r="H234" s="32"/>
      <c r="I234" s="26"/>
    </row>
    <row r="235" spans="1:9" ht="21" x14ac:dyDescent="0.3">
      <c r="A235" s="33"/>
      <c r="B235" s="34"/>
      <c r="C235" s="34"/>
      <c r="D235" s="34"/>
      <c r="E235" s="34"/>
      <c r="F235" s="34"/>
      <c r="G235" s="34"/>
      <c r="H235" s="34"/>
      <c r="I235" s="27"/>
    </row>
    <row r="236" spans="1:9" ht="21" x14ac:dyDescent="0.3">
      <c r="A236" s="105" t="s">
        <v>27</v>
      </c>
      <c r="B236" s="105"/>
      <c r="C236" s="105"/>
      <c r="D236" s="105"/>
      <c r="E236" s="105"/>
      <c r="F236" s="105"/>
      <c r="G236" s="105"/>
      <c r="H236" s="105"/>
      <c r="I236" s="105"/>
    </row>
    <row r="237" spans="1:9" ht="21" x14ac:dyDescent="0.3">
      <c r="A237" s="96" t="s">
        <v>86</v>
      </c>
      <c r="B237" s="97"/>
      <c r="C237" s="97"/>
      <c r="D237" s="97"/>
      <c r="E237" s="97"/>
      <c r="F237" s="97"/>
      <c r="G237" s="97"/>
      <c r="H237" s="97"/>
      <c r="I237" s="98"/>
    </row>
    <row r="238" spans="1:9" ht="21" x14ac:dyDescent="0.3">
      <c r="A238" s="99" t="s">
        <v>87</v>
      </c>
      <c r="B238" s="100"/>
      <c r="C238" s="100"/>
      <c r="D238" s="100"/>
      <c r="E238" s="100"/>
      <c r="F238" s="100"/>
      <c r="G238" s="100"/>
      <c r="H238" s="100"/>
      <c r="I238" s="101"/>
    </row>
    <row r="239" spans="1:9" ht="45" customHeight="1" x14ac:dyDescent="0.3">
      <c r="A239" s="99" t="s">
        <v>88</v>
      </c>
      <c r="B239" s="100"/>
      <c r="C239" s="100"/>
      <c r="D239" s="100"/>
      <c r="E239" s="100"/>
      <c r="F239" s="100"/>
      <c r="G239" s="100"/>
      <c r="H239" s="100"/>
      <c r="I239" s="101"/>
    </row>
    <row r="240" spans="1:9" ht="42.75" customHeight="1" x14ac:dyDescent="0.3">
      <c r="A240" s="99" t="s">
        <v>89</v>
      </c>
      <c r="B240" s="100"/>
      <c r="C240" s="100"/>
      <c r="D240" s="100"/>
      <c r="E240" s="100"/>
      <c r="F240" s="100"/>
      <c r="G240" s="100"/>
      <c r="H240" s="100"/>
      <c r="I240" s="101"/>
    </row>
    <row r="241" spans="1:9" ht="21" x14ac:dyDescent="0.3">
      <c r="A241" s="99" t="s">
        <v>90</v>
      </c>
      <c r="B241" s="100"/>
      <c r="C241" s="100"/>
      <c r="D241" s="100"/>
      <c r="E241" s="100"/>
      <c r="F241" s="100"/>
      <c r="G241" s="100"/>
      <c r="H241" s="100"/>
      <c r="I241" s="101"/>
    </row>
    <row r="242" spans="1:9" ht="21" x14ac:dyDescent="0.3">
      <c r="A242" s="99" t="s">
        <v>91</v>
      </c>
      <c r="B242" s="100"/>
      <c r="C242" s="100"/>
      <c r="D242" s="100"/>
      <c r="E242" s="100"/>
      <c r="F242" s="100"/>
      <c r="G242" s="100"/>
      <c r="H242" s="100"/>
      <c r="I242" s="101"/>
    </row>
    <row r="243" spans="1:9" ht="45" customHeight="1" x14ac:dyDescent="0.3">
      <c r="A243" s="99" t="s">
        <v>92</v>
      </c>
      <c r="B243" s="100"/>
      <c r="C243" s="100"/>
      <c r="D243" s="100"/>
      <c r="E243" s="100"/>
      <c r="F243" s="100"/>
      <c r="G243" s="100"/>
      <c r="H243" s="100"/>
      <c r="I243" s="101"/>
    </row>
    <row r="244" spans="1:9" ht="45" hidden="1" customHeight="1" x14ac:dyDescent="0.3">
      <c r="A244" s="99" t="s">
        <v>93</v>
      </c>
      <c r="B244" s="100"/>
      <c r="C244" s="100"/>
      <c r="D244" s="100"/>
      <c r="E244" s="100"/>
      <c r="F244" s="100"/>
      <c r="G244" s="100"/>
      <c r="H244" s="100"/>
      <c r="I244" s="101"/>
    </row>
    <row r="245" spans="1:9" ht="21" hidden="1" x14ac:dyDescent="0.3">
      <c r="A245" s="102" t="s">
        <v>94</v>
      </c>
      <c r="B245" s="103"/>
      <c r="C245" s="103"/>
      <c r="D245" s="103"/>
      <c r="E245" s="103"/>
      <c r="F245" s="103"/>
      <c r="G245" s="103"/>
      <c r="H245" s="103"/>
      <c r="I245" s="104"/>
    </row>
    <row r="246" spans="1:9" ht="70.5" customHeight="1" x14ac:dyDescent="0.3">
      <c r="A246" s="92" t="s">
        <v>33</v>
      </c>
      <c r="B246" s="92"/>
      <c r="C246" s="92"/>
      <c r="D246" s="2" t="s">
        <v>4</v>
      </c>
      <c r="E246" s="52" t="s">
        <v>241</v>
      </c>
      <c r="F246" s="13" t="s">
        <v>10</v>
      </c>
      <c r="G246" s="2" t="s">
        <v>4</v>
      </c>
      <c r="H246" s="93"/>
      <c r="I246" s="93"/>
    </row>
  </sheetData>
  <mergeCells count="272">
    <mergeCell ref="A125:I125"/>
    <mergeCell ref="A102:I102"/>
    <mergeCell ref="F100:G100"/>
    <mergeCell ref="F101:G101"/>
    <mergeCell ref="A100:B100"/>
    <mergeCell ref="C100:D100"/>
    <mergeCell ref="A101:B101"/>
    <mergeCell ref="C101:D101"/>
    <mergeCell ref="A111:B111"/>
    <mergeCell ref="A112:B112"/>
    <mergeCell ref="A113:B113"/>
    <mergeCell ref="A114:B114"/>
    <mergeCell ref="A115:B115"/>
    <mergeCell ref="A109:B109"/>
    <mergeCell ref="F118:G118"/>
    <mergeCell ref="A121:B121"/>
    <mergeCell ref="C121:D121"/>
    <mergeCell ref="F121:G121"/>
    <mergeCell ref="A123:B123"/>
    <mergeCell ref="C115:D115"/>
    <mergeCell ref="C114:D114"/>
    <mergeCell ref="A110:B110"/>
    <mergeCell ref="C109:D109"/>
    <mergeCell ref="F109:G109"/>
    <mergeCell ref="A124:I124"/>
    <mergeCell ref="C47:F47"/>
    <mergeCell ref="C46:I46"/>
    <mergeCell ref="C48:F48"/>
    <mergeCell ref="C49:F49"/>
    <mergeCell ref="C123:D123"/>
    <mergeCell ref="A118:B118"/>
    <mergeCell ref="C118:D118"/>
    <mergeCell ref="A116:I116"/>
    <mergeCell ref="A117:B117"/>
    <mergeCell ref="C117:D117"/>
    <mergeCell ref="F117:G117"/>
    <mergeCell ref="C112:D112"/>
    <mergeCell ref="F112:G112"/>
    <mergeCell ref="C113:D113"/>
    <mergeCell ref="F113:G113"/>
    <mergeCell ref="A64:B64"/>
    <mergeCell ref="C64:D64"/>
    <mergeCell ref="A65:B65"/>
    <mergeCell ref="H56:I67"/>
    <mergeCell ref="A106:I106"/>
    <mergeCell ref="A96:F96"/>
    <mergeCell ref="A95:I95"/>
    <mergeCell ref="A91:C91"/>
    <mergeCell ref="C44:D44"/>
    <mergeCell ref="C62:D62"/>
    <mergeCell ref="A63:B63"/>
    <mergeCell ref="C63:D63"/>
    <mergeCell ref="H44:I44"/>
    <mergeCell ref="C111:D111"/>
    <mergeCell ref="A57:B57"/>
    <mergeCell ref="C57:D57"/>
    <mergeCell ref="A58:B58"/>
    <mergeCell ref="A44:B44"/>
    <mergeCell ref="A108:I108"/>
    <mergeCell ref="A52:I52"/>
    <mergeCell ref="A53:C54"/>
    <mergeCell ref="D53:D54"/>
    <mergeCell ref="F53:G53"/>
    <mergeCell ref="F54:G54"/>
    <mergeCell ref="A55:B55"/>
    <mergeCell ref="C55:D55"/>
    <mergeCell ref="F55:G55"/>
    <mergeCell ref="A56:B56"/>
    <mergeCell ref="C56:D56"/>
    <mergeCell ref="F56:G67"/>
    <mergeCell ref="A59:B59"/>
    <mergeCell ref="C65:D65"/>
    <mergeCell ref="C22:I22"/>
    <mergeCell ref="A34:C34"/>
    <mergeCell ref="C24:I24"/>
    <mergeCell ref="C23:I23"/>
    <mergeCell ref="C28:E28"/>
    <mergeCell ref="C29:E29"/>
    <mergeCell ref="C20:E20"/>
    <mergeCell ref="E43:G43"/>
    <mergeCell ref="C43:D43"/>
    <mergeCell ref="A66:B66"/>
    <mergeCell ref="C66:D66"/>
    <mergeCell ref="A62:B62"/>
    <mergeCell ref="A82:B82"/>
    <mergeCell ref="C82:D82"/>
    <mergeCell ref="E44:G44"/>
    <mergeCell ref="A13:I13"/>
    <mergeCell ref="C26:E26"/>
    <mergeCell ref="C27:E27"/>
    <mergeCell ref="H36:I36"/>
    <mergeCell ref="H35:I35"/>
    <mergeCell ref="A36:C36"/>
    <mergeCell ref="C30:E30"/>
    <mergeCell ref="C31:E31"/>
    <mergeCell ref="C32:I32"/>
    <mergeCell ref="H34:I34"/>
    <mergeCell ref="C14:E14"/>
    <mergeCell ref="C15:E15"/>
    <mergeCell ref="C16:E16"/>
    <mergeCell ref="C17:E17"/>
    <mergeCell ref="C18:E18"/>
    <mergeCell ref="C19:E19"/>
    <mergeCell ref="A68:I68"/>
    <mergeCell ref="A69:C70"/>
    <mergeCell ref="D69:D70"/>
    <mergeCell ref="H86:I86"/>
    <mergeCell ref="F69:G69"/>
    <mergeCell ref="F70:G70"/>
    <mergeCell ref="A83:B83"/>
    <mergeCell ref="C83:D83"/>
    <mergeCell ref="C71:D71"/>
    <mergeCell ref="F71:G71"/>
    <mergeCell ref="A72:B72"/>
    <mergeCell ref="A84:G84"/>
    <mergeCell ref="H84:I84"/>
    <mergeCell ref="A85:I85"/>
    <mergeCell ref="A86:C86"/>
    <mergeCell ref="A8:C8"/>
    <mergeCell ref="E8:I8"/>
    <mergeCell ref="H7:I7"/>
    <mergeCell ref="E9:I9"/>
    <mergeCell ref="C59:D59"/>
    <mergeCell ref="A60:B60"/>
    <mergeCell ref="C60:D60"/>
    <mergeCell ref="A61:B61"/>
    <mergeCell ref="C61:D61"/>
    <mergeCell ref="A40:C40"/>
    <mergeCell ref="A38:C38"/>
    <mergeCell ref="H16:I16"/>
    <mergeCell ref="H17:I17"/>
    <mergeCell ref="H15:I15"/>
    <mergeCell ref="H18:I18"/>
    <mergeCell ref="H19:I19"/>
    <mergeCell ref="H31:I31"/>
    <mergeCell ref="G39:H39"/>
    <mergeCell ref="C50:E50"/>
    <mergeCell ref="C51:E51"/>
    <mergeCell ref="A43:B43"/>
    <mergeCell ref="H51:I51"/>
    <mergeCell ref="C21:E21"/>
    <mergeCell ref="C58:D58"/>
    <mergeCell ref="G2:H2"/>
    <mergeCell ref="G3:H3"/>
    <mergeCell ref="G4:H4"/>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H14:I14"/>
    <mergeCell ref="G38:H38"/>
    <mergeCell ref="A39:C39"/>
    <mergeCell ref="A35:C35"/>
    <mergeCell ref="C127:I127"/>
    <mergeCell ref="A126:I126"/>
    <mergeCell ref="A105:I105"/>
    <mergeCell ref="A107:I107"/>
    <mergeCell ref="A1:I1"/>
    <mergeCell ref="A4:C4"/>
    <mergeCell ref="A129:C129"/>
    <mergeCell ref="H27:I27"/>
    <mergeCell ref="H28:I28"/>
    <mergeCell ref="A37:I37"/>
    <mergeCell ref="H50:I50"/>
    <mergeCell ref="A42:I42"/>
    <mergeCell ref="A45:I45"/>
    <mergeCell ref="A99:I99"/>
    <mergeCell ref="H97:I97"/>
    <mergeCell ref="A2:C2"/>
    <mergeCell ref="E2:F2"/>
    <mergeCell ref="A41:C41"/>
    <mergeCell ref="H41:I41"/>
    <mergeCell ref="E4:F4"/>
    <mergeCell ref="E12:I12"/>
    <mergeCell ref="A6:C6"/>
    <mergeCell ref="A7:C7"/>
    <mergeCell ref="A67:B67"/>
    <mergeCell ref="A246:C246"/>
    <mergeCell ref="H246:I246"/>
    <mergeCell ref="A128:I128"/>
    <mergeCell ref="E130:I130"/>
    <mergeCell ref="A237:I237"/>
    <mergeCell ref="A243:I243"/>
    <mergeCell ref="A244:I244"/>
    <mergeCell ref="A245:I245"/>
    <mergeCell ref="A238:I238"/>
    <mergeCell ref="A239:I239"/>
    <mergeCell ref="A240:I240"/>
    <mergeCell ref="A241:I241"/>
    <mergeCell ref="A130:C130"/>
    <mergeCell ref="A236:I236"/>
    <mergeCell ref="A242:I242"/>
    <mergeCell ref="A203:I203"/>
    <mergeCell ref="E129:I129"/>
    <mergeCell ref="A131:C131"/>
    <mergeCell ref="E131:I131"/>
    <mergeCell ref="A171:I171"/>
    <mergeCell ref="A92:C92"/>
    <mergeCell ref="H92:I92"/>
    <mergeCell ref="A93:C93"/>
    <mergeCell ref="H93:I93"/>
    <mergeCell ref="A94:C94"/>
    <mergeCell ref="H94:I94"/>
    <mergeCell ref="A87:C87"/>
    <mergeCell ref="H87:I87"/>
    <mergeCell ref="A89:C89"/>
    <mergeCell ref="H89:I89"/>
    <mergeCell ref="A90:C90"/>
    <mergeCell ref="H90:I90"/>
    <mergeCell ref="A88:C88"/>
    <mergeCell ref="H88:I88"/>
    <mergeCell ref="C67:D67"/>
    <mergeCell ref="A97:F97"/>
    <mergeCell ref="A71:B71"/>
    <mergeCell ref="H96:I96"/>
    <mergeCell ref="F114:G114"/>
    <mergeCell ref="A98:F98"/>
    <mergeCell ref="H98:I98"/>
    <mergeCell ref="F115:G115"/>
    <mergeCell ref="F123:G123"/>
    <mergeCell ref="A119:B119"/>
    <mergeCell ref="H103:H104"/>
    <mergeCell ref="F103:G104"/>
    <mergeCell ref="E103:E104"/>
    <mergeCell ref="C103:D104"/>
    <mergeCell ref="A103:B104"/>
    <mergeCell ref="A122:B122"/>
    <mergeCell ref="C122:D122"/>
    <mergeCell ref="F122:G122"/>
    <mergeCell ref="A120:B120"/>
    <mergeCell ref="C120:D120"/>
    <mergeCell ref="F120:G120"/>
    <mergeCell ref="C119:D119"/>
    <mergeCell ref="F119:G119"/>
    <mergeCell ref="F111:G111"/>
    <mergeCell ref="C110:D110"/>
    <mergeCell ref="F110:G110"/>
    <mergeCell ref="C72:D72"/>
    <mergeCell ref="F72:G83"/>
    <mergeCell ref="H72:I83"/>
    <mergeCell ref="A73:B73"/>
    <mergeCell ref="C73:D73"/>
    <mergeCell ref="A74:B74"/>
    <mergeCell ref="C74:D74"/>
    <mergeCell ref="A75:B75"/>
    <mergeCell ref="C75:D75"/>
    <mergeCell ref="A76:B76"/>
    <mergeCell ref="C76:D76"/>
    <mergeCell ref="A77:B77"/>
    <mergeCell ref="C77:D77"/>
    <mergeCell ref="A78:B78"/>
    <mergeCell ref="C78:D78"/>
    <mergeCell ref="A79:B79"/>
    <mergeCell ref="C79:D79"/>
    <mergeCell ref="A80:B80"/>
    <mergeCell ref="C80:D80"/>
    <mergeCell ref="A81:B81"/>
    <mergeCell ref="C81:D81"/>
    <mergeCell ref="H91:I91"/>
  </mergeCells>
  <hyperlinks>
    <hyperlink ref="C23" r:id="rId1" xr:uid="{00000000-0004-0000-0000-000000000000}"/>
    <hyperlink ref="J52" r:id="rId2" xr:uid="{ABA81F6D-737A-4FE4-83A0-AB425AB33C2C}"/>
  </hyperlinks>
  <printOptions horizontalCentered="1"/>
  <pageMargins left="0.27559055118110237" right="0.27559055118110237" top="0.70866141732283472" bottom="0.47244094488188981" header="0.15748031496062992" footer="0.15748031496062992"/>
  <pageSetup paperSize="9" scale="63" fitToHeight="0" orientation="portrait" r:id="rId3"/>
  <headerFooter>
    <oddHeader>&amp;C&amp;25&amp;G</oddHeader>
    <oddFooter>&amp;L&amp;"Times New Roman,Bold"&amp;16Ref No: &amp;F&amp;R&amp;"Times New Roman,Bold"&amp;16&amp;P</oddFooter>
  </headerFooter>
  <rowBreaks count="5" manualBreakCount="5">
    <brk id="24" max="16383" man="1"/>
    <brk id="51" max="16383" man="1"/>
    <brk id="127" max="8" man="1"/>
    <brk id="170" max="16383" man="1"/>
    <brk id="202" max="16383" man="1"/>
  </rowBreaks>
  <drawing r:id="rId4"/>
  <legacyDrawing r:id="rId5"/>
  <legacyDrawingHF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2025-09-15T11:51:11Z</cp:lastPrinted>
  <dcterms:created xsi:type="dcterms:W3CDTF">2010-11-23T11:42:48Z</dcterms:created>
  <dcterms:modified xsi:type="dcterms:W3CDTF">2025-09-15T11:51:16Z</dcterms:modified>
</cp:coreProperties>
</file>