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Old\Sept 2025\03-09-2025\"/>
    </mc:Choice>
  </mc:AlternateContent>
  <bookViews>
    <workbookView xWindow="0" yWindow="0" windowWidth="19200" windowHeight="6640" tabRatio="858"/>
  </bookViews>
  <sheets>
    <sheet name="Report (2)" sheetId="1" r:id="rId1"/>
    <sheet name="VALUATION" sheetId="7" r:id="rId2"/>
    <sheet name="Note" sheetId="6" r:id="rId3"/>
  </sheets>
  <definedNames>
    <definedName name="_xlnm.Print_Area" localSheetId="0">'Report (2)'!$A$1:$J$413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2" i="1" l="1"/>
  <c r="C14" i="1" l="1"/>
  <c r="C94" i="1"/>
  <c r="C78" i="1" l="1"/>
  <c r="F3" i="1" l="1"/>
  <c r="K140" i="1" l="1"/>
  <c r="D209" i="1" l="1"/>
  <c r="G209" i="1" s="1"/>
  <c r="D208" i="1"/>
  <c r="G208" i="1" s="1"/>
  <c r="D207" i="1"/>
  <c r="G207" i="1" s="1"/>
  <c r="D206" i="1"/>
  <c r="G206" i="1" s="1"/>
  <c r="D205" i="1"/>
  <c r="G205" i="1" s="1"/>
  <c r="H203" i="1"/>
  <c r="D170" i="1"/>
  <c r="G170" i="1" s="1"/>
  <c r="D169" i="1"/>
  <c r="G169" i="1" s="1"/>
  <c r="D168" i="1"/>
  <c r="G168" i="1" s="1"/>
  <c r="D167" i="1"/>
  <c r="G167" i="1" s="1"/>
  <c r="D166" i="1"/>
  <c r="G166" i="1" s="1"/>
  <c r="D165" i="1"/>
  <c r="G165" i="1" s="1"/>
  <c r="H164" i="1"/>
  <c r="D162" i="1"/>
  <c r="G162" i="1" s="1"/>
  <c r="D161" i="1"/>
  <c r="D160" i="1"/>
  <c r="G160" i="1" s="1"/>
  <c r="D159" i="1"/>
  <c r="G159" i="1" s="1"/>
  <c r="D158" i="1"/>
  <c r="G158" i="1" s="1"/>
  <c r="D157" i="1"/>
  <c r="G157" i="1" s="1"/>
  <c r="D152" i="1"/>
  <c r="G152" i="1" s="1"/>
  <c r="D150" i="1"/>
  <c r="G150" i="1" s="1"/>
  <c r="D149" i="1"/>
  <c r="G149" i="1" s="1"/>
  <c r="D151" i="1"/>
  <c r="G151" i="1" s="1"/>
  <c r="D153" i="1"/>
  <c r="G153" i="1" s="1"/>
  <c r="D154" i="1"/>
  <c r="G154" i="1" s="1"/>
  <c r="D201" i="1"/>
  <c r="G201" i="1" s="1"/>
  <c r="D200" i="1"/>
  <c r="G200" i="1" s="1"/>
  <c r="D199" i="1"/>
  <c r="G199" i="1" s="1"/>
  <c r="D198" i="1"/>
  <c r="G198" i="1" s="1"/>
  <c r="D197" i="1"/>
  <c r="G197" i="1" s="1"/>
  <c r="H195" i="1"/>
  <c r="D193" i="1"/>
  <c r="G193" i="1" s="1"/>
  <c r="D192" i="1"/>
  <c r="G192" i="1" s="1"/>
  <c r="D191" i="1"/>
  <c r="G191" i="1" s="1"/>
  <c r="D190" i="1"/>
  <c r="G190" i="1" s="1"/>
  <c r="D189" i="1"/>
  <c r="G189" i="1" s="1"/>
  <c r="D188" i="1"/>
  <c r="G188" i="1" s="1"/>
  <c r="D187" i="1"/>
  <c r="G187" i="1" s="1"/>
  <c r="H186" i="1"/>
  <c r="D186" i="1"/>
  <c r="G186" i="1" s="1"/>
  <c r="D184" i="1"/>
  <c r="G184" i="1" s="1"/>
  <c r="D178" i="1"/>
  <c r="D179" i="1"/>
  <c r="G179" i="1" s="1"/>
  <c r="D180" i="1"/>
  <c r="G180" i="1" s="1"/>
  <c r="D181" i="1"/>
  <c r="G181" i="1" s="1"/>
  <c r="D182" i="1"/>
  <c r="G182" i="1" s="1"/>
  <c r="D183" i="1"/>
  <c r="G183" i="1" s="1"/>
  <c r="D177" i="1"/>
  <c r="G177" i="1" s="1"/>
  <c r="D148" i="1"/>
  <c r="G148" i="1" s="1"/>
  <c r="D146" i="1"/>
  <c r="G146" i="1" s="1"/>
  <c r="D145" i="1"/>
  <c r="G145" i="1" s="1"/>
  <c r="D144" i="1"/>
  <c r="G144" i="1" s="1"/>
  <c r="D143" i="1"/>
  <c r="G143" i="1" s="1"/>
  <c r="D142" i="1"/>
  <c r="G142" i="1" s="1"/>
  <c r="D141" i="1"/>
  <c r="G141" i="1" s="1"/>
  <c r="D140" i="1"/>
  <c r="G140" i="1" s="1"/>
  <c r="G161" i="1"/>
  <c r="H156" i="1"/>
  <c r="H140" i="1"/>
  <c r="D175" i="1"/>
  <c r="G175" i="1" s="1"/>
  <c r="D173" i="1"/>
  <c r="G173" i="1" s="1"/>
  <c r="G178" i="1"/>
  <c r="H177" i="1"/>
  <c r="D174" i="1"/>
  <c r="G174" i="1" s="1"/>
  <c r="D138" i="1"/>
  <c r="G138" i="1" s="1"/>
  <c r="D137" i="1"/>
  <c r="H46" i="1"/>
  <c r="L73" i="1"/>
  <c r="L72" i="1"/>
  <c r="L71" i="1"/>
  <c r="L70" i="1"/>
  <c r="H148" i="1"/>
  <c r="I61" i="1"/>
  <c r="G124" i="1" l="1"/>
  <c r="G125" i="1"/>
  <c r="D124" i="1"/>
  <c r="C124" i="1"/>
  <c r="C119" i="1"/>
  <c r="G137" i="1"/>
  <c r="G118" i="1" s="1"/>
  <c r="C118" i="1"/>
  <c r="D118" i="1"/>
  <c r="C125" i="1"/>
  <c r="D125" i="1"/>
  <c r="G119" i="1"/>
  <c r="D119" i="1"/>
  <c r="L68" i="1"/>
  <c r="D68" i="1"/>
  <c r="L66" i="1"/>
  <c r="D75" i="1"/>
  <c r="D74" i="1"/>
  <c r="D73" i="1"/>
  <c r="D72" i="1"/>
  <c r="D71" i="1"/>
  <c r="D70" i="1"/>
  <c r="D69" i="1"/>
  <c r="L67" i="1"/>
  <c r="L65" i="1"/>
  <c r="C121" i="1" l="1"/>
  <c r="C66" i="1"/>
  <c r="D66" i="1" s="1"/>
  <c r="L69" i="1"/>
  <c r="L103" i="1"/>
  <c r="L102" i="1"/>
  <c r="L101" i="1"/>
  <c r="L100" i="1"/>
  <c r="L89" i="1"/>
  <c r="L88" i="1"/>
  <c r="L87" i="1"/>
  <c r="L86" i="1"/>
  <c r="I93" i="1"/>
  <c r="I77" i="1"/>
  <c r="L74" i="1" l="1"/>
  <c r="L75" i="1" s="1"/>
  <c r="C67" i="1" s="1"/>
  <c r="F66" i="1" s="1"/>
  <c r="K60" i="1" s="1"/>
  <c r="D98" i="1"/>
  <c r="L96" i="1"/>
  <c r="D105" i="1"/>
  <c r="D103" i="1"/>
  <c r="D101" i="1"/>
  <c r="D99" i="1"/>
  <c r="L97" i="1"/>
  <c r="C96" i="1" s="1"/>
  <c r="L95" i="1"/>
  <c r="D102" i="1"/>
  <c r="D100" i="1"/>
  <c r="L98" i="1"/>
  <c r="L99" i="1" s="1"/>
  <c r="L104" i="1" s="1"/>
  <c r="L105" i="1" s="1"/>
  <c r="C97" i="1" s="1"/>
  <c r="D104" i="1"/>
  <c r="C84" i="1"/>
  <c r="D84" i="1" s="1"/>
  <c r="L82" i="1"/>
  <c r="D91" i="1"/>
  <c r="D89" i="1"/>
  <c r="D87" i="1"/>
  <c r="D85" i="1"/>
  <c r="L83" i="1"/>
  <c r="C82" i="1" s="1"/>
  <c r="D82" i="1" s="1"/>
  <c r="L81" i="1"/>
  <c r="D90" i="1"/>
  <c r="D86" i="1"/>
  <c r="L84" i="1"/>
  <c r="L85" i="1" s="1"/>
  <c r="L90" i="1" s="1"/>
  <c r="L91" i="1" s="1"/>
  <c r="C83" i="1" s="1"/>
  <c r="D88" i="1"/>
  <c r="G10" i="7"/>
  <c r="G9" i="7"/>
  <c r="F11" i="7"/>
  <c r="G8" i="7"/>
  <c r="G7" i="7"/>
  <c r="G6" i="7"/>
  <c r="G5" i="7"/>
  <c r="D67" i="1" l="1"/>
  <c r="H66" i="1"/>
  <c r="G11" i="7"/>
  <c r="F96" i="1"/>
  <c r="D97" i="1"/>
  <c r="H96" i="1"/>
  <c r="D96" i="1"/>
  <c r="F82" i="1"/>
  <c r="K76" i="1" s="1"/>
  <c r="D83" i="1"/>
  <c r="H82" i="1"/>
  <c r="D326" i="1"/>
  <c r="D310" i="1"/>
  <c r="G310" i="1" s="1"/>
  <c r="H309" i="1"/>
  <c r="D309" i="1"/>
  <c r="G309" i="1" s="1"/>
  <c r="D306" i="1"/>
  <c r="G306" i="1" s="1"/>
  <c r="H305" i="1"/>
  <c r="D305" i="1"/>
  <c r="G305" i="1" s="1"/>
  <c r="D303" i="1"/>
  <c r="D302" i="1"/>
  <c r="G302" i="1" s="1"/>
  <c r="H301" i="1"/>
  <c r="D301" i="1"/>
  <c r="G301" i="1" s="1"/>
  <c r="D297" i="1"/>
  <c r="G297" i="1" s="1"/>
  <c r="D296" i="1"/>
  <c r="G296" i="1" s="1"/>
  <c r="D295" i="1"/>
  <c r="G295" i="1" s="1"/>
  <c r="D294" i="1"/>
  <c r="G294" i="1" s="1"/>
  <c r="D292" i="1"/>
  <c r="G292" i="1" s="1"/>
  <c r="D291" i="1"/>
  <c r="G291" i="1" s="1"/>
  <c r="H290" i="1"/>
  <c r="D290" i="1"/>
  <c r="G290" i="1" s="1"/>
  <c r="D288" i="1"/>
  <c r="G288" i="1" s="1"/>
  <c r="D287" i="1"/>
  <c r="G287" i="1" s="1"/>
  <c r="D286" i="1"/>
  <c r="G286" i="1" s="1"/>
  <c r="D285" i="1"/>
  <c r="G285" i="1" s="1"/>
  <c r="D283" i="1"/>
  <c r="G283" i="1" s="1"/>
  <c r="D282" i="1"/>
  <c r="G282" i="1" s="1"/>
  <c r="H281" i="1"/>
  <c r="D281" i="1"/>
  <c r="G281" i="1" s="1"/>
  <c r="D279" i="1"/>
  <c r="G279" i="1" s="1"/>
  <c r="D278" i="1"/>
  <c r="G278" i="1" s="1"/>
  <c r="D277" i="1"/>
  <c r="G277" i="1" s="1"/>
  <c r="D276" i="1"/>
  <c r="G276" i="1" s="1"/>
  <c r="D275" i="1"/>
  <c r="G275" i="1" s="1"/>
  <c r="D274" i="1"/>
  <c r="D273" i="1"/>
  <c r="G273" i="1" s="1"/>
  <c r="H272" i="1"/>
  <c r="D272" i="1"/>
  <c r="G272" i="1" s="1"/>
  <c r="D268" i="1"/>
  <c r="G268" i="1" s="1"/>
  <c r="D265" i="1"/>
  <c r="G265" i="1" s="1"/>
  <c r="D264" i="1"/>
  <c r="G264" i="1" s="1"/>
  <c r="D263" i="1"/>
  <c r="G263" i="1" s="1"/>
  <c r="D262" i="1"/>
  <c r="G262" i="1" s="1"/>
  <c r="H261" i="1"/>
  <c r="D261" i="1"/>
  <c r="G261" i="1" s="1"/>
  <c r="D259" i="1"/>
  <c r="G259" i="1" s="1"/>
  <c r="D256" i="1"/>
  <c r="G256" i="1" s="1"/>
  <c r="D255" i="1"/>
  <c r="G255" i="1" s="1"/>
  <c r="D254" i="1"/>
  <c r="G254" i="1" s="1"/>
  <c r="D253" i="1"/>
  <c r="G253" i="1" s="1"/>
  <c r="H252" i="1"/>
  <c r="D252" i="1"/>
  <c r="G252" i="1" s="1"/>
  <c r="D250" i="1"/>
  <c r="G250" i="1" s="1"/>
  <c r="D249" i="1"/>
  <c r="G249" i="1" s="1"/>
  <c r="D248" i="1"/>
  <c r="G248" i="1" s="1"/>
  <c r="D247" i="1"/>
  <c r="G247" i="1" s="1"/>
  <c r="D246" i="1"/>
  <c r="G246" i="1" s="1"/>
  <c r="D245" i="1"/>
  <c r="G245" i="1" s="1"/>
  <c r="D244" i="1"/>
  <c r="G244" i="1" s="1"/>
  <c r="H243" i="1"/>
  <c r="D243" i="1"/>
  <c r="D239" i="1"/>
  <c r="G239" i="1" s="1"/>
  <c r="D236" i="1"/>
  <c r="G236" i="1" s="1"/>
  <c r="D235" i="1"/>
  <c r="G235" i="1" s="1"/>
  <c r="D234" i="1"/>
  <c r="G234" i="1" s="1"/>
  <c r="H233" i="1"/>
  <c r="D233" i="1"/>
  <c r="G233" i="1" s="1"/>
  <c r="D231" i="1"/>
  <c r="G231" i="1" s="1"/>
  <c r="D228" i="1"/>
  <c r="G228" i="1" s="1"/>
  <c r="D227" i="1"/>
  <c r="G227" i="1" s="1"/>
  <c r="D226" i="1"/>
  <c r="G226" i="1" s="1"/>
  <c r="H225" i="1"/>
  <c r="D225" i="1"/>
  <c r="G225" i="1" s="1"/>
  <c r="D223" i="1"/>
  <c r="G223" i="1" s="1"/>
  <c r="D222" i="1"/>
  <c r="G222" i="1" s="1"/>
  <c r="D221" i="1"/>
  <c r="G221" i="1" s="1"/>
  <c r="D220" i="1"/>
  <c r="G220" i="1" s="1"/>
  <c r="D219" i="1"/>
  <c r="G219" i="1" s="1"/>
  <c r="D218" i="1"/>
  <c r="H217" i="1"/>
  <c r="D217" i="1"/>
  <c r="G217" i="1" s="1"/>
  <c r="D215" i="1"/>
  <c r="G215" i="1" s="1"/>
  <c r="D214" i="1"/>
  <c r="G214" i="1" s="1"/>
  <c r="D213" i="1"/>
  <c r="G213" i="1" s="1"/>
  <c r="D212" i="1"/>
  <c r="G115" i="1"/>
  <c r="D54" i="1"/>
  <c r="D52" i="1"/>
  <c r="C46" i="1"/>
  <c r="H40" i="1"/>
  <c r="H41" i="1" s="1"/>
  <c r="F40" i="1"/>
  <c r="F41" i="1" s="1"/>
  <c r="F7" i="1"/>
  <c r="G212" i="1" l="1"/>
  <c r="G120" i="1" s="1"/>
  <c r="G121" i="1" s="1"/>
  <c r="D120" i="1"/>
  <c r="D121" i="1" s="1"/>
  <c r="C127" i="1"/>
  <c r="K92" i="1"/>
  <c r="C126" i="1"/>
  <c r="C129" i="1"/>
  <c r="G303" i="1"/>
  <c r="G129" i="1" s="1"/>
  <c r="G218" i="1"/>
  <c r="G126" i="1" s="1"/>
  <c r="D128" i="1"/>
  <c r="D127" i="1"/>
  <c r="D126" i="1"/>
  <c r="C128" i="1"/>
  <c r="D129" i="1"/>
  <c r="G243" i="1"/>
  <c r="G127" i="1" s="1"/>
  <c r="G274" i="1"/>
  <c r="G128" i="1" s="1"/>
  <c r="D130" i="1" l="1"/>
  <c r="G130" i="1"/>
  <c r="C130" i="1"/>
</calcChain>
</file>

<file path=xl/sharedStrings.xml><?xml version="1.0" encoding="utf-8"?>
<sst xmlns="http://schemas.openxmlformats.org/spreadsheetml/2006/main" count="507" uniqueCount="220">
  <si>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</si>
  <si>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</si>
  <si>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</si>
  <si>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</si>
  <si>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</si>
  <si>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</si>
  <si>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</si>
  <si>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</si>
  <si>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</si>
  <si>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</si>
  <si>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</si>
  <si>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CTS no</t>
  </si>
  <si>
    <t>Locality</t>
  </si>
  <si>
    <t>Road</t>
  </si>
  <si>
    <t>District</t>
  </si>
  <si>
    <t>City</t>
  </si>
  <si>
    <t>Pin Code</t>
  </si>
  <si>
    <t>Near by Landmark</t>
  </si>
  <si>
    <t xml:space="preserve">Distance from city centre: </t>
  </si>
  <si>
    <t>Accessibility to the Project from the City:
(Proximity to civic amenities like school, hospital, market)</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</si>
  <si>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</si>
  <si>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</si>
  <si>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</si>
  <si>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</si>
  <si>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</si>
  <si>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</si>
  <si>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</si>
  <si>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</si>
  <si>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</si>
  <si>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</si>
  <si>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</si>
  <si>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</si>
  <si>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</si>
  <si>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</si>
  <si>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</si>
  <si>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</si>
  <si>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</si>
  <si>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</si>
  <si>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</si>
  <si>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</si>
  <si>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</si>
  <si>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</si>
  <si>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</si>
  <si>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</si>
  <si>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</si>
  <si>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</si>
  <si>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</si>
  <si>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</si>
  <si>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</si>
  <si>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</si>
  <si>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</si>
  <si>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</si>
  <si>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</si>
  <si>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</si>
  <si>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</si>
  <si>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</si>
  <si>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Commencement Certificate No.</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</si>
  <si>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</si>
  <si>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</si>
  <si>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</si>
  <si>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</si>
  <si>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</si>
  <si>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</si>
  <si>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</si>
  <si>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</si>
  <si>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Material laying at Site: :Bricks, Cement &amp; Steel etc.</t>
  </si>
  <si>
    <t xml:space="preserve">Construction details:                                                                  </t>
  </si>
  <si>
    <t>Type of Work</t>
  </si>
  <si>
    <t>Plinth</t>
  </si>
  <si>
    <t>Wheather the construction is as per approved Building plan : Under Construction</t>
  </si>
  <si>
    <t>Violations Observed if any : NA</t>
  </si>
  <si>
    <r>
      <t xml:space="preserve">Proposed Amenities :                                                                                                                                                                                                                      </t>
    </r>
    <r>
      <rPr>
        <sz val="11"/>
        <rFont val="Times New Roman"/>
        <family val="1"/>
      </rPr>
      <t xml:space="preserve">   </t>
    </r>
    <r>
      <rPr>
        <b/>
        <sz val="11"/>
        <rFont val="Times New Roman"/>
        <family val="1"/>
      </rPr>
      <t xml:space="preserve">                                               </t>
    </r>
  </si>
  <si>
    <r>
      <t xml:space="preserve">: </t>
    </r>
    <r>
      <rPr>
        <sz val="11"/>
        <rFont val="Times New Roman"/>
        <family val="1"/>
      </rPr>
      <t>1.Vitrified tiles flooring 2. Granite Kitchen Platform  3. Decorative Enternace  etc.</t>
    </r>
    <r>
      <rPr>
        <b/>
        <sz val="11"/>
        <rFont val="Times New Roman"/>
        <family val="1"/>
      </rPr>
      <t xml:space="preserve">                                                                                                                                                                                                                                 </t>
    </r>
    <r>
      <rPr>
        <sz val="11"/>
        <rFont val="Times New Roman"/>
        <family val="1"/>
      </rPr>
      <t xml:space="preserve">   </t>
    </r>
    <r>
      <rPr>
        <b/>
        <sz val="11"/>
        <rFont val="Times New Roman"/>
        <family val="1"/>
      </rPr>
      <t xml:space="preserve">                                               </t>
    </r>
  </si>
  <si>
    <t>Recommended Rates of the Property :</t>
  </si>
  <si>
    <t>Recommended rate of the flat Per Sq. Ft. ( on Saleable area)</t>
  </si>
  <si>
    <t>Recommended rate of the Shop Per Sq. Ft. ( on Saleable area)</t>
  </si>
  <si>
    <t xml:space="preserve">Recommended rate of Parking </t>
  </si>
  <si>
    <t>Distressed valuation of the Property</t>
  </si>
  <si>
    <t>Building &amp; Wing</t>
  </si>
  <si>
    <t>Total Carpet Area</t>
  </si>
  <si>
    <t>Total Saleable Area</t>
  </si>
  <si>
    <t>Total</t>
  </si>
  <si>
    <t>Building details Floor Wise</t>
  </si>
  <si>
    <t xml:space="preserve">Details of Flats in Building   </t>
  </si>
  <si>
    <t>Flat No.</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</si>
  <si>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</si>
  <si>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</si>
  <si>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</si>
  <si>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</si>
  <si>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</si>
  <si>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</si>
  <si>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</si>
  <si>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</si>
  <si>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</si>
  <si>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</si>
  <si>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</si>
  <si>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</si>
  <si>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Authorized Signatory
                                                                                                                                                                                                                                                                                     Name &amp; Seal of the agency</t>
  </si>
  <si>
    <t xml:space="preserve">PHOTOGRAPHS OF PROPERTY : 
</t>
  </si>
  <si>
    <t>Google Map :</t>
  </si>
  <si>
    <t xml:space="preserve">Remarks:  </t>
  </si>
  <si>
    <t>Flat</t>
  </si>
  <si>
    <t>Residential Area Details :</t>
  </si>
  <si>
    <t>No. of Flats</t>
  </si>
  <si>
    <t>Axis Goregaon</t>
  </si>
  <si>
    <t>Aarambh</t>
  </si>
  <si>
    <t>16A PART, 16A/1&amp;2, AND 17</t>
  </si>
  <si>
    <t xml:space="preserve">Mumbai </t>
  </si>
  <si>
    <t>M/s.Satellite Developers Private Limited</t>
  </si>
  <si>
    <t>Malad (East)</t>
  </si>
  <si>
    <t>About 4.9 Km from Kandivali Railway Station</t>
  </si>
  <si>
    <t>Shivaji Nagar Road</t>
  </si>
  <si>
    <t>Nutan Vidya Mandir High School</t>
  </si>
  <si>
    <t>Slum</t>
  </si>
  <si>
    <t>Building</t>
  </si>
  <si>
    <t>Residential + Commercial</t>
  </si>
  <si>
    <t>01 Building (04 Wings)</t>
  </si>
  <si>
    <t>Non - Slum</t>
  </si>
  <si>
    <t>Ground Floor is For Parking &amp; Commercial</t>
  </si>
  <si>
    <t>Shop</t>
  </si>
  <si>
    <t>Ground Floor</t>
  </si>
  <si>
    <t>1BHK</t>
  </si>
  <si>
    <t>Refuge Area</t>
  </si>
  <si>
    <t>D Wing</t>
  </si>
  <si>
    <t>C Wing</t>
  </si>
  <si>
    <t>E Wing</t>
  </si>
  <si>
    <t>F Wing</t>
  </si>
  <si>
    <t>Commercial Area Details :</t>
  </si>
  <si>
    <t>No. of Shops</t>
  </si>
  <si>
    <t>Club House Charges</t>
  </si>
  <si>
    <t>Proposed No of Floors</t>
  </si>
  <si>
    <t>Building No. 2</t>
  </si>
  <si>
    <t>PN/PVT/0183/20170602/AP/S-2</t>
  </si>
  <si>
    <t>1st To 5th, 7th To 12th, 14th to 18th Floor</t>
  </si>
  <si>
    <t>Ground Floor is For Parking</t>
  </si>
  <si>
    <t>30/08/2020.</t>
  </si>
  <si>
    <t>Pratiksha</t>
  </si>
  <si>
    <t>Market Research Data</t>
  </si>
  <si>
    <t>Source</t>
  </si>
  <si>
    <t>Distance from proposed property</t>
  </si>
  <si>
    <t>Net Carpet</t>
  </si>
  <si>
    <t>Saleable Area</t>
  </si>
  <si>
    <t>Rate on Saleable</t>
  </si>
  <si>
    <t>Market Value</t>
  </si>
  <si>
    <t>magicbricks</t>
  </si>
  <si>
    <t>99Acers</t>
  </si>
  <si>
    <t>housing</t>
  </si>
  <si>
    <t>Average</t>
  </si>
  <si>
    <t xml:space="preserve">Valuation Adopted </t>
  </si>
  <si>
    <t>Construction details:</t>
  </si>
  <si>
    <t>Basement</t>
  </si>
  <si>
    <t>Ground</t>
  </si>
  <si>
    <t>Podium</t>
  </si>
  <si>
    <t>Floors</t>
  </si>
  <si>
    <t xml:space="preserve">Stage of construction: </t>
  </si>
  <si>
    <t>All work Completed. OC Received.</t>
  </si>
  <si>
    <t>Slab/Floor</t>
  </si>
  <si>
    <t>Complition %</t>
  </si>
  <si>
    <t>Progress %</t>
  </si>
  <si>
    <t>Disbursement %</t>
  </si>
  <si>
    <t>Piling Work in process</t>
  </si>
  <si>
    <t>Excavation</t>
  </si>
  <si>
    <t>Excavation in process</t>
  </si>
  <si>
    <t>Excavation Completed</t>
  </si>
  <si>
    <t>RCC (Including podiums)</t>
  </si>
  <si>
    <t>Footing in Process</t>
  </si>
  <si>
    <t>Brickwork</t>
  </si>
  <si>
    <t>Brickwork &amp; Internal Plaster</t>
  </si>
  <si>
    <t>Footing Completed</t>
  </si>
  <si>
    <t>Internal Plaster</t>
  </si>
  <si>
    <t>Basement 1</t>
  </si>
  <si>
    <t>Ext. Plaster &amp; Plumbing</t>
  </si>
  <si>
    <t>External Plaster &amp; Plumbing</t>
  </si>
  <si>
    <t>Basement 2</t>
  </si>
  <si>
    <t>Flooring &amp; Fitting</t>
  </si>
  <si>
    <t>Basement 3</t>
  </si>
  <si>
    <t>Painting &amp; Wooden</t>
  </si>
  <si>
    <t>Basement 4</t>
  </si>
  <si>
    <t>Building Common Amenities</t>
  </si>
  <si>
    <t>Plinth in process</t>
  </si>
  <si>
    <t>Possession</t>
  </si>
  <si>
    <t>Plinth completed</t>
  </si>
  <si>
    <t>G + 1st to 18th Floor</t>
  </si>
  <si>
    <t>Wing E &amp; F = G + 1st to 18th Floor</t>
  </si>
  <si>
    <t xml:space="preserve">Kandivali </t>
  </si>
  <si>
    <t xml:space="preserve">Approved Floor plan No.
Wing C, D, E, F  </t>
  </si>
  <si>
    <t>Approved Floor plan No. 
Wing A &amp; B</t>
  </si>
  <si>
    <t>A Wing</t>
  </si>
  <si>
    <t>Wing A &amp; B = G + 1st to 18th Floor</t>
  </si>
  <si>
    <t>Wing A, B, C, D, E &amp; F = G + 1st to 18th Floor</t>
  </si>
  <si>
    <t xml:space="preserve">PN/PVT/0183/20170602/AP
Valid Up to: 
This C.C is granted for work upto part plinth level for wing 'A' &amp; 'B' for sale building no.2 u/r for the excluding portion maked as A-B-C-D on plan (C.C to be granted to portion coloured red as at page 947) as per approved amended plans dated 28/01/2021.
(Building No. 2 - Wing C, D, E, F = G + 1st to 18th Floor)
</t>
  </si>
  <si>
    <t>B Wing</t>
  </si>
  <si>
    <t>1st Floor</t>
  </si>
  <si>
    <t>2nd To 5th, 7th To 12th, 14th to 18th Floor</t>
  </si>
  <si>
    <t>13th Floor (Part Refuge Area)</t>
  </si>
  <si>
    <t>M.P Room</t>
  </si>
  <si>
    <t>Sale Building No. 2 (Wing A, B, C, D, E &amp; F)</t>
  </si>
  <si>
    <t>Shops = 9 
Flats = 716</t>
  </si>
  <si>
    <t>24 months advance maintenance deposit</t>
  </si>
  <si>
    <t>Location Link</t>
  </si>
  <si>
    <t>https://goo.gl/maps/Dps5XQPpLuBBYHHN6</t>
  </si>
  <si>
    <t>Wing A, B = P51800028424
Wing C, D = P51800015002
Wing E, F = P51800015057</t>
  </si>
  <si>
    <t>O. Certificate No.: 
Valid Upto:</t>
  </si>
  <si>
    <t>Office No. 1031, Wing J, Akshar Business Park, Plot No. 03 Sector 25, Near APMC Market, Vashi,
Navi Mumbai, Maharashtra 400703 TEL: 022-46090378/79/80                                                                       
E mail : vsjcapf@gmail.com. Web site : www.vsjadon.com</t>
  </si>
  <si>
    <t>Contact Details ( Name &amp; Contact No.)</t>
  </si>
  <si>
    <t>Site Meet Person Contact Details ( Name &amp; Contact No.)</t>
  </si>
  <si>
    <t>19.1921366,72.8668252</t>
  </si>
  <si>
    <t>Wing C to F = G + 1st to 18th Floor</t>
  </si>
  <si>
    <t>Approved Layout, Approved Building Plan, CC, OC (D to F)</t>
  </si>
  <si>
    <t>Inspected by :</t>
  </si>
  <si>
    <t xml:space="preserve">Report By : </t>
  </si>
  <si>
    <t>6th Floor (Part Refuge Area)</t>
  </si>
  <si>
    <t>PN/PVT/0183/20170602/AP
Building No. 2 = Wing A &amp; B = Gr/St + 1st to 18th Floor</t>
  </si>
  <si>
    <t>PN/PVT/0183/20170602/AP
Building No. 2 = Wing E &amp; F = Gr/St + 1st to 18th Floor</t>
  </si>
  <si>
    <t>PN/PVT/0183/20170602/AP
Building No. 2 = Wing C &amp; D = Gr/St + 1st to 18th Floor</t>
  </si>
  <si>
    <t xml:space="preserve">Wing A &amp; B - Completed
Wing C to F - Completed
</t>
  </si>
  <si>
    <t>Projected life of the structure: Wing A &amp; B = 60 Years
                                             Wing C to F = 58 Years</t>
  </si>
  <si>
    <r>
      <t xml:space="preserve">1. A to F  Wing = All work Completed. OC Received.
2. We considered Saleable area as per our calculation.
3. We considered Carpet area as per Approved Plan.
4. We have considered rate by verifying it from market inquire.
5. We have considered Other charges from cost sheet.
6. Car parking is subjected to authentic documentation.
7. We update revised approved plans (on 03/02/2020)
8. Construction percentage are reduce because we have given percentage by considering revised no. of Floors (G + 18th Floor)
9. We have updated revised approved floor plan of A &amp; B Wing &amp; C.C (on 23/02/2022).
10. Construction work goes beyond permissible floor. Provide latest CC. 
11. We have Updated OC for Wing D &amp; E from RERA site on 13/09/2023.
12. We have updated OC for Wing E &amp; F (on 17/11/2023).
13. We have updated OC for Wing A &amp; B (On 03/09/2025).
</t>
    </r>
    <r>
      <rPr>
        <b/>
        <sz val="11"/>
        <color rgb="FFFF0000"/>
        <rFont val="Times New Roman"/>
        <family val="1"/>
      </rPr>
      <t>As per RERA, completion period of project Aarambh is expired on 30/09/2024 but still project is under construction.</t>
    </r>
    <r>
      <rPr>
        <b/>
        <sz val="11"/>
        <rFont val="Times New Roman"/>
        <family val="1"/>
      </rPr>
      <t xml:space="preserve">
10.On site, we meet Miss Sneha Singh (9773866584).
</t>
    </r>
  </si>
  <si>
    <t>Pooja Kawale</t>
  </si>
  <si>
    <t>Roshan Kudalkar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</si>
</sst>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5" formatCode="0.0"/>
    <numFmt numFmtId="166" formatCode="0.000"/>
    <numFmt numFmtId="167" formatCode="_(* #,##0_);_(* \(#,##0\);_(* &quot;-&quot;??_);_(@_)"/>
    <numFmt numFmtId="168" formatCode="_ * #,##0_ ;_ * \-#,##0_ ;_ * &quot;-&quot;??_ ;_ @_ "/>
  </numFmts>
  <fonts count="27"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theme="1"/>
      <name val="Times New Roman"/>
      <family val="1"/>
    </font>
    <font>
      <sz val="11"/>
      <color indexed="8"/>
      <name val="Times New Roman"/>
      <family val="1"/>
    </font>
    <font>
      <sz val="11"/>
      <color rgb="FFFF0000"/>
      <name val="Times New Roman"/>
      <family val="1"/>
    </font>
    <font>
      <sz val="11"/>
      <name val="Times New Roman"/>
      <family val="1"/>
    </font>
    <font>
      <b/>
      <sz val="11"/>
      <name val="Times New Roman"/>
      <family val="1"/>
    </font>
    <font>
      <sz val="11"/>
      <color indexed="8"/>
      <name val="Calibri"/>
      <family val="2"/>
    </font>
    <font>
      <sz val="12"/>
      <color theme="1"/>
      <name val="Times New Roman"/>
      <family val="1"/>
    </font>
    <font>
      <b/>
      <sz val="10"/>
      <color indexed="8"/>
      <name val="Times New Roman"/>
      <family val="1"/>
    </font>
    <font>
      <b/>
      <sz val="11"/>
      <color theme="1"/>
      <name val="Times New Roman"/>
      <family val="1"/>
    </font>
    <font>
      <sz val="11"/>
      <color rgb="FFFF0000"/>
      <name val="Calibri"/>
      <family val="2"/>
      <scheme val="minor"/>
    </font>
    <font>
      <b/>
      <sz val="11"/>
      <color theme="1"/>
      <name val="Calibri"/>
      <family val="2"/>
      <scheme val="minor"/>
    </font>
    <font>
      <u/>
      <sz val="11"/>
      <color theme="10"/>
      <name val="Calibri"/>
      <family val="2"/>
    </font>
    <font>
      <sz val="11"/>
      <name val="Calibri"/>
      <family val="2"/>
    </font>
    <font>
      <sz val="11"/>
      <color rgb="FFFF0000"/>
      <name val="Calibri"/>
      <family val="2"/>
    </font>
    <font>
      <sz val="12"/>
      <name val="Times New Roman"/>
      <family val="1"/>
    </font>
    <font>
      <b/>
      <sz val="12"/>
      <name val="Times New Roman"/>
      <family val="1"/>
    </font>
    <font>
      <sz val="11"/>
      <color rgb="FF000000"/>
      <name val="Times New Roman"/>
      <family val="1"/>
    </font>
    <font>
      <b/>
      <sz val="14"/>
      <name val="Times New Roman"/>
      <family val="1"/>
    </font>
    <font>
      <b/>
      <sz val="10"/>
      <name val="Times New Roman"/>
      <family val="1"/>
    </font>
    <font>
      <b/>
      <sz val="12"/>
      <color theme="1"/>
      <name val="Times New Roman"/>
      <family val="1"/>
    </font>
    <font>
      <sz val="11"/>
      <color rgb="FF000000"/>
      <name val="Calibri"/>
      <family val="2"/>
    </font>
    <font>
      <b/>
      <sz val="11"/>
      <color rgb="FFFF0000"/>
      <name val="Times New Roman"/>
      <family val="1"/>
    </font>
  </fonts>
  <fills count="3">
    <fill>
      <patternFill patternType="none"/>
    </fill>
    <fill>
      <patternFill patternType="gray125"/>
    </fill>
    <fill>
      <patternFill patternType="solid">
        <fgColor theme="0"/>
        <bgColor indexed="64"/>
      </patternFill>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9">
    <xf numFmtId="0" fontId="0" fillId="0" borderId="0"/>
    <xf numFmtId="0" fontId="3" fillId="0" borderId="0"/>
    <xf numFmtId="0" fontId="10" fillId="0" borderId="0"/>
    <xf numFmtId="0" fontId="2" fillId="0" borderId="0"/>
    <xf numFmtId="0" fontId="10" fillId="0" borderId="0"/>
    <xf numFmtId="0" fontId="1" fillId="0" borderId="0"/>
    <xf numFmtId="0" fontId="16" fillId="0" borderId="0" applyNumberFormat="0" applyFill="0" applyBorder="0" applyAlignment="0" applyProtection="0"/>
    <xf numFmtId="164" fontId="10" fillId="0" borderId="0" applyFont="0" applyFill="0" applyBorder="0" applyAlignment="0" applyProtection="0"/>
    <xf numFmtId="43" fontId="25" fillId="0" borderId="0" applyFont="0" applyFill="0" applyBorder="0" applyAlignment="0" applyProtection="0"/>
  </cellStyleXfs>
  <cellXfs count="198">
    <xf numFmtId="0" fontId="0" fillId="0" borderId="0" xfId="0"/>
    <xf numFmtId="0" fontId="5" fillId="0" borderId="0" xfId="1" applyFont="1"/>
    <xf numFmtId="0" fontId="6" fillId="0" borderId="4" xfId="1" applyFont="1" applyBorder="1" applyAlignment="1">
      <alignment vertical="top" wrapText="1"/>
    </xf>
    <xf numFmtId="0" fontId="6" fillId="0" borderId="1" xfId="1" applyFont="1" applyBorder="1" applyAlignment="1">
      <alignment vertical="top"/>
    </xf>
    <xf numFmtId="0" fontId="6" fillId="0" borderId="4" xfId="1" applyFont="1" applyBorder="1" applyAlignment="1">
      <alignment vertical="top"/>
    </xf>
    <xf numFmtId="0" fontId="7" fillId="0" borderId="3" xfId="1" applyFont="1" applyBorder="1" applyAlignment="1">
      <alignment vertical="top" wrapText="1"/>
    </xf>
    <xf numFmtId="0" fontId="6" fillId="0" borderId="3" xfId="1" applyFont="1" applyBorder="1" applyAlignment="1">
      <alignment vertical="top" wrapText="1"/>
    </xf>
    <xf numFmtId="0" fontId="6" fillId="2" borderId="4" xfId="1" applyFont="1" applyFill="1" applyBorder="1" applyAlignment="1">
      <alignment vertical="top"/>
    </xf>
    <xf numFmtId="0" fontId="6" fillId="0" borderId="0" xfId="2" applyFont="1"/>
    <xf numFmtId="0" fontId="11" fillId="0" borderId="0" xfId="0" applyFont="1" applyAlignment="1">
      <alignment horizontal="center" vertical="center"/>
    </xf>
    <xf numFmtId="0" fontId="11" fillId="0" borderId="0" xfId="1" applyFont="1" applyAlignment="1">
      <alignment horizontal="center" vertical="center"/>
    </xf>
    <xf numFmtId="0" fontId="12" fillId="0" borderId="0" xfId="1" applyFont="1" applyAlignment="1">
      <alignment vertical="top"/>
    </xf>
    <xf numFmtId="0" fontId="4" fillId="0" borderId="0" xfId="1" applyFont="1" applyAlignment="1">
      <alignment vertical="top" wrapText="1"/>
    </xf>
    <xf numFmtId="0" fontId="4" fillId="0" borderId="0" xfId="1" applyFont="1" applyAlignment="1">
      <alignment vertical="top"/>
    </xf>
    <xf numFmtId="0" fontId="13" fillId="0" borderId="0" xfId="1" applyFont="1"/>
    <xf numFmtId="0" fontId="8" fillId="0" borderId="0" xfId="1" applyFont="1"/>
    <xf numFmtId="0" fontId="10" fillId="0" borderId="0" xfId="4"/>
    <xf numFmtId="0" fontId="1" fillId="0" borderId="0" xfId="5"/>
    <xf numFmtId="0" fontId="15" fillId="0" borderId="4" xfId="5" applyFont="1" applyBorder="1" applyAlignment="1">
      <alignment horizontal="left"/>
    </xf>
    <xf numFmtId="0" fontId="15" fillId="0" borderId="4" xfId="5" applyFont="1" applyBorder="1" applyAlignment="1">
      <alignment horizontal="center" vertical="top" wrapText="1"/>
    </xf>
    <xf numFmtId="0" fontId="17" fillId="0" borderId="4" xfId="6" applyFont="1" applyBorder="1" applyAlignment="1">
      <alignment horizontal="center" vertical="top" wrapText="1"/>
    </xf>
    <xf numFmtId="0" fontId="1" fillId="0" borderId="4" xfId="5" applyBorder="1" applyAlignment="1">
      <alignment horizontal="left" vertical="center"/>
    </xf>
    <xf numFmtId="0" fontId="1" fillId="0" borderId="4" xfId="5" applyBorder="1" applyAlignment="1">
      <alignment horizontal="center" vertical="center"/>
    </xf>
    <xf numFmtId="1" fontId="1" fillId="0" borderId="4" xfId="5" applyNumberFormat="1" applyBorder="1" applyAlignment="1">
      <alignment horizontal="center" vertical="center"/>
    </xf>
    <xf numFmtId="167" fontId="1" fillId="0" borderId="4" xfId="7" applyNumberFormat="1" applyFont="1" applyBorder="1" applyAlignment="1">
      <alignment horizontal="right" vertical="center"/>
    </xf>
    <xf numFmtId="43" fontId="10" fillId="0" borderId="0" xfId="4" applyNumberFormat="1"/>
    <xf numFmtId="0" fontId="15" fillId="0" borderId="4" xfId="5" applyFont="1" applyBorder="1" applyAlignment="1">
      <alignment horizontal="center" vertical="center"/>
    </xf>
    <xf numFmtId="1" fontId="14" fillId="0" borderId="4" xfId="5" applyNumberFormat="1" applyFont="1" applyBorder="1" applyAlignment="1">
      <alignment horizontal="center" vertical="center"/>
    </xf>
    <xf numFmtId="0" fontId="10" fillId="0" borderId="4" xfId="4" applyBorder="1" applyAlignment="1">
      <alignment horizontal="center" vertical="center"/>
    </xf>
    <xf numFmtId="0" fontId="18" fillId="0" borderId="0" xfId="4" applyFont="1"/>
    <xf numFmtId="1" fontId="10" fillId="0" borderId="0" xfId="4" applyNumberFormat="1"/>
    <xf numFmtId="0" fontId="10" fillId="0" borderId="0" xfId="4" applyAlignment="1">
      <alignment wrapText="1"/>
    </xf>
    <xf numFmtId="0" fontId="11" fillId="0" borderId="0" xfId="1" applyFont="1" applyProtection="1">
      <protection hidden="1"/>
    </xf>
    <xf numFmtId="0" fontId="21" fillId="0" borderId="0" xfId="0" applyFont="1" applyProtection="1">
      <protection hidden="1"/>
    </xf>
    <xf numFmtId="0" fontId="11" fillId="0" borderId="0" xfId="1" applyFont="1"/>
    <xf numFmtId="1" fontId="0" fillId="0" borderId="0" xfId="0" applyNumberFormat="1"/>
    <xf numFmtId="1" fontId="0" fillId="0" borderId="0" xfId="0" applyNumberFormat="1" applyAlignment="1">
      <alignment horizontal="right"/>
    </xf>
    <xf numFmtId="0" fontId="19" fillId="0" borderId="4" xfId="1" applyFont="1" applyBorder="1" applyAlignment="1" applyProtection="1">
      <alignment horizontal="center" wrapText="1"/>
      <protection locked="0"/>
    </xf>
    <xf numFmtId="1" fontId="19" fillId="0" borderId="4" xfId="1" applyNumberFormat="1" applyFont="1" applyBorder="1" applyAlignment="1" applyProtection="1">
      <alignment horizontal="center" wrapText="1"/>
      <protection locked="0"/>
    </xf>
    <xf numFmtId="0" fontId="20" fillId="0" borderId="4" xfId="0" applyFont="1" applyBorder="1" applyAlignment="1">
      <alignment horizontal="center" vertical="center"/>
    </xf>
    <xf numFmtId="0" fontId="19" fillId="0" borderId="4" xfId="0" applyFont="1" applyBorder="1" applyAlignment="1">
      <alignment horizontal="center" vertical="center"/>
    </xf>
    <xf numFmtId="1" fontId="20" fillId="0" borderId="4" xfId="1" applyNumberFormat="1" applyFont="1" applyBorder="1" applyAlignment="1">
      <alignment horizontal="center" vertical="top" wrapText="1"/>
    </xf>
    <xf numFmtId="1" fontId="23" fillId="0" borderId="4" xfId="1" applyNumberFormat="1" applyFont="1" applyBorder="1" applyAlignment="1">
      <alignment horizontal="center" vertical="top" wrapText="1"/>
    </xf>
    <xf numFmtId="1" fontId="19" fillId="0" borderId="4" xfId="1" applyNumberFormat="1" applyFont="1" applyBorder="1" applyAlignment="1">
      <alignment horizontal="center" vertical="center" wrapText="1"/>
    </xf>
    <xf numFmtId="0" fontId="24" fillId="0" borderId="0" xfId="0" applyFont="1" applyAlignment="1">
      <alignment horizontal="center" vertical="center"/>
    </xf>
    <xf numFmtId="1" fontId="19" fillId="0" borderId="4" xfId="0" applyNumberFormat="1" applyFont="1" applyBorder="1" applyAlignment="1">
      <alignment horizontal="center" vertical="center"/>
    </xf>
    <xf numFmtId="1" fontId="20" fillId="0" borderId="4" xfId="0" applyNumberFormat="1" applyFont="1" applyBorder="1" applyAlignment="1">
      <alignment horizontal="center" vertical="center"/>
    </xf>
    <xf numFmtId="0" fontId="8" fillId="2" borderId="4" xfId="1" applyFont="1" applyFill="1" applyBorder="1" applyAlignment="1">
      <alignment horizontal="left" vertical="top"/>
    </xf>
    <xf numFmtId="0" fontId="4" fillId="2" borderId="4" xfId="1" applyFont="1" applyFill="1" applyBorder="1" applyAlignment="1">
      <alignment horizontal="left" vertical="top"/>
    </xf>
    <xf numFmtId="0" fontId="19" fillId="0" borderId="4" xfId="1" applyFont="1" applyBorder="1" applyAlignment="1" applyProtection="1">
      <alignment horizontal="center" vertical="top"/>
      <protection locked="0"/>
    </xf>
    <xf numFmtId="0" fontId="19" fillId="0" borderId="4" xfId="1" applyFont="1" applyBorder="1" applyAlignment="1" applyProtection="1">
      <alignment horizontal="center" vertical="top" wrapText="1"/>
      <protection locked="0"/>
    </xf>
    <xf numFmtId="0" fontId="6" fillId="2" borderId="4" xfId="1" applyFont="1" applyFill="1" applyBorder="1" applyAlignment="1">
      <alignment horizontal="left" vertical="top"/>
    </xf>
    <xf numFmtId="0" fontId="24" fillId="0" borderId="4" xfId="1" applyFont="1" applyBorder="1" applyAlignment="1">
      <alignment horizontal="center" vertical="center"/>
    </xf>
    <xf numFmtId="9" fontId="24" fillId="0" borderId="4" xfId="1" applyNumberFormat="1" applyFont="1" applyBorder="1" applyAlignment="1">
      <alignment horizontal="center" vertical="center"/>
    </xf>
    <xf numFmtId="0" fontId="4" fillId="2" borderId="1" xfId="1" applyFont="1" applyFill="1" applyBorder="1" applyAlignment="1">
      <alignment horizontal="left" vertical="top" wrapText="1"/>
    </xf>
    <xf numFmtId="0" fontId="4" fillId="2" borderId="2" xfId="1" applyFont="1" applyFill="1" applyBorder="1" applyAlignment="1">
      <alignment horizontal="left" vertical="top"/>
    </xf>
    <xf numFmtId="0" fontId="4" fillId="2" borderId="3" xfId="1" applyFont="1" applyFill="1" applyBorder="1" applyAlignment="1">
      <alignment horizontal="left" vertical="top"/>
    </xf>
    <xf numFmtId="14" fontId="4" fillId="0" borderId="1" xfId="1" applyNumberFormat="1" applyFont="1" applyBorder="1" applyAlignment="1">
      <alignment horizontal="left" vertical="top" wrapText="1"/>
    </xf>
    <xf numFmtId="0" fontId="4" fillId="0" borderId="2" xfId="1" applyFont="1" applyBorder="1" applyAlignment="1">
      <alignment horizontal="left" vertical="top" wrapText="1"/>
    </xf>
    <xf numFmtId="0" fontId="4" fillId="0" borderId="3" xfId="1" applyFont="1" applyBorder="1" applyAlignment="1">
      <alignment horizontal="left" vertical="top" wrapText="1"/>
    </xf>
    <xf numFmtId="0" fontId="4" fillId="0" borderId="5" xfId="1" applyFont="1" applyBorder="1" applyAlignment="1">
      <alignment horizontal="left" vertical="top" wrapText="1"/>
    </xf>
    <xf numFmtId="0" fontId="4" fillId="0" borderId="7" xfId="1" applyFont="1" applyBorder="1" applyAlignment="1">
      <alignment horizontal="left" vertical="top" wrapText="1"/>
    </xf>
    <xf numFmtId="0" fontId="4" fillId="0" borderId="8" xfId="1" applyFont="1" applyBorder="1" applyAlignment="1">
      <alignment horizontal="left" vertical="top" wrapText="1"/>
    </xf>
    <xf numFmtId="0" fontId="4" fillId="0" borderId="10" xfId="1" applyFont="1" applyBorder="1" applyAlignment="1">
      <alignment horizontal="left" vertical="top" wrapText="1"/>
    </xf>
    <xf numFmtId="1" fontId="19" fillId="0" borderId="4" xfId="1" applyNumberFormat="1" applyFont="1" applyBorder="1" applyAlignment="1">
      <alignment horizontal="center" vertical="center" wrapText="1"/>
    </xf>
    <xf numFmtId="9" fontId="19" fillId="2" borderId="4" xfId="1" applyNumberFormat="1" applyFont="1" applyFill="1" applyBorder="1" applyAlignment="1" applyProtection="1">
      <alignment horizontal="center" vertical="center" wrapText="1"/>
      <protection hidden="1"/>
    </xf>
    <xf numFmtId="0" fontId="19" fillId="0" borderId="4" xfId="1" applyFont="1" applyBorder="1" applyAlignment="1" applyProtection="1">
      <alignment horizontal="center" vertical="top"/>
      <protection locked="0"/>
    </xf>
    <xf numFmtId="0" fontId="20" fillId="0" borderId="4" xfId="1" applyFont="1" applyBorder="1" applyAlignment="1" applyProtection="1">
      <alignment horizontal="left" vertical="top" wrapText="1"/>
      <protection locked="0"/>
    </xf>
    <xf numFmtId="0" fontId="19" fillId="0" borderId="4" xfId="1" applyFont="1" applyBorder="1" applyAlignment="1" applyProtection="1">
      <alignment horizontal="center" vertical="top" wrapText="1"/>
      <protection locked="0"/>
    </xf>
    <xf numFmtId="1" fontId="20" fillId="0" borderId="4" xfId="1" applyNumberFormat="1" applyFont="1" applyBorder="1" applyAlignment="1">
      <alignment horizontal="center" vertical="center" wrapText="1"/>
    </xf>
    <xf numFmtId="1" fontId="20" fillId="0" borderId="4" xfId="1" applyNumberFormat="1" applyFont="1" applyBorder="1" applyAlignment="1">
      <alignment horizontal="center" vertical="top" wrapText="1"/>
    </xf>
    <xf numFmtId="1" fontId="8" fillId="0" borderId="1"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1" fontId="8" fillId="0" borderId="1" xfId="0" applyNumberFormat="1" applyFont="1" applyBorder="1" applyAlignment="1">
      <alignment horizontal="center" vertical="center" wrapText="1"/>
    </xf>
    <xf numFmtId="1" fontId="8" fillId="0" borderId="3" xfId="0" applyNumberFormat="1" applyFont="1" applyBorder="1" applyAlignment="1">
      <alignment horizontal="center" vertical="center" wrapText="1"/>
    </xf>
    <xf numFmtId="0" fontId="6" fillId="0" borderId="1" xfId="1" applyFont="1" applyBorder="1" applyAlignment="1">
      <alignment horizontal="left" vertical="top"/>
    </xf>
    <xf numFmtId="0" fontId="6" fillId="0" borderId="2" xfId="1" applyFont="1" applyBorder="1" applyAlignment="1">
      <alignment horizontal="left" vertical="top"/>
    </xf>
    <xf numFmtId="0" fontId="6" fillId="0" borderId="3" xfId="1" applyFont="1" applyBorder="1" applyAlignment="1">
      <alignment horizontal="left" vertical="top"/>
    </xf>
    <xf numFmtId="0" fontId="6" fillId="0" borderId="5" xfId="1" applyFont="1" applyBorder="1" applyAlignment="1">
      <alignment horizontal="left" vertical="top" wrapText="1"/>
    </xf>
    <xf numFmtId="0" fontId="6" fillId="0" borderId="6" xfId="1" applyFont="1" applyBorder="1" applyAlignment="1">
      <alignment horizontal="left" vertical="top" wrapText="1"/>
    </xf>
    <xf numFmtId="0" fontId="6" fillId="0" borderId="7" xfId="1" applyFont="1" applyBorder="1" applyAlignment="1">
      <alignment horizontal="left" vertical="top" wrapText="1"/>
    </xf>
    <xf numFmtId="0" fontId="6" fillId="0" borderId="1" xfId="1" applyFont="1" applyBorder="1" applyAlignment="1">
      <alignment horizontal="center" vertical="top"/>
    </xf>
    <xf numFmtId="0" fontId="6" fillId="0" borderId="3" xfId="1" applyFont="1" applyBorder="1" applyAlignment="1">
      <alignment horizontal="center" vertical="top"/>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3" xfId="1" applyFont="1" applyBorder="1" applyAlignment="1">
      <alignment horizontal="left" vertical="top"/>
    </xf>
    <xf numFmtId="165" fontId="6" fillId="0" borderId="4" xfId="1" applyNumberFormat="1" applyFont="1" applyBorder="1" applyAlignment="1">
      <alignment horizontal="center" vertical="top" wrapText="1"/>
    </xf>
    <xf numFmtId="0" fontId="8" fillId="0" borderId="1" xfId="1" applyFont="1" applyBorder="1" applyAlignment="1">
      <alignment horizontal="left" vertical="top" wrapText="1"/>
    </xf>
    <xf numFmtId="0" fontId="8" fillId="0" borderId="2" xfId="1" applyFont="1" applyBorder="1" applyAlignment="1">
      <alignment horizontal="left" vertical="top" wrapText="1"/>
    </xf>
    <xf numFmtId="0" fontId="8" fillId="0" borderId="3" xfId="1" applyFont="1" applyBorder="1" applyAlignment="1">
      <alignment horizontal="left" vertical="top" wrapText="1"/>
    </xf>
    <xf numFmtId="0" fontId="6" fillId="0" borderId="1" xfId="1" applyFont="1" applyBorder="1" applyAlignment="1">
      <alignment horizontal="left" vertical="top" wrapText="1"/>
    </xf>
    <xf numFmtId="0" fontId="6" fillId="0" borderId="4" xfId="1" applyFont="1" applyBorder="1" applyAlignment="1">
      <alignment horizontal="left" vertical="top"/>
    </xf>
    <xf numFmtId="0" fontId="6" fillId="0" borderId="2" xfId="1" applyFont="1" applyBorder="1" applyAlignment="1">
      <alignment horizontal="left" vertical="top" wrapText="1"/>
    </xf>
    <xf numFmtId="0" fontId="6" fillId="0" borderId="3" xfId="1" applyFont="1" applyBorder="1" applyAlignment="1">
      <alignment horizontal="left" vertical="top" wrapText="1"/>
    </xf>
    <xf numFmtId="14" fontId="6" fillId="0" borderId="1" xfId="1" applyNumberFormat="1" applyFont="1" applyBorder="1" applyAlignment="1">
      <alignment horizontal="left" vertical="center"/>
    </xf>
    <xf numFmtId="14" fontId="6" fillId="0" borderId="2" xfId="1" applyNumberFormat="1" applyFont="1" applyBorder="1" applyAlignment="1">
      <alignment horizontal="left" vertical="center"/>
    </xf>
    <xf numFmtId="14" fontId="6" fillId="0" borderId="3" xfId="1" applyNumberFormat="1" applyFont="1" applyBorder="1" applyAlignment="1">
      <alignment horizontal="left" vertical="center"/>
    </xf>
    <xf numFmtId="0" fontId="6" fillId="0" borderId="1" xfId="1" applyFont="1" applyBorder="1" applyAlignment="1">
      <alignment horizontal="center" vertical="top" wrapText="1"/>
    </xf>
    <xf numFmtId="0" fontId="6" fillId="0" borderId="3" xfId="1" applyFont="1" applyBorder="1" applyAlignment="1">
      <alignment horizontal="center" vertical="top" wrapText="1"/>
    </xf>
    <xf numFmtId="0" fontId="4" fillId="0" borderId="1" xfId="1" applyFont="1" applyBorder="1" applyAlignment="1">
      <alignment horizontal="center" vertical="center" wrapText="1"/>
    </xf>
    <xf numFmtId="0" fontId="4" fillId="0" borderId="2" xfId="1" applyFont="1" applyBorder="1" applyAlignment="1">
      <alignment horizontal="center" vertical="center" wrapText="1"/>
    </xf>
    <xf numFmtId="0" fontId="4" fillId="0" borderId="3" xfId="1" applyFont="1" applyBorder="1" applyAlignment="1">
      <alignment horizontal="center" vertical="center" wrapText="1"/>
    </xf>
    <xf numFmtId="0" fontId="4" fillId="0" borderId="1" xfId="1" applyFont="1" applyBorder="1" applyAlignment="1">
      <alignment horizontal="center" vertical="top"/>
    </xf>
    <xf numFmtId="0" fontId="4" fillId="0" borderId="2" xfId="1" applyFont="1" applyBorder="1" applyAlignment="1">
      <alignment horizontal="center" vertical="top"/>
    </xf>
    <xf numFmtId="0" fontId="4" fillId="0" borderId="3" xfId="1" applyFont="1" applyBorder="1" applyAlignment="1">
      <alignment horizontal="center" vertical="top"/>
    </xf>
    <xf numFmtId="14" fontId="6" fillId="0" borderId="1" xfId="1" applyNumberFormat="1" applyFont="1" applyBorder="1" applyAlignment="1">
      <alignment horizontal="left" vertical="top"/>
    </xf>
    <xf numFmtId="14" fontId="6" fillId="0" borderId="2" xfId="1" applyNumberFormat="1" applyFont="1" applyBorder="1" applyAlignment="1">
      <alignment horizontal="left" vertical="top"/>
    </xf>
    <xf numFmtId="14" fontId="6" fillId="0" borderId="3" xfId="1" applyNumberFormat="1" applyFont="1" applyBorder="1" applyAlignment="1">
      <alignment horizontal="left" vertical="top"/>
    </xf>
    <xf numFmtId="0" fontId="4" fillId="0" borderId="1" xfId="1" applyFont="1" applyBorder="1" applyAlignment="1">
      <alignment horizontal="left" vertical="top"/>
    </xf>
    <xf numFmtId="0" fontId="4" fillId="0" borderId="2" xfId="1" applyFont="1" applyBorder="1" applyAlignment="1">
      <alignment horizontal="left" vertical="top"/>
    </xf>
    <xf numFmtId="0" fontId="4" fillId="0" borderId="3" xfId="1" applyFont="1" applyBorder="1" applyAlignment="1">
      <alignment horizontal="left" vertical="top"/>
    </xf>
    <xf numFmtId="0" fontId="5" fillId="0" borderId="1" xfId="1" applyFont="1" applyBorder="1" applyAlignment="1" applyProtection="1">
      <alignment horizontal="left" vertical="center" wrapText="1"/>
      <protection locked="0"/>
    </xf>
    <xf numFmtId="0" fontId="5" fillId="0" borderId="2" xfId="1" applyFont="1" applyBorder="1" applyAlignment="1" applyProtection="1">
      <alignment horizontal="left" vertical="center" wrapText="1"/>
      <protection locked="0"/>
    </xf>
    <xf numFmtId="0" fontId="5" fillId="0" borderId="3" xfId="1" applyFont="1" applyBorder="1" applyAlignment="1" applyProtection="1">
      <alignment horizontal="left" vertical="center" wrapText="1"/>
      <protection locked="0"/>
    </xf>
    <xf numFmtId="0" fontId="6" fillId="0" borderId="1" xfId="1" applyFont="1" applyBorder="1" applyAlignment="1">
      <alignment vertical="top"/>
    </xf>
    <xf numFmtId="0" fontId="6" fillId="0" borderId="2" xfId="1" applyFont="1" applyBorder="1" applyAlignment="1">
      <alignment vertical="top"/>
    </xf>
    <xf numFmtId="0" fontId="6" fillId="0" borderId="3" xfId="1" applyFont="1" applyBorder="1" applyAlignment="1">
      <alignment vertical="top"/>
    </xf>
    <xf numFmtId="0" fontId="6" fillId="2" borderId="4" xfId="1" applyFont="1" applyFill="1" applyBorder="1" applyAlignment="1">
      <alignment horizontal="left" vertical="top"/>
    </xf>
    <xf numFmtId="0" fontId="6" fillId="0" borderId="4" xfId="1" applyFont="1" applyBorder="1" applyAlignment="1">
      <alignment horizontal="left" vertical="top" wrapText="1"/>
    </xf>
    <xf numFmtId="0" fontId="6" fillId="0" borderId="8" xfId="1" applyFont="1" applyBorder="1" applyAlignment="1">
      <alignment horizontal="left" vertical="top" wrapText="1"/>
    </xf>
    <xf numFmtId="0" fontId="6" fillId="0" borderId="9" xfId="1" applyFont="1" applyBorder="1" applyAlignment="1">
      <alignment horizontal="left" vertical="top" wrapText="1"/>
    </xf>
    <xf numFmtId="0" fontId="6" fillId="0" borderId="10" xfId="1" applyFont="1" applyBorder="1" applyAlignment="1">
      <alignment horizontal="left" vertical="top" wrapText="1"/>
    </xf>
    <xf numFmtId="0" fontId="6" fillId="0" borderId="5" xfId="1" applyFont="1" applyBorder="1" applyAlignment="1">
      <alignment horizontal="left" vertical="top"/>
    </xf>
    <xf numFmtId="0" fontId="6" fillId="0" borderId="6" xfId="1" applyFont="1" applyBorder="1" applyAlignment="1">
      <alignment horizontal="left" vertical="top"/>
    </xf>
    <xf numFmtId="0" fontId="6" fillId="0" borderId="7" xfId="1" applyFont="1" applyBorder="1" applyAlignment="1">
      <alignment horizontal="left" vertical="top"/>
    </xf>
    <xf numFmtId="0" fontId="6" fillId="0" borderId="8" xfId="1" applyFont="1" applyBorder="1" applyAlignment="1">
      <alignment horizontal="left" vertical="top"/>
    </xf>
    <xf numFmtId="0" fontId="6" fillId="0" borderId="9" xfId="1" applyFont="1" applyBorder="1" applyAlignment="1">
      <alignment horizontal="left" vertical="top"/>
    </xf>
    <xf numFmtId="0" fontId="6" fillId="0" borderId="10" xfId="1" applyFont="1" applyBorder="1" applyAlignment="1">
      <alignment horizontal="left" vertical="top"/>
    </xf>
    <xf numFmtId="0" fontId="5" fillId="0" borderId="1" xfId="1" applyFont="1" applyBorder="1" applyAlignment="1">
      <alignment horizontal="center" vertical="top"/>
    </xf>
    <xf numFmtId="0" fontId="5" fillId="0" borderId="3" xfId="1" applyFont="1" applyBorder="1" applyAlignment="1">
      <alignment horizontal="center" vertical="top"/>
    </xf>
    <xf numFmtId="0" fontId="8" fillId="0" borderId="1" xfId="1" applyFont="1" applyBorder="1" applyAlignment="1" applyProtection="1">
      <alignment horizontal="left" vertical="center" wrapText="1"/>
      <protection locked="0"/>
    </xf>
    <xf numFmtId="0" fontId="8" fillId="0" borderId="2" xfId="1" applyFont="1" applyBorder="1" applyAlignment="1" applyProtection="1">
      <alignment horizontal="left" vertical="center" wrapText="1"/>
      <protection locked="0"/>
    </xf>
    <xf numFmtId="0" fontId="16" fillId="0" borderId="1" xfId="6" applyFill="1" applyBorder="1" applyAlignment="1">
      <alignment horizontal="left" vertical="top"/>
    </xf>
    <xf numFmtId="2" fontId="6" fillId="0" borderId="4" xfId="1" applyNumberFormat="1" applyFont="1" applyBorder="1" applyAlignment="1">
      <alignment horizontal="center" vertical="top" wrapText="1"/>
    </xf>
    <xf numFmtId="166" fontId="6" fillId="0" borderId="4" xfId="1" applyNumberFormat="1" applyFont="1" applyBorder="1" applyAlignment="1">
      <alignment horizontal="center" vertical="top" wrapText="1"/>
    </xf>
    <xf numFmtId="14" fontId="6" fillId="0" borderId="4" xfId="1" applyNumberFormat="1" applyFont="1" applyBorder="1" applyAlignment="1">
      <alignment horizontal="center" vertical="top"/>
    </xf>
    <xf numFmtId="0" fontId="5" fillId="0" borderId="3" xfId="1" applyFont="1" applyBorder="1" applyAlignment="1">
      <alignment horizontal="left"/>
    </xf>
    <xf numFmtId="0" fontId="4" fillId="0" borderId="1" xfId="1" applyFont="1" applyBorder="1" applyAlignment="1">
      <alignment vertical="top"/>
    </xf>
    <xf numFmtId="0" fontId="4" fillId="0" borderId="2" xfId="1" applyFont="1" applyBorder="1" applyAlignment="1">
      <alignment vertical="top"/>
    </xf>
    <xf numFmtId="0" fontId="4" fillId="0" borderId="3" xfId="1" applyFont="1" applyBorder="1" applyAlignment="1">
      <alignment vertical="top"/>
    </xf>
    <xf numFmtId="2" fontId="6" fillId="0" borderId="1" xfId="1" applyNumberFormat="1" applyFont="1" applyBorder="1" applyAlignment="1">
      <alignment horizontal="center" vertical="top"/>
    </xf>
    <xf numFmtId="0" fontId="9" fillId="0" borderId="1" xfId="1" applyFont="1" applyBorder="1" applyAlignment="1">
      <alignment horizontal="left" vertical="top" wrapText="1"/>
    </xf>
    <xf numFmtId="0" fontId="9" fillId="0" borderId="2" xfId="1" applyFont="1" applyBorder="1" applyAlignment="1">
      <alignment horizontal="left" vertical="top" wrapText="1"/>
    </xf>
    <xf numFmtId="0" fontId="9" fillId="0" borderId="3" xfId="1" applyFont="1" applyBorder="1" applyAlignment="1">
      <alignment horizontal="left" vertical="top" wrapText="1"/>
    </xf>
    <xf numFmtId="1" fontId="20" fillId="0" borderId="1" xfId="0" applyNumberFormat="1" applyFont="1" applyBorder="1" applyAlignment="1">
      <alignment horizontal="center" vertical="center" wrapText="1"/>
    </xf>
    <xf numFmtId="1" fontId="20" fillId="0" borderId="2" xfId="0" applyNumberFormat="1" applyFont="1" applyBorder="1" applyAlignment="1">
      <alignment horizontal="center" vertical="center" wrapText="1"/>
    </xf>
    <xf numFmtId="1" fontId="20" fillId="0" borderId="3" xfId="0" applyNumberFormat="1" applyFont="1" applyBorder="1" applyAlignment="1">
      <alignment horizontal="center" vertical="center" wrapText="1"/>
    </xf>
    <xf numFmtId="1" fontId="9" fillId="0" borderId="1" xfId="0" applyNumberFormat="1" applyFont="1" applyBorder="1" applyAlignment="1">
      <alignment horizontal="center" vertical="top" wrapText="1"/>
    </xf>
    <xf numFmtId="1" fontId="9" fillId="0" borderId="3" xfId="0" applyNumberFormat="1" applyFont="1" applyBorder="1" applyAlignment="1">
      <alignment horizontal="center" vertical="top" wrapText="1"/>
    </xf>
    <xf numFmtId="0" fontId="9" fillId="0" borderId="1" xfId="0" applyFont="1" applyBorder="1" applyAlignment="1">
      <alignment horizontal="center" vertical="top" wrapText="1"/>
    </xf>
    <xf numFmtId="0" fontId="9" fillId="0" borderId="2" xfId="0" applyFont="1" applyBorder="1" applyAlignment="1">
      <alignment horizontal="center" vertical="top" wrapText="1"/>
    </xf>
    <xf numFmtId="0" fontId="9" fillId="0" borderId="3" xfId="0" applyFont="1" applyBorder="1" applyAlignment="1">
      <alignment horizontal="center" vertical="top" wrapText="1"/>
    </xf>
    <xf numFmtId="1" fontId="9" fillId="0" borderId="2" xfId="0" applyNumberFormat="1" applyFont="1" applyBorder="1" applyAlignment="1">
      <alignment horizontal="center" vertical="top" wrapText="1"/>
    </xf>
    <xf numFmtId="1" fontId="9" fillId="0" borderId="1" xfId="0" applyNumberFormat="1" applyFont="1" applyBorder="1" applyAlignment="1">
      <alignment horizontal="center" vertical="center" wrapText="1"/>
    </xf>
    <xf numFmtId="1" fontId="9" fillId="0" borderId="3" xfId="0" applyNumberFormat="1" applyFont="1" applyBorder="1" applyAlignment="1">
      <alignment horizontal="center" vertical="center" wrapText="1"/>
    </xf>
    <xf numFmtId="0" fontId="22" fillId="0" borderId="1" xfId="1" applyFont="1" applyBorder="1" applyAlignment="1">
      <alignment horizontal="center" vertical="top"/>
    </xf>
    <xf numFmtId="0" fontId="22" fillId="0" borderId="2" xfId="1" applyFont="1" applyBorder="1" applyAlignment="1">
      <alignment horizontal="center" vertical="top"/>
    </xf>
    <xf numFmtId="0" fontId="22" fillId="0" borderId="3" xfId="1" applyFont="1" applyBorder="1" applyAlignment="1">
      <alignment horizontal="center" vertical="top"/>
    </xf>
    <xf numFmtId="0" fontId="9" fillId="0" borderId="1" xfId="1" applyFont="1" applyBorder="1" applyAlignment="1">
      <alignment horizontal="center" vertical="top"/>
    </xf>
    <xf numFmtId="0" fontId="9" fillId="0" borderId="2" xfId="1" applyFont="1" applyBorder="1" applyAlignment="1">
      <alignment horizontal="center" vertical="top"/>
    </xf>
    <xf numFmtId="0" fontId="9" fillId="0" borderId="3" xfId="1" applyFont="1" applyBorder="1" applyAlignment="1">
      <alignment horizontal="center" vertical="top"/>
    </xf>
    <xf numFmtId="1" fontId="9" fillId="0" borderId="4" xfId="1" applyNumberFormat="1" applyFont="1" applyBorder="1" applyAlignment="1">
      <alignment horizontal="center" vertical="top" wrapText="1"/>
    </xf>
    <xf numFmtId="1" fontId="19" fillId="0" borderId="4" xfId="1" applyNumberFormat="1" applyFont="1" applyBorder="1" applyAlignment="1">
      <alignment horizontal="center" vertical="center"/>
    </xf>
    <xf numFmtId="0" fontId="4" fillId="0" borderId="5" xfId="1" applyFont="1" applyBorder="1" applyAlignment="1">
      <alignment horizontal="center" vertical="top" wrapText="1"/>
    </xf>
    <xf numFmtId="0" fontId="4" fillId="0" borderId="6" xfId="1" applyFont="1" applyBorder="1" applyAlignment="1">
      <alignment horizontal="center" vertical="top" wrapText="1"/>
    </xf>
    <xf numFmtId="0" fontId="4" fillId="0" borderId="7" xfId="1" applyFont="1" applyBorder="1" applyAlignment="1">
      <alignment horizontal="center" vertical="top" wrapText="1"/>
    </xf>
    <xf numFmtId="0" fontId="4" fillId="0" borderId="11" xfId="1" applyFont="1" applyBorder="1" applyAlignment="1">
      <alignment horizontal="center" vertical="top" wrapText="1"/>
    </xf>
    <xf numFmtId="0" fontId="4" fillId="0" borderId="0" xfId="1" applyFont="1" applyAlignment="1">
      <alignment horizontal="center" vertical="top" wrapText="1"/>
    </xf>
    <xf numFmtId="0" fontId="4" fillId="0" borderId="12" xfId="1" applyFont="1" applyBorder="1" applyAlignment="1">
      <alignment horizontal="center" vertical="top" wrapText="1"/>
    </xf>
    <xf numFmtId="0" fontId="4" fillId="0" borderId="8" xfId="1" applyFont="1" applyBorder="1" applyAlignment="1">
      <alignment horizontal="center" vertical="top" wrapText="1"/>
    </xf>
    <xf numFmtId="0" fontId="4" fillId="0" borderId="9" xfId="1" applyFont="1" applyBorder="1" applyAlignment="1">
      <alignment horizontal="center" vertical="top" wrapText="1"/>
    </xf>
    <xf numFmtId="0" fontId="4" fillId="0" borderId="10" xfId="1" applyFont="1" applyBorder="1" applyAlignment="1">
      <alignment horizontal="center" vertical="top" wrapText="1"/>
    </xf>
    <xf numFmtId="1" fontId="20" fillId="0" borderId="4" xfId="0" applyNumberFormat="1" applyFont="1" applyBorder="1" applyAlignment="1">
      <alignment horizontal="left" vertical="top" wrapText="1"/>
    </xf>
    <xf numFmtId="0" fontId="9" fillId="0" borderId="4" xfId="2" applyFont="1" applyBorder="1" applyAlignment="1">
      <alignment horizontal="left" vertical="top" wrapText="1"/>
    </xf>
    <xf numFmtId="0" fontId="6" fillId="0" borderId="4" xfId="1" applyFont="1" applyBorder="1" applyAlignment="1">
      <alignment horizontal="center" vertical="center"/>
    </xf>
    <xf numFmtId="1" fontId="9" fillId="0" borderId="2" xfId="0" applyNumberFormat="1" applyFont="1" applyBorder="1" applyAlignment="1">
      <alignment horizontal="center" vertical="center" wrapText="1"/>
    </xf>
    <xf numFmtId="1" fontId="8" fillId="0" borderId="4" xfId="1" applyNumberFormat="1" applyFont="1" applyBorder="1" applyAlignment="1">
      <alignment horizontal="center" vertical="center" wrapText="1"/>
    </xf>
    <xf numFmtId="0" fontId="4" fillId="0" borderId="4" xfId="1" applyFont="1" applyBorder="1" applyAlignment="1">
      <alignment horizontal="left" vertical="top"/>
    </xf>
    <xf numFmtId="0" fontId="8" fillId="2" borderId="4" xfId="1" applyFont="1" applyFill="1" applyBorder="1" applyAlignment="1">
      <alignment horizontal="left" vertical="top" wrapText="1"/>
    </xf>
    <xf numFmtId="14" fontId="6" fillId="0" borderId="4" xfId="1" applyNumberFormat="1" applyFont="1" applyBorder="1" applyAlignment="1">
      <alignment horizontal="left" vertical="top" wrapText="1"/>
    </xf>
    <xf numFmtId="0" fontId="6" fillId="2" borderId="4" xfId="1" applyFont="1" applyFill="1" applyBorder="1" applyAlignment="1">
      <alignment horizontal="left" vertical="top" wrapText="1"/>
    </xf>
    <xf numFmtId="14" fontId="6" fillId="2" borderId="4" xfId="1" applyNumberFormat="1" applyFont="1" applyFill="1" applyBorder="1" applyAlignment="1">
      <alignment horizontal="left" vertical="top"/>
    </xf>
    <xf numFmtId="0" fontId="4" fillId="0" borderId="11" xfId="1" applyFont="1" applyBorder="1" applyAlignment="1">
      <alignment horizontal="left" vertical="top" wrapText="1"/>
    </xf>
    <xf numFmtId="0" fontId="4" fillId="0" borderId="12" xfId="1" applyFont="1" applyBorder="1" applyAlignment="1">
      <alignment horizontal="left" vertical="top" wrapText="1"/>
    </xf>
    <xf numFmtId="0" fontId="9" fillId="0" borderId="4" xfId="1" applyFont="1" applyBorder="1" applyAlignment="1">
      <alignment horizontal="left" vertical="top"/>
    </xf>
    <xf numFmtId="0" fontId="9" fillId="0" borderId="4" xfId="1" applyFont="1" applyBorder="1" applyAlignment="1">
      <alignment horizontal="left" vertical="top" wrapText="1"/>
    </xf>
    <xf numFmtId="0" fontId="8" fillId="0" borderId="4" xfId="1" applyFont="1" applyBorder="1" applyAlignment="1">
      <alignment horizontal="left" vertical="top"/>
    </xf>
    <xf numFmtId="168" fontId="8" fillId="2" borderId="4" xfId="8" applyNumberFormat="1" applyFont="1" applyFill="1" applyBorder="1" applyAlignment="1">
      <alignment horizontal="left" vertical="top"/>
    </xf>
    <xf numFmtId="0" fontId="8" fillId="0" borderId="4" xfId="1" applyFont="1" applyBorder="1" applyAlignment="1">
      <alignment horizontal="left" vertical="top" wrapText="1"/>
    </xf>
    <xf numFmtId="1" fontId="20" fillId="0" borderId="4" xfId="0" applyNumberFormat="1" applyFont="1" applyBorder="1" applyAlignment="1">
      <alignment horizontal="center" vertical="center" wrapText="1"/>
    </xf>
    <xf numFmtId="1" fontId="9" fillId="0" borderId="4" xfId="0" applyNumberFormat="1" applyFont="1" applyBorder="1" applyAlignment="1">
      <alignment horizontal="center" vertical="top" wrapText="1"/>
    </xf>
    <xf numFmtId="0" fontId="9" fillId="0" borderId="4" xfId="0" applyFont="1" applyBorder="1" applyAlignment="1">
      <alignment horizontal="center" vertical="top" wrapText="1"/>
    </xf>
    <xf numFmtId="1" fontId="8" fillId="0" borderId="4" xfId="0" applyNumberFormat="1" applyFont="1" applyBorder="1" applyAlignment="1">
      <alignment horizontal="center" vertical="center" wrapText="1"/>
    </xf>
    <xf numFmtId="1" fontId="8" fillId="0" borderId="4" xfId="0" applyNumberFormat="1" applyFont="1" applyBorder="1" applyAlignment="1">
      <alignment horizontal="center" vertical="top" wrapText="1"/>
    </xf>
    <xf numFmtId="0" fontId="4" fillId="0" borderId="6" xfId="1" applyFont="1" applyBorder="1" applyAlignment="1">
      <alignment horizontal="left" vertical="top" wrapText="1"/>
    </xf>
    <xf numFmtId="0" fontId="20" fillId="0" borderId="4" xfId="1" applyFont="1" applyBorder="1" applyAlignment="1" applyProtection="1">
      <alignment horizontal="center" vertical="top" wrapText="1"/>
      <protection locked="0"/>
    </xf>
    <xf numFmtId="0" fontId="20" fillId="0" borderId="4" xfId="1" applyFont="1" applyBorder="1" applyAlignment="1" applyProtection="1">
      <alignment horizontal="left" vertical="top"/>
      <protection locked="0"/>
    </xf>
  </cellXfs>
  <cellStyles count="9">
    <cellStyle name="Comma" xfId="8" builtinId="3"/>
    <cellStyle name="Comma 2" xfId="7"/>
    <cellStyle name="Excel Built-in Normal" xfId="2"/>
    <cellStyle name="Excel Built-in Normal 2" xfId="4"/>
    <cellStyle name="Hyperlink" xfId="6" builtinId="8"/>
    <cellStyle name="Normal" xfId="0" builtinId="0"/>
    <cellStyle name="Normal 2" xfId="3"/>
    <cellStyle name="Normal 3" xfId="1"/>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6.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532279</xdr:colOff>
      <xdr:row>392</xdr:row>
      <xdr:rowOff>72094</xdr:rowOff>
    </xdr:from>
    <xdr:to>
      <xdr:col>9</xdr:col>
      <xdr:colOff>1984</xdr:colOff>
      <xdr:row>411</xdr:row>
      <xdr:rowOff>52596</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532279" y="82194912"/>
          <a:ext cx="5427160" cy="3600002"/>
        </a:xfrm>
        <a:prstGeom prst="rect">
          <a:avLst/>
        </a:prstGeom>
        <a:ln>
          <a:solidFill>
            <a:schemeClr val="tx1"/>
          </a:solidFill>
        </a:ln>
      </xdr:spPr>
    </xdr:pic>
    <xdr:clientData/>
  </xdr:twoCellAnchor>
  <xdr:twoCellAnchor editAs="oneCell">
    <xdr:from>
      <xdr:col>0</xdr:col>
      <xdr:colOff>532279</xdr:colOff>
      <xdr:row>372</xdr:row>
      <xdr:rowOff>137016</xdr:rowOff>
    </xdr:from>
    <xdr:to>
      <xdr:col>9</xdr:col>
      <xdr:colOff>1984</xdr:colOff>
      <xdr:row>391</xdr:row>
      <xdr:rowOff>117517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32279" y="78449834"/>
          <a:ext cx="5427160" cy="3600001"/>
        </a:xfrm>
        <a:prstGeom prst="rect">
          <a:avLst/>
        </a:prstGeom>
        <a:ln>
          <a:solidFill>
            <a:schemeClr val="tx1"/>
          </a:solidFill>
        </a:ln>
      </xdr:spPr>
    </xdr:pic>
    <xdr:clientData/>
  </xdr:twoCellAnchor>
  <xdr:twoCellAnchor>
    <xdr:from>
      <xdr:col>11</xdr:col>
      <xdr:colOff>0</xdr:colOff>
      <xdr:row>325</xdr:row>
      <xdr:rowOff>0</xdr:rowOff>
    </xdr:from>
    <xdr:to>
      <xdr:col>13</xdr:col>
      <xdr:colOff>20878</xdr:colOff>
      <xdr:row>327</xdr:row>
      <xdr:rowOff>22675</xdr:rowOff>
    </xdr:to>
    <xdr:sp macro="" textlink="">
      <xdr:nvSpPr>
        <xdr:cNvPr id="11" name="TextBox 19">
          <a:extLst>
            <a:ext uri="{FF2B5EF4-FFF2-40B4-BE49-F238E27FC236}">
              <a16:creationId xmlns:a16="http://schemas.microsoft.com/office/drawing/2014/main" id="{88F1B7C8-E47F-3C45-63ED-362BC42D4023}"/>
            </a:ext>
          </a:extLst>
        </xdr:cNvPr>
        <xdr:cNvSpPr txBox="1"/>
      </xdr:nvSpPr>
      <xdr:spPr>
        <a:xfrm>
          <a:off x="8407400" y="64973200"/>
          <a:ext cx="1290878" cy="37827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Wing A &amp; B</a:t>
          </a:r>
        </a:p>
      </xdr:txBody>
    </xdr:sp>
    <xdr:clientData/>
  </xdr:twoCellAnchor>
  <xdr:twoCellAnchor editAs="oneCell">
    <xdr:from>
      <xdr:col>14</xdr:col>
      <xdr:colOff>259305</xdr:colOff>
      <xdr:row>345</xdr:row>
      <xdr:rowOff>93345</xdr:rowOff>
    </xdr:from>
    <xdr:to>
      <xdr:col>17</xdr:col>
      <xdr:colOff>45008</xdr:colOff>
      <xdr:row>356</xdr:row>
      <xdr:rowOff>157845</xdr:rowOff>
    </xdr:to>
    <xdr:pic>
      <xdr:nvPicPr>
        <xdr:cNvPr id="19" name="Picture 18" descr="https://vsjcllp.vsjadon.com/upload/insp-220615-844.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0386285" y="68917185"/>
          <a:ext cx="1660223" cy="199236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142875</xdr:colOff>
      <xdr:row>357</xdr:row>
      <xdr:rowOff>53564</xdr:rowOff>
    </xdr:from>
    <xdr:to>
      <xdr:col>19</xdr:col>
      <xdr:colOff>574485</xdr:colOff>
      <xdr:row>368</xdr:row>
      <xdr:rowOff>118064</xdr:rowOff>
    </xdr:to>
    <xdr:pic>
      <xdr:nvPicPr>
        <xdr:cNvPr id="20" name="Picture 19" descr="https://vsjcllp.vsjadon.com/upload/insp-220615-847.jpg">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2144375" y="70980524"/>
          <a:ext cx="1681290" cy="199236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556260</xdr:colOff>
      <xdr:row>325</xdr:row>
      <xdr:rowOff>74294</xdr:rowOff>
    </xdr:from>
    <xdr:to>
      <xdr:col>20</xdr:col>
      <xdr:colOff>312830</xdr:colOff>
      <xdr:row>345</xdr:row>
      <xdr:rowOff>22859</xdr:rowOff>
    </xdr:to>
    <xdr:pic>
      <xdr:nvPicPr>
        <xdr:cNvPr id="21" name="Picture 20" descr="https://vsjcllp.vsjadon.com/upload/insp-220615-861.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1308080" y="65392934"/>
          <a:ext cx="2880770" cy="345376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372484</xdr:colOff>
      <xdr:row>357</xdr:row>
      <xdr:rowOff>53564</xdr:rowOff>
    </xdr:from>
    <xdr:to>
      <xdr:col>14</xdr:col>
      <xdr:colOff>169841</xdr:colOff>
      <xdr:row>368</xdr:row>
      <xdr:rowOff>118064</xdr:rowOff>
    </xdr:to>
    <xdr:pic>
      <xdr:nvPicPr>
        <xdr:cNvPr id="22" name="Picture 21" descr="https://vsjcllp.vsjadon.com/upload/insp-220615-87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624944" y="70980524"/>
          <a:ext cx="1671877" cy="199236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264346</xdr:colOff>
      <xdr:row>357</xdr:row>
      <xdr:rowOff>53564</xdr:rowOff>
    </xdr:from>
    <xdr:to>
      <xdr:col>17</xdr:col>
      <xdr:colOff>50049</xdr:colOff>
      <xdr:row>368</xdr:row>
      <xdr:rowOff>118064</xdr:rowOff>
    </xdr:to>
    <xdr:pic>
      <xdr:nvPicPr>
        <xdr:cNvPr id="27" name="Picture 26" descr="https://vsjcllp.vsjadon.com/upload/insp-220615-880.jpg">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10391326" y="70980524"/>
          <a:ext cx="1660223" cy="199236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70485</xdr:colOff>
      <xdr:row>325</xdr:row>
      <xdr:rowOff>74294</xdr:rowOff>
    </xdr:from>
    <xdr:to>
      <xdr:col>15</xdr:col>
      <xdr:colOff>455705</xdr:colOff>
      <xdr:row>345</xdr:row>
      <xdr:rowOff>22859</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8477885" y="63923544"/>
          <a:ext cx="2925220" cy="3504565"/>
          <a:chOff x="609600" y="67236974"/>
          <a:chExt cx="2804570" cy="3743325"/>
        </a:xfrm>
      </xdr:grpSpPr>
      <xdr:pic>
        <xdr:nvPicPr>
          <xdr:cNvPr id="23" name="Picture 22" descr="https://vsjcllp.vsjadon.com/upload/insp-220615-874.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609600" y="67236974"/>
            <a:ext cx="2804570" cy="37433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90625" y="67341750"/>
            <a:ext cx="6191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Wing</a:t>
            </a:r>
            <a:r>
              <a:rPr lang="en-IN" sz="1100" b="1" baseline="0"/>
              <a:t> A</a:t>
            </a:r>
            <a:endParaRPr lang="en-IN" sz="1100" b="1"/>
          </a:p>
        </xdr:txBody>
      </xdr:sp>
      <xdr:sp macro="" textlink="">
        <xdr:nvSpPr>
          <xdr:cNvPr id="28" name="TextBox 27">
            <a:extLst>
              <a:ext uri="{FF2B5EF4-FFF2-40B4-BE49-F238E27FC236}">
                <a16:creationId xmlns:a16="http://schemas.microsoft.com/office/drawing/2014/main" id="{00000000-0008-0000-0000-00001C000000}"/>
              </a:ext>
            </a:extLst>
          </xdr:cNvPr>
          <xdr:cNvSpPr txBox="1"/>
        </xdr:nvSpPr>
        <xdr:spPr>
          <a:xfrm>
            <a:off x="2495550" y="68265674"/>
            <a:ext cx="6191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Wing</a:t>
            </a:r>
            <a:r>
              <a:rPr lang="en-IN" sz="1100" b="1" baseline="0"/>
              <a:t> B</a:t>
            </a:r>
            <a:endParaRPr lang="en-IN" sz="1100" b="1"/>
          </a:p>
        </xdr:txBody>
      </xdr:sp>
    </xdr:grpSp>
    <xdr:clientData/>
  </xdr:twoCellAnchor>
  <xdr:twoCellAnchor>
    <xdr:from>
      <xdr:col>17</xdr:col>
      <xdr:colOff>142874</xdr:colOff>
      <xdr:row>345</xdr:row>
      <xdr:rowOff>83820</xdr:rowOff>
    </xdr:from>
    <xdr:to>
      <xdr:col>19</xdr:col>
      <xdr:colOff>601106</xdr:colOff>
      <xdr:row>356</xdr:row>
      <xdr:rowOff>157845</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12360274" y="67489070"/>
          <a:ext cx="1728232" cy="2029825"/>
          <a:chOff x="4343400" y="70913625"/>
          <a:chExt cx="1644807" cy="2169525"/>
        </a:xfrm>
      </xdr:grpSpPr>
      <xdr:pic>
        <xdr:nvPicPr>
          <xdr:cNvPr id="17" name="Picture 16" descr="https://vsjcllp.vsjadon.com/upload/insp-220615-843.jpg">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4343400" y="7092315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29" name="TextBox 28">
            <a:extLst>
              <a:ext uri="{FF2B5EF4-FFF2-40B4-BE49-F238E27FC236}">
                <a16:creationId xmlns:a16="http://schemas.microsoft.com/office/drawing/2014/main" id="{00000000-0008-0000-0000-00001D000000}"/>
              </a:ext>
            </a:extLst>
          </xdr:cNvPr>
          <xdr:cNvSpPr txBox="1"/>
        </xdr:nvSpPr>
        <xdr:spPr>
          <a:xfrm>
            <a:off x="5095875" y="70913625"/>
            <a:ext cx="6191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Wing</a:t>
            </a:r>
            <a:r>
              <a:rPr lang="en-IN" sz="1100" b="1" baseline="0"/>
              <a:t> D</a:t>
            </a:r>
            <a:endParaRPr lang="en-IN" sz="1100" b="1"/>
          </a:p>
        </xdr:txBody>
      </xdr:sp>
      <xdr:sp macro="" textlink="">
        <xdr:nvSpPr>
          <xdr:cNvPr id="30" name="TextBox 29">
            <a:extLst>
              <a:ext uri="{FF2B5EF4-FFF2-40B4-BE49-F238E27FC236}">
                <a16:creationId xmlns:a16="http://schemas.microsoft.com/office/drawing/2014/main" id="{00000000-0008-0000-0000-00001E000000}"/>
              </a:ext>
            </a:extLst>
          </xdr:cNvPr>
          <xdr:cNvSpPr txBox="1"/>
        </xdr:nvSpPr>
        <xdr:spPr>
          <a:xfrm>
            <a:off x="5369082" y="71310313"/>
            <a:ext cx="6191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Wing</a:t>
            </a:r>
            <a:r>
              <a:rPr lang="en-IN" sz="1100" b="1" baseline="0"/>
              <a:t> E</a:t>
            </a:r>
            <a:endParaRPr lang="en-IN" sz="1100" b="1"/>
          </a:p>
        </xdr:txBody>
      </xdr:sp>
    </xdr:grpSp>
    <xdr:clientData/>
  </xdr:twoCellAnchor>
  <xdr:twoCellAnchor>
    <xdr:from>
      <xdr:col>11</xdr:col>
      <xdr:colOff>365760</xdr:colOff>
      <xdr:row>345</xdr:row>
      <xdr:rowOff>93345</xdr:rowOff>
    </xdr:from>
    <xdr:to>
      <xdr:col>14</xdr:col>
      <xdr:colOff>164798</xdr:colOff>
      <xdr:row>356</xdr:row>
      <xdr:rowOff>157845</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8773160" y="67498595"/>
          <a:ext cx="1704038" cy="2020300"/>
          <a:chOff x="914400" y="71261007"/>
          <a:chExt cx="1623356" cy="2160000"/>
        </a:xfrm>
      </xdr:grpSpPr>
      <xdr:pic>
        <xdr:nvPicPr>
          <xdr:cNvPr id="18" name="Picture 17" descr="https://vsjcllp.vsjadon.com/upload/insp-220615-845.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914400" y="71261007"/>
            <a:ext cx="1623356"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1620370" y="71312554"/>
            <a:ext cx="616883"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Wing</a:t>
            </a:r>
            <a:r>
              <a:rPr lang="en-IN" sz="1100" b="1" baseline="0"/>
              <a:t> C</a:t>
            </a:r>
            <a:endParaRPr lang="en-IN" sz="1100" b="1"/>
          </a:p>
        </xdr:txBody>
      </xdr:sp>
    </xdr:grpSp>
    <xdr:clientData/>
  </xdr:twoCellAnchor>
  <xdr:twoCellAnchor>
    <xdr:from>
      <xdr:col>0</xdr:col>
      <xdr:colOff>381000</xdr:colOff>
      <xdr:row>326</xdr:row>
      <xdr:rowOff>158750</xdr:rowOff>
    </xdr:from>
    <xdr:to>
      <xdr:col>9</xdr:col>
      <xdr:colOff>604480</xdr:colOff>
      <xdr:row>358</xdr:row>
      <xdr:rowOff>73446</xdr:rowOff>
    </xdr:to>
    <xdr:grpSp>
      <xdr:nvGrpSpPr>
        <xdr:cNvPr id="12" name="Group 11"/>
        <xdr:cNvGrpSpPr/>
      </xdr:nvGrpSpPr>
      <xdr:grpSpPr>
        <a:xfrm>
          <a:off x="381000" y="64185800"/>
          <a:ext cx="6471880" cy="5604296"/>
          <a:chOff x="381000" y="64198500"/>
          <a:chExt cx="6471880" cy="5604296"/>
        </a:xfrm>
      </xdr:grpSpPr>
      <xdr:pic>
        <xdr:nvPicPr>
          <xdr:cNvPr id="48" name="Picture 4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81000" y="64198500"/>
            <a:ext cx="2052000" cy="2736000"/>
          </a:xfrm>
          <a:prstGeom prst="rect">
            <a:avLst/>
          </a:prstGeom>
          <a:ln>
            <a:solidFill>
              <a:schemeClr val="tx1"/>
            </a:solidFill>
          </a:ln>
        </xdr:spPr>
      </xdr:pic>
      <xdr:pic>
        <xdr:nvPicPr>
          <xdr:cNvPr id="49" name="Picture 48"/>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2590940" y="67066796"/>
            <a:ext cx="2052000" cy="2736000"/>
          </a:xfrm>
          <a:prstGeom prst="rect">
            <a:avLst/>
          </a:prstGeom>
          <a:ln>
            <a:solidFill>
              <a:schemeClr val="tx1"/>
            </a:solidFill>
          </a:ln>
        </xdr:spPr>
      </xdr:pic>
      <xdr:pic>
        <xdr:nvPicPr>
          <xdr:cNvPr id="50" name="Picture 49"/>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800880" y="67066796"/>
            <a:ext cx="2052000" cy="2736000"/>
          </a:xfrm>
          <a:prstGeom prst="rect">
            <a:avLst/>
          </a:prstGeom>
          <a:ln>
            <a:solidFill>
              <a:schemeClr val="tx1"/>
            </a:solidFill>
          </a:ln>
        </xdr:spPr>
      </xdr:pic>
      <xdr:pic>
        <xdr:nvPicPr>
          <xdr:cNvPr id="51" name="Picture 50"/>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381000" y="67066796"/>
            <a:ext cx="2052000" cy="2736000"/>
          </a:xfrm>
          <a:prstGeom prst="rect">
            <a:avLst/>
          </a:prstGeom>
          <a:ln>
            <a:solidFill>
              <a:schemeClr val="tx1"/>
            </a:solidFill>
          </a:ln>
        </xdr:spPr>
      </xdr:pic>
      <xdr:pic>
        <xdr:nvPicPr>
          <xdr:cNvPr id="52" name="Picture 51"/>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800880" y="64198500"/>
            <a:ext cx="2052000" cy="2736000"/>
          </a:xfrm>
          <a:prstGeom prst="rect">
            <a:avLst/>
          </a:prstGeom>
          <a:ln>
            <a:solidFill>
              <a:schemeClr val="tx1"/>
            </a:solidFill>
          </a:ln>
        </xdr:spPr>
      </xdr:pic>
      <xdr:pic>
        <xdr:nvPicPr>
          <xdr:cNvPr id="53" name="Picture 5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2590940" y="64198500"/>
            <a:ext cx="2052000"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653769</xdr:colOff>
      <xdr:row>12</xdr:row>
      <xdr:rowOff>0</xdr:rowOff>
    </xdr:from>
    <xdr:to>
      <xdr:col>18</xdr:col>
      <xdr:colOff>426889</xdr:colOff>
      <xdr:row>30</xdr:row>
      <xdr:rowOff>171000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969094" y="2286000"/>
          <a:ext cx="6754945" cy="3600000"/>
        </a:xfrm>
        <a:prstGeom prst="rect">
          <a:avLst/>
        </a:prstGeom>
        <a:ln>
          <a:solidFill>
            <a:schemeClr val="tx1"/>
          </a:solidFill>
        </a:ln>
      </xdr:spPr>
    </xdr:pic>
    <xdr:clientData/>
  </xdr:twoCellAnchor>
  <xdr:twoCellAnchor editAs="oneCell">
    <xdr:from>
      <xdr:col>2</xdr:col>
      <xdr:colOff>0</xdr:colOff>
      <xdr:row>12</xdr:row>
      <xdr:rowOff>15240</xdr:rowOff>
    </xdr:from>
    <xdr:to>
      <xdr:col>7</xdr:col>
      <xdr:colOff>497020</xdr:colOff>
      <xdr:row>30</xdr:row>
      <xdr:rowOff>186240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057400" y="2301240"/>
          <a:ext cx="6754945" cy="3600000"/>
        </a:xfrm>
        <a:prstGeom prst="rect">
          <a:avLst/>
        </a:prstGeom>
        <a:ln>
          <a:solidFill>
            <a:schemeClr val="tx1"/>
          </a:solidFill>
        </a:ln>
      </xdr:spPr>
    </xdr:pic>
    <xdr:clientData/>
  </xdr:twoCellAnchor>
  <xdr:twoCellAnchor editAs="oneCell">
    <xdr:from>
      <xdr:col>2</xdr:col>
      <xdr:colOff>0</xdr:colOff>
      <xdr:row>31</xdr:row>
      <xdr:rowOff>129540</xdr:rowOff>
    </xdr:from>
    <xdr:to>
      <xdr:col>7</xdr:col>
      <xdr:colOff>497020</xdr:colOff>
      <xdr:row>50</xdr:row>
      <xdr:rowOff>110040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057400" y="6035040"/>
          <a:ext cx="6754945" cy="3600000"/>
        </a:xfrm>
        <a:prstGeom prst="rect">
          <a:avLst/>
        </a:prstGeom>
        <a:ln>
          <a:solidFill>
            <a:schemeClr val="tx1"/>
          </a:solidFill>
        </a:ln>
      </xdr:spPr>
    </xdr:pic>
    <xdr:clientData/>
  </xdr:twoCellAnchor>
  <xdr:twoCellAnchor editAs="oneCell">
    <xdr:from>
      <xdr:col>2</xdr:col>
      <xdr:colOff>0</xdr:colOff>
      <xdr:row>51</xdr:row>
      <xdr:rowOff>53340</xdr:rowOff>
    </xdr:from>
    <xdr:to>
      <xdr:col>7</xdr:col>
      <xdr:colOff>497020</xdr:colOff>
      <xdr:row>70</xdr:row>
      <xdr:rowOff>33840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2057400" y="9768840"/>
          <a:ext cx="6754945" cy="3600000"/>
        </a:xfrm>
        <a:prstGeom prst="rect">
          <a:avLst/>
        </a:prstGeom>
        <a:ln>
          <a:solidFill>
            <a:schemeClr val="tx1"/>
          </a:solidFill>
        </a:ln>
      </xdr:spPr>
    </xdr:pic>
    <xdr:clientData/>
  </xdr:twoCellAnchor>
  <xdr:twoCellAnchor editAs="oneCell">
    <xdr:from>
      <xdr:col>7</xdr:col>
      <xdr:colOff>746134</xdr:colOff>
      <xdr:row>31</xdr:row>
      <xdr:rowOff>129540</xdr:rowOff>
    </xdr:from>
    <xdr:to>
      <xdr:col>18</xdr:col>
      <xdr:colOff>519254</xdr:colOff>
      <xdr:row>50</xdr:row>
      <xdr:rowOff>110040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9061459" y="6035040"/>
          <a:ext cx="6754945" cy="3600000"/>
        </a:xfrm>
        <a:prstGeom prst="rect">
          <a:avLst/>
        </a:prstGeom>
        <a:ln>
          <a:solidFill>
            <a:schemeClr val="tx1"/>
          </a:solidFill>
        </a:ln>
      </xdr:spPr>
    </xdr:pic>
    <xdr:clientData/>
  </xdr:twoCellAnchor>
  <xdr:twoCellAnchor editAs="oneCell">
    <xdr:from>
      <xdr:col>7</xdr:col>
      <xdr:colOff>746134</xdr:colOff>
      <xdr:row>51</xdr:row>
      <xdr:rowOff>53340</xdr:rowOff>
    </xdr:from>
    <xdr:to>
      <xdr:col>18</xdr:col>
      <xdr:colOff>519254</xdr:colOff>
      <xdr:row>70</xdr:row>
      <xdr:rowOff>33840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9061459" y="9768840"/>
          <a:ext cx="6754945" cy="3600000"/>
        </a:xfrm>
        <a:prstGeom prst="rect">
          <a:avLst/>
        </a:prstGeom>
        <a:ln>
          <a:solidFill>
            <a:schemeClr val="tx1"/>
          </a:solidFill>
        </a:ln>
      </xdr:spPr>
    </xdr:pic>
    <xdr:clientData/>
  </xdr:twoCellAnchor>
  <xdr:twoCellAnchor editAs="oneCell">
    <xdr:from>
      <xdr:col>19</xdr:col>
      <xdr:colOff>187343</xdr:colOff>
      <xdr:row>13</xdr:row>
      <xdr:rowOff>108317</xdr:rowOff>
    </xdr:from>
    <xdr:to>
      <xdr:col>30</xdr:col>
      <xdr:colOff>551013</xdr:colOff>
      <xdr:row>32</xdr:row>
      <xdr:rowOff>88817</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16065518" y="2584817"/>
          <a:ext cx="6754945" cy="360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11</xdr:col>
      <xdr:colOff>266700</xdr:colOff>
      <xdr:row>38</xdr:row>
      <xdr:rowOff>91440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1200" y="182880"/>
          <a:ext cx="5143500" cy="6858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Dps5XQPpLuBBYHHN6"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72"/>
  <sheetViews>
    <sheetView tabSelected="1" view="pageBreakPreview" zoomScaleNormal="100" zoomScaleSheetLayoutView="100" zoomScalePageLayoutView="85" workbookViewId="0">
      <selection activeCell="A60" sqref="A60:J107"/>
    </sheetView>
  </sheetViews>
  <sheetFormatPr defaultRowHeight="14" x14ac:dyDescent="0.3"/>
  <cols>
    <col min="1" max="1" width="8.54296875" style="1" customWidth="1"/>
    <col min="2" max="2" width="14.54296875" style="1" customWidth="1"/>
    <col min="3" max="3" width="14.453125" style="1" customWidth="1"/>
    <col min="4" max="4" width="7.453125" style="1" customWidth="1"/>
    <col min="5" max="5" width="5.54296875" style="1" customWidth="1"/>
    <col min="6" max="6" width="9" style="1" customWidth="1"/>
    <col min="7" max="8" width="9.90625" style="1" customWidth="1"/>
    <col min="9" max="9" width="10.08984375" style="1" customWidth="1"/>
    <col min="10" max="10" width="13.90625" style="1" customWidth="1"/>
    <col min="11" max="11" width="17" style="1" customWidth="1"/>
    <col min="12" max="256" width="9.08984375" style="1"/>
    <col min="257" max="257" width="8.54296875" style="1" customWidth="1"/>
    <col min="258" max="258" width="9.90625" style="1" customWidth="1"/>
    <col min="259" max="259" width="14.453125" style="1" customWidth="1"/>
    <col min="260" max="260" width="7.453125" style="1" customWidth="1"/>
    <col min="261" max="261" width="5.54296875" style="1" customWidth="1"/>
    <col min="262" max="262" width="9" style="1" customWidth="1"/>
    <col min="263" max="264" width="9.90625" style="1" customWidth="1"/>
    <col min="265" max="265" width="11.08984375" style="1" customWidth="1"/>
    <col min="266" max="266" width="2.90625" style="1" customWidth="1"/>
    <col min="267" max="267" width="3.54296875" style="1" customWidth="1"/>
    <col min="268" max="512" width="9.08984375" style="1"/>
    <col min="513" max="513" width="8.54296875" style="1" customWidth="1"/>
    <col min="514" max="514" width="9.90625" style="1" customWidth="1"/>
    <col min="515" max="515" width="14.453125" style="1" customWidth="1"/>
    <col min="516" max="516" width="7.453125" style="1" customWidth="1"/>
    <col min="517" max="517" width="5.54296875" style="1" customWidth="1"/>
    <col min="518" max="518" width="9" style="1" customWidth="1"/>
    <col min="519" max="520" width="9.90625" style="1" customWidth="1"/>
    <col min="521" max="521" width="11.08984375" style="1" customWidth="1"/>
    <col min="522" max="522" width="2.90625" style="1" customWidth="1"/>
    <col min="523" max="523" width="3.54296875" style="1" customWidth="1"/>
    <col min="524" max="768" width="9.08984375" style="1"/>
    <col min="769" max="769" width="8.54296875" style="1" customWidth="1"/>
    <col min="770" max="770" width="9.90625" style="1" customWidth="1"/>
    <col min="771" max="771" width="14.453125" style="1" customWidth="1"/>
    <col min="772" max="772" width="7.453125" style="1" customWidth="1"/>
    <col min="773" max="773" width="5.54296875" style="1" customWidth="1"/>
    <col min="774" max="774" width="9" style="1" customWidth="1"/>
    <col min="775" max="776" width="9.90625" style="1" customWidth="1"/>
    <col min="777" max="777" width="11.08984375" style="1" customWidth="1"/>
    <col min="778" max="778" width="2.90625" style="1" customWidth="1"/>
    <col min="779" max="779" width="3.54296875" style="1" customWidth="1"/>
    <col min="780" max="1024" width="9.08984375" style="1"/>
    <col min="1025" max="1025" width="8.54296875" style="1" customWidth="1"/>
    <col min="1026" max="1026" width="9.90625" style="1" customWidth="1"/>
    <col min="1027" max="1027" width="14.453125" style="1" customWidth="1"/>
    <col min="1028" max="1028" width="7.453125" style="1" customWidth="1"/>
    <col min="1029" max="1029" width="5.54296875" style="1" customWidth="1"/>
    <col min="1030" max="1030" width="9" style="1" customWidth="1"/>
    <col min="1031" max="1032" width="9.90625" style="1" customWidth="1"/>
    <col min="1033" max="1033" width="11.08984375" style="1" customWidth="1"/>
    <col min="1034" max="1034" width="2.90625" style="1" customWidth="1"/>
    <col min="1035" max="1035" width="3.54296875" style="1" customWidth="1"/>
    <col min="1036" max="1280" width="9.08984375" style="1"/>
    <col min="1281" max="1281" width="8.54296875" style="1" customWidth="1"/>
    <col min="1282" max="1282" width="9.90625" style="1" customWidth="1"/>
    <col min="1283" max="1283" width="14.453125" style="1" customWidth="1"/>
    <col min="1284" max="1284" width="7.453125" style="1" customWidth="1"/>
    <col min="1285" max="1285" width="5.54296875" style="1" customWidth="1"/>
    <col min="1286" max="1286" width="9" style="1" customWidth="1"/>
    <col min="1287" max="1288" width="9.90625" style="1" customWidth="1"/>
    <col min="1289" max="1289" width="11.08984375" style="1" customWidth="1"/>
    <col min="1290" max="1290" width="2.90625" style="1" customWidth="1"/>
    <col min="1291" max="1291" width="3.54296875" style="1" customWidth="1"/>
    <col min="1292" max="1536" width="9.08984375" style="1"/>
    <col min="1537" max="1537" width="8.54296875" style="1" customWidth="1"/>
    <col min="1538" max="1538" width="9.90625" style="1" customWidth="1"/>
    <col min="1539" max="1539" width="14.453125" style="1" customWidth="1"/>
    <col min="1540" max="1540" width="7.453125" style="1" customWidth="1"/>
    <col min="1541" max="1541" width="5.54296875" style="1" customWidth="1"/>
    <col min="1542" max="1542" width="9" style="1" customWidth="1"/>
    <col min="1543" max="1544" width="9.90625" style="1" customWidth="1"/>
    <col min="1545" max="1545" width="11.08984375" style="1" customWidth="1"/>
    <col min="1546" max="1546" width="2.90625" style="1" customWidth="1"/>
    <col min="1547" max="1547" width="3.54296875" style="1" customWidth="1"/>
    <col min="1548" max="1792" width="9.08984375" style="1"/>
    <col min="1793" max="1793" width="8.54296875" style="1" customWidth="1"/>
    <col min="1794" max="1794" width="9.90625" style="1" customWidth="1"/>
    <col min="1795" max="1795" width="14.453125" style="1" customWidth="1"/>
    <col min="1796" max="1796" width="7.453125" style="1" customWidth="1"/>
    <col min="1797" max="1797" width="5.54296875" style="1" customWidth="1"/>
    <col min="1798" max="1798" width="9" style="1" customWidth="1"/>
    <col min="1799" max="1800" width="9.90625" style="1" customWidth="1"/>
    <col min="1801" max="1801" width="11.08984375" style="1" customWidth="1"/>
    <col min="1802" max="1802" width="2.90625" style="1" customWidth="1"/>
    <col min="1803" max="1803" width="3.54296875" style="1" customWidth="1"/>
    <col min="1804" max="2048" width="9.08984375" style="1"/>
    <col min="2049" max="2049" width="8.54296875" style="1" customWidth="1"/>
    <col min="2050" max="2050" width="9.90625" style="1" customWidth="1"/>
    <col min="2051" max="2051" width="14.453125" style="1" customWidth="1"/>
    <col min="2052" max="2052" width="7.453125" style="1" customWidth="1"/>
    <col min="2053" max="2053" width="5.54296875" style="1" customWidth="1"/>
    <col min="2054" max="2054" width="9" style="1" customWidth="1"/>
    <col min="2055" max="2056" width="9.90625" style="1" customWidth="1"/>
    <col min="2057" max="2057" width="11.08984375" style="1" customWidth="1"/>
    <col min="2058" max="2058" width="2.90625" style="1" customWidth="1"/>
    <col min="2059" max="2059" width="3.54296875" style="1" customWidth="1"/>
    <col min="2060" max="2304" width="9.08984375" style="1"/>
    <col min="2305" max="2305" width="8.54296875" style="1" customWidth="1"/>
    <col min="2306" max="2306" width="9.90625" style="1" customWidth="1"/>
    <col min="2307" max="2307" width="14.453125" style="1" customWidth="1"/>
    <col min="2308" max="2308" width="7.453125" style="1" customWidth="1"/>
    <col min="2309" max="2309" width="5.54296875" style="1" customWidth="1"/>
    <col min="2310" max="2310" width="9" style="1" customWidth="1"/>
    <col min="2311" max="2312" width="9.90625" style="1" customWidth="1"/>
    <col min="2313" max="2313" width="11.08984375" style="1" customWidth="1"/>
    <col min="2314" max="2314" width="2.90625" style="1" customWidth="1"/>
    <col min="2315" max="2315" width="3.54296875" style="1" customWidth="1"/>
    <col min="2316" max="2560" width="9.08984375" style="1"/>
    <col min="2561" max="2561" width="8.54296875" style="1" customWidth="1"/>
    <col min="2562" max="2562" width="9.90625" style="1" customWidth="1"/>
    <col min="2563" max="2563" width="14.453125" style="1" customWidth="1"/>
    <col min="2564" max="2564" width="7.453125" style="1" customWidth="1"/>
    <col min="2565" max="2565" width="5.54296875" style="1" customWidth="1"/>
    <col min="2566" max="2566" width="9" style="1" customWidth="1"/>
    <col min="2567" max="2568" width="9.90625" style="1" customWidth="1"/>
    <col min="2569" max="2569" width="11.08984375" style="1" customWidth="1"/>
    <col min="2570" max="2570" width="2.90625" style="1" customWidth="1"/>
    <col min="2571" max="2571" width="3.54296875" style="1" customWidth="1"/>
    <col min="2572" max="2816" width="9.08984375" style="1"/>
    <col min="2817" max="2817" width="8.54296875" style="1" customWidth="1"/>
    <col min="2818" max="2818" width="9.90625" style="1" customWidth="1"/>
    <col min="2819" max="2819" width="14.453125" style="1" customWidth="1"/>
    <col min="2820" max="2820" width="7.453125" style="1" customWidth="1"/>
    <col min="2821" max="2821" width="5.54296875" style="1" customWidth="1"/>
    <col min="2822" max="2822" width="9" style="1" customWidth="1"/>
    <col min="2823" max="2824" width="9.90625" style="1" customWidth="1"/>
    <col min="2825" max="2825" width="11.08984375" style="1" customWidth="1"/>
    <col min="2826" max="2826" width="2.90625" style="1" customWidth="1"/>
    <col min="2827" max="2827" width="3.54296875" style="1" customWidth="1"/>
    <col min="2828" max="3072" width="9.08984375" style="1"/>
    <col min="3073" max="3073" width="8.54296875" style="1" customWidth="1"/>
    <col min="3074" max="3074" width="9.90625" style="1" customWidth="1"/>
    <col min="3075" max="3075" width="14.453125" style="1" customWidth="1"/>
    <col min="3076" max="3076" width="7.453125" style="1" customWidth="1"/>
    <col min="3077" max="3077" width="5.54296875" style="1" customWidth="1"/>
    <col min="3078" max="3078" width="9" style="1" customWidth="1"/>
    <col min="3079" max="3080" width="9.90625" style="1" customWidth="1"/>
    <col min="3081" max="3081" width="11.08984375" style="1" customWidth="1"/>
    <col min="3082" max="3082" width="2.90625" style="1" customWidth="1"/>
    <col min="3083" max="3083" width="3.54296875" style="1" customWidth="1"/>
    <col min="3084" max="3328" width="9.08984375" style="1"/>
    <col min="3329" max="3329" width="8.54296875" style="1" customWidth="1"/>
    <col min="3330" max="3330" width="9.90625" style="1" customWidth="1"/>
    <col min="3331" max="3331" width="14.453125" style="1" customWidth="1"/>
    <col min="3332" max="3332" width="7.453125" style="1" customWidth="1"/>
    <col min="3333" max="3333" width="5.54296875" style="1" customWidth="1"/>
    <col min="3334" max="3334" width="9" style="1" customWidth="1"/>
    <col min="3335" max="3336" width="9.90625" style="1" customWidth="1"/>
    <col min="3337" max="3337" width="11.08984375" style="1" customWidth="1"/>
    <col min="3338" max="3338" width="2.90625" style="1" customWidth="1"/>
    <col min="3339" max="3339" width="3.54296875" style="1" customWidth="1"/>
    <col min="3340" max="3584" width="9.08984375" style="1"/>
    <col min="3585" max="3585" width="8.54296875" style="1" customWidth="1"/>
    <col min="3586" max="3586" width="9.90625" style="1" customWidth="1"/>
    <col min="3587" max="3587" width="14.453125" style="1" customWidth="1"/>
    <col min="3588" max="3588" width="7.453125" style="1" customWidth="1"/>
    <col min="3589" max="3589" width="5.54296875" style="1" customWidth="1"/>
    <col min="3590" max="3590" width="9" style="1" customWidth="1"/>
    <col min="3591" max="3592" width="9.90625" style="1" customWidth="1"/>
    <col min="3593" max="3593" width="11.08984375" style="1" customWidth="1"/>
    <col min="3594" max="3594" width="2.90625" style="1" customWidth="1"/>
    <col min="3595" max="3595" width="3.54296875" style="1" customWidth="1"/>
    <col min="3596" max="3840" width="9.08984375" style="1"/>
    <col min="3841" max="3841" width="8.54296875" style="1" customWidth="1"/>
    <col min="3842" max="3842" width="9.90625" style="1" customWidth="1"/>
    <col min="3843" max="3843" width="14.453125" style="1" customWidth="1"/>
    <col min="3844" max="3844" width="7.453125" style="1" customWidth="1"/>
    <col min="3845" max="3845" width="5.54296875" style="1" customWidth="1"/>
    <col min="3846" max="3846" width="9" style="1" customWidth="1"/>
    <col min="3847" max="3848" width="9.90625" style="1" customWidth="1"/>
    <col min="3849" max="3849" width="11.08984375" style="1" customWidth="1"/>
    <col min="3850" max="3850" width="2.90625" style="1" customWidth="1"/>
    <col min="3851" max="3851" width="3.54296875" style="1" customWidth="1"/>
    <col min="3852" max="4096" width="9.08984375" style="1"/>
    <col min="4097" max="4097" width="8.54296875" style="1" customWidth="1"/>
    <col min="4098" max="4098" width="9.90625" style="1" customWidth="1"/>
    <col min="4099" max="4099" width="14.453125" style="1" customWidth="1"/>
    <col min="4100" max="4100" width="7.453125" style="1" customWidth="1"/>
    <col min="4101" max="4101" width="5.54296875" style="1" customWidth="1"/>
    <col min="4102" max="4102" width="9" style="1" customWidth="1"/>
    <col min="4103" max="4104" width="9.90625" style="1" customWidth="1"/>
    <col min="4105" max="4105" width="11.08984375" style="1" customWidth="1"/>
    <col min="4106" max="4106" width="2.90625" style="1" customWidth="1"/>
    <col min="4107" max="4107" width="3.54296875" style="1" customWidth="1"/>
    <col min="4108" max="4352" width="9.08984375" style="1"/>
    <col min="4353" max="4353" width="8.54296875" style="1" customWidth="1"/>
    <col min="4354" max="4354" width="9.90625" style="1" customWidth="1"/>
    <col min="4355" max="4355" width="14.453125" style="1" customWidth="1"/>
    <col min="4356" max="4356" width="7.453125" style="1" customWidth="1"/>
    <col min="4357" max="4357" width="5.54296875" style="1" customWidth="1"/>
    <col min="4358" max="4358" width="9" style="1" customWidth="1"/>
    <col min="4359" max="4360" width="9.90625" style="1" customWidth="1"/>
    <col min="4361" max="4361" width="11.08984375" style="1" customWidth="1"/>
    <col min="4362" max="4362" width="2.90625" style="1" customWidth="1"/>
    <col min="4363" max="4363" width="3.54296875" style="1" customWidth="1"/>
    <col min="4364" max="4608" width="9.08984375" style="1"/>
    <col min="4609" max="4609" width="8.54296875" style="1" customWidth="1"/>
    <col min="4610" max="4610" width="9.90625" style="1" customWidth="1"/>
    <col min="4611" max="4611" width="14.453125" style="1" customWidth="1"/>
    <col min="4612" max="4612" width="7.453125" style="1" customWidth="1"/>
    <col min="4613" max="4613" width="5.54296875" style="1" customWidth="1"/>
    <col min="4614" max="4614" width="9" style="1" customWidth="1"/>
    <col min="4615" max="4616" width="9.90625" style="1" customWidth="1"/>
    <col min="4617" max="4617" width="11.08984375" style="1" customWidth="1"/>
    <col min="4618" max="4618" width="2.90625" style="1" customWidth="1"/>
    <col min="4619" max="4619" width="3.54296875" style="1" customWidth="1"/>
    <col min="4620" max="4864" width="9.08984375" style="1"/>
    <col min="4865" max="4865" width="8.54296875" style="1" customWidth="1"/>
    <col min="4866" max="4866" width="9.90625" style="1" customWidth="1"/>
    <col min="4867" max="4867" width="14.453125" style="1" customWidth="1"/>
    <col min="4868" max="4868" width="7.453125" style="1" customWidth="1"/>
    <col min="4869" max="4869" width="5.54296875" style="1" customWidth="1"/>
    <col min="4870" max="4870" width="9" style="1" customWidth="1"/>
    <col min="4871" max="4872" width="9.90625" style="1" customWidth="1"/>
    <col min="4873" max="4873" width="11.08984375" style="1" customWidth="1"/>
    <col min="4874" max="4874" width="2.90625" style="1" customWidth="1"/>
    <col min="4875" max="4875" width="3.54296875" style="1" customWidth="1"/>
    <col min="4876" max="5120" width="9.08984375" style="1"/>
    <col min="5121" max="5121" width="8.54296875" style="1" customWidth="1"/>
    <col min="5122" max="5122" width="9.90625" style="1" customWidth="1"/>
    <col min="5123" max="5123" width="14.453125" style="1" customWidth="1"/>
    <col min="5124" max="5124" width="7.453125" style="1" customWidth="1"/>
    <col min="5125" max="5125" width="5.54296875" style="1" customWidth="1"/>
    <col min="5126" max="5126" width="9" style="1" customWidth="1"/>
    <col min="5127" max="5128" width="9.90625" style="1" customWidth="1"/>
    <col min="5129" max="5129" width="11.08984375" style="1" customWidth="1"/>
    <col min="5130" max="5130" width="2.90625" style="1" customWidth="1"/>
    <col min="5131" max="5131" width="3.54296875" style="1" customWidth="1"/>
    <col min="5132" max="5376" width="9.08984375" style="1"/>
    <col min="5377" max="5377" width="8.54296875" style="1" customWidth="1"/>
    <col min="5378" max="5378" width="9.90625" style="1" customWidth="1"/>
    <col min="5379" max="5379" width="14.453125" style="1" customWidth="1"/>
    <col min="5380" max="5380" width="7.453125" style="1" customWidth="1"/>
    <col min="5381" max="5381" width="5.54296875" style="1" customWidth="1"/>
    <col min="5382" max="5382" width="9" style="1" customWidth="1"/>
    <col min="5383" max="5384" width="9.90625" style="1" customWidth="1"/>
    <col min="5385" max="5385" width="11.08984375" style="1" customWidth="1"/>
    <col min="5386" max="5386" width="2.90625" style="1" customWidth="1"/>
    <col min="5387" max="5387" width="3.54296875" style="1" customWidth="1"/>
    <col min="5388" max="5632" width="9.08984375" style="1"/>
    <col min="5633" max="5633" width="8.54296875" style="1" customWidth="1"/>
    <col min="5634" max="5634" width="9.90625" style="1" customWidth="1"/>
    <col min="5635" max="5635" width="14.453125" style="1" customWidth="1"/>
    <col min="5636" max="5636" width="7.453125" style="1" customWidth="1"/>
    <col min="5637" max="5637" width="5.54296875" style="1" customWidth="1"/>
    <col min="5638" max="5638" width="9" style="1" customWidth="1"/>
    <col min="5639" max="5640" width="9.90625" style="1" customWidth="1"/>
    <col min="5641" max="5641" width="11.08984375" style="1" customWidth="1"/>
    <col min="5642" max="5642" width="2.90625" style="1" customWidth="1"/>
    <col min="5643" max="5643" width="3.54296875" style="1" customWidth="1"/>
    <col min="5644" max="5888" width="9.08984375" style="1"/>
    <col min="5889" max="5889" width="8.54296875" style="1" customWidth="1"/>
    <col min="5890" max="5890" width="9.90625" style="1" customWidth="1"/>
    <col min="5891" max="5891" width="14.453125" style="1" customWidth="1"/>
    <col min="5892" max="5892" width="7.453125" style="1" customWidth="1"/>
    <col min="5893" max="5893" width="5.54296875" style="1" customWidth="1"/>
    <col min="5894" max="5894" width="9" style="1" customWidth="1"/>
    <col min="5895" max="5896" width="9.90625" style="1" customWidth="1"/>
    <col min="5897" max="5897" width="11.08984375" style="1" customWidth="1"/>
    <col min="5898" max="5898" width="2.90625" style="1" customWidth="1"/>
    <col min="5899" max="5899" width="3.54296875" style="1" customWidth="1"/>
    <col min="5900" max="6144" width="9.08984375" style="1"/>
    <col min="6145" max="6145" width="8.54296875" style="1" customWidth="1"/>
    <col min="6146" max="6146" width="9.90625" style="1" customWidth="1"/>
    <col min="6147" max="6147" width="14.453125" style="1" customWidth="1"/>
    <col min="6148" max="6148" width="7.453125" style="1" customWidth="1"/>
    <col min="6149" max="6149" width="5.54296875" style="1" customWidth="1"/>
    <col min="6150" max="6150" width="9" style="1" customWidth="1"/>
    <col min="6151" max="6152" width="9.90625" style="1" customWidth="1"/>
    <col min="6153" max="6153" width="11.08984375" style="1" customWidth="1"/>
    <col min="6154" max="6154" width="2.90625" style="1" customWidth="1"/>
    <col min="6155" max="6155" width="3.54296875" style="1" customWidth="1"/>
    <col min="6156" max="6400" width="9.08984375" style="1"/>
    <col min="6401" max="6401" width="8.54296875" style="1" customWidth="1"/>
    <col min="6402" max="6402" width="9.90625" style="1" customWidth="1"/>
    <col min="6403" max="6403" width="14.453125" style="1" customWidth="1"/>
    <col min="6404" max="6404" width="7.453125" style="1" customWidth="1"/>
    <col min="6405" max="6405" width="5.54296875" style="1" customWidth="1"/>
    <col min="6406" max="6406" width="9" style="1" customWidth="1"/>
    <col min="6407" max="6408" width="9.90625" style="1" customWidth="1"/>
    <col min="6409" max="6409" width="11.08984375" style="1" customWidth="1"/>
    <col min="6410" max="6410" width="2.90625" style="1" customWidth="1"/>
    <col min="6411" max="6411" width="3.54296875" style="1" customWidth="1"/>
    <col min="6412" max="6656" width="9.08984375" style="1"/>
    <col min="6657" max="6657" width="8.54296875" style="1" customWidth="1"/>
    <col min="6658" max="6658" width="9.90625" style="1" customWidth="1"/>
    <col min="6659" max="6659" width="14.453125" style="1" customWidth="1"/>
    <col min="6660" max="6660" width="7.453125" style="1" customWidth="1"/>
    <col min="6661" max="6661" width="5.54296875" style="1" customWidth="1"/>
    <col min="6662" max="6662" width="9" style="1" customWidth="1"/>
    <col min="6663" max="6664" width="9.90625" style="1" customWidth="1"/>
    <col min="6665" max="6665" width="11.08984375" style="1" customWidth="1"/>
    <col min="6666" max="6666" width="2.90625" style="1" customWidth="1"/>
    <col min="6667" max="6667" width="3.54296875" style="1" customWidth="1"/>
    <col min="6668" max="6912" width="9.08984375" style="1"/>
    <col min="6913" max="6913" width="8.54296875" style="1" customWidth="1"/>
    <col min="6914" max="6914" width="9.90625" style="1" customWidth="1"/>
    <col min="6915" max="6915" width="14.453125" style="1" customWidth="1"/>
    <col min="6916" max="6916" width="7.453125" style="1" customWidth="1"/>
    <col min="6917" max="6917" width="5.54296875" style="1" customWidth="1"/>
    <col min="6918" max="6918" width="9" style="1" customWidth="1"/>
    <col min="6919" max="6920" width="9.90625" style="1" customWidth="1"/>
    <col min="6921" max="6921" width="11.08984375" style="1" customWidth="1"/>
    <col min="6922" max="6922" width="2.90625" style="1" customWidth="1"/>
    <col min="6923" max="6923" width="3.54296875" style="1" customWidth="1"/>
    <col min="6924" max="7168" width="9.08984375" style="1"/>
    <col min="7169" max="7169" width="8.54296875" style="1" customWidth="1"/>
    <col min="7170" max="7170" width="9.90625" style="1" customWidth="1"/>
    <col min="7171" max="7171" width="14.453125" style="1" customWidth="1"/>
    <col min="7172" max="7172" width="7.453125" style="1" customWidth="1"/>
    <col min="7173" max="7173" width="5.54296875" style="1" customWidth="1"/>
    <col min="7174" max="7174" width="9" style="1" customWidth="1"/>
    <col min="7175" max="7176" width="9.90625" style="1" customWidth="1"/>
    <col min="7177" max="7177" width="11.08984375" style="1" customWidth="1"/>
    <col min="7178" max="7178" width="2.90625" style="1" customWidth="1"/>
    <col min="7179" max="7179" width="3.54296875" style="1" customWidth="1"/>
    <col min="7180" max="7424" width="9.08984375" style="1"/>
    <col min="7425" max="7425" width="8.54296875" style="1" customWidth="1"/>
    <col min="7426" max="7426" width="9.90625" style="1" customWidth="1"/>
    <col min="7427" max="7427" width="14.453125" style="1" customWidth="1"/>
    <col min="7428" max="7428" width="7.453125" style="1" customWidth="1"/>
    <col min="7429" max="7429" width="5.54296875" style="1" customWidth="1"/>
    <col min="7430" max="7430" width="9" style="1" customWidth="1"/>
    <col min="7431" max="7432" width="9.90625" style="1" customWidth="1"/>
    <col min="7433" max="7433" width="11.08984375" style="1" customWidth="1"/>
    <col min="7434" max="7434" width="2.90625" style="1" customWidth="1"/>
    <col min="7435" max="7435" width="3.54296875" style="1" customWidth="1"/>
    <col min="7436" max="7680" width="9.08984375" style="1"/>
    <col min="7681" max="7681" width="8.54296875" style="1" customWidth="1"/>
    <col min="7682" max="7682" width="9.90625" style="1" customWidth="1"/>
    <col min="7683" max="7683" width="14.453125" style="1" customWidth="1"/>
    <col min="7684" max="7684" width="7.453125" style="1" customWidth="1"/>
    <col min="7685" max="7685" width="5.54296875" style="1" customWidth="1"/>
    <col min="7686" max="7686" width="9" style="1" customWidth="1"/>
    <col min="7687" max="7688" width="9.90625" style="1" customWidth="1"/>
    <col min="7689" max="7689" width="11.08984375" style="1" customWidth="1"/>
    <col min="7690" max="7690" width="2.90625" style="1" customWidth="1"/>
    <col min="7691" max="7691" width="3.54296875" style="1" customWidth="1"/>
    <col min="7692" max="7936" width="9.08984375" style="1"/>
    <col min="7937" max="7937" width="8.54296875" style="1" customWidth="1"/>
    <col min="7938" max="7938" width="9.90625" style="1" customWidth="1"/>
    <col min="7939" max="7939" width="14.453125" style="1" customWidth="1"/>
    <col min="7940" max="7940" width="7.453125" style="1" customWidth="1"/>
    <col min="7941" max="7941" width="5.54296875" style="1" customWidth="1"/>
    <col min="7942" max="7942" width="9" style="1" customWidth="1"/>
    <col min="7943" max="7944" width="9.90625" style="1" customWidth="1"/>
    <col min="7945" max="7945" width="11.08984375" style="1" customWidth="1"/>
    <col min="7946" max="7946" width="2.90625" style="1" customWidth="1"/>
    <col min="7947" max="7947" width="3.54296875" style="1" customWidth="1"/>
    <col min="7948" max="8192" width="9.08984375" style="1"/>
    <col min="8193" max="8193" width="8.54296875" style="1" customWidth="1"/>
    <col min="8194" max="8194" width="9.90625" style="1" customWidth="1"/>
    <col min="8195" max="8195" width="14.453125" style="1" customWidth="1"/>
    <col min="8196" max="8196" width="7.453125" style="1" customWidth="1"/>
    <col min="8197" max="8197" width="5.54296875" style="1" customWidth="1"/>
    <col min="8198" max="8198" width="9" style="1" customWidth="1"/>
    <col min="8199" max="8200" width="9.90625" style="1" customWidth="1"/>
    <col min="8201" max="8201" width="11.08984375" style="1" customWidth="1"/>
    <col min="8202" max="8202" width="2.90625" style="1" customWidth="1"/>
    <col min="8203" max="8203" width="3.54296875" style="1" customWidth="1"/>
    <col min="8204" max="8448" width="9.08984375" style="1"/>
    <col min="8449" max="8449" width="8.54296875" style="1" customWidth="1"/>
    <col min="8450" max="8450" width="9.90625" style="1" customWidth="1"/>
    <col min="8451" max="8451" width="14.453125" style="1" customWidth="1"/>
    <col min="8452" max="8452" width="7.453125" style="1" customWidth="1"/>
    <col min="8453" max="8453" width="5.54296875" style="1" customWidth="1"/>
    <col min="8454" max="8454" width="9" style="1" customWidth="1"/>
    <col min="8455" max="8456" width="9.90625" style="1" customWidth="1"/>
    <col min="8457" max="8457" width="11.08984375" style="1" customWidth="1"/>
    <col min="8458" max="8458" width="2.90625" style="1" customWidth="1"/>
    <col min="8459" max="8459" width="3.54296875" style="1" customWidth="1"/>
    <col min="8460" max="8704" width="9.08984375" style="1"/>
    <col min="8705" max="8705" width="8.54296875" style="1" customWidth="1"/>
    <col min="8706" max="8706" width="9.90625" style="1" customWidth="1"/>
    <col min="8707" max="8707" width="14.453125" style="1" customWidth="1"/>
    <col min="8708" max="8708" width="7.453125" style="1" customWidth="1"/>
    <col min="8709" max="8709" width="5.54296875" style="1" customWidth="1"/>
    <col min="8710" max="8710" width="9" style="1" customWidth="1"/>
    <col min="8711" max="8712" width="9.90625" style="1" customWidth="1"/>
    <col min="8713" max="8713" width="11.08984375" style="1" customWidth="1"/>
    <col min="8714" max="8714" width="2.90625" style="1" customWidth="1"/>
    <col min="8715" max="8715" width="3.54296875" style="1" customWidth="1"/>
    <col min="8716" max="8960" width="9.08984375" style="1"/>
    <col min="8961" max="8961" width="8.54296875" style="1" customWidth="1"/>
    <col min="8962" max="8962" width="9.90625" style="1" customWidth="1"/>
    <col min="8963" max="8963" width="14.453125" style="1" customWidth="1"/>
    <col min="8964" max="8964" width="7.453125" style="1" customWidth="1"/>
    <col min="8965" max="8965" width="5.54296875" style="1" customWidth="1"/>
    <col min="8966" max="8966" width="9" style="1" customWidth="1"/>
    <col min="8967" max="8968" width="9.90625" style="1" customWidth="1"/>
    <col min="8969" max="8969" width="11.08984375" style="1" customWidth="1"/>
    <col min="8970" max="8970" width="2.90625" style="1" customWidth="1"/>
    <col min="8971" max="8971" width="3.54296875" style="1" customWidth="1"/>
    <col min="8972" max="9216" width="9.08984375" style="1"/>
    <col min="9217" max="9217" width="8.54296875" style="1" customWidth="1"/>
    <col min="9218" max="9218" width="9.90625" style="1" customWidth="1"/>
    <col min="9219" max="9219" width="14.453125" style="1" customWidth="1"/>
    <col min="9220" max="9220" width="7.453125" style="1" customWidth="1"/>
    <col min="9221" max="9221" width="5.54296875" style="1" customWidth="1"/>
    <col min="9222" max="9222" width="9" style="1" customWidth="1"/>
    <col min="9223" max="9224" width="9.90625" style="1" customWidth="1"/>
    <col min="9225" max="9225" width="11.08984375" style="1" customWidth="1"/>
    <col min="9226" max="9226" width="2.90625" style="1" customWidth="1"/>
    <col min="9227" max="9227" width="3.54296875" style="1" customWidth="1"/>
    <col min="9228" max="9472" width="9.08984375" style="1"/>
    <col min="9473" max="9473" width="8.54296875" style="1" customWidth="1"/>
    <col min="9474" max="9474" width="9.90625" style="1" customWidth="1"/>
    <col min="9475" max="9475" width="14.453125" style="1" customWidth="1"/>
    <col min="9476" max="9476" width="7.453125" style="1" customWidth="1"/>
    <col min="9477" max="9477" width="5.54296875" style="1" customWidth="1"/>
    <col min="9478" max="9478" width="9" style="1" customWidth="1"/>
    <col min="9479" max="9480" width="9.90625" style="1" customWidth="1"/>
    <col min="9481" max="9481" width="11.08984375" style="1" customWidth="1"/>
    <col min="9482" max="9482" width="2.90625" style="1" customWidth="1"/>
    <col min="9483" max="9483" width="3.54296875" style="1" customWidth="1"/>
    <col min="9484" max="9728" width="9.08984375" style="1"/>
    <col min="9729" max="9729" width="8.54296875" style="1" customWidth="1"/>
    <col min="9730" max="9730" width="9.90625" style="1" customWidth="1"/>
    <col min="9731" max="9731" width="14.453125" style="1" customWidth="1"/>
    <col min="9732" max="9732" width="7.453125" style="1" customWidth="1"/>
    <col min="9733" max="9733" width="5.54296875" style="1" customWidth="1"/>
    <col min="9734" max="9734" width="9" style="1" customWidth="1"/>
    <col min="9735" max="9736" width="9.90625" style="1" customWidth="1"/>
    <col min="9737" max="9737" width="11.08984375" style="1" customWidth="1"/>
    <col min="9738" max="9738" width="2.90625" style="1" customWidth="1"/>
    <col min="9739" max="9739" width="3.54296875" style="1" customWidth="1"/>
    <col min="9740" max="9984" width="9.08984375" style="1"/>
    <col min="9985" max="9985" width="8.54296875" style="1" customWidth="1"/>
    <col min="9986" max="9986" width="9.90625" style="1" customWidth="1"/>
    <col min="9987" max="9987" width="14.453125" style="1" customWidth="1"/>
    <col min="9988" max="9988" width="7.453125" style="1" customWidth="1"/>
    <col min="9989" max="9989" width="5.54296875" style="1" customWidth="1"/>
    <col min="9990" max="9990" width="9" style="1" customWidth="1"/>
    <col min="9991" max="9992" width="9.90625" style="1" customWidth="1"/>
    <col min="9993" max="9993" width="11.08984375" style="1" customWidth="1"/>
    <col min="9994" max="9994" width="2.90625" style="1" customWidth="1"/>
    <col min="9995" max="9995" width="3.54296875" style="1" customWidth="1"/>
    <col min="9996" max="10240" width="9.08984375" style="1"/>
    <col min="10241" max="10241" width="8.54296875" style="1" customWidth="1"/>
    <col min="10242" max="10242" width="9.90625" style="1" customWidth="1"/>
    <col min="10243" max="10243" width="14.453125" style="1" customWidth="1"/>
    <col min="10244" max="10244" width="7.453125" style="1" customWidth="1"/>
    <col min="10245" max="10245" width="5.54296875" style="1" customWidth="1"/>
    <col min="10246" max="10246" width="9" style="1" customWidth="1"/>
    <col min="10247" max="10248" width="9.90625" style="1" customWidth="1"/>
    <col min="10249" max="10249" width="11.08984375" style="1" customWidth="1"/>
    <col min="10250" max="10250" width="2.90625" style="1" customWidth="1"/>
    <col min="10251" max="10251" width="3.54296875" style="1" customWidth="1"/>
    <col min="10252" max="10496" width="9.08984375" style="1"/>
    <col min="10497" max="10497" width="8.54296875" style="1" customWidth="1"/>
    <col min="10498" max="10498" width="9.90625" style="1" customWidth="1"/>
    <col min="10499" max="10499" width="14.453125" style="1" customWidth="1"/>
    <col min="10500" max="10500" width="7.453125" style="1" customWidth="1"/>
    <col min="10501" max="10501" width="5.54296875" style="1" customWidth="1"/>
    <col min="10502" max="10502" width="9" style="1" customWidth="1"/>
    <col min="10503" max="10504" width="9.90625" style="1" customWidth="1"/>
    <col min="10505" max="10505" width="11.08984375" style="1" customWidth="1"/>
    <col min="10506" max="10506" width="2.90625" style="1" customWidth="1"/>
    <col min="10507" max="10507" width="3.54296875" style="1" customWidth="1"/>
    <col min="10508" max="10752" width="9.08984375" style="1"/>
    <col min="10753" max="10753" width="8.54296875" style="1" customWidth="1"/>
    <col min="10754" max="10754" width="9.90625" style="1" customWidth="1"/>
    <col min="10755" max="10755" width="14.453125" style="1" customWidth="1"/>
    <col min="10756" max="10756" width="7.453125" style="1" customWidth="1"/>
    <col min="10757" max="10757" width="5.54296875" style="1" customWidth="1"/>
    <col min="10758" max="10758" width="9" style="1" customWidth="1"/>
    <col min="10759" max="10760" width="9.90625" style="1" customWidth="1"/>
    <col min="10761" max="10761" width="11.08984375" style="1" customWidth="1"/>
    <col min="10762" max="10762" width="2.90625" style="1" customWidth="1"/>
    <col min="10763" max="10763" width="3.54296875" style="1" customWidth="1"/>
    <col min="10764" max="11008" width="9.08984375" style="1"/>
    <col min="11009" max="11009" width="8.54296875" style="1" customWidth="1"/>
    <col min="11010" max="11010" width="9.90625" style="1" customWidth="1"/>
    <col min="11011" max="11011" width="14.453125" style="1" customWidth="1"/>
    <col min="11012" max="11012" width="7.453125" style="1" customWidth="1"/>
    <col min="11013" max="11013" width="5.54296875" style="1" customWidth="1"/>
    <col min="11014" max="11014" width="9" style="1" customWidth="1"/>
    <col min="11015" max="11016" width="9.90625" style="1" customWidth="1"/>
    <col min="11017" max="11017" width="11.08984375" style="1" customWidth="1"/>
    <col min="11018" max="11018" width="2.90625" style="1" customWidth="1"/>
    <col min="11019" max="11019" width="3.54296875" style="1" customWidth="1"/>
    <col min="11020" max="11264" width="9.08984375" style="1"/>
    <col min="11265" max="11265" width="8.54296875" style="1" customWidth="1"/>
    <col min="11266" max="11266" width="9.90625" style="1" customWidth="1"/>
    <col min="11267" max="11267" width="14.453125" style="1" customWidth="1"/>
    <col min="11268" max="11268" width="7.453125" style="1" customWidth="1"/>
    <col min="11269" max="11269" width="5.54296875" style="1" customWidth="1"/>
    <col min="11270" max="11270" width="9" style="1" customWidth="1"/>
    <col min="11271" max="11272" width="9.90625" style="1" customWidth="1"/>
    <col min="11273" max="11273" width="11.08984375" style="1" customWidth="1"/>
    <col min="11274" max="11274" width="2.90625" style="1" customWidth="1"/>
    <col min="11275" max="11275" width="3.54296875" style="1" customWidth="1"/>
    <col min="11276" max="11520" width="9.08984375" style="1"/>
    <col min="11521" max="11521" width="8.54296875" style="1" customWidth="1"/>
    <col min="11522" max="11522" width="9.90625" style="1" customWidth="1"/>
    <col min="11523" max="11523" width="14.453125" style="1" customWidth="1"/>
    <col min="11524" max="11524" width="7.453125" style="1" customWidth="1"/>
    <col min="11525" max="11525" width="5.54296875" style="1" customWidth="1"/>
    <col min="11526" max="11526" width="9" style="1" customWidth="1"/>
    <col min="11527" max="11528" width="9.90625" style="1" customWidth="1"/>
    <col min="11529" max="11529" width="11.08984375" style="1" customWidth="1"/>
    <col min="11530" max="11530" width="2.90625" style="1" customWidth="1"/>
    <col min="11531" max="11531" width="3.54296875" style="1" customWidth="1"/>
    <col min="11532" max="11776" width="9.08984375" style="1"/>
    <col min="11777" max="11777" width="8.54296875" style="1" customWidth="1"/>
    <col min="11778" max="11778" width="9.90625" style="1" customWidth="1"/>
    <col min="11779" max="11779" width="14.453125" style="1" customWidth="1"/>
    <col min="11780" max="11780" width="7.453125" style="1" customWidth="1"/>
    <col min="11781" max="11781" width="5.54296875" style="1" customWidth="1"/>
    <col min="11782" max="11782" width="9" style="1" customWidth="1"/>
    <col min="11783" max="11784" width="9.90625" style="1" customWidth="1"/>
    <col min="11785" max="11785" width="11.08984375" style="1" customWidth="1"/>
    <col min="11786" max="11786" width="2.90625" style="1" customWidth="1"/>
    <col min="11787" max="11787" width="3.54296875" style="1" customWidth="1"/>
    <col min="11788" max="12032" width="9.08984375" style="1"/>
    <col min="12033" max="12033" width="8.54296875" style="1" customWidth="1"/>
    <col min="12034" max="12034" width="9.90625" style="1" customWidth="1"/>
    <col min="12035" max="12035" width="14.453125" style="1" customWidth="1"/>
    <col min="12036" max="12036" width="7.453125" style="1" customWidth="1"/>
    <col min="12037" max="12037" width="5.54296875" style="1" customWidth="1"/>
    <col min="12038" max="12038" width="9" style="1" customWidth="1"/>
    <col min="12039" max="12040" width="9.90625" style="1" customWidth="1"/>
    <col min="12041" max="12041" width="11.08984375" style="1" customWidth="1"/>
    <col min="12042" max="12042" width="2.90625" style="1" customWidth="1"/>
    <col min="12043" max="12043" width="3.54296875" style="1" customWidth="1"/>
    <col min="12044" max="12288" width="9.08984375" style="1"/>
    <col min="12289" max="12289" width="8.54296875" style="1" customWidth="1"/>
    <col min="12290" max="12290" width="9.90625" style="1" customWidth="1"/>
    <col min="12291" max="12291" width="14.453125" style="1" customWidth="1"/>
    <col min="12292" max="12292" width="7.453125" style="1" customWidth="1"/>
    <col min="12293" max="12293" width="5.54296875" style="1" customWidth="1"/>
    <col min="12294" max="12294" width="9" style="1" customWidth="1"/>
    <col min="12295" max="12296" width="9.90625" style="1" customWidth="1"/>
    <col min="12297" max="12297" width="11.08984375" style="1" customWidth="1"/>
    <col min="12298" max="12298" width="2.90625" style="1" customWidth="1"/>
    <col min="12299" max="12299" width="3.54296875" style="1" customWidth="1"/>
    <col min="12300" max="12544" width="9.08984375" style="1"/>
    <col min="12545" max="12545" width="8.54296875" style="1" customWidth="1"/>
    <col min="12546" max="12546" width="9.90625" style="1" customWidth="1"/>
    <col min="12547" max="12547" width="14.453125" style="1" customWidth="1"/>
    <col min="12548" max="12548" width="7.453125" style="1" customWidth="1"/>
    <col min="12549" max="12549" width="5.54296875" style="1" customWidth="1"/>
    <col min="12550" max="12550" width="9" style="1" customWidth="1"/>
    <col min="12551" max="12552" width="9.90625" style="1" customWidth="1"/>
    <col min="12553" max="12553" width="11.08984375" style="1" customWidth="1"/>
    <col min="12554" max="12554" width="2.90625" style="1" customWidth="1"/>
    <col min="12555" max="12555" width="3.54296875" style="1" customWidth="1"/>
    <col min="12556" max="12800" width="9.08984375" style="1"/>
    <col min="12801" max="12801" width="8.54296875" style="1" customWidth="1"/>
    <col min="12802" max="12802" width="9.90625" style="1" customWidth="1"/>
    <col min="12803" max="12803" width="14.453125" style="1" customWidth="1"/>
    <col min="12804" max="12804" width="7.453125" style="1" customWidth="1"/>
    <col min="12805" max="12805" width="5.54296875" style="1" customWidth="1"/>
    <col min="12806" max="12806" width="9" style="1" customWidth="1"/>
    <col min="12807" max="12808" width="9.90625" style="1" customWidth="1"/>
    <col min="12809" max="12809" width="11.08984375" style="1" customWidth="1"/>
    <col min="12810" max="12810" width="2.90625" style="1" customWidth="1"/>
    <col min="12811" max="12811" width="3.54296875" style="1" customWidth="1"/>
    <col min="12812" max="13056" width="9.08984375" style="1"/>
    <col min="13057" max="13057" width="8.54296875" style="1" customWidth="1"/>
    <col min="13058" max="13058" width="9.90625" style="1" customWidth="1"/>
    <col min="13059" max="13059" width="14.453125" style="1" customWidth="1"/>
    <col min="13060" max="13060" width="7.453125" style="1" customWidth="1"/>
    <col min="13061" max="13061" width="5.54296875" style="1" customWidth="1"/>
    <col min="13062" max="13062" width="9" style="1" customWidth="1"/>
    <col min="13063" max="13064" width="9.90625" style="1" customWidth="1"/>
    <col min="13065" max="13065" width="11.08984375" style="1" customWidth="1"/>
    <col min="13066" max="13066" width="2.90625" style="1" customWidth="1"/>
    <col min="13067" max="13067" width="3.54296875" style="1" customWidth="1"/>
    <col min="13068" max="13312" width="9.08984375" style="1"/>
    <col min="13313" max="13313" width="8.54296875" style="1" customWidth="1"/>
    <col min="13314" max="13314" width="9.90625" style="1" customWidth="1"/>
    <col min="13315" max="13315" width="14.453125" style="1" customWidth="1"/>
    <col min="13316" max="13316" width="7.453125" style="1" customWidth="1"/>
    <col min="13317" max="13317" width="5.54296875" style="1" customWidth="1"/>
    <col min="13318" max="13318" width="9" style="1" customWidth="1"/>
    <col min="13319" max="13320" width="9.90625" style="1" customWidth="1"/>
    <col min="13321" max="13321" width="11.08984375" style="1" customWidth="1"/>
    <col min="13322" max="13322" width="2.90625" style="1" customWidth="1"/>
    <col min="13323" max="13323" width="3.54296875" style="1" customWidth="1"/>
    <col min="13324" max="13568" width="9.08984375" style="1"/>
    <col min="13569" max="13569" width="8.54296875" style="1" customWidth="1"/>
    <col min="13570" max="13570" width="9.90625" style="1" customWidth="1"/>
    <col min="13571" max="13571" width="14.453125" style="1" customWidth="1"/>
    <col min="13572" max="13572" width="7.453125" style="1" customWidth="1"/>
    <col min="13573" max="13573" width="5.54296875" style="1" customWidth="1"/>
    <col min="13574" max="13574" width="9" style="1" customWidth="1"/>
    <col min="13575" max="13576" width="9.90625" style="1" customWidth="1"/>
    <col min="13577" max="13577" width="11.08984375" style="1" customWidth="1"/>
    <col min="13578" max="13578" width="2.90625" style="1" customWidth="1"/>
    <col min="13579" max="13579" width="3.54296875" style="1" customWidth="1"/>
    <col min="13580" max="13824" width="9.08984375" style="1"/>
    <col min="13825" max="13825" width="8.54296875" style="1" customWidth="1"/>
    <col min="13826" max="13826" width="9.90625" style="1" customWidth="1"/>
    <col min="13827" max="13827" width="14.453125" style="1" customWidth="1"/>
    <col min="13828" max="13828" width="7.453125" style="1" customWidth="1"/>
    <col min="13829" max="13829" width="5.54296875" style="1" customWidth="1"/>
    <col min="13830" max="13830" width="9" style="1" customWidth="1"/>
    <col min="13831" max="13832" width="9.90625" style="1" customWidth="1"/>
    <col min="13833" max="13833" width="11.08984375" style="1" customWidth="1"/>
    <col min="13834" max="13834" width="2.90625" style="1" customWidth="1"/>
    <col min="13835" max="13835" width="3.54296875" style="1" customWidth="1"/>
    <col min="13836" max="14080" width="9.08984375" style="1"/>
    <col min="14081" max="14081" width="8.54296875" style="1" customWidth="1"/>
    <col min="14082" max="14082" width="9.90625" style="1" customWidth="1"/>
    <col min="14083" max="14083" width="14.453125" style="1" customWidth="1"/>
    <col min="14084" max="14084" width="7.453125" style="1" customWidth="1"/>
    <col min="14085" max="14085" width="5.54296875" style="1" customWidth="1"/>
    <col min="14086" max="14086" width="9" style="1" customWidth="1"/>
    <col min="14087" max="14088" width="9.90625" style="1" customWidth="1"/>
    <col min="14089" max="14089" width="11.08984375" style="1" customWidth="1"/>
    <col min="14090" max="14090" width="2.90625" style="1" customWidth="1"/>
    <col min="14091" max="14091" width="3.54296875" style="1" customWidth="1"/>
    <col min="14092" max="14336" width="9.08984375" style="1"/>
    <col min="14337" max="14337" width="8.54296875" style="1" customWidth="1"/>
    <col min="14338" max="14338" width="9.90625" style="1" customWidth="1"/>
    <col min="14339" max="14339" width="14.453125" style="1" customWidth="1"/>
    <col min="14340" max="14340" width="7.453125" style="1" customWidth="1"/>
    <col min="14341" max="14341" width="5.54296875" style="1" customWidth="1"/>
    <col min="14342" max="14342" width="9" style="1" customWidth="1"/>
    <col min="14343" max="14344" width="9.90625" style="1" customWidth="1"/>
    <col min="14345" max="14345" width="11.08984375" style="1" customWidth="1"/>
    <col min="14346" max="14346" width="2.90625" style="1" customWidth="1"/>
    <col min="14347" max="14347" width="3.54296875" style="1" customWidth="1"/>
    <col min="14348" max="14592" width="9.08984375" style="1"/>
    <col min="14593" max="14593" width="8.54296875" style="1" customWidth="1"/>
    <col min="14594" max="14594" width="9.90625" style="1" customWidth="1"/>
    <col min="14595" max="14595" width="14.453125" style="1" customWidth="1"/>
    <col min="14596" max="14596" width="7.453125" style="1" customWidth="1"/>
    <col min="14597" max="14597" width="5.54296875" style="1" customWidth="1"/>
    <col min="14598" max="14598" width="9" style="1" customWidth="1"/>
    <col min="14599" max="14600" width="9.90625" style="1" customWidth="1"/>
    <col min="14601" max="14601" width="11.08984375" style="1" customWidth="1"/>
    <col min="14602" max="14602" width="2.90625" style="1" customWidth="1"/>
    <col min="14603" max="14603" width="3.54296875" style="1" customWidth="1"/>
    <col min="14604" max="14848" width="9.08984375" style="1"/>
    <col min="14849" max="14849" width="8.54296875" style="1" customWidth="1"/>
    <col min="14850" max="14850" width="9.90625" style="1" customWidth="1"/>
    <col min="14851" max="14851" width="14.453125" style="1" customWidth="1"/>
    <col min="14852" max="14852" width="7.453125" style="1" customWidth="1"/>
    <col min="14853" max="14853" width="5.54296875" style="1" customWidth="1"/>
    <col min="14854" max="14854" width="9" style="1" customWidth="1"/>
    <col min="14855" max="14856" width="9.90625" style="1" customWidth="1"/>
    <col min="14857" max="14857" width="11.08984375" style="1" customWidth="1"/>
    <col min="14858" max="14858" width="2.90625" style="1" customWidth="1"/>
    <col min="14859" max="14859" width="3.54296875" style="1" customWidth="1"/>
    <col min="14860" max="15104" width="9.08984375" style="1"/>
    <col min="15105" max="15105" width="8.54296875" style="1" customWidth="1"/>
    <col min="15106" max="15106" width="9.90625" style="1" customWidth="1"/>
    <col min="15107" max="15107" width="14.453125" style="1" customWidth="1"/>
    <col min="15108" max="15108" width="7.453125" style="1" customWidth="1"/>
    <col min="15109" max="15109" width="5.54296875" style="1" customWidth="1"/>
    <col min="15110" max="15110" width="9" style="1" customWidth="1"/>
    <col min="15111" max="15112" width="9.90625" style="1" customWidth="1"/>
    <col min="15113" max="15113" width="11.08984375" style="1" customWidth="1"/>
    <col min="15114" max="15114" width="2.90625" style="1" customWidth="1"/>
    <col min="15115" max="15115" width="3.54296875" style="1" customWidth="1"/>
    <col min="15116" max="15360" width="9.08984375" style="1"/>
    <col min="15361" max="15361" width="8.54296875" style="1" customWidth="1"/>
    <col min="15362" max="15362" width="9.90625" style="1" customWidth="1"/>
    <col min="15363" max="15363" width="14.453125" style="1" customWidth="1"/>
    <col min="15364" max="15364" width="7.453125" style="1" customWidth="1"/>
    <col min="15365" max="15365" width="5.54296875" style="1" customWidth="1"/>
    <col min="15366" max="15366" width="9" style="1" customWidth="1"/>
    <col min="15367" max="15368" width="9.90625" style="1" customWidth="1"/>
    <col min="15369" max="15369" width="11.08984375" style="1" customWidth="1"/>
    <col min="15370" max="15370" width="2.90625" style="1" customWidth="1"/>
    <col min="15371" max="15371" width="3.54296875" style="1" customWidth="1"/>
    <col min="15372" max="15616" width="9.08984375" style="1"/>
    <col min="15617" max="15617" width="8.54296875" style="1" customWidth="1"/>
    <col min="15618" max="15618" width="9.90625" style="1" customWidth="1"/>
    <col min="15619" max="15619" width="14.453125" style="1" customWidth="1"/>
    <col min="15620" max="15620" width="7.453125" style="1" customWidth="1"/>
    <col min="15621" max="15621" width="5.54296875" style="1" customWidth="1"/>
    <col min="15622" max="15622" width="9" style="1" customWidth="1"/>
    <col min="15623" max="15624" width="9.90625" style="1" customWidth="1"/>
    <col min="15625" max="15625" width="11.08984375" style="1" customWidth="1"/>
    <col min="15626" max="15626" width="2.90625" style="1" customWidth="1"/>
    <col min="15627" max="15627" width="3.54296875" style="1" customWidth="1"/>
    <col min="15628" max="15872" width="9.08984375" style="1"/>
    <col min="15873" max="15873" width="8.54296875" style="1" customWidth="1"/>
    <col min="15874" max="15874" width="9.90625" style="1" customWidth="1"/>
    <col min="15875" max="15875" width="14.453125" style="1" customWidth="1"/>
    <col min="15876" max="15876" width="7.453125" style="1" customWidth="1"/>
    <col min="15877" max="15877" width="5.54296875" style="1" customWidth="1"/>
    <col min="15878" max="15878" width="9" style="1" customWidth="1"/>
    <col min="15879" max="15880" width="9.90625" style="1" customWidth="1"/>
    <col min="15881" max="15881" width="11.08984375" style="1" customWidth="1"/>
    <col min="15882" max="15882" width="2.90625" style="1" customWidth="1"/>
    <col min="15883" max="15883" width="3.54296875" style="1" customWidth="1"/>
    <col min="15884" max="16128" width="9.08984375" style="1"/>
    <col min="16129" max="16129" width="8.54296875" style="1" customWidth="1"/>
    <col min="16130" max="16130" width="9.90625" style="1" customWidth="1"/>
    <col min="16131" max="16131" width="14.453125" style="1" customWidth="1"/>
    <col min="16132" max="16132" width="7.453125" style="1" customWidth="1"/>
    <col min="16133" max="16133" width="5.54296875" style="1" customWidth="1"/>
    <col min="16134" max="16134" width="9" style="1" customWidth="1"/>
    <col min="16135" max="16136" width="9.90625" style="1" customWidth="1"/>
    <col min="16137" max="16137" width="11.08984375" style="1" customWidth="1"/>
    <col min="16138" max="16138" width="2.90625" style="1" customWidth="1"/>
    <col min="16139" max="16139" width="3.54296875" style="1" customWidth="1"/>
    <col min="16140" max="16384" width="9.08984375" style="1"/>
  </cols>
  <sheetData>
    <row r="1" spans="1:10" ht="44.15" customHeight="1" x14ac:dyDescent="0.3">
      <c r="A1" s="100" t="s">
        <v>203</v>
      </c>
      <c r="B1" s="101"/>
      <c r="C1" s="101"/>
      <c r="D1" s="101"/>
      <c r="E1" s="101"/>
      <c r="F1" s="101"/>
      <c r="G1" s="101"/>
      <c r="H1" s="101"/>
      <c r="I1" s="101"/>
      <c r="J1" s="102"/>
    </row>
    <row r="2" spans="1:10" x14ac:dyDescent="0.3">
      <c r="A2" s="103" t="s">
        <v>0</v>
      </c>
      <c r="B2" s="104"/>
      <c r="C2" s="104"/>
      <c r="D2" s="104"/>
      <c r="E2" s="104"/>
      <c r="F2" s="104"/>
      <c r="G2" s="104"/>
      <c r="H2" s="104"/>
      <c r="I2" s="104"/>
      <c r="J2" s="105"/>
    </row>
    <row r="3" spans="1:10" x14ac:dyDescent="0.3">
      <c r="A3" s="76" t="s">
        <v>1</v>
      </c>
      <c r="B3" s="77"/>
      <c r="C3" s="77"/>
      <c r="D3" s="77"/>
      <c r="E3" s="78"/>
      <c r="F3" s="106" t="str">
        <f ca="1">TEXT(TODAY(),"DD/MM/YYYY")</f>
        <v>03/09/2025</v>
      </c>
      <c r="G3" s="107"/>
      <c r="H3" s="107"/>
      <c r="I3" s="107"/>
      <c r="J3" s="108"/>
    </row>
    <row r="4" spans="1:10" ht="15" customHeight="1" x14ac:dyDescent="0.3">
      <c r="A4" s="76" t="s">
        <v>2</v>
      </c>
      <c r="B4" s="77"/>
      <c r="C4" s="77"/>
      <c r="D4" s="77"/>
      <c r="E4" s="78"/>
      <c r="F4" s="112" t="s">
        <v>104</v>
      </c>
      <c r="G4" s="113"/>
      <c r="H4" s="113"/>
      <c r="I4" s="113"/>
      <c r="J4" s="114"/>
    </row>
    <row r="5" spans="1:10" x14ac:dyDescent="0.3">
      <c r="A5" s="76" t="s">
        <v>3</v>
      </c>
      <c r="B5" s="77"/>
      <c r="C5" s="77"/>
      <c r="D5" s="77"/>
      <c r="E5" s="78"/>
      <c r="F5" s="95">
        <v>45902</v>
      </c>
      <c r="G5" s="96"/>
      <c r="H5" s="96"/>
      <c r="I5" s="96"/>
      <c r="J5" s="97"/>
    </row>
    <row r="6" spans="1:10" ht="16.5" customHeight="1" x14ac:dyDescent="0.3">
      <c r="A6" s="76" t="s">
        <v>4</v>
      </c>
      <c r="B6" s="77"/>
      <c r="C6" s="77"/>
      <c r="D6" s="77"/>
      <c r="E6" s="78"/>
      <c r="F6" s="91" t="s">
        <v>108</v>
      </c>
      <c r="G6" s="93"/>
      <c r="H6" s="93"/>
      <c r="I6" s="93"/>
      <c r="J6" s="94"/>
    </row>
    <row r="7" spans="1:10" ht="15" customHeight="1" x14ac:dyDescent="0.3">
      <c r="A7" s="76" t="s">
        <v>5</v>
      </c>
      <c r="B7" s="77"/>
      <c r="C7" s="77"/>
      <c r="D7" s="77"/>
      <c r="E7" s="78"/>
      <c r="F7" s="91" t="str">
        <f>F6</f>
        <v>M/s.Satellite Developers Private Limited</v>
      </c>
      <c r="G7" s="93"/>
      <c r="H7" s="93"/>
      <c r="I7" s="93"/>
      <c r="J7" s="94"/>
    </row>
    <row r="8" spans="1:10" x14ac:dyDescent="0.3">
      <c r="A8" s="76" t="s">
        <v>6</v>
      </c>
      <c r="B8" s="77"/>
      <c r="C8" s="77"/>
      <c r="D8" s="77"/>
      <c r="E8" s="78"/>
      <c r="F8" s="109" t="s">
        <v>105</v>
      </c>
      <c r="G8" s="110"/>
      <c r="H8" s="110"/>
      <c r="I8" s="110"/>
      <c r="J8" s="111"/>
    </row>
    <row r="9" spans="1:10" x14ac:dyDescent="0.3">
      <c r="A9" s="76" t="s">
        <v>204</v>
      </c>
      <c r="B9" s="77"/>
      <c r="C9" s="77"/>
      <c r="D9" s="77"/>
      <c r="E9" s="78"/>
      <c r="F9" s="76">
        <v>2261296900</v>
      </c>
      <c r="G9" s="77"/>
      <c r="H9" s="77"/>
      <c r="I9" s="77"/>
      <c r="J9" s="78"/>
    </row>
    <row r="10" spans="1:10" x14ac:dyDescent="0.3">
      <c r="A10" s="76" t="s">
        <v>205</v>
      </c>
      <c r="B10" s="77"/>
      <c r="C10" s="77"/>
      <c r="D10" s="77"/>
      <c r="E10" s="78"/>
      <c r="F10" s="76" t="s">
        <v>37</v>
      </c>
      <c r="G10" s="77"/>
      <c r="H10" s="77"/>
      <c r="I10" s="77"/>
      <c r="J10" s="78"/>
    </row>
    <row r="11" spans="1:10" x14ac:dyDescent="0.3">
      <c r="A11" s="76" t="s">
        <v>7</v>
      </c>
      <c r="B11" s="77"/>
      <c r="C11" s="77"/>
      <c r="D11" s="77"/>
      <c r="E11" s="78"/>
      <c r="F11" s="84" t="s">
        <v>196</v>
      </c>
      <c r="G11" s="85"/>
      <c r="H11" s="85"/>
      <c r="I11" s="85"/>
      <c r="J11" s="86"/>
    </row>
    <row r="12" spans="1:10" ht="16.5" customHeight="1" x14ac:dyDescent="0.3">
      <c r="A12" s="76" t="s">
        <v>8</v>
      </c>
      <c r="B12" s="77"/>
      <c r="C12" s="77"/>
      <c r="D12" s="77"/>
      <c r="E12" s="78"/>
      <c r="F12" s="88" t="s">
        <v>208</v>
      </c>
      <c r="G12" s="89"/>
      <c r="H12" s="89"/>
      <c r="I12" s="89"/>
      <c r="J12" s="90"/>
    </row>
    <row r="13" spans="1:10" ht="48.75" customHeight="1" x14ac:dyDescent="0.3">
      <c r="A13" s="76" t="s">
        <v>9</v>
      </c>
      <c r="B13" s="77"/>
      <c r="C13" s="77"/>
      <c r="D13" s="77"/>
      <c r="E13" s="78"/>
      <c r="F13" s="91" t="s">
        <v>201</v>
      </c>
      <c r="G13" s="77"/>
      <c r="H13" s="77"/>
      <c r="I13" s="77"/>
      <c r="J13" s="78"/>
    </row>
    <row r="14" spans="1:10" ht="31.5" customHeight="1" x14ac:dyDescent="0.3">
      <c r="A14" s="92" t="s">
        <v>10</v>
      </c>
      <c r="B14" s="92"/>
      <c r="C14" s="91" t="str">
        <f>CONCATENATE((IF(OR(F8="",F8="NA"),"",F8)),", ",(IF(OR(A15="",A15="NA"),"",A15)),".",(IF(OR(C15="",C15="NA"),"",C15)),", ",(IF(OR(B16="",B16="NA"),"",B16)),", ",(IF(OR(I15="",I15="NA"),"",I15)),", ",(IF(OR(B17="",B17="NA"),"",B17)),", ",(IF(OR(G16="",G16="NA"),"",G16))," - ",(IF(OR(G17="",G17="NA"),"",G17)),".")</f>
        <v>Aarambh, CTS no.16A PART, 16A/1&amp;2, AND 17, Shivaji Nagar Road, Malad (East), Kandivali , Mumbai  - 400064.</v>
      </c>
      <c r="D14" s="93"/>
      <c r="E14" s="93"/>
      <c r="F14" s="93"/>
      <c r="G14" s="93"/>
      <c r="H14" s="93"/>
      <c r="I14" s="93"/>
      <c r="J14" s="94"/>
    </row>
    <row r="15" spans="1:10" ht="15" customHeight="1" x14ac:dyDescent="0.3">
      <c r="A15" s="91" t="s">
        <v>11</v>
      </c>
      <c r="B15" s="94"/>
      <c r="C15" s="91" t="s">
        <v>106</v>
      </c>
      <c r="D15" s="93"/>
      <c r="E15" s="93"/>
      <c r="F15" s="93"/>
      <c r="G15" s="94"/>
      <c r="H15" s="2" t="s">
        <v>12</v>
      </c>
      <c r="I15" s="98" t="s">
        <v>109</v>
      </c>
      <c r="J15" s="99"/>
    </row>
    <row r="16" spans="1:10" x14ac:dyDescent="0.3">
      <c r="A16" s="3" t="s">
        <v>13</v>
      </c>
      <c r="B16" s="76" t="s">
        <v>111</v>
      </c>
      <c r="C16" s="77"/>
      <c r="D16" s="77"/>
      <c r="E16" s="78"/>
      <c r="F16" s="4" t="s">
        <v>14</v>
      </c>
      <c r="G16" s="76" t="s">
        <v>107</v>
      </c>
      <c r="H16" s="77"/>
      <c r="I16" s="77"/>
      <c r="J16" s="78"/>
    </row>
    <row r="17" spans="1:10" x14ac:dyDescent="0.3">
      <c r="A17" s="3" t="s">
        <v>15</v>
      </c>
      <c r="B17" s="76" t="s">
        <v>184</v>
      </c>
      <c r="C17" s="77"/>
      <c r="D17" s="77"/>
      <c r="E17" s="78"/>
      <c r="F17" s="4" t="s">
        <v>16</v>
      </c>
      <c r="G17" s="76">
        <v>400064</v>
      </c>
      <c r="H17" s="77"/>
      <c r="I17" s="77"/>
      <c r="J17" s="78"/>
    </row>
    <row r="18" spans="1:10" ht="32.25" customHeight="1" x14ac:dyDescent="0.3">
      <c r="A18" s="92" t="s">
        <v>17</v>
      </c>
      <c r="B18" s="92"/>
      <c r="C18" s="118" t="s">
        <v>112</v>
      </c>
      <c r="D18" s="118"/>
      <c r="E18" s="118"/>
      <c r="F18" s="119" t="s">
        <v>18</v>
      </c>
      <c r="G18" s="119"/>
      <c r="H18" s="89" t="s">
        <v>110</v>
      </c>
      <c r="I18" s="89"/>
      <c r="J18" s="90"/>
    </row>
    <row r="19" spans="1:10" ht="15" customHeight="1" x14ac:dyDescent="0.3">
      <c r="A19" s="79" t="s">
        <v>19</v>
      </c>
      <c r="B19" s="80"/>
      <c r="C19" s="80"/>
      <c r="D19" s="80"/>
      <c r="E19" s="81"/>
      <c r="F19" s="123" t="s">
        <v>20</v>
      </c>
      <c r="G19" s="124"/>
      <c r="H19" s="124"/>
      <c r="I19" s="124"/>
      <c r="J19" s="125"/>
    </row>
    <row r="20" spans="1:10" x14ac:dyDescent="0.3">
      <c r="A20" s="120"/>
      <c r="B20" s="121"/>
      <c r="C20" s="121"/>
      <c r="D20" s="121"/>
      <c r="E20" s="122"/>
      <c r="F20" s="126"/>
      <c r="G20" s="127"/>
      <c r="H20" s="127"/>
      <c r="I20" s="127"/>
      <c r="J20" s="128"/>
    </row>
    <row r="21" spans="1:10" ht="15" customHeight="1" x14ac:dyDescent="0.3">
      <c r="A21" s="79" t="s">
        <v>21</v>
      </c>
      <c r="B21" s="80"/>
      <c r="C21" s="80"/>
      <c r="D21" s="80"/>
      <c r="E21" s="81"/>
      <c r="F21" s="79" t="s">
        <v>22</v>
      </c>
      <c r="G21" s="80"/>
      <c r="H21" s="80"/>
      <c r="I21" s="80"/>
      <c r="J21" s="81"/>
    </row>
    <row r="22" spans="1:10" ht="15" customHeight="1" x14ac:dyDescent="0.3">
      <c r="A22" s="76" t="s">
        <v>23</v>
      </c>
      <c r="B22" s="77"/>
      <c r="C22" s="77"/>
      <c r="D22" s="77"/>
      <c r="E22" s="78"/>
      <c r="F22" s="112" t="s">
        <v>24</v>
      </c>
      <c r="G22" s="113"/>
      <c r="H22" s="113"/>
      <c r="I22" s="113"/>
      <c r="J22" s="5"/>
    </row>
    <row r="23" spans="1:10" x14ac:dyDescent="0.3">
      <c r="A23" s="76" t="s">
        <v>25</v>
      </c>
      <c r="B23" s="77"/>
      <c r="C23" s="77"/>
      <c r="D23" s="77"/>
      <c r="E23" s="78"/>
      <c r="F23" s="115" t="s">
        <v>26</v>
      </c>
      <c r="G23" s="116"/>
      <c r="H23" s="116"/>
      <c r="I23" s="116"/>
      <c r="J23" s="117"/>
    </row>
    <row r="24" spans="1:10" ht="15" customHeight="1" x14ac:dyDescent="0.3">
      <c r="A24" s="76" t="s">
        <v>27</v>
      </c>
      <c r="B24" s="77"/>
      <c r="C24" s="77"/>
      <c r="D24" s="77"/>
      <c r="E24" s="78"/>
      <c r="F24" s="112" t="s">
        <v>28</v>
      </c>
      <c r="G24" s="113"/>
      <c r="H24" s="113"/>
      <c r="I24" s="113"/>
      <c r="J24" s="5"/>
    </row>
    <row r="25" spans="1:10" x14ac:dyDescent="0.3">
      <c r="A25" s="76" t="s">
        <v>29</v>
      </c>
      <c r="B25" s="77"/>
      <c r="C25" s="77"/>
      <c r="D25" s="77"/>
      <c r="E25" s="78"/>
      <c r="F25" s="115" t="s">
        <v>30</v>
      </c>
      <c r="G25" s="116"/>
      <c r="H25" s="116"/>
      <c r="I25" s="116"/>
      <c r="J25" s="117"/>
    </row>
    <row r="26" spans="1:10" x14ac:dyDescent="0.3">
      <c r="A26" s="129" t="s">
        <v>31</v>
      </c>
      <c r="B26" s="130"/>
      <c r="C26" s="129" t="s">
        <v>32</v>
      </c>
      <c r="D26" s="130"/>
      <c r="E26" s="129" t="s">
        <v>33</v>
      </c>
      <c r="F26" s="130"/>
      <c r="G26" s="129" t="s">
        <v>34</v>
      </c>
      <c r="H26" s="130"/>
      <c r="I26" s="129" t="s">
        <v>35</v>
      </c>
      <c r="J26" s="130"/>
    </row>
    <row r="27" spans="1:10" x14ac:dyDescent="0.3">
      <c r="A27" s="82" t="s">
        <v>36</v>
      </c>
      <c r="B27" s="83"/>
      <c r="C27" s="82" t="s">
        <v>37</v>
      </c>
      <c r="D27" s="83"/>
      <c r="E27" s="82" t="s">
        <v>37</v>
      </c>
      <c r="F27" s="83"/>
      <c r="G27" s="82" t="s">
        <v>37</v>
      </c>
      <c r="H27" s="83"/>
      <c r="I27" s="82" t="s">
        <v>37</v>
      </c>
      <c r="J27" s="83"/>
    </row>
    <row r="28" spans="1:10" x14ac:dyDescent="0.3">
      <c r="A28" s="82" t="s">
        <v>38</v>
      </c>
      <c r="B28" s="83"/>
      <c r="C28" s="82" t="s">
        <v>114</v>
      </c>
      <c r="D28" s="83"/>
      <c r="E28" s="82" t="s">
        <v>113</v>
      </c>
      <c r="F28" s="83"/>
      <c r="G28" s="82" t="s">
        <v>13</v>
      </c>
      <c r="H28" s="83"/>
      <c r="I28" s="82" t="s">
        <v>113</v>
      </c>
      <c r="J28" s="83"/>
    </row>
    <row r="29" spans="1:10" x14ac:dyDescent="0.3">
      <c r="A29" s="76" t="s">
        <v>39</v>
      </c>
      <c r="B29" s="77"/>
      <c r="C29" s="77"/>
      <c r="D29" s="77"/>
      <c r="E29" s="77"/>
      <c r="F29" s="77"/>
      <c r="G29" s="77"/>
      <c r="H29" s="77"/>
      <c r="I29" s="77"/>
      <c r="J29" s="78"/>
    </row>
    <row r="30" spans="1:10" x14ac:dyDescent="0.3">
      <c r="A30" s="76" t="s">
        <v>40</v>
      </c>
      <c r="B30" s="77"/>
      <c r="C30" s="77"/>
      <c r="D30" s="77"/>
      <c r="E30" s="77"/>
      <c r="F30" s="77"/>
      <c r="G30" s="77"/>
      <c r="H30" s="77"/>
      <c r="I30" s="77"/>
      <c r="J30" s="78"/>
    </row>
    <row r="31" spans="1:10" x14ac:dyDescent="0.3">
      <c r="A31" s="109" t="s">
        <v>41</v>
      </c>
      <c r="B31" s="111"/>
      <c r="C31" s="76" t="s">
        <v>206</v>
      </c>
      <c r="D31" s="77"/>
      <c r="E31" s="77"/>
      <c r="F31" s="77"/>
      <c r="G31" s="77"/>
      <c r="H31" s="77"/>
      <c r="I31" s="77"/>
      <c r="J31" s="78"/>
    </row>
    <row r="32" spans="1:10" ht="14.5" x14ac:dyDescent="0.3">
      <c r="A32" s="109" t="s">
        <v>199</v>
      </c>
      <c r="B32" s="111"/>
      <c r="C32" s="133" t="s">
        <v>200</v>
      </c>
      <c r="D32" s="77"/>
      <c r="E32" s="77"/>
      <c r="F32" s="77"/>
      <c r="G32" s="77"/>
      <c r="H32" s="77"/>
      <c r="I32" s="77"/>
      <c r="J32" s="78"/>
    </row>
    <row r="33" spans="1:10" x14ac:dyDescent="0.3">
      <c r="A33" s="109" t="s">
        <v>42</v>
      </c>
      <c r="B33" s="110"/>
      <c r="C33" s="110"/>
      <c r="D33" s="110"/>
      <c r="E33" s="110"/>
      <c r="F33" s="110"/>
      <c r="G33" s="110"/>
      <c r="H33" s="110"/>
      <c r="I33" s="110"/>
      <c r="J33" s="111"/>
    </row>
    <row r="34" spans="1:10" ht="15" customHeight="1" x14ac:dyDescent="0.3">
      <c r="A34" s="91" t="s">
        <v>43</v>
      </c>
      <c r="B34" s="93"/>
      <c r="C34" s="93"/>
      <c r="D34" s="93"/>
      <c r="E34" s="94"/>
      <c r="F34" s="131" t="s">
        <v>115</v>
      </c>
      <c r="G34" s="132"/>
      <c r="H34" s="132"/>
      <c r="I34" s="132"/>
      <c r="J34" s="6"/>
    </row>
    <row r="35" spans="1:10" ht="15" customHeight="1" x14ac:dyDescent="0.3">
      <c r="A35" s="120" t="s">
        <v>44</v>
      </c>
      <c r="B35" s="121"/>
      <c r="C35" s="121"/>
      <c r="D35" s="121"/>
      <c r="E35" s="121"/>
      <c r="F35" s="91" t="s">
        <v>45</v>
      </c>
      <c r="G35" s="93"/>
      <c r="H35" s="93"/>
      <c r="I35" s="93"/>
      <c r="J35" s="94"/>
    </row>
    <row r="36" spans="1:10" x14ac:dyDescent="0.3">
      <c r="A36" s="109" t="s">
        <v>46</v>
      </c>
      <c r="B36" s="110"/>
      <c r="C36" s="110"/>
      <c r="D36" s="110"/>
      <c r="E36" s="110"/>
      <c r="F36" s="110"/>
      <c r="G36" s="110"/>
      <c r="H36" s="110"/>
      <c r="I36" s="110"/>
      <c r="J36" s="111"/>
    </row>
    <row r="37" spans="1:10" x14ac:dyDescent="0.3">
      <c r="A37" s="76"/>
      <c r="B37" s="77"/>
      <c r="C37" s="77"/>
      <c r="D37" s="77"/>
      <c r="E37" s="78"/>
      <c r="F37" s="87" t="s">
        <v>113</v>
      </c>
      <c r="G37" s="87"/>
      <c r="H37" s="87" t="s">
        <v>117</v>
      </c>
      <c r="I37" s="87"/>
      <c r="J37" s="87"/>
    </row>
    <row r="38" spans="1:10" x14ac:dyDescent="0.3">
      <c r="A38" s="76" t="s">
        <v>47</v>
      </c>
      <c r="B38" s="77"/>
      <c r="C38" s="77"/>
      <c r="D38" s="77"/>
      <c r="E38" s="78"/>
      <c r="F38" s="134">
        <v>3266.08</v>
      </c>
      <c r="G38" s="134"/>
      <c r="H38" s="135">
        <v>6114.99</v>
      </c>
      <c r="I38" s="135"/>
      <c r="J38" s="135"/>
    </row>
    <row r="39" spans="1:10" x14ac:dyDescent="0.3">
      <c r="A39" s="76" t="s">
        <v>48</v>
      </c>
      <c r="B39" s="77"/>
      <c r="C39" s="77"/>
      <c r="D39" s="77"/>
      <c r="E39" s="78"/>
      <c r="F39" s="87">
        <v>3</v>
      </c>
      <c r="G39" s="87"/>
      <c r="H39" s="134">
        <v>1.33</v>
      </c>
      <c r="I39" s="134"/>
      <c r="J39" s="134"/>
    </row>
    <row r="40" spans="1:10" x14ac:dyDescent="0.3">
      <c r="A40" s="76" t="s">
        <v>49</v>
      </c>
      <c r="B40" s="77"/>
      <c r="C40" s="77"/>
      <c r="D40" s="77"/>
      <c r="E40" s="78"/>
      <c r="F40" s="87">
        <f>F42/F38-F39</f>
        <v>0.48140890608925657</v>
      </c>
      <c r="G40" s="87"/>
      <c r="H40" s="87">
        <f>H42/H38-H39</f>
        <v>0.1246205308594126</v>
      </c>
      <c r="I40" s="87"/>
      <c r="J40" s="87"/>
    </row>
    <row r="41" spans="1:10" x14ac:dyDescent="0.3">
      <c r="A41" s="76" t="s">
        <v>50</v>
      </c>
      <c r="B41" s="77"/>
      <c r="C41" s="77"/>
      <c r="D41" s="77"/>
      <c r="E41" s="78"/>
      <c r="F41" s="87">
        <f>F39+F40</f>
        <v>3.4814089060892566</v>
      </c>
      <c r="G41" s="87"/>
      <c r="H41" s="87">
        <f>H39+H40</f>
        <v>1.4546205308594127</v>
      </c>
      <c r="I41" s="87"/>
      <c r="J41" s="87"/>
    </row>
    <row r="42" spans="1:10" x14ac:dyDescent="0.3">
      <c r="A42" s="76" t="s">
        <v>51</v>
      </c>
      <c r="B42" s="77"/>
      <c r="C42" s="77"/>
      <c r="D42" s="77"/>
      <c r="E42" s="78"/>
      <c r="F42" s="134">
        <v>11370.56</v>
      </c>
      <c r="G42" s="134"/>
      <c r="H42" s="134">
        <v>8894.99</v>
      </c>
      <c r="I42" s="134"/>
      <c r="J42" s="134"/>
    </row>
    <row r="43" spans="1:10" x14ac:dyDescent="0.3">
      <c r="A43" s="76" t="s">
        <v>52</v>
      </c>
      <c r="B43" s="77"/>
      <c r="C43" s="77"/>
      <c r="D43" s="77"/>
      <c r="E43" s="78"/>
      <c r="F43" s="84" t="s">
        <v>116</v>
      </c>
      <c r="G43" s="85"/>
      <c r="H43" s="85"/>
      <c r="I43" s="85"/>
      <c r="J43" s="86"/>
    </row>
    <row r="44" spans="1:10" x14ac:dyDescent="0.3">
      <c r="A44" s="178" t="s">
        <v>53</v>
      </c>
      <c r="B44" s="178"/>
      <c r="C44" s="178"/>
      <c r="D44" s="178"/>
      <c r="E44" s="178"/>
      <c r="F44" s="178"/>
      <c r="G44" s="178"/>
      <c r="H44" s="178"/>
      <c r="I44" s="178"/>
      <c r="J44" s="178"/>
    </row>
    <row r="45" spans="1:10" x14ac:dyDescent="0.3">
      <c r="A45" s="119" t="s">
        <v>54</v>
      </c>
      <c r="B45" s="119"/>
      <c r="C45" s="179" t="s">
        <v>132</v>
      </c>
      <c r="D45" s="179"/>
      <c r="E45" s="179"/>
      <c r="F45" s="179"/>
      <c r="G45" s="47" t="s">
        <v>55</v>
      </c>
      <c r="H45" s="180">
        <v>44224</v>
      </c>
      <c r="I45" s="119"/>
      <c r="J45" s="119"/>
    </row>
    <row r="46" spans="1:10" ht="29.25" customHeight="1" x14ac:dyDescent="0.3">
      <c r="A46" s="119" t="s">
        <v>186</v>
      </c>
      <c r="B46" s="119"/>
      <c r="C46" s="181" t="str">
        <f>C45</f>
        <v>PN/PVT/0183/20170602/AP/S-2</v>
      </c>
      <c r="D46" s="181"/>
      <c r="E46" s="181"/>
      <c r="F46" s="181"/>
      <c r="G46" s="51" t="s">
        <v>55</v>
      </c>
      <c r="H46" s="180">
        <f>H45</f>
        <v>44224</v>
      </c>
      <c r="I46" s="119"/>
      <c r="J46" s="119"/>
    </row>
    <row r="47" spans="1:10" ht="31.5" customHeight="1" x14ac:dyDescent="0.3">
      <c r="A47" s="119" t="s">
        <v>185</v>
      </c>
      <c r="B47" s="119"/>
      <c r="C47" s="181" t="s">
        <v>132</v>
      </c>
      <c r="D47" s="181"/>
      <c r="E47" s="181"/>
      <c r="F47" s="181"/>
      <c r="G47" s="51" t="s">
        <v>55</v>
      </c>
      <c r="H47" s="180">
        <v>43854</v>
      </c>
      <c r="I47" s="119"/>
      <c r="J47" s="119"/>
    </row>
    <row r="48" spans="1:10" ht="143.25" customHeight="1" x14ac:dyDescent="0.3">
      <c r="A48" s="119" t="s">
        <v>56</v>
      </c>
      <c r="B48" s="119"/>
      <c r="C48" s="181" t="s">
        <v>190</v>
      </c>
      <c r="D48" s="118"/>
      <c r="E48" s="118"/>
      <c r="F48" s="118"/>
      <c r="G48" s="7" t="s">
        <v>55</v>
      </c>
      <c r="H48" s="182">
        <v>44250</v>
      </c>
      <c r="I48" s="182"/>
      <c r="J48" s="182"/>
    </row>
    <row r="49" spans="1:12" s="14" customFormat="1" ht="51" customHeight="1" x14ac:dyDescent="0.3">
      <c r="A49" s="60" t="s">
        <v>202</v>
      </c>
      <c r="B49" s="61"/>
      <c r="C49" s="54" t="s">
        <v>214</v>
      </c>
      <c r="D49" s="55"/>
      <c r="E49" s="55"/>
      <c r="F49" s="56" t="s">
        <v>57</v>
      </c>
      <c r="G49" s="48" t="s">
        <v>55</v>
      </c>
      <c r="H49" s="57">
        <v>45012</v>
      </c>
      <c r="I49" s="58" t="s">
        <v>37</v>
      </c>
      <c r="J49" s="59"/>
    </row>
    <row r="50" spans="1:12" s="14" customFormat="1" ht="51" customHeight="1" x14ac:dyDescent="0.3">
      <c r="A50" s="183"/>
      <c r="B50" s="184"/>
      <c r="C50" s="54" t="s">
        <v>213</v>
      </c>
      <c r="D50" s="55"/>
      <c r="E50" s="55"/>
      <c r="F50" s="56" t="s">
        <v>57</v>
      </c>
      <c r="G50" s="48" t="s">
        <v>55</v>
      </c>
      <c r="H50" s="57">
        <v>45219</v>
      </c>
      <c r="I50" s="58" t="s">
        <v>37</v>
      </c>
      <c r="J50" s="59"/>
    </row>
    <row r="51" spans="1:12" s="14" customFormat="1" ht="51" customHeight="1" x14ac:dyDescent="0.3">
      <c r="A51" s="62"/>
      <c r="B51" s="63"/>
      <c r="C51" s="54" t="s">
        <v>212</v>
      </c>
      <c r="D51" s="55"/>
      <c r="E51" s="55"/>
      <c r="F51" s="56" t="s">
        <v>57</v>
      </c>
      <c r="G51" s="48" t="s">
        <v>55</v>
      </c>
      <c r="H51" s="57">
        <v>45883</v>
      </c>
      <c r="I51" s="58"/>
      <c r="J51" s="59"/>
    </row>
    <row r="52" spans="1:12" ht="38.25" customHeight="1" x14ac:dyDescent="0.3">
      <c r="A52" s="92" t="s">
        <v>58</v>
      </c>
      <c r="B52" s="92"/>
      <c r="C52" s="92"/>
      <c r="D52" s="136">
        <f>H48</f>
        <v>44250</v>
      </c>
      <c r="E52" s="136"/>
      <c r="F52" s="76" t="s">
        <v>59</v>
      </c>
      <c r="G52" s="137"/>
      <c r="H52" s="91" t="s">
        <v>215</v>
      </c>
      <c r="I52" s="77"/>
      <c r="J52" s="78"/>
    </row>
    <row r="53" spans="1:12" x14ac:dyDescent="0.3">
      <c r="A53" s="138" t="s">
        <v>60</v>
      </c>
      <c r="B53" s="139"/>
      <c r="C53" s="139"/>
      <c r="D53" s="139"/>
      <c r="E53" s="139"/>
      <c r="F53" s="139"/>
      <c r="G53" s="139"/>
      <c r="H53" s="139"/>
      <c r="I53" s="139"/>
      <c r="J53" s="140"/>
    </row>
    <row r="54" spans="1:12" ht="29.25" customHeight="1" x14ac:dyDescent="0.3">
      <c r="A54" s="76" t="s">
        <v>61</v>
      </c>
      <c r="B54" s="77"/>
      <c r="C54" s="78"/>
      <c r="D54" s="141">
        <f>H42</f>
        <v>8894.99</v>
      </c>
      <c r="E54" s="83"/>
      <c r="F54" s="88" t="s">
        <v>62</v>
      </c>
      <c r="G54" s="90"/>
      <c r="H54" s="88" t="s">
        <v>197</v>
      </c>
      <c r="I54" s="85"/>
      <c r="J54" s="86"/>
    </row>
    <row r="55" spans="1:12" x14ac:dyDescent="0.3">
      <c r="A55" s="84" t="s">
        <v>63</v>
      </c>
      <c r="B55" s="85"/>
      <c r="C55" s="142" t="s">
        <v>189</v>
      </c>
      <c r="D55" s="143"/>
      <c r="E55" s="143"/>
      <c r="F55" s="143"/>
      <c r="G55" s="143"/>
      <c r="H55" s="143"/>
      <c r="I55" s="143"/>
      <c r="J55" s="144"/>
    </row>
    <row r="56" spans="1:12" x14ac:dyDescent="0.3">
      <c r="A56" s="76" t="s">
        <v>130</v>
      </c>
      <c r="B56" s="77"/>
      <c r="C56" s="77"/>
      <c r="D56" s="91" t="s">
        <v>182</v>
      </c>
      <c r="E56" s="93"/>
      <c r="F56" s="93"/>
      <c r="G56" s="93"/>
      <c r="H56" s="93"/>
      <c r="I56" s="93"/>
      <c r="J56" s="94"/>
    </row>
    <row r="57" spans="1:12" ht="30.5" customHeight="1" x14ac:dyDescent="0.3">
      <c r="A57" s="76" t="s">
        <v>64</v>
      </c>
      <c r="B57" s="77"/>
      <c r="C57" s="77"/>
      <c r="D57" s="91" t="s">
        <v>216</v>
      </c>
      <c r="E57" s="93"/>
      <c r="F57" s="93"/>
      <c r="G57" s="93"/>
      <c r="H57" s="93"/>
      <c r="I57" s="93"/>
      <c r="J57" s="94"/>
    </row>
    <row r="58" spans="1:12" x14ac:dyDescent="0.3">
      <c r="A58" s="76" t="s">
        <v>65</v>
      </c>
      <c r="B58" s="77"/>
      <c r="C58" s="77"/>
      <c r="D58" s="77"/>
      <c r="E58" s="77"/>
      <c r="F58" s="77"/>
      <c r="G58" s="77"/>
      <c r="H58" s="77"/>
      <c r="I58" s="77"/>
      <c r="J58" s="78"/>
    </row>
    <row r="59" spans="1:12" ht="15" customHeight="1" x14ac:dyDescent="0.3">
      <c r="A59" s="60" t="s">
        <v>66</v>
      </c>
      <c r="B59" s="195"/>
      <c r="C59" s="195"/>
      <c r="D59" s="195"/>
      <c r="E59" s="195"/>
      <c r="F59" s="195"/>
      <c r="G59" s="195"/>
      <c r="H59" s="195"/>
      <c r="I59" s="195"/>
      <c r="J59" s="61"/>
    </row>
    <row r="60" spans="1:12" customFormat="1" ht="18" customHeight="1" x14ac:dyDescent="0.35">
      <c r="A60" s="196" t="s">
        <v>149</v>
      </c>
      <c r="B60" s="196"/>
      <c r="C60" s="67" t="s">
        <v>188</v>
      </c>
      <c r="D60" s="67"/>
      <c r="E60" s="67"/>
      <c r="F60" s="67"/>
      <c r="G60" s="67"/>
      <c r="H60" s="67"/>
      <c r="I60" s="67"/>
      <c r="J60" s="67"/>
      <c r="K60" s="32" t="str">
        <f ca="1">(IF(F66&gt;99%,"All work completed. Please provide OC.",IF(F66&gt;89.8%,"Plinth, RCC, Brick, Plaster, Flooring, Painting work Completed. Finishing work is in process.",IF(F66&lt;94%,(IF(C66=0,"Work not yet Started.",IF(D66=25%,"Piling work in process",IF(D66=50%,"Excavation work in process",IF(D66=100%,"Excavation work Completed. ","0")))&amp;(IF(C67=0%,"",IF(C67=L68,"Footing work is process",IF(C67=L69,"Footing work Completed",IF(C67=L70,"1st Basement Completed",IF(C67=L71,"1st &amp; 2nd Basement Completed",IF(C67=L72,"1st to 3rd Basement Completed",IF(C67=L73,"1st to 4th Basement Completed",IF(C67=L74,"Plinth work is process",IF(C67=L75,"Plinth work completed","0")))))))))))&amp;(IF(C68=(D61+G61+I61),", RCC Slab",IF(C68&gt;0,", RCC upto "&amp;C68&amp;" Slab",""))&amp;(IF(C69=I61,", Brickwork",IF(C69&gt;0,", Brickwork upto "&amp;C69&amp;" Floor",""))&amp;(IF(C70=I61,", Internal Plaster",IF(C70&gt;0,", Internal Plaster upto "&amp;C70&amp;" Floor",""))&amp;(IF(C71=I61,", External Plaster",IF(C71&gt;0,", External Plaster upto "&amp;C71&amp;" Floor",""))&amp;(IF(C72=I61,", Flooring",IF(C72&gt;0,", Flooring upto "&amp;C72&amp;" Floor",""))&amp;(IF(C73=I61,", Painting",IF(C73&gt;0,", Painting upto "&amp;C73&amp;" Floor",""))&amp;(IF(C74&gt;0,", Finishing upto "&amp;C74&amp;" Floor","")&amp;(IF(C68&gt;0.5," Completed",""))))))))))))))</f>
        <v>All work completed. Please provide OC.</v>
      </c>
      <c r="L60" s="32"/>
    </row>
    <row r="61" spans="1:12" customFormat="1" ht="15.5" x14ac:dyDescent="0.35">
      <c r="A61" s="49" t="s">
        <v>150</v>
      </c>
      <c r="B61" s="49">
        <v>0</v>
      </c>
      <c r="C61" s="49" t="s">
        <v>151</v>
      </c>
      <c r="D61" s="49">
        <v>1</v>
      </c>
      <c r="E61" s="66" t="s">
        <v>152</v>
      </c>
      <c r="F61" s="66"/>
      <c r="G61" s="49">
        <v>0</v>
      </c>
      <c r="H61" s="49" t="s">
        <v>153</v>
      </c>
      <c r="I61" s="66">
        <f ca="1">--TRIM(RIGHT(SUBSTITUTE(LEFT(C60,_xlfn.AGGREGATE(16,6,FIND({0,1,2,3,4,5,6,7,8,9},C60,ROW(INDIRECT("1:"&amp;LEN(C60)))),1))," ",REPT(" ",LEN(C60))),LEN(C60)))</f>
        <v>18</v>
      </c>
      <c r="J61" s="66"/>
      <c r="K61" s="32"/>
      <c r="L61" s="32"/>
    </row>
    <row r="62" spans="1:12" customFormat="1" ht="17" customHeight="1" x14ac:dyDescent="0.35">
      <c r="A62" s="197" t="s">
        <v>154</v>
      </c>
      <c r="B62" s="197"/>
      <c r="C62" s="67" t="str">
        <f>K62</f>
        <v>All work Completed. OC Received.</v>
      </c>
      <c r="D62" s="67"/>
      <c r="E62" s="67"/>
      <c r="F62" s="67"/>
      <c r="G62" s="67"/>
      <c r="H62" s="67"/>
      <c r="I62" s="67"/>
      <c r="J62" s="67"/>
      <c r="K62" s="32" t="s">
        <v>155</v>
      </c>
      <c r="L62" s="32"/>
    </row>
    <row r="63" spans="1:12" customFormat="1" ht="15.5" x14ac:dyDescent="0.35">
      <c r="A63" s="52" t="s">
        <v>158</v>
      </c>
      <c r="B63" s="52"/>
      <c r="C63" s="53">
        <v>1</v>
      </c>
      <c r="D63" s="52"/>
      <c r="E63" s="52" t="s">
        <v>159</v>
      </c>
      <c r="F63" s="52"/>
      <c r="G63" s="52"/>
      <c r="H63" s="53">
        <v>1</v>
      </c>
      <c r="I63" s="52"/>
      <c r="J63" s="52"/>
      <c r="K63" s="32"/>
      <c r="L63" s="32"/>
    </row>
    <row r="64" spans="1:12" customFormat="1" ht="15.5" x14ac:dyDescent="0.35">
      <c r="A64" s="52"/>
      <c r="B64" s="52"/>
      <c r="C64" s="52"/>
      <c r="D64" s="52"/>
      <c r="E64" s="52"/>
      <c r="F64" s="52"/>
      <c r="G64" s="52"/>
      <c r="H64" s="52"/>
      <c r="I64" s="52"/>
      <c r="J64" s="52"/>
      <c r="K64" s="32"/>
      <c r="L64" s="32"/>
    </row>
    <row r="65" spans="1:12" customFormat="1" ht="15.75" hidden="1" customHeight="1" x14ac:dyDescent="0.35">
      <c r="A65" s="68" t="s">
        <v>67</v>
      </c>
      <c r="B65" s="68"/>
      <c r="C65" s="50" t="s">
        <v>156</v>
      </c>
      <c r="D65" s="68" t="s">
        <v>157</v>
      </c>
      <c r="E65" s="68"/>
      <c r="F65" s="68" t="s">
        <v>158</v>
      </c>
      <c r="G65" s="68"/>
      <c r="H65" s="68" t="s">
        <v>159</v>
      </c>
      <c r="I65" s="68"/>
      <c r="J65" s="68"/>
      <c r="K65" s="33" t="s">
        <v>160</v>
      </c>
      <c r="L65" s="34">
        <f ca="1">I61*25%</f>
        <v>4.5</v>
      </c>
    </row>
    <row r="66" spans="1:12" customFormat="1" ht="15.75" hidden="1" customHeight="1" x14ac:dyDescent="0.35">
      <c r="A66" s="68" t="s">
        <v>161</v>
      </c>
      <c r="B66" s="68"/>
      <c r="C66" s="37">
        <f ca="1">L67</f>
        <v>18</v>
      </c>
      <c r="D66" s="65">
        <f ca="1">((100/I61)*C66)/100</f>
        <v>1</v>
      </c>
      <c r="E66" s="65"/>
      <c r="F66" s="65">
        <f ca="1">(((C67/I61*10)+(40/(D61+G61+I61)*C68)+(7.5/(I61)*C69)+(7.5/(I61)*C70)+(10/I61*C71)+(10/I61*C72)+(5/I61*C73)+(5/I61*C74)+(5/I61*C75))/100)</f>
        <v>1</v>
      </c>
      <c r="G66" s="65"/>
      <c r="H66" s="65">
        <f ca="1">((((C66/I61)*20)+((C67/I61)*25)+(30/(I61+G61+D61)*C68)+(5/I61*C69)+(5/I61*C70)+(5/I61*C71)+(5/I61*C72)+(0/I61*C73)+(0/I61*C74)+(5/I61*C75))/100)</f>
        <v>1</v>
      </c>
      <c r="I66" s="65"/>
      <c r="J66" s="65"/>
      <c r="K66" s="33" t="s">
        <v>162</v>
      </c>
      <c r="L66" s="33">
        <f ca="1">I61*50%</f>
        <v>9</v>
      </c>
    </row>
    <row r="67" spans="1:12" customFormat="1" ht="15.5" hidden="1" x14ac:dyDescent="0.35">
      <c r="A67" s="68" t="s">
        <v>68</v>
      </c>
      <c r="B67" s="68"/>
      <c r="C67" s="38">
        <f ca="1">L75</f>
        <v>18</v>
      </c>
      <c r="D67" s="65">
        <f ca="1">((100/I61)*C67)/100</f>
        <v>1</v>
      </c>
      <c r="E67" s="65"/>
      <c r="F67" s="65"/>
      <c r="G67" s="65"/>
      <c r="H67" s="65"/>
      <c r="I67" s="65"/>
      <c r="J67" s="65"/>
      <c r="K67" s="33" t="s">
        <v>163</v>
      </c>
      <c r="L67" s="33">
        <f ca="1">I61</f>
        <v>18</v>
      </c>
    </row>
    <row r="68" spans="1:12" customFormat="1" ht="15.75" hidden="1" customHeight="1" x14ac:dyDescent="0.35">
      <c r="A68" s="66" t="s">
        <v>164</v>
      </c>
      <c r="B68" s="66"/>
      <c r="C68" s="38">
        <v>19</v>
      </c>
      <c r="D68" s="65">
        <f ca="1">((100/(D61+G61+I61))*C68)/100</f>
        <v>1</v>
      </c>
      <c r="E68" s="65"/>
      <c r="F68" s="65"/>
      <c r="G68" s="65"/>
      <c r="H68" s="65"/>
      <c r="I68" s="65"/>
      <c r="J68" s="65"/>
      <c r="K68" s="33" t="s">
        <v>165</v>
      </c>
      <c r="L68" s="35">
        <f ca="1">(IF(B61&gt;1,(I61/(B61+2)),I61/4))</f>
        <v>4.5</v>
      </c>
    </row>
    <row r="69" spans="1:12" customFormat="1" ht="15.75" hidden="1" customHeight="1" x14ac:dyDescent="0.35">
      <c r="A69" s="68" t="s">
        <v>166</v>
      </c>
      <c r="B69" s="68" t="s">
        <v>167</v>
      </c>
      <c r="C69" s="37">
        <v>18</v>
      </c>
      <c r="D69" s="65">
        <f ca="1">((100/I61)*C69)/100</f>
        <v>1</v>
      </c>
      <c r="E69" s="65"/>
      <c r="F69" s="65"/>
      <c r="G69" s="65"/>
      <c r="H69" s="65"/>
      <c r="I69" s="65"/>
      <c r="J69" s="65"/>
      <c r="K69" s="33" t="s">
        <v>168</v>
      </c>
      <c r="L69" s="35">
        <f ca="1">(IF(B61&gt;1,(I61/(B61+2)+L68),I61/4+L68))</f>
        <v>9</v>
      </c>
    </row>
    <row r="70" spans="1:12" customFormat="1" ht="15.75" hidden="1" customHeight="1" x14ac:dyDescent="0.35">
      <c r="A70" s="68" t="s">
        <v>169</v>
      </c>
      <c r="B70" s="68" t="s">
        <v>167</v>
      </c>
      <c r="C70" s="37">
        <v>18</v>
      </c>
      <c r="D70" s="65">
        <f ca="1">((100/I61)*C70)/100</f>
        <v>1</v>
      </c>
      <c r="E70" s="65"/>
      <c r="F70" s="65"/>
      <c r="G70" s="65"/>
      <c r="H70" s="65"/>
      <c r="I70" s="65"/>
      <c r="J70" s="65"/>
      <c r="K70" s="33" t="s">
        <v>170</v>
      </c>
      <c r="L70" s="35">
        <f>(IF(B61&gt;1,(I61/(B61+2)+L69),0))</f>
        <v>0</v>
      </c>
    </row>
    <row r="71" spans="1:12" customFormat="1" ht="15.75" hidden="1" customHeight="1" x14ac:dyDescent="0.35">
      <c r="A71" s="68" t="s">
        <v>171</v>
      </c>
      <c r="B71" s="68" t="s">
        <v>172</v>
      </c>
      <c r="C71" s="37">
        <v>18</v>
      </c>
      <c r="D71" s="65">
        <f ca="1">((100/(I61))*C71)/100</f>
        <v>1</v>
      </c>
      <c r="E71" s="65"/>
      <c r="F71" s="65"/>
      <c r="G71" s="65"/>
      <c r="H71" s="65"/>
      <c r="I71" s="65"/>
      <c r="J71" s="65"/>
      <c r="K71" s="33" t="s">
        <v>173</v>
      </c>
      <c r="L71" s="35">
        <f>(IF(B61&gt;2,(I61/(B61+2)+L70),0))</f>
        <v>0</v>
      </c>
    </row>
    <row r="72" spans="1:12" customFormat="1" ht="15.75" hidden="1" customHeight="1" x14ac:dyDescent="0.35">
      <c r="A72" s="68" t="s">
        <v>174</v>
      </c>
      <c r="B72" s="68" t="s">
        <v>174</v>
      </c>
      <c r="C72" s="37">
        <v>18</v>
      </c>
      <c r="D72" s="65">
        <f ca="1">((100/I61)*C72)/100</f>
        <v>1</v>
      </c>
      <c r="E72" s="65"/>
      <c r="F72" s="65"/>
      <c r="G72" s="65"/>
      <c r="H72" s="65"/>
      <c r="I72" s="65"/>
      <c r="J72" s="65"/>
      <c r="K72" s="33" t="s">
        <v>175</v>
      </c>
      <c r="L72" s="36">
        <f>(IF(B61&gt;3,(I61/(B61+2)+L71),0))</f>
        <v>0</v>
      </c>
    </row>
    <row r="73" spans="1:12" customFormat="1" ht="15.75" hidden="1" customHeight="1" x14ac:dyDescent="0.35">
      <c r="A73" s="68" t="s">
        <v>176</v>
      </c>
      <c r="B73" s="68"/>
      <c r="C73" s="37">
        <v>18</v>
      </c>
      <c r="D73" s="65">
        <f ca="1">((100/I61)*C73)/100</f>
        <v>1</v>
      </c>
      <c r="E73" s="65"/>
      <c r="F73" s="65"/>
      <c r="G73" s="65"/>
      <c r="H73" s="65"/>
      <c r="I73" s="65"/>
      <c r="J73" s="65"/>
      <c r="K73" s="33" t="s">
        <v>177</v>
      </c>
      <c r="L73" s="35">
        <f>(IF(B61&gt;4,(I61/(B61+2)+L72),0))</f>
        <v>0</v>
      </c>
    </row>
    <row r="74" spans="1:12" customFormat="1" ht="15.75" hidden="1" customHeight="1" x14ac:dyDescent="0.35">
      <c r="A74" s="68" t="s">
        <v>178</v>
      </c>
      <c r="B74" s="68" t="s">
        <v>178</v>
      </c>
      <c r="C74" s="37">
        <v>18</v>
      </c>
      <c r="D74" s="65">
        <f ca="1">((100/(I61))*C74)/100</f>
        <v>1</v>
      </c>
      <c r="E74" s="65"/>
      <c r="F74" s="65"/>
      <c r="G74" s="65"/>
      <c r="H74" s="65"/>
      <c r="I74" s="65"/>
      <c r="J74" s="65"/>
      <c r="K74" s="33" t="s">
        <v>179</v>
      </c>
      <c r="L74" s="35">
        <f ca="1">(IF(B61=1,(I61/(B61+3)+L69),IF(B61=0,(I61/4+L69),IF(B61&gt;1,0))))</f>
        <v>13.5</v>
      </c>
    </row>
    <row r="75" spans="1:12" customFormat="1" ht="16.5" hidden="1" customHeight="1" thickBot="1" x14ac:dyDescent="0.35">
      <c r="A75" s="68" t="s">
        <v>180</v>
      </c>
      <c r="B75" s="68"/>
      <c r="C75" s="37">
        <v>18</v>
      </c>
      <c r="D75" s="65">
        <f ca="1">((100/(I61))*C75)/100</f>
        <v>1</v>
      </c>
      <c r="E75" s="65"/>
      <c r="F75" s="65"/>
      <c r="G75" s="65"/>
      <c r="H75" s="65"/>
      <c r="I75" s="65"/>
      <c r="J75" s="65"/>
      <c r="K75" s="33" t="s">
        <v>181</v>
      </c>
      <c r="L75" s="35">
        <f ca="1">(IF(B61&gt;1.5,(I61/(B61+2)+L69+MAX(0,L70-L69)+MAX(0,L71-L70)+MAX(0,L72-L71)+MAX(0,L73-L72)+MAX(0,L74-L73)),IF(B61=1,(I61/(B61+3)+L74),IF(B61=0,I61/4+L74))))</f>
        <v>18</v>
      </c>
    </row>
    <row r="76" spans="1:12" customFormat="1" ht="15.75" customHeight="1" x14ac:dyDescent="0.35">
      <c r="A76" s="196" t="s">
        <v>149</v>
      </c>
      <c r="B76" s="196"/>
      <c r="C76" s="67" t="s">
        <v>207</v>
      </c>
      <c r="D76" s="67"/>
      <c r="E76" s="67"/>
      <c r="F76" s="67"/>
      <c r="G76" s="67"/>
      <c r="H76" s="67"/>
      <c r="I76" s="67"/>
      <c r="J76" s="67"/>
      <c r="K76" s="32" t="str">
        <f ca="1">(IF(F82&gt;99%,"All work completed. Please provide OC.",IF(F82&gt;89.8%,"Plinth, RCC, Brick, Plaster, Flooring, Painting work Completed. Finishing work is in process.",IF(F82&lt;94%,(IF(C82=0,"Work not yet Started.",IF(D82=25%,"Piling work in process",IF(D82=50%,"Excavation work in process",IF(D82=100%,"Excavation work Completed. ","0")))&amp;(IF(C83=0%,"",IF(C83=L84,"Footing work is process",IF(C83=L85,"Footing work Completed",IF(C83=L86,"1st Basement Completed",IF(C83=L87,"1st &amp; 2nd Basement Completed",IF(C83=L88,"1st to 3rd Basement Completed",IF(C83=L89,"1st to 4th Basement Completed",IF(C83=L90,"Plinth work is process",IF(C83=L91,"Plinth work completed","0")))))))))))&amp;(IF(C84=(D77+G77+I77),", RCC Slab",IF(C84&gt;0,", RCC upto "&amp;C84&amp;" Slab",""))&amp;(IF(C85=I77,", Brickwork",IF(C85&gt;0,", Brickwork upto "&amp;C85&amp;" Floor",""))&amp;(IF(C86=I77,", Internal Plaster",IF(C86&gt;0,", Internal Plaster upto "&amp;C86&amp;" Floor",""))&amp;(IF(C87=I77,", External Plaster",IF(C87&gt;0,", External Plaster upto "&amp;C87&amp;" Floor",""))&amp;(IF(C88=I77,", Flooring",IF(C88&gt;0,", Flooring upto "&amp;C88&amp;" Floor",""))&amp;(IF(C89=I77,", Painting",IF(C89&gt;0,", Painting upto "&amp;C89&amp;" Floor",""))&amp;(IF(C90&gt;0,", Finishing upto "&amp;C90&amp;" Floor","")&amp;(IF(C84&gt;0.5," Completed",""))))))))))))))</f>
        <v>All work completed. Please provide OC.</v>
      </c>
      <c r="L76" s="32"/>
    </row>
    <row r="77" spans="1:12" customFormat="1" ht="15.5" x14ac:dyDescent="0.35">
      <c r="A77" s="49" t="s">
        <v>150</v>
      </c>
      <c r="B77" s="49">
        <v>0</v>
      </c>
      <c r="C77" s="49" t="s">
        <v>151</v>
      </c>
      <c r="D77" s="49">
        <v>1</v>
      </c>
      <c r="E77" s="66" t="s">
        <v>152</v>
      </c>
      <c r="F77" s="66"/>
      <c r="G77" s="49">
        <v>0</v>
      </c>
      <c r="H77" s="49" t="s">
        <v>153</v>
      </c>
      <c r="I77" s="66">
        <f ca="1">--TRIM(RIGHT(SUBSTITUTE(LEFT(C76,_xlfn.AGGREGATE(16,6,FIND({0,1,2,3,4,5,6,7,8,9},C76,ROW(INDIRECT("1:"&amp;LEN(C76)))),1))," ",REPT(" ",LEN(C76))),LEN(C76)))</f>
        <v>18</v>
      </c>
      <c r="J77" s="66"/>
      <c r="K77" s="32"/>
      <c r="L77" s="32"/>
    </row>
    <row r="78" spans="1:12" customFormat="1" ht="15.5" x14ac:dyDescent="0.35">
      <c r="A78" s="197" t="s">
        <v>154</v>
      </c>
      <c r="B78" s="197"/>
      <c r="C78" s="67" t="str">
        <f>K78</f>
        <v>All work Completed. OC Received.</v>
      </c>
      <c r="D78" s="67"/>
      <c r="E78" s="67"/>
      <c r="F78" s="67"/>
      <c r="G78" s="67"/>
      <c r="H78" s="67"/>
      <c r="I78" s="67"/>
      <c r="J78" s="67"/>
      <c r="K78" s="32" t="s">
        <v>155</v>
      </c>
      <c r="L78" s="32"/>
    </row>
    <row r="79" spans="1:12" customFormat="1" ht="15.5" x14ac:dyDescent="0.35">
      <c r="A79" s="52" t="s">
        <v>158</v>
      </c>
      <c r="B79" s="52"/>
      <c r="C79" s="53">
        <v>1</v>
      </c>
      <c r="D79" s="52"/>
      <c r="E79" s="52" t="s">
        <v>159</v>
      </c>
      <c r="F79" s="52"/>
      <c r="G79" s="52"/>
      <c r="H79" s="53">
        <v>1</v>
      </c>
      <c r="I79" s="52"/>
      <c r="J79" s="52"/>
      <c r="K79" s="32"/>
      <c r="L79" s="32"/>
    </row>
    <row r="80" spans="1:12" customFormat="1" ht="15.5" x14ac:dyDescent="0.35">
      <c r="A80" s="52"/>
      <c r="B80" s="52"/>
      <c r="C80" s="52"/>
      <c r="D80" s="52"/>
      <c r="E80" s="52"/>
      <c r="F80" s="52"/>
      <c r="G80" s="52"/>
      <c r="H80" s="52"/>
      <c r="I80" s="52"/>
      <c r="J80" s="52"/>
      <c r="K80" s="32"/>
      <c r="L80" s="32"/>
    </row>
    <row r="81" spans="1:12" customFormat="1" ht="15.75" hidden="1" customHeight="1" x14ac:dyDescent="0.35">
      <c r="A81" s="68" t="s">
        <v>67</v>
      </c>
      <c r="B81" s="68"/>
      <c r="C81" s="50" t="s">
        <v>156</v>
      </c>
      <c r="D81" s="68" t="s">
        <v>157</v>
      </c>
      <c r="E81" s="68"/>
      <c r="F81" s="68" t="s">
        <v>158</v>
      </c>
      <c r="G81" s="68"/>
      <c r="H81" s="68" t="s">
        <v>159</v>
      </c>
      <c r="I81" s="68"/>
      <c r="J81" s="68"/>
      <c r="K81" s="33" t="s">
        <v>160</v>
      </c>
      <c r="L81" s="34">
        <f ca="1">I77*25%</f>
        <v>4.5</v>
      </c>
    </row>
    <row r="82" spans="1:12" customFormat="1" ht="15.75" hidden="1" customHeight="1" x14ac:dyDescent="0.35">
      <c r="A82" s="68" t="s">
        <v>161</v>
      </c>
      <c r="B82" s="68"/>
      <c r="C82" s="37">
        <f ca="1">L83</f>
        <v>18</v>
      </c>
      <c r="D82" s="65">
        <f ca="1">((100/I77)*C82)/100</f>
        <v>1</v>
      </c>
      <c r="E82" s="65"/>
      <c r="F82" s="65">
        <f ca="1">(((C83/I77*10)+(40/(D77+G77+I77)*C84)+(7.5/(I77)*C85)+(7.5/(I77)*C86)+(10/I77*C87)+(10/I77*C88)+(5/I77*C89)+(5/I77*C90)+(5/I77*C91))/100)</f>
        <v>1</v>
      </c>
      <c r="G82" s="65"/>
      <c r="H82" s="65">
        <f ca="1">((((C82/I77)*20)+((C83/I77)*25)+(30/(I77+G77+D77)*C84)+(5/I77*C85)+(5/I77*C86)+(5/I77*C87)+(5/I77*C88)+(0/I77*C89)+(0/I77*C90)+(5/I77*C91))/100)</f>
        <v>1</v>
      </c>
      <c r="I82" s="65"/>
      <c r="J82" s="65"/>
      <c r="K82" s="33" t="s">
        <v>162</v>
      </c>
      <c r="L82" s="33">
        <f ca="1">I77*50%</f>
        <v>9</v>
      </c>
    </row>
    <row r="83" spans="1:12" customFormat="1" ht="15.5" hidden="1" x14ac:dyDescent="0.35">
      <c r="A83" s="68" t="s">
        <v>68</v>
      </c>
      <c r="B83" s="68"/>
      <c r="C83" s="38">
        <f ca="1">L91</f>
        <v>18</v>
      </c>
      <c r="D83" s="65">
        <f ca="1">((100/I77)*C83)/100</f>
        <v>1</v>
      </c>
      <c r="E83" s="65"/>
      <c r="F83" s="65"/>
      <c r="G83" s="65"/>
      <c r="H83" s="65"/>
      <c r="I83" s="65"/>
      <c r="J83" s="65"/>
      <c r="K83" s="33" t="s">
        <v>163</v>
      </c>
      <c r="L83" s="33">
        <f ca="1">I77</f>
        <v>18</v>
      </c>
    </row>
    <row r="84" spans="1:12" customFormat="1" ht="15.75" hidden="1" customHeight="1" x14ac:dyDescent="0.35">
      <c r="A84" s="66" t="s">
        <v>164</v>
      </c>
      <c r="B84" s="66"/>
      <c r="C84" s="38">
        <f ca="1">D77+I77</f>
        <v>19</v>
      </c>
      <c r="D84" s="65">
        <f ca="1">((100/(D77+G77+I77))*C84)/100</f>
        <v>1</v>
      </c>
      <c r="E84" s="65"/>
      <c r="F84" s="65"/>
      <c r="G84" s="65"/>
      <c r="H84" s="65"/>
      <c r="I84" s="65"/>
      <c r="J84" s="65"/>
      <c r="K84" s="33" t="s">
        <v>165</v>
      </c>
      <c r="L84" s="35">
        <f ca="1">(IF(B77&gt;1,(I77/(B77+2)),I77/4))</f>
        <v>4.5</v>
      </c>
    </row>
    <row r="85" spans="1:12" customFormat="1" ht="15.75" hidden="1" customHeight="1" x14ac:dyDescent="0.35">
      <c r="A85" s="68" t="s">
        <v>166</v>
      </c>
      <c r="B85" s="68" t="s">
        <v>167</v>
      </c>
      <c r="C85" s="37">
        <v>18</v>
      </c>
      <c r="D85" s="65">
        <f ca="1">((100/I77)*C85)/100</f>
        <v>1</v>
      </c>
      <c r="E85" s="65"/>
      <c r="F85" s="65"/>
      <c r="G85" s="65"/>
      <c r="H85" s="65"/>
      <c r="I85" s="65"/>
      <c r="J85" s="65"/>
      <c r="K85" s="33" t="s">
        <v>168</v>
      </c>
      <c r="L85" s="35">
        <f ca="1">(IF(B77&gt;1,(I77/(B77+2)+L84),I77/4+L84))</f>
        <v>9</v>
      </c>
    </row>
    <row r="86" spans="1:12" customFormat="1" ht="15.75" hidden="1" customHeight="1" x14ac:dyDescent="0.35">
      <c r="A86" s="68" t="s">
        <v>169</v>
      </c>
      <c r="B86" s="68" t="s">
        <v>167</v>
      </c>
      <c r="C86" s="37">
        <v>18</v>
      </c>
      <c r="D86" s="65">
        <f ca="1">((100/I77)*C86)/100</f>
        <v>1</v>
      </c>
      <c r="E86" s="65"/>
      <c r="F86" s="65"/>
      <c r="G86" s="65"/>
      <c r="H86" s="65"/>
      <c r="I86" s="65"/>
      <c r="J86" s="65"/>
      <c r="K86" s="33" t="s">
        <v>170</v>
      </c>
      <c r="L86" s="35">
        <f>(IF(B77&gt;1,(I77/(B77+2)+L85),0))</f>
        <v>0</v>
      </c>
    </row>
    <row r="87" spans="1:12" customFormat="1" ht="15.75" hidden="1" customHeight="1" x14ac:dyDescent="0.35">
      <c r="A87" s="68" t="s">
        <v>171</v>
      </c>
      <c r="B87" s="68" t="s">
        <v>172</v>
      </c>
      <c r="C87" s="37">
        <v>18</v>
      </c>
      <c r="D87" s="65">
        <f ca="1">((100/(I77))*C87)/100</f>
        <v>1</v>
      </c>
      <c r="E87" s="65"/>
      <c r="F87" s="65"/>
      <c r="G87" s="65"/>
      <c r="H87" s="65"/>
      <c r="I87" s="65"/>
      <c r="J87" s="65"/>
      <c r="K87" s="33" t="s">
        <v>173</v>
      </c>
      <c r="L87" s="35">
        <f>(IF(B77&gt;2,(I77/(B77+2)+L86),0))</f>
        <v>0</v>
      </c>
    </row>
    <row r="88" spans="1:12" customFormat="1" ht="15.75" hidden="1" customHeight="1" x14ac:dyDescent="0.35">
      <c r="A88" s="68" t="s">
        <v>174</v>
      </c>
      <c r="B88" s="68" t="s">
        <v>174</v>
      </c>
      <c r="C88" s="37">
        <v>18</v>
      </c>
      <c r="D88" s="65">
        <f ca="1">((100/I77)*C88)/100</f>
        <v>1</v>
      </c>
      <c r="E88" s="65"/>
      <c r="F88" s="65"/>
      <c r="G88" s="65"/>
      <c r="H88" s="65"/>
      <c r="I88" s="65"/>
      <c r="J88" s="65"/>
      <c r="K88" s="33" t="s">
        <v>175</v>
      </c>
      <c r="L88" s="36">
        <f>(IF(B77&gt;3,(I77/(B77+2)+L87),0))</f>
        <v>0</v>
      </c>
    </row>
    <row r="89" spans="1:12" customFormat="1" ht="15.75" hidden="1" customHeight="1" x14ac:dyDescent="0.35">
      <c r="A89" s="68" t="s">
        <v>176</v>
      </c>
      <c r="B89" s="68"/>
      <c r="C89" s="37">
        <v>18</v>
      </c>
      <c r="D89" s="65">
        <f ca="1">((100/I77)*C89)/100</f>
        <v>1</v>
      </c>
      <c r="E89" s="65"/>
      <c r="F89" s="65"/>
      <c r="G89" s="65"/>
      <c r="H89" s="65"/>
      <c r="I89" s="65"/>
      <c r="J89" s="65"/>
      <c r="K89" s="33" t="s">
        <v>177</v>
      </c>
      <c r="L89" s="35">
        <f>(IF(B77&gt;4,(I77/(B77+2)+L88),0))</f>
        <v>0</v>
      </c>
    </row>
    <row r="90" spans="1:12" customFormat="1" ht="15.75" hidden="1" customHeight="1" x14ac:dyDescent="0.35">
      <c r="A90" s="68" t="s">
        <v>178</v>
      </c>
      <c r="B90" s="68" t="s">
        <v>178</v>
      </c>
      <c r="C90" s="37">
        <v>18</v>
      </c>
      <c r="D90" s="65">
        <f ca="1">((100/(I77))*C90)/100</f>
        <v>1</v>
      </c>
      <c r="E90" s="65"/>
      <c r="F90" s="65"/>
      <c r="G90" s="65"/>
      <c r="H90" s="65"/>
      <c r="I90" s="65"/>
      <c r="J90" s="65"/>
      <c r="K90" s="33" t="s">
        <v>179</v>
      </c>
      <c r="L90" s="35">
        <f ca="1">(IF(B77=1,(I77/(B77+3)+L85),IF(B77=0,(I77/4+L85),IF(B77&gt;1,0))))</f>
        <v>13.5</v>
      </c>
    </row>
    <row r="91" spans="1:12" customFormat="1" ht="16.5" hidden="1" customHeight="1" thickBot="1" x14ac:dyDescent="0.35">
      <c r="A91" s="68" t="s">
        <v>180</v>
      </c>
      <c r="B91" s="68"/>
      <c r="C91" s="37">
        <v>18</v>
      </c>
      <c r="D91" s="65">
        <f ca="1">((100/(I77))*C91)/100</f>
        <v>1</v>
      </c>
      <c r="E91" s="65"/>
      <c r="F91" s="65"/>
      <c r="G91" s="65"/>
      <c r="H91" s="65"/>
      <c r="I91" s="65"/>
      <c r="J91" s="65"/>
      <c r="K91" s="33" t="s">
        <v>181</v>
      </c>
      <c r="L91" s="35">
        <f ca="1">(IF(B77&gt;1.5,(I77/(B77+2)+L85+MAX(0,L86-L85)+MAX(0,L87-L86)+MAX(0,L88-L87)+MAX(0,L89-L88)+MAX(0,L90-L89)),IF(B77=1,(I77/(B77+3)+L90),IF(B77=0,I77/4+L90))))</f>
        <v>18</v>
      </c>
    </row>
    <row r="92" spans="1:12" customFormat="1" ht="15.75" hidden="1" customHeight="1" x14ac:dyDescent="0.35">
      <c r="A92" s="196" t="s">
        <v>149</v>
      </c>
      <c r="B92" s="196"/>
      <c r="C92" s="67" t="s">
        <v>183</v>
      </c>
      <c r="D92" s="67"/>
      <c r="E92" s="67"/>
      <c r="F92" s="67"/>
      <c r="G92" s="67"/>
      <c r="H92" s="67"/>
      <c r="I92" s="67"/>
      <c r="J92" s="67"/>
      <c r="K92" s="32" t="str">
        <f ca="1">(IF(F96&gt;99%,"All work completed. Please provide OC.",IF(F96&gt;89.8%,"Plinth, RCC, Brick, Plaster, Flooring, Painting work Completed. Finishing work is in process.",IF(F96&lt;94%,(IF(C96=0,"Work not yet Started.",IF(D96=25%,"Piling work in process",IF(D96=50%,"Excavation work in process",IF(D96=100%,"Excavation work Completed. ","0")))&amp;(IF(C97=0%,"",IF(C97=L98,"Footing work is process",IF(C97=L99,"Footing work Completed",IF(C97=L100,"1st Basement Completed",IF(C97=L101,"1st &amp; 2nd Basement Completed",IF(C97=L102,"1st to 3rd Basement Completed",IF(C97=L103,"1st to 4th Basement Completed",IF(C97=L104,"Plinth work is process",IF(C97=L105,"Plinth work completed","0")))))))))))&amp;(IF(C98=(D93+G93+I93),", RCC Slab",IF(C98&gt;0,", RCC upto "&amp;C98&amp;" Slab",""))&amp;(IF(C99=I93,", Brickwork",IF(C99&gt;0,", Brickwork upto "&amp;C99&amp;" Floor",""))&amp;(IF(C100=I93,", Internal Plaster",IF(C100&gt;0,", Internal Plaster upto "&amp;C100&amp;" Floor",""))&amp;(IF(C101=I93,", External Plaster",IF(C101&gt;0,", External Plaster upto "&amp;C101&amp;" Floor",""))&amp;(IF(C102=I93,", Flooring",IF(C102&gt;0,", Flooring upto "&amp;C102&amp;" Floor",""))&amp;(IF(C103=I93,", Painting",IF(C103&gt;0,", Painting upto "&amp;C103&amp;" Floor",""))&amp;(IF(C104&gt;0,", Finishing upto "&amp;C104&amp;" Floor","")&amp;(IF(C98&gt;0.5," Completed",""))))))))))))))</f>
        <v>All work completed. Please provide OC.</v>
      </c>
      <c r="L92" s="32"/>
    </row>
    <row r="93" spans="1:12" customFormat="1" ht="15.5" hidden="1" x14ac:dyDescent="0.35">
      <c r="A93" s="49" t="s">
        <v>150</v>
      </c>
      <c r="B93" s="49">
        <v>0</v>
      </c>
      <c r="C93" s="49" t="s">
        <v>151</v>
      </c>
      <c r="D93" s="49">
        <v>1</v>
      </c>
      <c r="E93" s="66" t="s">
        <v>152</v>
      </c>
      <c r="F93" s="66"/>
      <c r="G93" s="49">
        <v>0</v>
      </c>
      <c r="H93" s="49" t="s">
        <v>153</v>
      </c>
      <c r="I93" s="66">
        <f ca="1">--TRIM(RIGHT(SUBSTITUTE(LEFT(C92,_xlfn.AGGREGATE(16,6,FIND({0,1,2,3,4,5,6,7,8,9},C92,ROW(INDIRECT("1:"&amp;LEN(C92)))),1))," ",REPT(" ",LEN(C92))),LEN(C92)))</f>
        <v>18</v>
      </c>
      <c r="J93" s="66"/>
      <c r="K93" s="32"/>
      <c r="L93" s="32"/>
    </row>
    <row r="94" spans="1:12" customFormat="1" ht="15.5" hidden="1" x14ac:dyDescent="0.35">
      <c r="A94" s="197" t="s">
        <v>154</v>
      </c>
      <c r="B94" s="197"/>
      <c r="C94" s="67" t="str">
        <f>K94</f>
        <v>All work Completed. OC Received.</v>
      </c>
      <c r="D94" s="67"/>
      <c r="E94" s="67"/>
      <c r="F94" s="67"/>
      <c r="G94" s="67"/>
      <c r="H94" s="67"/>
      <c r="I94" s="67"/>
      <c r="J94" s="67"/>
      <c r="K94" s="32" t="s">
        <v>155</v>
      </c>
      <c r="L94" s="32"/>
    </row>
    <row r="95" spans="1:12" customFormat="1" ht="15.75" hidden="1" customHeight="1" x14ac:dyDescent="0.35">
      <c r="A95" s="68" t="s">
        <v>67</v>
      </c>
      <c r="B95" s="68"/>
      <c r="C95" s="50" t="s">
        <v>156</v>
      </c>
      <c r="D95" s="68" t="s">
        <v>157</v>
      </c>
      <c r="E95" s="68"/>
      <c r="F95" s="68" t="s">
        <v>158</v>
      </c>
      <c r="G95" s="68"/>
      <c r="H95" s="68" t="s">
        <v>159</v>
      </c>
      <c r="I95" s="68"/>
      <c r="J95" s="68"/>
      <c r="K95" s="33" t="s">
        <v>160</v>
      </c>
      <c r="L95" s="34">
        <f ca="1">I93*25%</f>
        <v>4.5</v>
      </c>
    </row>
    <row r="96" spans="1:12" customFormat="1" ht="15.75" hidden="1" customHeight="1" x14ac:dyDescent="0.35">
      <c r="A96" s="68" t="s">
        <v>161</v>
      </c>
      <c r="B96" s="68"/>
      <c r="C96" s="37">
        <f ca="1">L97</f>
        <v>18</v>
      </c>
      <c r="D96" s="65">
        <f ca="1">((100/I93)*C96)/100</f>
        <v>1</v>
      </c>
      <c r="E96" s="65"/>
      <c r="F96" s="65">
        <f ca="1">(((C97/I93*10)+(40/(D93+G93+I93)*C98)+(7.5/(I93)*C99)+(7.5/(I93)*C100)+(10/I93*C101)+(10/I93*C102)+(5/I93*C103)+(5/I93*C104)+(5/I93*C105))/100)</f>
        <v>1</v>
      </c>
      <c r="G96" s="65"/>
      <c r="H96" s="65">
        <f ca="1">((((C96/I93)*20)+((C97/I93)*25)+(30/(I93+G93+D93)*C98)+(5/I93*C99)+(5/I93*C100)+(5/I93*C101)+(5/I93*C102)+(0/I93*C103)+(0/I93*C104)+(5/I93*C105))/100)</f>
        <v>1</v>
      </c>
      <c r="I96" s="65"/>
      <c r="J96" s="65"/>
      <c r="K96" s="33" t="s">
        <v>162</v>
      </c>
      <c r="L96" s="33">
        <f ca="1">I93*50%</f>
        <v>9</v>
      </c>
    </row>
    <row r="97" spans="1:12" customFormat="1" ht="15.5" hidden="1" x14ac:dyDescent="0.35">
      <c r="A97" s="68" t="s">
        <v>68</v>
      </c>
      <c r="B97" s="68"/>
      <c r="C97" s="38">
        <f ca="1">L105</f>
        <v>18</v>
      </c>
      <c r="D97" s="65">
        <f ca="1">((100/I93)*C97)/100</f>
        <v>1</v>
      </c>
      <c r="E97" s="65"/>
      <c r="F97" s="65"/>
      <c r="G97" s="65"/>
      <c r="H97" s="65"/>
      <c r="I97" s="65"/>
      <c r="J97" s="65"/>
      <c r="K97" s="33" t="s">
        <v>163</v>
      </c>
      <c r="L97" s="33">
        <f ca="1">I93</f>
        <v>18</v>
      </c>
    </row>
    <row r="98" spans="1:12" customFormat="1" ht="15.75" hidden="1" customHeight="1" x14ac:dyDescent="0.35">
      <c r="A98" s="66" t="s">
        <v>164</v>
      </c>
      <c r="B98" s="66"/>
      <c r="C98" s="38">
        <v>19</v>
      </c>
      <c r="D98" s="65">
        <f ca="1">((100/(D93+G93+I93))*C98)/100</f>
        <v>1</v>
      </c>
      <c r="E98" s="65"/>
      <c r="F98" s="65"/>
      <c r="G98" s="65"/>
      <c r="H98" s="65"/>
      <c r="I98" s="65"/>
      <c r="J98" s="65"/>
      <c r="K98" s="33" t="s">
        <v>165</v>
      </c>
      <c r="L98" s="35">
        <f ca="1">(IF(B93&gt;1,(I93/(B93+2)),I93/4))</f>
        <v>4.5</v>
      </c>
    </row>
    <row r="99" spans="1:12" customFormat="1" ht="15.75" hidden="1" customHeight="1" x14ac:dyDescent="0.35">
      <c r="A99" s="68" t="s">
        <v>166</v>
      </c>
      <c r="B99" s="68" t="s">
        <v>167</v>
      </c>
      <c r="C99" s="37">
        <v>18</v>
      </c>
      <c r="D99" s="65">
        <f ca="1">((100/I93)*C99)/100</f>
        <v>1</v>
      </c>
      <c r="E99" s="65"/>
      <c r="F99" s="65"/>
      <c r="G99" s="65"/>
      <c r="H99" s="65"/>
      <c r="I99" s="65"/>
      <c r="J99" s="65"/>
      <c r="K99" s="33" t="s">
        <v>168</v>
      </c>
      <c r="L99" s="35">
        <f ca="1">(IF(B93&gt;1,(I93/(B93+2)+L98),I93/4+L98))</f>
        <v>9</v>
      </c>
    </row>
    <row r="100" spans="1:12" customFormat="1" ht="15.75" hidden="1" customHeight="1" x14ac:dyDescent="0.35">
      <c r="A100" s="68" t="s">
        <v>169</v>
      </c>
      <c r="B100" s="68" t="s">
        <v>167</v>
      </c>
      <c r="C100" s="37">
        <v>18</v>
      </c>
      <c r="D100" s="65">
        <f ca="1">((100/I93)*C100)/100</f>
        <v>1</v>
      </c>
      <c r="E100" s="65"/>
      <c r="F100" s="65"/>
      <c r="G100" s="65"/>
      <c r="H100" s="65"/>
      <c r="I100" s="65"/>
      <c r="J100" s="65"/>
      <c r="K100" s="33" t="s">
        <v>170</v>
      </c>
      <c r="L100" s="35">
        <f>(IF(B93&gt;1,(I93/(B93+2)+L99),0))</f>
        <v>0</v>
      </c>
    </row>
    <row r="101" spans="1:12" customFormat="1" ht="15.75" hidden="1" customHeight="1" x14ac:dyDescent="0.35">
      <c r="A101" s="68" t="s">
        <v>171</v>
      </c>
      <c r="B101" s="68" t="s">
        <v>172</v>
      </c>
      <c r="C101" s="37">
        <v>18</v>
      </c>
      <c r="D101" s="65">
        <f ca="1">((100/(I93))*C101)/100</f>
        <v>1</v>
      </c>
      <c r="E101" s="65"/>
      <c r="F101" s="65"/>
      <c r="G101" s="65"/>
      <c r="H101" s="65"/>
      <c r="I101" s="65"/>
      <c r="J101" s="65"/>
      <c r="K101" s="33" t="s">
        <v>173</v>
      </c>
      <c r="L101" s="35">
        <f>(IF(B93&gt;2,(I93/(B93+2)+L100),0))</f>
        <v>0</v>
      </c>
    </row>
    <row r="102" spans="1:12" customFormat="1" ht="15.75" hidden="1" customHeight="1" x14ac:dyDescent="0.35">
      <c r="A102" s="68" t="s">
        <v>174</v>
      </c>
      <c r="B102" s="68" t="s">
        <v>174</v>
      </c>
      <c r="C102" s="37">
        <v>18</v>
      </c>
      <c r="D102" s="65">
        <f ca="1">((100/I93)*C102)/100</f>
        <v>1</v>
      </c>
      <c r="E102" s="65"/>
      <c r="F102" s="65"/>
      <c r="G102" s="65"/>
      <c r="H102" s="65"/>
      <c r="I102" s="65"/>
      <c r="J102" s="65"/>
      <c r="K102" s="33" t="s">
        <v>175</v>
      </c>
      <c r="L102" s="36">
        <f>(IF(B93&gt;3,(I93/(B93+2)+L101),0))</f>
        <v>0</v>
      </c>
    </row>
    <row r="103" spans="1:12" customFormat="1" ht="15.75" hidden="1" customHeight="1" x14ac:dyDescent="0.35">
      <c r="A103" s="68" t="s">
        <v>176</v>
      </c>
      <c r="B103" s="68"/>
      <c r="C103" s="37">
        <v>18</v>
      </c>
      <c r="D103" s="65">
        <f ca="1">((100/I93)*C103)/100</f>
        <v>1</v>
      </c>
      <c r="E103" s="65"/>
      <c r="F103" s="65"/>
      <c r="G103" s="65"/>
      <c r="H103" s="65"/>
      <c r="I103" s="65"/>
      <c r="J103" s="65"/>
      <c r="K103" s="33" t="s">
        <v>177</v>
      </c>
      <c r="L103" s="35">
        <f>(IF(B93&gt;4,(I93/(B93+2)+L102),0))</f>
        <v>0</v>
      </c>
    </row>
    <row r="104" spans="1:12" customFormat="1" ht="15.75" hidden="1" customHeight="1" x14ac:dyDescent="0.35">
      <c r="A104" s="68" t="s">
        <v>178</v>
      </c>
      <c r="B104" s="68" t="s">
        <v>178</v>
      </c>
      <c r="C104" s="37">
        <v>18</v>
      </c>
      <c r="D104" s="65">
        <f ca="1">((100/(I93))*C104)/100</f>
        <v>1</v>
      </c>
      <c r="E104" s="65"/>
      <c r="F104" s="65"/>
      <c r="G104" s="65"/>
      <c r="H104" s="65"/>
      <c r="I104" s="65"/>
      <c r="J104" s="65"/>
      <c r="K104" s="33" t="s">
        <v>179</v>
      </c>
      <c r="L104" s="35">
        <f ca="1">(IF(B93=1,(I93/(B93+3)+L99),IF(B93=0,(I93/4+L99),IF(B93&gt;1,0))))</f>
        <v>13.5</v>
      </c>
    </row>
    <row r="105" spans="1:12" customFormat="1" ht="16.5" hidden="1" customHeight="1" thickBot="1" x14ac:dyDescent="0.35">
      <c r="A105" s="68" t="s">
        <v>180</v>
      </c>
      <c r="B105" s="68"/>
      <c r="C105" s="37">
        <v>18</v>
      </c>
      <c r="D105" s="65">
        <f ca="1">((100/(I93))*C105)/100</f>
        <v>1</v>
      </c>
      <c r="E105" s="65"/>
      <c r="F105" s="65"/>
      <c r="G105" s="65"/>
      <c r="H105" s="65"/>
      <c r="I105" s="65"/>
      <c r="J105" s="65"/>
      <c r="K105" s="33" t="s">
        <v>181</v>
      </c>
      <c r="L105" s="35">
        <f ca="1">(IF(B93&gt;1.5,(I93/(B93+2)+L99+MAX(0,L100-L99)+MAX(0,L101-L100)+MAX(0,L102-L101)+MAX(0,L103-L102)+MAX(0,L104-L103)),IF(B93=1,(I93/(B93+3)+L104),IF(B93=0,I93/4+L104))))</f>
        <v>18</v>
      </c>
    </row>
    <row r="106" spans="1:12" x14ac:dyDescent="0.3">
      <c r="A106" s="187" t="s">
        <v>69</v>
      </c>
      <c r="B106" s="187"/>
      <c r="C106" s="187"/>
      <c r="D106" s="187"/>
      <c r="E106" s="187"/>
      <c r="F106" s="187"/>
      <c r="G106" s="187"/>
      <c r="H106" s="187"/>
      <c r="I106" s="187"/>
      <c r="J106" s="187"/>
    </row>
    <row r="107" spans="1:12" x14ac:dyDescent="0.3">
      <c r="A107" s="187" t="s">
        <v>70</v>
      </c>
      <c r="B107" s="187"/>
      <c r="C107" s="187"/>
      <c r="D107" s="187"/>
      <c r="E107" s="187"/>
      <c r="F107" s="187"/>
      <c r="G107" s="187"/>
      <c r="H107" s="187"/>
      <c r="I107" s="187"/>
      <c r="J107" s="187"/>
    </row>
    <row r="108" spans="1:12" ht="15" customHeight="1" x14ac:dyDescent="0.3">
      <c r="A108" s="185" t="s">
        <v>71</v>
      </c>
      <c r="B108" s="185"/>
      <c r="C108" s="186" t="s">
        <v>72</v>
      </c>
      <c r="D108" s="186"/>
      <c r="E108" s="186"/>
      <c r="F108" s="186"/>
      <c r="G108" s="186"/>
      <c r="H108" s="186"/>
      <c r="I108" s="186"/>
      <c r="J108" s="186"/>
    </row>
    <row r="109" spans="1:12" x14ac:dyDescent="0.3">
      <c r="A109" s="185" t="s">
        <v>73</v>
      </c>
      <c r="B109" s="185"/>
      <c r="C109" s="185"/>
      <c r="D109" s="185"/>
      <c r="E109" s="185"/>
      <c r="F109" s="185"/>
      <c r="G109" s="185"/>
      <c r="H109" s="185"/>
      <c r="I109" s="185"/>
      <c r="J109" s="185"/>
    </row>
    <row r="110" spans="1:12" x14ac:dyDescent="0.3">
      <c r="A110" s="187" t="s">
        <v>74</v>
      </c>
      <c r="B110" s="187"/>
      <c r="C110" s="187"/>
      <c r="D110" s="187"/>
      <c r="E110" s="187"/>
      <c r="F110" s="187"/>
      <c r="G110" s="188">
        <v>13700</v>
      </c>
      <c r="H110" s="188"/>
      <c r="I110" s="188"/>
      <c r="J110" s="188"/>
    </row>
    <row r="111" spans="1:12" s="15" customFormat="1" x14ac:dyDescent="0.3">
      <c r="A111" s="187" t="s">
        <v>75</v>
      </c>
      <c r="B111" s="187"/>
      <c r="C111" s="187"/>
      <c r="D111" s="187"/>
      <c r="E111" s="187"/>
      <c r="F111" s="187"/>
      <c r="G111" s="188">
        <v>25000</v>
      </c>
      <c r="H111" s="188"/>
      <c r="I111" s="188"/>
      <c r="J111" s="188"/>
    </row>
    <row r="112" spans="1:12" x14ac:dyDescent="0.3">
      <c r="A112" s="187" t="s">
        <v>129</v>
      </c>
      <c r="B112" s="187"/>
      <c r="C112" s="187"/>
      <c r="D112" s="187"/>
      <c r="E112" s="187"/>
      <c r="F112" s="187"/>
      <c r="G112" s="188">
        <v>50000</v>
      </c>
      <c r="H112" s="188"/>
      <c r="I112" s="188"/>
      <c r="J112" s="188"/>
    </row>
    <row r="113" spans="1:10" x14ac:dyDescent="0.3">
      <c r="A113" s="189" t="s">
        <v>198</v>
      </c>
      <c r="B113" s="189"/>
      <c r="C113" s="189"/>
      <c r="D113" s="189"/>
      <c r="E113" s="189"/>
      <c r="F113" s="189"/>
      <c r="G113" s="188">
        <v>65000</v>
      </c>
      <c r="H113" s="188"/>
      <c r="I113" s="188"/>
      <c r="J113" s="188"/>
    </row>
    <row r="114" spans="1:10" x14ac:dyDescent="0.3">
      <c r="A114" s="187" t="s">
        <v>76</v>
      </c>
      <c r="B114" s="187"/>
      <c r="C114" s="187"/>
      <c r="D114" s="187"/>
      <c r="E114" s="187"/>
      <c r="F114" s="187"/>
      <c r="G114" s="188">
        <v>500000</v>
      </c>
      <c r="H114" s="188"/>
      <c r="I114" s="188"/>
      <c r="J114" s="188"/>
    </row>
    <row r="115" spans="1:10" s="8" customFormat="1" ht="14.4" customHeight="1" x14ac:dyDescent="0.3">
      <c r="A115" s="185" t="s">
        <v>77</v>
      </c>
      <c r="B115" s="185"/>
      <c r="C115" s="185"/>
      <c r="D115" s="185"/>
      <c r="E115" s="185"/>
      <c r="F115" s="185"/>
      <c r="G115" s="188">
        <f>G110*0.8</f>
        <v>10960</v>
      </c>
      <c r="H115" s="188"/>
      <c r="I115" s="188"/>
      <c r="J115" s="188"/>
    </row>
    <row r="116" spans="1:10" s="9" customFormat="1" ht="15.5" x14ac:dyDescent="0.35">
      <c r="A116" s="190" t="s">
        <v>127</v>
      </c>
      <c r="B116" s="190"/>
      <c r="C116" s="190"/>
      <c r="D116" s="190"/>
      <c r="E116" s="190"/>
      <c r="F116" s="190"/>
      <c r="G116" s="190"/>
      <c r="H116" s="190"/>
      <c r="I116" s="190"/>
      <c r="J116" s="190"/>
    </row>
    <row r="117" spans="1:10" s="9" customFormat="1" ht="15.5" x14ac:dyDescent="0.35">
      <c r="A117" s="191" t="s">
        <v>78</v>
      </c>
      <c r="B117" s="191"/>
      <c r="C117" s="39" t="s">
        <v>128</v>
      </c>
      <c r="D117" s="192" t="s">
        <v>79</v>
      </c>
      <c r="E117" s="192"/>
      <c r="F117" s="192"/>
      <c r="G117" s="191" t="s">
        <v>80</v>
      </c>
      <c r="H117" s="191"/>
      <c r="I117" s="191"/>
      <c r="J117" s="191"/>
    </row>
    <row r="118" spans="1:10" s="9" customFormat="1" ht="15.5" x14ac:dyDescent="0.35">
      <c r="A118" s="193" t="s">
        <v>187</v>
      </c>
      <c r="B118" s="193"/>
      <c r="C118" s="45">
        <f>COUNT(D137:E138)</f>
        <v>2</v>
      </c>
      <c r="D118" s="194">
        <f>SUM(D137:E138)</f>
        <v>504.40104000000002</v>
      </c>
      <c r="E118" s="194"/>
      <c r="F118" s="194"/>
      <c r="G118" s="194">
        <f>SUM(G137:G138)</f>
        <v>807.04166400000008</v>
      </c>
      <c r="H118" s="194"/>
      <c r="I118" s="194"/>
      <c r="J118" s="194"/>
    </row>
    <row r="119" spans="1:10" s="9" customFormat="1" ht="15.5" x14ac:dyDescent="0.35">
      <c r="A119" s="74" t="s">
        <v>191</v>
      </c>
      <c r="B119" s="75"/>
      <c r="C119" s="45">
        <f>COUNT(D173:E175)</f>
        <v>3</v>
      </c>
      <c r="D119" s="71">
        <f t="shared" ref="D119" si="0">SUM(D173:E175)</f>
        <v>759.18492000000003</v>
      </c>
      <c r="E119" s="72"/>
      <c r="F119" s="73"/>
      <c r="G119" s="71">
        <f>SUM(G173:G175)</f>
        <v>1214.6958720000002</v>
      </c>
      <c r="H119" s="72"/>
      <c r="I119" s="72"/>
      <c r="J119" s="73"/>
    </row>
    <row r="120" spans="1:10" s="9" customFormat="1" ht="15.5" x14ac:dyDescent="0.35">
      <c r="A120" s="74" t="s">
        <v>124</v>
      </c>
      <c r="B120" s="75"/>
      <c r="C120" s="40">
        <v>4</v>
      </c>
      <c r="D120" s="71">
        <f>SUM(D212:E215)</f>
        <v>817.84871999999996</v>
      </c>
      <c r="E120" s="72"/>
      <c r="F120" s="73"/>
      <c r="G120" s="71">
        <f>SUM(G212:G215)</f>
        <v>1308.5579520000001</v>
      </c>
      <c r="H120" s="72"/>
      <c r="I120" s="72"/>
      <c r="J120" s="73"/>
    </row>
    <row r="121" spans="1:10" s="44" customFormat="1" ht="15" x14ac:dyDescent="0.35">
      <c r="A121" s="154" t="s">
        <v>81</v>
      </c>
      <c r="B121" s="155"/>
      <c r="C121" s="46">
        <f>SUM(C118:C120)</f>
        <v>9</v>
      </c>
      <c r="D121" s="148">
        <f>SUM(D118:F120)</f>
        <v>2081.4346800000003</v>
      </c>
      <c r="E121" s="153"/>
      <c r="F121" s="149"/>
      <c r="G121" s="148">
        <f>SUM(G118:J120)</f>
        <v>3330.2954880000007</v>
      </c>
      <c r="H121" s="153"/>
      <c r="I121" s="153"/>
      <c r="J121" s="149"/>
    </row>
    <row r="122" spans="1:10" s="9" customFormat="1" ht="15.5" x14ac:dyDescent="0.35">
      <c r="A122" s="145" t="s">
        <v>102</v>
      </c>
      <c r="B122" s="146"/>
      <c r="C122" s="146"/>
      <c r="D122" s="146"/>
      <c r="E122" s="146"/>
      <c r="F122" s="146"/>
      <c r="G122" s="146"/>
      <c r="H122" s="146"/>
      <c r="I122" s="146"/>
      <c r="J122" s="147"/>
    </row>
    <row r="123" spans="1:10" s="8" customFormat="1" ht="15" x14ac:dyDescent="0.3">
      <c r="A123" s="148" t="s">
        <v>78</v>
      </c>
      <c r="B123" s="149"/>
      <c r="C123" s="39" t="s">
        <v>103</v>
      </c>
      <c r="D123" s="150" t="s">
        <v>79</v>
      </c>
      <c r="E123" s="151"/>
      <c r="F123" s="152"/>
      <c r="G123" s="148" t="s">
        <v>80</v>
      </c>
      <c r="H123" s="153"/>
      <c r="I123" s="153"/>
      <c r="J123" s="149"/>
    </row>
    <row r="124" spans="1:10" s="9" customFormat="1" ht="15.5" x14ac:dyDescent="0.35">
      <c r="A124" s="74" t="s">
        <v>187</v>
      </c>
      <c r="B124" s="75"/>
      <c r="C124" s="40">
        <f>COUNT(D140:E146)+COUNT(D148:E154)*15+COUNT(D157:E162)+COUNT(D165:E170)</f>
        <v>124</v>
      </c>
      <c r="D124" s="71">
        <f>SUM(D140:E146)+SUM(D148:E154)*15+SUM(D157:E162)+SUM(D165:E170)</f>
        <v>32201.398439999997</v>
      </c>
      <c r="E124" s="72"/>
      <c r="F124" s="73"/>
      <c r="G124" s="71">
        <f>SUM(G140:G146)+SUM(G148:G154)*15+SUM(G157:G162)+SUM(G165:G170)</f>
        <v>48302.097659999999</v>
      </c>
      <c r="H124" s="72"/>
      <c r="I124" s="72"/>
      <c r="J124" s="73"/>
    </row>
    <row r="125" spans="1:10" s="9" customFormat="1" ht="15.5" x14ac:dyDescent="0.35">
      <c r="A125" s="74" t="s">
        <v>191</v>
      </c>
      <c r="B125" s="75"/>
      <c r="C125" s="40">
        <f>COUNT(D177:E184)+COUNT(D186:E193)*15+COUNT(D197:E201)+COUNT(D205:E209)</f>
        <v>138</v>
      </c>
      <c r="D125" s="71">
        <f t="shared" ref="D125" si="1">SUM(D177:E184)+SUM(D186:E193)*15+SUM(D197:E201)+SUM(D205:E209)</f>
        <v>36051.434639999999</v>
      </c>
      <c r="E125" s="72"/>
      <c r="F125" s="73"/>
      <c r="G125" s="71">
        <f>SUM(G177:G184)+SUM(G186:G193)*15+SUM(G197:G201)+SUM(G205:G209)</f>
        <v>54077.15196000001</v>
      </c>
      <c r="H125" s="72"/>
      <c r="I125" s="72"/>
      <c r="J125" s="73"/>
    </row>
    <row r="126" spans="1:10" s="9" customFormat="1" ht="15.5" x14ac:dyDescent="0.35">
      <c r="A126" s="74" t="s">
        <v>124</v>
      </c>
      <c r="B126" s="75"/>
      <c r="C126" s="40">
        <f>COUNT(D217:E223)*16+COUNT(D225:E228)+1+COUNT(D233:E236)+1</f>
        <v>122</v>
      </c>
      <c r="D126" s="71">
        <f>SUM(D217:E223)*16+SUM(D225:E228)+D231+SUM(D233:E236)+D239</f>
        <v>29428.991279999998</v>
      </c>
      <c r="E126" s="72"/>
      <c r="F126" s="73"/>
      <c r="G126" s="71">
        <f>SUM(G217:G223)*16+SUM(G225:G228)+G231+SUM(G233:G236)+G239</f>
        <v>44143.486919999996</v>
      </c>
      <c r="H126" s="72"/>
      <c r="I126" s="72"/>
      <c r="J126" s="73"/>
    </row>
    <row r="127" spans="1:10" s="9" customFormat="1" ht="15.5" x14ac:dyDescent="0.35">
      <c r="A127" s="74" t="s">
        <v>123</v>
      </c>
      <c r="B127" s="75"/>
      <c r="C127" s="40">
        <f>COUNT(D243:E250)*16+COUNT(D252:E256)+COUNT(D259)+COUNT(D261:E265)+1</f>
        <v>140</v>
      </c>
      <c r="D127" s="71">
        <f>SUM(D243:E250)*16+SUM(D252:E256)+SUM(D259)+SUM(D261:E265)+D268</f>
        <v>33770.973599999998</v>
      </c>
      <c r="E127" s="72"/>
      <c r="F127" s="73"/>
      <c r="G127" s="71">
        <f>SUM(G243:G250)*16+SUM(G252:G256)+SUM(G259)+SUM(G261:G265)+G268</f>
        <v>50656.460399999996</v>
      </c>
      <c r="H127" s="72"/>
      <c r="I127" s="72"/>
      <c r="J127" s="73"/>
    </row>
    <row r="128" spans="1:10" s="9" customFormat="1" ht="15.5" x14ac:dyDescent="0.35">
      <c r="A128" s="74" t="s">
        <v>125</v>
      </c>
      <c r="B128" s="75"/>
      <c r="C128" s="40">
        <f>COUNT(D272:E279)*16+COUNT(D281:E283)+COUNT(D285:E287)+COUNT(D290:E292)+COUNT(D294:E296)</f>
        <v>140</v>
      </c>
      <c r="D128" s="71">
        <f>SUM(D272:E279)*16+SUM(D281:E283)+SUM(D285:E287)+SUM(D290:E292)+SUM(D294:E296)</f>
        <v>33770.973599999998</v>
      </c>
      <c r="E128" s="72"/>
      <c r="F128" s="73"/>
      <c r="G128" s="71">
        <f>SUM(G272:G279)*16+SUM(G281:G283)+SUM(G285:G287)+SUM(G290:G292)+SUM(G294:G296)</f>
        <v>50656.460400000011</v>
      </c>
      <c r="H128" s="72"/>
      <c r="I128" s="72"/>
      <c r="J128" s="73"/>
    </row>
    <row r="129" spans="1:11" s="9" customFormat="1" ht="15.5" x14ac:dyDescent="0.35">
      <c r="A129" s="74" t="s">
        <v>126</v>
      </c>
      <c r="B129" s="75"/>
      <c r="C129" s="40">
        <f>COUNT(D301:E303)*16+COUNT(D305:E306)+COUNT(D309:E310)</f>
        <v>52</v>
      </c>
      <c r="D129" s="71">
        <f>SUM(D301:E303)*16+SUM(D305:E306)+SUM(D309:E310)</f>
        <v>12543.50448</v>
      </c>
      <c r="E129" s="72"/>
      <c r="F129" s="73"/>
      <c r="G129" s="71">
        <f>SUM(G301:G303)*16+SUM(G305:G306)+SUM(G309:G310)</f>
        <v>18815.256720000001</v>
      </c>
      <c r="H129" s="72"/>
      <c r="I129" s="72"/>
      <c r="J129" s="73"/>
    </row>
    <row r="130" spans="1:11" s="9" customFormat="1" ht="15.5" x14ac:dyDescent="0.35">
      <c r="A130" s="154" t="s">
        <v>81</v>
      </c>
      <c r="B130" s="176"/>
      <c r="C130" s="39">
        <f>SUM(C124:C129)</f>
        <v>716</v>
      </c>
      <c r="D130" s="148">
        <f>SUM(D124:F129)</f>
        <v>177767.27604</v>
      </c>
      <c r="E130" s="153"/>
      <c r="F130" s="149"/>
      <c r="G130" s="148">
        <f>SUM(G124:J129)</f>
        <v>266650.91405999998</v>
      </c>
      <c r="H130" s="153"/>
      <c r="I130" s="153"/>
      <c r="J130" s="149"/>
    </row>
    <row r="131" spans="1:11" s="9" customFormat="1" ht="17.5" x14ac:dyDescent="0.35">
      <c r="A131" s="156" t="s">
        <v>82</v>
      </c>
      <c r="B131" s="157"/>
      <c r="C131" s="157"/>
      <c r="D131" s="157"/>
      <c r="E131" s="157"/>
      <c r="F131" s="157"/>
      <c r="G131" s="157"/>
      <c r="H131" s="157"/>
      <c r="I131" s="157"/>
      <c r="J131" s="158"/>
    </row>
    <row r="132" spans="1:11" s="8" customFormat="1" x14ac:dyDescent="0.3">
      <c r="A132" s="159" t="s">
        <v>83</v>
      </c>
      <c r="B132" s="160"/>
      <c r="C132" s="160"/>
      <c r="D132" s="160"/>
      <c r="E132" s="160"/>
      <c r="F132" s="160"/>
      <c r="G132" s="160"/>
      <c r="H132" s="160"/>
      <c r="I132" s="160"/>
      <c r="J132" s="161"/>
    </row>
    <row r="133" spans="1:11" s="10" customFormat="1" ht="39" x14ac:dyDescent="0.35">
      <c r="A133" s="70" t="s">
        <v>84</v>
      </c>
      <c r="B133" s="70"/>
      <c r="C133" s="41" t="s">
        <v>85</v>
      </c>
      <c r="D133" s="162" t="s">
        <v>86</v>
      </c>
      <c r="E133" s="162"/>
      <c r="F133" s="42" t="s">
        <v>87</v>
      </c>
      <c r="G133" s="41" t="s">
        <v>88</v>
      </c>
      <c r="H133" s="70" t="s">
        <v>89</v>
      </c>
      <c r="I133" s="70"/>
      <c r="J133" s="70"/>
    </row>
    <row r="134" spans="1:11" s="10" customFormat="1" ht="15.5" x14ac:dyDescent="0.35">
      <c r="A134" s="69" t="s">
        <v>131</v>
      </c>
      <c r="B134" s="69"/>
      <c r="C134" s="69"/>
      <c r="D134" s="69"/>
      <c r="E134" s="69"/>
      <c r="F134" s="69"/>
      <c r="G134" s="69"/>
      <c r="H134" s="69"/>
      <c r="I134" s="69"/>
      <c r="J134" s="69"/>
    </row>
    <row r="135" spans="1:11" s="10" customFormat="1" ht="15.5" x14ac:dyDescent="0.35">
      <c r="A135" s="69" t="s">
        <v>187</v>
      </c>
      <c r="B135" s="69"/>
      <c r="C135" s="69"/>
      <c r="D135" s="69"/>
      <c r="E135" s="69"/>
      <c r="F135" s="69"/>
      <c r="G135" s="69"/>
      <c r="H135" s="69"/>
      <c r="I135" s="69"/>
      <c r="J135" s="69"/>
    </row>
    <row r="136" spans="1:11" s="10" customFormat="1" ht="15.5" x14ac:dyDescent="0.35">
      <c r="A136" s="69" t="s">
        <v>118</v>
      </c>
      <c r="B136" s="69"/>
      <c r="C136" s="69"/>
      <c r="D136" s="69"/>
      <c r="E136" s="69"/>
      <c r="F136" s="69"/>
      <c r="G136" s="69"/>
      <c r="H136" s="69"/>
      <c r="I136" s="69"/>
      <c r="J136" s="69"/>
    </row>
    <row r="137" spans="1:11" s="10" customFormat="1" ht="15.75" customHeight="1" x14ac:dyDescent="0.35">
      <c r="A137" s="64">
        <v>1</v>
      </c>
      <c r="B137" s="64"/>
      <c r="C137" s="43" t="s">
        <v>119</v>
      </c>
      <c r="D137" s="64">
        <f>23.35*10.764</f>
        <v>251.33940000000001</v>
      </c>
      <c r="E137" s="64"/>
      <c r="F137" s="43">
        <v>0</v>
      </c>
      <c r="G137" s="43">
        <f>D137*1.6+F137</f>
        <v>402.14304000000004</v>
      </c>
      <c r="H137" s="64" t="s">
        <v>120</v>
      </c>
      <c r="I137" s="64"/>
      <c r="J137" s="64"/>
    </row>
    <row r="138" spans="1:11" s="10" customFormat="1" ht="15.5" x14ac:dyDescent="0.35">
      <c r="A138" s="64">
        <v>2</v>
      </c>
      <c r="B138" s="64"/>
      <c r="C138" s="43" t="s">
        <v>119</v>
      </c>
      <c r="D138" s="64">
        <f>23.51*10.764</f>
        <v>253.06164000000001</v>
      </c>
      <c r="E138" s="64"/>
      <c r="F138" s="43">
        <v>0</v>
      </c>
      <c r="G138" s="43">
        <f>D138*1.6+F138</f>
        <v>404.89862400000004</v>
      </c>
      <c r="H138" s="64"/>
      <c r="I138" s="64"/>
      <c r="J138" s="64"/>
    </row>
    <row r="139" spans="1:11" s="10" customFormat="1" ht="15.5" x14ac:dyDescent="0.35">
      <c r="A139" s="69" t="s">
        <v>192</v>
      </c>
      <c r="B139" s="69"/>
      <c r="C139" s="69"/>
      <c r="D139" s="69"/>
      <c r="E139" s="69"/>
      <c r="F139" s="69"/>
      <c r="G139" s="69"/>
      <c r="H139" s="69"/>
      <c r="I139" s="69"/>
      <c r="J139" s="69"/>
    </row>
    <row r="140" spans="1:11" s="10" customFormat="1" ht="15.5" x14ac:dyDescent="0.35">
      <c r="A140" s="64">
        <v>1</v>
      </c>
      <c r="B140" s="64"/>
      <c r="C140" s="43" t="s">
        <v>121</v>
      </c>
      <c r="D140" s="64">
        <f>(22.47+0.75*2.4)*10.764</f>
        <v>261.24227999999999</v>
      </c>
      <c r="E140" s="64"/>
      <c r="F140" s="43">
        <v>0</v>
      </c>
      <c r="G140" s="43">
        <f>D140*1.5+F140</f>
        <v>391.86342000000002</v>
      </c>
      <c r="H140" s="64" t="str">
        <f>A139</f>
        <v>1st Floor</v>
      </c>
      <c r="I140" s="64"/>
      <c r="J140" s="64"/>
      <c r="K140" s="10">
        <f>18000/1.5</f>
        <v>12000</v>
      </c>
    </row>
    <row r="141" spans="1:11" s="10" customFormat="1" ht="15.5" x14ac:dyDescent="0.35">
      <c r="A141" s="64">
        <v>2</v>
      </c>
      <c r="B141" s="64"/>
      <c r="C141" s="43" t="s">
        <v>121</v>
      </c>
      <c r="D141" s="64">
        <f>(22.47+0.75*2.4)*10.764</f>
        <v>261.24227999999999</v>
      </c>
      <c r="E141" s="64"/>
      <c r="F141" s="43">
        <v>0</v>
      </c>
      <c r="G141" s="43">
        <f t="shared" ref="G141:G146" si="2">D141*1.5+F141</f>
        <v>391.86342000000002</v>
      </c>
      <c r="H141" s="64"/>
      <c r="I141" s="64"/>
      <c r="J141" s="64"/>
    </row>
    <row r="142" spans="1:11" s="10" customFormat="1" ht="15.5" x14ac:dyDescent="0.35">
      <c r="A142" s="64">
        <v>3</v>
      </c>
      <c r="B142" s="64"/>
      <c r="C142" s="43" t="s">
        <v>195</v>
      </c>
      <c r="D142" s="64">
        <f>12.25*10.7+64</f>
        <v>195.07499999999999</v>
      </c>
      <c r="E142" s="64"/>
      <c r="F142" s="43">
        <v>0</v>
      </c>
      <c r="G142" s="43">
        <f t="shared" si="2"/>
        <v>292.61249999999995</v>
      </c>
      <c r="H142" s="64"/>
      <c r="I142" s="64"/>
      <c r="J142" s="64"/>
    </row>
    <row r="143" spans="1:11" s="10" customFormat="1" ht="15.5" x14ac:dyDescent="0.35">
      <c r="A143" s="64">
        <v>4</v>
      </c>
      <c r="B143" s="64"/>
      <c r="C143" s="43" t="s">
        <v>195</v>
      </c>
      <c r="D143" s="64">
        <f>14.41*10.764</f>
        <v>155.10924</v>
      </c>
      <c r="E143" s="64"/>
      <c r="F143" s="43">
        <v>0</v>
      </c>
      <c r="G143" s="43">
        <f t="shared" si="2"/>
        <v>232.66386</v>
      </c>
      <c r="H143" s="64"/>
      <c r="I143" s="64"/>
      <c r="J143" s="64"/>
    </row>
    <row r="144" spans="1:11" s="10" customFormat="1" ht="15.5" x14ac:dyDescent="0.35">
      <c r="A144" s="64">
        <v>5</v>
      </c>
      <c r="B144" s="64"/>
      <c r="C144" s="43" t="s">
        <v>195</v>
      </c>
      <c r="D144" s="64">
        <f>13.88*10.764</f>
        <v>149.40432000000001</v>
      </c>
      <c r="E144" s="64"/>
      <c r="F144" s="43">
        <v>0</v>
      </c>
      <c r="G144" s="43">
        <f t="shared" si="2"/>
        <v>224.10648000000003</v>
      </c>
      <c r="H144" s="64"/>
      <c r="I144" s="64"/>
      <c r="J144" s="64"/>
    </row>
    <row r="145" spans="1:10" s="10" customFormat="1" ht="15.5" x14ac:dyDescent="0.35">
      <c r="A145" s="64">
        <v>6</v>
      </c>
      <c r="B145" s="64"/>
      <c r="C145" s="43" t="s">
        <v>121</v>
      </c>
      <c r="D145" s="64">
        <f>(22.47+0.75*2.4)*10.764</f>
        <v>261.24227999999999</v>
      </c>
      <c r="E145" s="64"/>
      <c r="F145" s="43">
        <v>0</v>
      </c>
      <c r="G145" s="43">
        <f t="shared" si="2"/>
        <v>391.86342000000002</v>
      </c>
      <c r="H145" s="64"/>
      <c r="I145" s="64"/>
      <c r="J145" s="64"/>
    </row>
    <row r="146" spans="1:10" s="10" customFormat="1" ht="15.5" x14ac:dyDescent="0.35">
      <c r="A146" s="64">
        <v>7</v>
      </c>
      <c r="B146" s="64"/>
      <c r="C146" s="43" t="s">
        <v>121</v>
      </c>
      <c r="D146" s="64">
        <f>(22.47+0.75*2.4)*10.764</f>
        <v>261.24227999999999</v>
      </c>
      <c r="E146" s="64"/>
      <c r="F146" s="43">
        <v>0</v>
      </c>
      <c r="G146" s="43">
        <f t="shared" si="2"/>
        <v>391.86342000000002</v>
      </c>
      <c r="H146" s="64"/>
      <c r="I146" s="64"/>
      <c r="J146" s="64"/>
    </row>
    <row r="147" spans="1:10" s="10" customFormat="1" ht="15.5" x14ac:dyDescent="0.35">
      <c r="A147" s="69" t="s">
        <v>193</v>
      </c>
      <c r="B147" s="69"/>
      <c r="C147" s="69"/>
      <c r="D147" s="69"/>
      <c r="E147" s="69"/>
      <c r="F147" s="69"/>
      <c r="G147" s="69"/>
      <c r="H147" s="69"/>
      <c r="I147" s="69"/>
      <c r="J147" s="69"/>
    </row>
    <row r="148" spans="1:10" s="10" customFormat="1" ht="15.75" customHeight="1" x14ac:dyDescent="0.35">
      <c r="A148" s="64">
        <v>1</v>
      </c>
      <c r="B148" s="64"/>
      <c r="C148" s="43" t="s">
        <v>121</v>
      </c>
      <c r="D148" s="64">
        <f>(22.47+0.75*2.4)*10.764</f>
        <v>261.24227999999999</v>
      </c>
      <c r="E148" s="64"/>
      <c r="F148" s="43">
        <v>0</v>
      </c>
      <c r="G148" s="43">
        <f>D148*1.5+F148</f>
        <v>391.86342000000002</v>
      </c>
      <c r="H148" s="64" t="str">
        <f>A147</f>
        <v>2nd To 5th, 7th To 12th, 14th to 18th Floor</v>
      </c>
      <c r="I148" s="64"/>
      <c r="J148" s="64"/>
    </row>
    <row r="149" spans="1:10" s="10" customFormat="1" ht="15.5" x14ac:dyDescent="0.35">
      <c r="A149" s="64">
        <v>2</v>
      </c>
      <c r="B149" s="64"/>
      <c r="C149" s="43" t="s">
        <v>121</v>
      </c>
      <c r="D149" s="64">
        <f t="shared" ref="D149:D154" si="3">(22.47+0.75*2.4)*10.764</f>
        <v>261.24227999999999</v>
      </c>
      <c r="E149" s="64"/>
      <c r="F149" s="43">
        <v>0</v>
      </c>
      <c r="G149" s="43">
        <f t="shared" ref="G149:G154" si="4">D149*1.5+F149</f>
        <v>391.86342000000002</v>
      </c>
      <c r="H149" s="64"/>
      <c r="I149" s="64"/>
      <c r="J149" s="64"/>
    </row>
    <row r="150" spans="1:10" s="10" customFormat="1" ht="15.5" x14ac:dyDescent="0.35">
      <c r="A150" s="64">
        <v>3</v>
      </c>
      <c r="B150" s="64"/>
      <c r="C150" s="43" t="s">
        <v>121</v>
      </c>
      <c r="D150" s="64">
        <f>(22.72+0.75*2.4)*10.764</f>
        <v>263.93327999999997</v>
      </c>
      <c r="E150" s="64"/>
      <c r="F150" s="43">
        <v>0</v>
      </c>
      <c r="G150" s="43">
        <f t="shared" si="4"/>
        <v>395.89991999999995</v>
      </c>
      <c r="H150" s="64"/>
      <c r="I150" s="64"/>
      <c r="J150" s="64"/>
    </row>
    <row r="151" spans="1:10" s="10" customFormat="1" ht="15.5" x14ac:dyDescent="0.35">
      <c r="A151" s="64">
        <v>4</v>
      </c>
      <c r="B151" s="64"/>
      <c r="C151" s="43" t="s">
        <v>121</v>
      </c>
      <c r="D151" s="64">
        <f t="shared" si="3"/>
        <v>261.24227999999999</v>
      </c>
      <c r="E151" s="64"/>
      <c r="F151" s="43">
        <v>0</v>
      </c>
      <c r="G151" s="43">
        <f t="shared" si="4"/>
        <v>391.86342000000002</v>
      </c>
      <c r="H151" s="64"/>
      <c r="I151" s="64"/>
      <c r="J151" s="64"/>
    </row>
    <row r="152" spans="1:10" s="10" customFormat="1" ht="15.5" x14ac:dyDescent="0.35">
      <c r="A152" s="64">
        <v>5</v>
      </c>
      <c r="B152" s="64"/>
      <c r="C152" s="43" t="s">
        <v>121</v>
      </c>
      <c r="D152" s="64">
        <f>(22.72+0.75*2.4)*10.764</f>
        <v>263.93327999999997</v>
      </c>
      <c r="E152" s="64"/>
      <c r="F152" s="43">
        <v>0</v>
      </c>
      <c r="G152" s="43">
        <f t="shared" si="4"/>
        <v>395.89991999999995</v>
      </c>
      <c r="H152" s="64"/>
      <c r="I152" s="64"/>
      <c r="J152" s="64"/>
    </row>
    <row r="153" spans="1:10" s="10" customFormat="1" ht="15.5" x14ac:dyDescent="0.35">
      <c r="A153" s="64">
        <v>6</v>
      </c>
      <c r="B153" s="64"/>
      <c r="C153" s="43" t="s">
        <v>121</v>
      </c>
      <c r="D153" s="64">
        <f t="shared" si="3"/>
        <v>261.24227999999999</v>
      </c>
      <c r="E153" s="64"/>
      <c r="F153" s="43">
        <v>0</v>
      </c>
      <c r="G153" s="43">
        <f t="shared" si="4"/>
        <v>391.86342000000002</v>
      </c>
      <c r="H153" s="64"/>
      <c r="I153" s="64"/>
      <c r="J153" s="64"/>
    </row>
    <row r="154" spans="1:10" s="10" customFormat="1" ht="15.5" x14ac:dyDescent="0.35">
      <c r="A154" s="64">
        <v>7</v>
      </c>
      <c r="B154" s="64"/>
      <c r="C154" s="43" t="s">
        <v>121</v>
      </c>
      <c r="D154" s="64">
        <f t="shared" si="3"/>
        <v>261.24227999999999</v>
      </c>
      <c r="E154" s="64"/>
      <c r="F154" s="43">
        <v>0</v>
      </c>
      <c r="G154" s="43">
        <f t="shared" si="4"/>
        <v>391.86342000000002</v>
      </c>
      <c r="H154" s="64"/>
      <c r="I154" s="64"/>
      <c r="J154" s="64"/>
    </row>
    <row r="155" spans="1:10" s="10" customFormat="1" ht="15.5" x14ac:dyDescent="0.35">
      <c r="A155" s="69" t="s">
        <v>211</v>
      </c>
      <c r="B155" s="69"/>
      <c r="C155" s="69"/>
      <c r="D155" s="69"/>
      <c r="E155" s="69"/>
      <c r="F155" s="69"/>
      <c r="G155" s="69"/>
      <c r="H155" s="69"/>
      <c r="I155" s="69"/>
      <c r="J155" s="69"/>
    </row>
    <row r="156" spans="1:10" s="10" customFormat="1" ht="15.75" customHeight="1" x14ac:dyDescent="0.35">
      <c r="A156" s="64">
        <v>1</v>
      </c>
      <c r="B156" s="64"/>
      <c r="C156" s="64" t="s">
        <v>122</v>
      </c>
      <c r="D156" s="64"/>
      <c r="E156" s="64"/>
      <c r="F156" s="64"/>
      <c r="G156" s="64"/>
      <c r="H156" s="64" t="str">
        <f>A155</f>
        <v>6th Floor (Part Refuge Area)</v>
      </c>
      <c r="I156" s="64"/>
      <c r="J156" s="64"/>
    </row>
    <row r="157" spans="1:10" s="10" customFormat="1" ht="15.5" x14ac:dyDescent="0.35">
      <c r="A157" s="64">
        <v>2</v>
      </c>
      <c r="B157" s="64"/>
      <c r="C157" s="43" t="s">
        <v>121</v>
      </c>
      <c r="D157" s="64">
        <f t="shared" ref="D157:D162" si="5">(22.47+0.75*2.4)*10.764</f>
        <v>261.24227999999999</v>
      </c>
      <c r="E157" s="64"/>
      <c r="F157" s="43">
        <v>0</v>
      </c>
      <c r="G157" s="43">
        <f t="shared" ref="G157:G162" si="6">D157*1.5+F157</f>
        <v>391.86342000000002</v>
      </c>
      <c r="H157" s="64"/>
      <c r="I157" s="64"/>
      <c r="J157" s="64"/>
    </row>
    <row r="158" spans="1:10" s="10" customFormat="1" ht="15.5" x14ac:dyDescent="0.35">
      <c r="A158" s="64">
        <v>3</v>
      </c>
      <c r="B158" s="64"/>
      <c r="C158" s="43" t="s">
        <v>121</v>
      </c>
      <c r="D158" s="64">
        <f>(22.72+0.75*2.4)*10.764</f>
        <v>263.93327999999997</v>
      </c>
      <c r="E158" s="64"/>
      <c r="F158" s="43">
        <v>0</v>
      </c>
      <c r="G158" s="43">
        <f t="shared" si="6"/>
        <v>395.89991999999995</v>
      </c>
      <c r="H158" s="64"/>
      <c r="I158" s="64"/>
      <c r="J158" s="64"/>
    </row>
    <row r="159" spans="1:10" s="10" customFormat="1" ht="15.5" x14ac:dyDescent="0.35">
      <c r="A159" s="64">
        <v>4</v>
      </c>
      <c r="B159" s="64"/>
      <c r="C159" s="43" t="s">
        <v>121</v>
      </c>
      <c r="D159" s="64">
        <f t="shared" si="5"/>
        <v>261.24227999999999</v>
      </c>
      <c r="E159" s="64"/>
      <c r="F159" s="43">
        <v>0</v>
      </c>
      <c r="G159" s="43">
        <f t="shared" si="6"/>
        <v>391.86342000000002</v>
      </c>
      <c r="H159" s="64"/>
      <c r="I159" s="64"/>
      <c r="J159" s="64"/>
    </row>
    <row r="160" spans="1:10" s="10" customFormat="1" ht="15.5" x14ac:dyDescent="0.35">
      <c r="A160" s="64">
        <v>5</v>
      </c>
      <c r="B160" s="64"/>
      <c r="C160" s="43" t="s">
        <v>121</v>
      </c>
      <c r="D160" s="64">
        <f>(22.72+0.75*2.4)*10.764</f>
        <v>263.93327999999997</v>
      </c>
      <c r="E160" s="64"/>
      <c r="F160" s="43">
        <v>0</v>
      </c>
      <c r="G160" s="43">
        <f t="shared" si="6"/>
        <v>395.89991999999995</v>
      </c>
      <c r="H160" s="64"/>
      <c r="I160" s="64"/>
      <c r="J160" s="64"/>
    </row>
    <row r="161" spans="1:10" s="10" customFormat="1" ht="15.5" x14ac:dyDescent="0.35">
      <c r="A161" s="64">
        <v>6</v>
      </c>
      <c r="B161" s="64"/>
      <c r="C161" s="43" t="s">
        <v>121</v>
      </c>
      <c r="D161" s="64">
        <f t="shared" si="5"/>
        <v>261.24227999999999</v>
      </c>
      <c r="E161" s="64"/>
      <c r="F161" s="43">
        <v>0</v>
      </c>
      <c r="G161" s="43">
        <f t="shared" si="6"/>
        <v>391.86342000000002</v>
      </c>
      <c r="H161" s="64"/>
      <c r="I161" s="64"/>
      <c r="J161" s="64"/>
    </row>
    <row r="162" spans="1:10" s="10" customFormat="1" ht="15.5" x14ac:dyDescent="0.35">
      <c r="A162" s="64">
        <v>7</v>
      </c>
      <c r="B162" s="64"/>
      <c r="C162" s="43" t="s">
        <v>121</v>
      </c>
      <c r="D162" s="64">
        <f t="shared" si="5"/>
        <v>261.24227999999999</v>
      </c>
      <c r="E162" s="64"/>
      <c r="F162" s="43">
        <v>0</v>
      </c>
      <c r="G162" s="43">
        <f t="shared" si="6"/>
        <v>391.86342000000002</v>
      </c>
      <c r="H162" s="64"/>
      <c r="I162" s="64"/>
      <c r="J162" s="64"/>
    </row>
    <row r="163" spans="1:10" s="10" customFormat="1" ht="15.5" x14ac:dyDescent="0.35">
      <c r="A163" s="69" t="s">
        <v>194</v>
      </c>
      <c r="B163" s="69"/>
      <c r="C163" s="69"/>
      <c r="D163" s="69"/>
      <c r="E163" s="69"/>
      <c r="F163" s="69"/>
      <c r="G163" s="69"/>
      <c r="H163" s="69"/>
      <c r="I163" s="69"/>
      <c r="J163" s="69"/>
    </row>
    <row r="164" spans="1:10" s="10" customFormat="1" ht="15.75" customHeight="1" x14ac:dyDescent="0.35">
      <c r="A164" s="64">
        <v>1</v>
      </c>
      <c r="B164" s="64"/>
      <c r="C164" s="64" t="s">
        <v>122</v>
      </c>
      <c r="D164" s="64"/>
      <c r="E164" s="64"/>
      <c r="F164" s="64"/>
      <c r="G164" s="64"/>
      <c r="H164" s="64" t="str">
        <f>A163</f>
        <v>13th Floor (Part Refuge Area)</v>
      </c>
      <c r="I164" s="64"/>
      <c r="J164" s="64"/>
    </row>
    <row r="165" spans="1:10" s="10" customFormat="1" ht="15.5" x14ac:dyDescent="0.35">
      <c r="A165" s="64">
        <v>2</v>
      </c>
      <c r="B165" s="64"/>
      <c r="C165" s="43" t="s">
        <v>121</v>
      </c>
      <c r="D165" s="64">
        <f t="shared" ref="D165:D170" si="7">(22.47+0.75*2.4)*10.764</f>
        <v>261.24227999999999</v>
      </c>
      <c r="E165" s="64"/>
      <c r="F165" s="43">
        <v>0</v>
      </c>
      <c r="G165" s="43">
        <f t="shared" ref="G165:G170" si="8">D165*1.5+F165</f>
        <v>391.86342000000002</v>
      </c>
      <c r="H165" s="64"/>
      <c r="I165" s="64"/>
      <c r="J165" s="64"/>
    </row>
    <row r="166" spans="1:10" s="10" customFormat="1" ht="15.5" x14ac:dyDescent="0.35">
      <c r="A166" s="64">
        <v>3</v>
      </c>
      <c r="B166" s="64"/>
      <c r="C166" s="43" t="s">
        <v>121</v>
      </c>
      <c r="D166" s="64">
        <f>(22.72+0.75*2.4)*10.764</f>
        <v>263.93327999999997</v>
      </c>
      <c r="E166" s="64"/>
      <c r="F166" s="43">
        <v>0</v>
      </c>
      <c r="G166" s="43">
        <f t="shared" si="8"/>
        <v>395.89991999999995</v>
      </c>
      <c r="H166" s="64"/>
      <c r="I166" s="64"/>
      <c r="J166" s="64"/>
    </row>
    <row r="167" spans="1:10" s="10" customFormat="1" ht="15.5" x14ac:dyDescent="0.35">
      <c r="A167" s="64">
        <v>4</v>
      </c>
      <c r="B167" s="64"/>
      <c r="C167" s="43" t="s">
        <v>121</v>
      </c>
      <c r="D167" s="64">
        <f t="shared" si="7"/>
        <v>261.24227999999999</v>
      </c>
      <c r="E167" s="64"/>
      <c r="F167" s="43">
        <v>0</v>
      </c>
      <c r="G167" s="43">
        <f t="shared" si="8"/>
        <v>391.86342000000002</v>
      </c>
      <c r="H167" s="64"/>
      <c r="I167" s="64"/>
      <c r="J167" s="64"/>
    </row>
    <row r="168" spans="1:10" s="10" customFormat="1" ht="15.5" x14ac:dyDescent="0.35">
      <c r="A168" s="64">
        <v>5</v>
      </c>
      <c r="B168" s="64"/>
      <c r="C168" s="43" t="s">
        <v>121</v>
      </c>
      <c r="D168" s="64">
        <f>(22.72+0.75*2.4)*10.764</f>
        <v>263.93327999999997</v>
      </c>
      <c r="E168" s="64"/>
      <c r="F168" s="43">
        <v>0</v>
      </c>
      <c r="G168" s="43">
        <f t="shared" si="8"/>
        <v>395.89991999999995</v>
      </c>
      <c r="H168" s="64"/>
      <c r="I168" s="64"/>
      <c r="J168" s="64"/>
    </row>
    <row r="169" spans="1:10" s="10" customFormat="1" ht="15.5" x14ac:dyDescent="0.35">
      <c r="A169" s="64">
        <v>6</v>
      </c>
      <c r="B169" s="64"/>
      <c r="C169" s="43" t="s">
        <v>121</v>
      </c>
      <c r="D169" s="64">
        <f t="shared" si="7"/>
        <v>261.24227999999999</v>
      </c>
      <c r="E169" s="64"/>
      <c r="F169" s="43">
        <v>0</v>
      </c>
      <c r="G169" s="43">
        <f t="shared" si="8"/>
        <v>391.86342000000002</v>
      </c>
      <c r="H169" s="64"/>
      <c r="I169" s="64"/>
      <c r="J169" s="64"/>
    </row>
    <row r="170" spans="1:10" s="10" customFormat="1" ht="15.5" x14ac:dyDescent="0.35">
      <c r="A170" s="64">
        <v>7</v>
      </c>
      <c r="B170" s="64"/>
      <c r="C170" s="43" t="s">
        <v>121</v>
      </c>
      <c r="D170" s="64">
        <f t="shared" si="7"/>
        <v>261.24227999999999</v>
      </c>
      <c r="E170" s="64"/>
      <c r="F170" s="43">
        <v>0</v>
      </c>
      <c r="G170" s="43">
        <f t="shared" si="8"/>
        <v>391.86342000000002</v>
      </c>
      <c r="H170" s="64"/>
      <c r="I170" s="64"/>
      <c r="J170" s="64"/>
    </row>
    <row r="171" spans="1:10" s="10" customFormat="1" ht="15.5" x14ac:dyDescent="0.35">
      <c r="A171" s="69" t="s">
        <v>191</v>
      </c>
      <c r="B171" s="69"/>
      <c r="C171" s="69"/>
      <c r="D171" s="69"/>
      <c r="E171" s="69"/>
      <c r="F171" s="69"/>
      <c r="G171" s="69"/>
      <c r="H171" s="69"/>
      <c r="I171" s="69"/>
      <c r="J171" s="69"/>
    </row>
    <row r="172" spans="1:10" s="10" customFormat="1" ht="15.5" x14ac:dyDescent="0.35">
      <c r="A172" s="69" t="s">
        <v>118</v>
      </c>
      <c r="B172" s="69"/>
      <c r="C172" s="69"/>
      <c r="D172" s="69"/>
      <c r="E172" s="69"/>
      <c r="F172" s="69"/>
      <c r="G172" s="69"/>
      <c r="H172" s="69"/>
      <c r="I172" s="69"/>
      <c r="J172" s="69"/>
    </row>
    <row r="173" spans="1:10" s="10" customFormat="1" ht="15.75" customHeight="1" x14ac:dyDescent="0.35">
      <c r="A173" s="64">
        <v>1</v>
      </c>
      <c r="B173" s="64"/>
      <c r="C173" s="43" t="s">
        <v>119</v>
      </c>
      <c r="D173" s="64">
        <f>23.51*10.764</f>
        <v>253.06164000000001</v>
      </c>
      <c r="E173" s="64"/>
      <c r="F173" s="43">
        <v>0</v>
      </c>
      <c r="G173" s="43">
        <f>D173*1.6+F173</f>
        <v>404.89862400000004</v>
      </c>
      <c r="H173" s="64" t="s">
        <v>120</v>
      </c>
      <c r="I173" s="64"/>
      <c r="J173" s="64"/>
    </row>
    <row r="174" spans="1:10" s="10" customFormat="1" ht="15.5" x14ac:dyDescent="0.35">
      <c r="A174" s="64">
        <v>2</v>
      </c>
      <c r="B174" s="64"/>
      <c r="C174" s="43" t="s">
        <v>119</v>
      </c>
      <c r="D174" s="64">
        <f>23.51*10.764</f>
        <v>253.06164000000001</v>
      </c>
      <c r="E174" s="64"/>
      <c r="F174" s="43">
        <v>0</v>
      </c>
      <c r="G174" s="43">
        <f>D174*1.6+F174</f>
        <v>404.89862400000004</v>
      </c>
      <c r="H174" s="64"/>
      <c r="I174" s="64"/>
      <c r="J174" s="64"/>
    </row>
    <row r="175" spans="1:10" s="10" customFormat="1" ht="15.5" x14ac:dyDescent="0.35">
      <c r="A175" s="64">
        <v>2</v>
      </c>
      <c r="B175" s="64"/>
      <c r="C175" s="43" t="s">
        <v>119</v>
      </c>
      <c r="D175" s="64">
        <f>23.51*10.764</f>
        <v>253.06164000000001</v>
      </c>
      <c r="E175" s="64"/>
      <c r="F175" s="43">
        <v>0</v>
      </c>
      <c r="G175" s="43">
        <f>D175*1.6+F175</f>
        <v>404.89862400000004</v>
      </c>
      <c r="H175" s="64"/>
      <c r="I175" s="64"/>
      <c r="J175" s="64"/>
    </row>
    <row r="176" spans="1:10" s="10" customFormat="1" ht="15.5" x14ac:dyDescent="0.35">
      <c r="A176" s="69" t="s">
        <v>192</v>
      </c>
      <c r="B176" s="69"/>
      <c r="C176" s="69"/>
      <c r="D176" s="69"/>
      <c r="E176" s="69"/>
      <c r="F176" s="69"/>
      <c r="G176" s="69"/>
      <c r="H176" s="69"/>
      <c r="I176" s="69"/>
      <c r="J176" s="69"/>
    </row>
    <row r="177" spans="1:10" s="10" customFormat="1" ht="15.75" customHeight="1" x14ac:dyDescent="0.35">
      <c r="A177" s="64">
        <v>1</v>
      </c>
      <c r="B177" s="64"/>
      <c r="C177" s="43" t="s">
        <v>121</v>
      </c>
      <c r="D177" s="64">
        <f>(22.47+0.75*2.4)*10.764</f>
        <v>261.24227999999999</v>
      </c>
      <c r="E177" s="64"/>
      <c r="F177" s="43">
        <v>0</v>
      </c>
      <c r="G177" s="43">
        <f>D177*1.5+F177</f>
        <v>391.86342000000002</v>
      </c>
      <c r="H177" s="64" t="str">
        <f>A176</f>
        <v>1st Floor</v>
      </c>
      <c r="I177" s="64"/>
      <c r="J177" s="64"/>
    </row>
    <row r="178" spans="1:10" s="10" customFormat="1" ht="15.5" x14ac:dyDescent="0.35">
      <c r="A178" s="64">
        <v>2</v>
      </c>
      <c r="B178" s="64"/>
      <c r="C178" s="43" t="s">
        <v>121</v>
      </c>
      <c r="D178" s="64">
        <f t="shared" ref="D178:D184" si="9">(22.47+0.75*2.4)*10.764</f>
        <v>261.24227999999999</v>
      </c>
      <c r="E178" s="64"/>
      <c r="F178" s="43">
        <v>0</v>
      </c>
      <c r="G178" s="43">
        <f t="shared" ref="G178:G183" si="10">D178*1.5+F178</f>
        <v>391.86342000000002</v>
      </c>
      <c r="H178" s="64"/>
      <c r="I178" s="64"/>
      <c r="J178" s="64"/>
    </row>
    <row r="179" spans="1:10" s="10" customFormat="1" ht="15.5" x14ac:dyDescent="0.35">
      <c r="A179" s="64">
        <v>3</v>
      </c>
      <c r="B179" s="64"/>
      <c r="C179" s="43" t="s">
        <v>121</v>
      </c>
      <c r="D179" s="64">
        <f t="shared" si="9"/>
        <v>261.24227999999999</v>
      </c>
      <c r="E179" s="64"/>
      <c r="F179" s="43">
        <v>0</v>
      </c>
      <c r="G179" s="43">
        <f t="shared" si="10"/>
        <v>391.86342000000002</v>
      </c>
      <c r="H179" s="64"/>
      <c r="I179" s="64"/>
      <c r="J179" s="64"/>
    </row>
    <row r="180" spans="1:10" s="10" customFormat="1" ht="15.5" x14ac:dyDescent="0.35">
      <c r="A180" s="64">
        <v>4</v>
      </c>
      <c r="B180" s="64"/>
      <c r="C180" s="43" t="s">
        <v>121</v>
      </c>
      <c r="D180" s="64">
        <f t="shared" si="9"/>
        <v>261.24227999999999</v>
      </c>
      <c r="E180" s="64"/>
      <c r="F180" s="43">
        <v>0</v>
      </c>
      <c r="G180" s="43">
        <f t="shared" si="10"/>
        <v>391.86342000000002</v>
      </c>
      <c r="H180" s="64"/>
      <c r="I180" s="64"/>
      <c r="J180" s="64"/>
    </row>
    <row r="181" spans="1:10" s="10" customFormat="1" ht="15.5" x14ac:dyDescent="0.35">
      <c r="A181" s="64">
        <v>5</v>
      </c>
      <c r="B181" s="64"/>
      <c r="C181" s="43" t="s">
        <v>121</v>
      </c>
      <c r="D181" s="64">
        <f t="shared" si="9"/>
        <v>261.24227999999999</v>
      </c>
      <c r="E181" s="64"/>
      <c r="F181" s="43">
        <v>0</v>
      </c>
      <c r="G181" s="43">
        <f t="shared" si="10"/>
        <v>391.86342000000002</v>
      </c>
      <c r="H181" s="64"/>
      <c r="I181" s="64"/>
      <c r="J181" s="64"/>
    </row>
    <row r="182" spans="1:10" s="10" customFormat="1" ht="15.5" x14ac:dyDescent="0.35">
      <c r="A182" s="64">
        <v>6</v>
      </c>
      <c r="B182" s="64"/>
      <c r="C182" s="43" t="s">
        <v>121</v>
      </c>
      <c r="D182" s="64">
        <f t="shared" si="9"/>
        <v>261.24227999999999</v>
      </c>
      <c r="E182" s="64"/>
      <c r="F182" s="43">
        <v>0</v>
      </c>
      <c r="G182" s="43">
        <f t="shared" si="10"/>
        <v>391.86342000000002</v>
      </c>
      <c r="H182" s="64"/>
      <c r="I182" s="64"/>
      <c r="J182" s="64"/>
    </row>
    <row r="183" spans="1:10" s="10" customFormat="1" ht="15.5" x14ac:dyDescent="0.35">
      <c r="A183" s="64">
        <v>7</v>
      </c>
      <c r="B183" s="64"/>
      <c r="C183" s="43" t="s">
        <v>121</v>
      </c>
      <c r="D183" s="64">
        <f t="shared" si="9"/>
        <v>261.24227999999999</v>
      </c>
      <c r="E183" s="64"/>
      <c r="F183" s="43">
        <v>0</v>
      </c>
      <c r="G183" s="43">
        <f t="shared" si="10"/>
        <v>391.86342000000002</v>
      </c>
      <c r="H183" s="64"/>
      <c r="I183" s="64"/>
      <c r="J183" s="64"/>
    </row>
    <row r="184" spans="1:10" s="10" customFormat="1" ht="15.5" x14ac:dyDescent="0.35">
      <c r="A184" s="64">
        <v>8</v>
      </c>
      <c r="B184" s="64"/>
      <c r="C184" s="43" t="s">
        <v>121</v>
      </c>
      <c r="D184" s="64">
        <f t="shared" si="9"/>
        <v>261.24227999999999</v>
      </c>
      <c r="E184" s="64"/>
      <c r="F184" s="43">
        <v>0</v>
      </c>
      <c r="G184" s="43">
        <f t="shared" ref="G184" si="11">D184*1.5+F184</f>
        <v>391.86342000000002</v>
      </c>
      <c r="H184" s="64"/>
      <c r="I184" s="64"/>
      <c r="J184" s="64"/>
    </row>
    <row r="185" spans="1:10" s="10" customFormat="1" ht="15.5" x14ac:dyDescent="0.35">
      <c r="A185" s="69" t="s">
        <v>193</v>
      </c>
      <c r="B185" s="69"/>
      <c r="C185" s="69"/>
      <c r="D185" s="69"/>
      <c r="E185" s="69"/>
      <c r="F185" s="69"/>
      <c r="G185" s="69"/>
      <c r="H185" s="69"/>
      <c r="I185" s="69"/>
      <c r="J185" s="69"/>
    </row>
    <row r="186" spans="1:10" s="10" customFormat="1" ht="15.75" customHeight="1" x14ac:dyDescent="0.35">
      <c r="A186" s="64">
        <v>1</v>
      </c>
      <c r="B186" s="64"/>
      <c r="C186" s="43" t="s">
        <v>121</v>
      </c>
      <c r="D186" s="64">
        <f>(22.47+0.75*2.4)*10.764</f>
        <v>261.24227999999999</v>
      </c>
      <c r="E186" s="64"/>
      <c r="F186" s="43">
        <v>0</v>
      </c>
      <c r="G186" s="43">
        <f>D186*1.5+F186</f>
        <v>391.86342000000002</v>
      </c>
      <c r="H186" s="64" t="str">
        <f>A185</f>
        <v>2nd To 5th, 7th To 12th, 14th to 18th Floor</v>
      </c>
      <c r="I186" s="64"/>
      <c r="J186" s="64"/>
    </row>
    <row r="187" spans="1:10" s="10" customFormat="1" ht="15.5" x14ac:dyDescent="0.35">
      <c r="A187" s="64">
        <v>2</v>
      </c>
      <c r="B187" s="64"/>
      <c r="C187" s="43" t="s">
        <v>121</v>
      </c>
      <c r="D187" s="64">
        <f t="shared" ref="D187:D193" si="12">(22.47+0.75*2.4)*10.764</f>
        <v>261.24227999999999</v>
      </c>
      <c r="E187" s="64"/>
      <c r="F187" s="43">
        <v>0</v>
      </c>
      <c r="G187" s="43">
        <f t="shared" ref="G187:G193" si="13">D187*1.5+F187</f>
        <v>391.86342000000002</v>
      </c>
      <c r="H187" s="64"/>
      <c r="I187" s="64"/>
      <c r="J187" s="64"/>
    </row>
    <row r="188" spans="1:10" s="10" customFormat="1" ht="15.5" x14ac:dyDescent="0.35">
      <c r="A188" s="64">
        <v>3</v>
      </c>
      <c r="B188" s="64"/>
      <c r="C188" s="43" t="s">
        <v>121</v>
      </c>
      <c r="D188" s="64">
        <f t="shared" si="12"/>
        <v>261.24227999999999</v>
      </c>
      <c r="E188" s="64"/>
      <c r="F188" s="43">
        <v>0</v>
      </c>
      <c r="G188" s="43">
        <f t="shared" si="13"/>
        <v>391.86342000000002</v>
      </c>
      <c r="H188" s="64"/>
      <c r="I188" s="64"/>
      <c r="J188" s="64"/>
    </row>
    <row r="189" spans="1:10" s="10" customFormat="1" ht="15.5" x14ac:dyDescent="0.35">
      <c r="A189" s="64">
        <v>4</v>
      </c>
      <c r="B189" s="64"/>
      <c r="C189" s="43" t="s">
        <v>121</v>
      </c>
      <c r="D189" s="64">
        <f t="shared" si="12"/>
        <v>261.24227999999999</v>
      </c>
      <c r="E189" s="64"/>
      <c r="F189" s="43">
        <v>0</v>
      </c>
      <c r="G189" s="43">
        <f t="shared" si="13"/>
        <v>391.86342000000002</v>
      </c>
      <c r="H189" s="64"/>
      <c r="I189" s="64"/>
      <c r="J189" s="64"/>
    </row>
    <row r="190" spans="1:10" s="10" customFormat="1" ht="15.5" x14ac:dyDescent="0.35">
      <c r="A190" s="64">
        <v>5</v>
      </c>
      <c r="B190" s="64"/>
      <c r="C190" s="43" t="s">
        <v>121</v>
      </c>
      <c r="D190" s="64">
        <f t="shared" si="12"/>
        <v>261.24227999999999</v>
      </c>
      <c r="E190" s="64"/>
      <c r="F190" s="43">
        <v>0</v>
      </c>
      <c r="G190" s="43">
        <f t="shared" si="13"/>
        <v>391.86342000000002</v>
      </c>
      <c r="H190" s="64"/>
      <c r="I190" s="64"/>
      <c r="J190" s="64"/>
    </row>
    <row r="191" spans="1:10" s="10" customFormat="1" ht="15.5" x14ac:dyDescent="0.35">
      <c r="A191" s="64">
        <v>6</v>
      </c>
      <c r="B191" s="64"/>
      <c r="C191" s="43" t="s">
        <v>121</v>
      </c>
      <c r="D191" s="64">
        <f t="shared" si="12"/>
        <v>261.24227999999999</v>
      </c>
      <c r="E191" s="64"/>
      <c r="F191" s="43">
        <v>0</v>
      </c>
      <c r="G191" s="43">
        <f t="shared" si="13"/>
        <v>391.86342000000002</v>
      </c>
      <c r="H191" s="64"/>
      <c r="I191" s="64"/>
      <c r="J191" s="64"/>
    </row>
    <row r="192" spans="1:10" s="10" customFormat="1" ht="15.5" x14ac:dyDescent="0.35">
      <c r="A192" s="64">
        <v>7</v>
      </c>
      <c r="B192" s="64"/>
      <c r="C192" s="43" t="s">
        <v>121</v>
      </c>
      <c r="D192" s="64">
        <f t="shared" si="12"/>
        <v>261.24227999999999</v>
      </c>
      <c r="E192" s="64"/>
      <c r="F192" s="43">
        <v>0</v>
      </c>
      <c r="G192" s="43">
        <f t="shared" si="13"/>
        <v>391.86342000000002</v>
      </c>
      <c r="H192" s="64"/>
      <c r="I192" s="64"/>
      <c r="J192" s="64"/>
    </row>
    <row r="193" spans="1:10" s="10" customFormat="1" ht="15.5" x14ac:dyDescent="0.35">
      <c r="A193" s="64">
        <v>8</v>
      </c>
      <c r="B193" s="64"/>
      <c r="C193" s="43" t="s">
        <v>121</v>
      </c>
      <c r="D193" s="64">
        <f t="shared" si="12"/>
        <v>261.24227999999999</v>
      </c>
      <c r="E193" s="64"/>
      <c r="F193" s="43">
        <v>0</v>
      </c>
      <c r="G193" s="43">
        <f t="shared" si="13"/>
        <v>391.86342000000002</v>
      </c>
      <c r="H193" s="64"/>
      <c r="I193" s="64"/>
      <c r="J193" s="64"/>
    </row>
    <row r="194" spans="1:10" s="10" customFormat="1" ht="15.5" x14ac:dyDescent="0.35">
      <c r="A194" s="69" t="s">
        <v>211</v>
      </c>
      <c r="B194" s="69"/>
      <c r="C194" s="69"/>
      <c r="D194" s="69"/>
      <c r="E194" s="69"/>
      <c r="F194" s="69"/>
      <c r="G194" s="69"/>
      <c r="H194" s="69"/>
      <c r="I194" s="69"/>
      <c r="J194" s="69"/>
    </row>
    <row r="195" spans="1:10" s="10" customFormat="1" ht="15.75" customHeight="1" x14ac:dyDescent="0.35">
      <c r="A195" s="64">
        <v>1</v>
      </c>
      <c r="B195" s="64"/>
      <c r="C195" s="64" t="s">
        <v>122</v>
      </c>
      <c r="D195" s="64"/>
      <c r="E195" s="64"/>
      <c r="F195" s="64"/>
      <c r="G195" s="64"/>
      <c r="H195" s="64" t="str">
        <f>A194</f>
        <v>6th Floor (Part Refuge Area)</v>
      </c>
      <c r="I195" s="64"/>
      <c r="J195" s="64"/>
    </row>
    <row r="196" spans="1:10" s="10" customFormat="1" ht="15.5" x14ac:dyDescent="0.35">
      <c r="A196" s="64">
        <v>2</v>
      </c>
      <c r="B196" s="64"/>
      <c r="C196" s="64"/>
      <c r="D196" s="64"/>
      <c r="E196" s="64"/>
      <c r="F196" s="64"/>
      <c r="G196" s="64"/>
      <c r="H196" s="64"/>
      <c r="I196" s="64"/>
      <c r="J196" s="64"/>
    </row>
    <row r="197" spans="1:10" s="10" customFormat="1" ht="15.5" x14ac:dyDescent="0.35">
      <c r="A197" s="64">
        <v>3</v>
      </c>
      <c r="B197" s="64"/>
      <c r="C197" s="43" t="s">
        <v>121</v>
      </c>
      <c r="D197" s="64">
        <f t="shared" ref="D197:D201" si="14">(22.47+0.75*2.4)*10.764</f>
        <v>261.24227999999999</v>
      </c>
      <c r="E197" s="64"/>
      <c r="F197" s="43">
        <v>0</v>
      </c>
      <c r="G197" s="43">
        <f t="shared" ref="G197:G201" si="15">D197*1.5+F197</f>
        <v>391.86342000000002</v>
      </c>
      <c r="H197" s="64"/>
      <c r="I197" s="64"/>
      <c r="J197" s="64"/>
    </row>
    <row r="198" spans="1:10" s="10" customFormat="1" ht="15.5" x14ac:dyDescent="0.35">
      <c r="A198" s="64">
        <v>4</v>
      </c>
      <c r="B198" s="64"/>
      <c r="C198" s="43" t="s">
        <v>121</v>
      </c>
      <c r="D198" s="64">
        <f t="shared" si="14"/>
        <v>261.24227999999999</v>
      </c>
      <c r="E198" s="64"/>
      <c r="F198" s="43">
        <v>0</v>
      </c>
      <c r="G198" s="43">
        <f t="shared" si="15"/>
        <v>391.86342000000002</v>
      </c>
      <c r="H198" s="64"/>
      <c r="I198" s="64"/>
      <c r="J198" s="64"/>
    </row>
    <row r="199" spans="1:10" s="10" customFormat="1" ht="15.5" x14ac:dyDescent="0.35">
      <c r="A199" s="64">
        <v>5</v>
      </c>
      <c r="B199" s="64"/>
      <c r="C199" s="43" t="s">
        <v>121</v>
      </c>
      <c r="D199" s="64">
        <f t="shared" si="14"/>
        <v>261.24227999999999</v>
      </c>
      <c r="E199" s="64"/>
      <c r="F199" s="43">
        <v>0</v>
      </c>
      <c r="G199" s="43">
        <f t="shared" si="15"/>
        <v>391.86342000000002</v>
      </c>
      <c r="H199" s="64"/>
      <c r="I199" s="64"/>
      <c r="J199" s="64"/>
    </row>
    <row r="200" spans="1:10" s="10" customFormat="1" ht="15.5" x14ac:dyDescent="0.35">
      <c r="A200" s="64">
        <v>6</v>
      </c>
      <c r="B200" s="64"/>
      <c r="C200" s="43" t="s">
        <v>121</v>
      </c>
      <c r="D200" s="64">
        <f t="shared" si="14"/>
        <v>261.24227999999999</v>
      </c>
      <c r="E200" s="64"/>
      <c r="F200" s="43">
        <v>0</v>
      </c>
      <c r="G200" s="43">
        <f t="shared" si="15"/>
        <v>391.86342000000002</v>
      </c>
      <c r="H200" s="64"/>
      <c r="I200" s="64"/>
      <c r="J200" s="64"/>
    </row>
    <row r="201" spans="1:10" s="10" customFormat="1" ht="15.5" x14ac:dyDescent="0.35">
      <c r="A201" s="64">
        <v>7</v>
      </c>
      <c r="B201" s="64"/>
      <c r="C201" s="43" t="s">
        <v>121</v>
      </c>
      <c r="D201" s="64">
        <f t="shared" si="14"/>
        <v>261.24227999999999</v>
      </c>
      <c r="E201" s="64"/>
      <c r="F201" s="43">
        <v>0</v>
      </c>
      <c r="G201" s="43">
        <f t="shared" si="15"/>
        <v>391.86342000000002</v>
      </c>
      <c r="H201" s="64"/>
      <c r="I201" s="64"/>
      <c r="J201" s="64"/>
    </row>
    <row r="202" spans="1:10" s="10" customFormat="1" ht="15.5" x14ac:dyDescent="0.35">
      <c r="A202" s="69" t="s">
        <v>194</v>
      </c>
      <c r="B202" s="69"/>
      <c r="C202" s="69"/>
      <c r="D202" s="69"/>
      <c r="E202" s="69"/>
      <c r="F202" s="69"/>
      <c r="G202" s="69"/>
      <c r="H202" s="69"/>
      <c r="I202" s="69"/>
      <c r="J202" s="69"/>
    </row>
    <row r="203" spans="1:10" s="10" customFormat="1" ht="15.75" customHeight="1" x14ac:dyDescent="0.35">
      <c r="A203" s="64">
        <v>1</v>
      </c>
      <c r="B203" s="64"/>
      <c r="C203" s="64" t="s">
        <v>122</v>
      </c>
      <c r="D203" s="64"/>
      <c r="E203" s="64"/>
      <c r="F203" s="64"/>
      <c r="G203" s="64"/>
      <c r="H203" s="64" t="str">
        <f>A202</f>
        <v>13th Floor (Part Refuge Area)</v>
      </c>
      <c r="I203" s="64"/>
      <c r="J203" s="64"/>
    </row>
    <row r="204" spans="1:10" s="10" customFormat="1" ht="15.5" x14ac:dyDescent="0.35">
      <c r="A204" s="64">
        <v>2</v>
      </c>
      <c r="B204" s="64"/>
      <c r="C204" s="64"/>
      <c r="D204" s="64"/>
      <c r="E204" s="64"/>
      <c r="F204" s="64"/>
      <c r="G204" s="64"/>
      <c r="H204" s="64"/>
      <c r="I204" s="64"/>
      <c r="J204" s="64"/>
    </row>
    <row r="205" spans="1:10" s="10" customFormat="1" ht="15.5" x14ac:dyDescent="0.35">
      <c r="A205" s="64">
        <v>3</v>
      </c>
      <c r="B205" s="64"/>
      <c r="C205" s="43" t="s">
        <v>121</v>
      </c>
      <c r="D205" s="64">
        <f t="shared" ref="D205:D209" si="16">(22.47+0.75*2.4)*10.764</f>
        <v>261.24227999999999</v>
      </c>
      <c r="E205" s="64"/>
      <c r="F205" s="43">
        <v>0</v>
      </c>
      <c r="G205" s="43">
        <f t="shared" ref="G205:G209" si="17">D205*1.5+F205</f>
        <v>391.86342000000002</v>
      </c>
      <c r="H205" s="64"/>
      <c r="I205" s="64"/>
      <c r="J205" s="64"/>
    </row>
    <row r="206" spans="1:10" s="10" customFormat="1" ht="15.5" x14ac:dyDescent="0.35">
      <c r="A206" s="64">
        <v>4</v>
      </c>
      <c r="B206" s="64"/>
      <c r="C206" s="43" t="s">
        <v>121</v>
      </c>
      <c r="D206" s="64">
        <f t="shared" si="16"/>
        <v>261.24227999999999</v>
      </c>
      <c r="E206" s="64"/>
      <c r="F206" s="43">
        <v>0</v>
      </c>
      <c r="G206" s="43">
        <f t="shared" si="17"/>
        <v>391.86342000000002</v>
      </c>
      <c r="H206" s="64"/>
      <c r="I206" s="64"/>
      <c r="J206" s="64"/>
    </row>
    <row r="207" spans="1:10" s="10" customFormat="1" ht="15.5" x14ac:dyDescent="0.35">
      <c r="A207" s="64">
        <v>5</v>
      </c>
      <c r="B207" s="64"/>
      <c r="C207" s="43" t="s">
        <v>121</v>
      </c>
      <c r="D207" s="64">
        <f t="shared" si="16"/>
        <v>261.24227999999999</v>
      </c>
      <c r="E207" s="64"/>
      <c r="F207" s="43">
        <v>0</v>
      </c>
      <c r="G207" s="43">
        <f t="shared" si="17"/>
        <v>391.86342000000002</v>
      </c>
      <c r="H207" s="64"/>
      <c r="I207" s="64"/>
      <c r="J207" s="64"/>
    </row>
    <row r="208" spans="1:10" s="10" customFormat="1" ht="15.5" x14ac:dyDescent="0.35">
      <c r="A208" s="64">
        <v>6</v>
      </c>
      <c r="B208" s="64"/>
      <c r="C208" s="43" t="s">
        <v>121</v>
      </c>
      <c r="D208" s="64">
        <f t="shared" si="16"/>
        <v>261.24227999999999</v>
      </c>
      <c r="E208" s="64"/>
      <c r="F208" s="43">
        <v>0</v>
      </c>
      <c r="G208" s="43">
        <f t="shared" si="17"/>
        <v>391.86342000000002</v>
      </c>
      <c r="H208" s="64"/>
      <c r="I208" s="64"/>
      <c r="J208" s="64"/>
    </row>
    <row r="209" spans="1:10" s="10" customFormat="1" ht="15.5" x14ac:dyDescent="0.35">
      <c r="A209" s="64">
        <v>7</v>
      </c>
      <c r="B209" s="64"/>
      <c r="C209" s="43" t="s">
        <v>121</v>
      </c>
      <c r="D209" s="64">
        <f t="shared" si="16"/>
        <v>261.24227999999999</v>
      </c>
      <c r="E209" s="64"/>
      <c r="F209" s="43">
        <v>0</v>
      </c>
      <c r="G209" s="43">
        <f t="shared" si="17"/>
        <v>391.86342000000002</v>
      </c>
      <c r="H209" s="64"/>
      <c r="I209" s="64"/>
      <c r="J209" s="64"/>
    </row>
    <row r="210" spans="1:10" s="10" customFormat="1" ht="15.5" x14ac:dyDescent="0.35">
      <c r="A210" s="69" t="s">
        <v>124</v>
      </c>
      <c r="B210" s="69"/>
      <c r="C210" s="69"/>
      <c r="D210" s="69"/>
      <c r="E210" s="69"/>
      <c r="F210" s="69"/>
      <c r="G210" s="69"/>
      <c r="H210" s="69"/>
      <c r="I210" s="69"/>
      <c r="J210" s="69"/>
    </row>
    <row r="211" spans="1:10" s="10" customFormat="1" ht="15.5" x14ac:dyDescent="0.35">
      <c r="A211" s="69" t="s">
        <v>118</v>
      </c>
      <c r="B211" s="69"/>
      <c r="C211" s="69"/>
      <c r="D211" s="69"/>
      <c r="E211" s="69"/>
      <c r="F211" s="69"/>
      <c r="G211" s="69"/>
      <c r="H211" s="69"/>
      <c r="I211" s="69"/>
      <c r="J211" s="69"/>
    </row>
    <row r="212" spans="1:10" s="10" customFormat="1" ht="15.75" customHeight="1" x14ac:dyDescent="0.35">
      <c r="A212" s="64">
        <v>1</v>
      </c>
      <c r="B212" s="64"/>
      <c r="C212" s="43" t="s">
        <v>119</v>
      </c>
      <c r="D212" s="64">
        <f>18.87*10.764</f>
        <v>203.11668</v>
      </c>
      <c r="E212" s="64"/>
      <c r="F212" s="43">
        <v>0</v>
      </c>
      <c r="G212" s="43">
        <f>D212*1.6+F212</f>
        <v>324.98668800000002</v>
      </c>
      <c r="H212" s="64" t="s">
        <v>120</v>
      </c>
      <c r="I212" s="64"/>
      <c r="J212" s="64"/>
    </row>
    <row r="213" spans="1:10" s="10" customFormat="1" ht="15.5" x14ac:dyDescent="0.35">
      <c r="A213" s="64">
        <v>2</v>
      </c>
      <c r="B213" s="64"/>
      <c r="C213" s="43" t="s">
        <v>119</v>
      </c>
      <c r="D213" s="64">
        <f>19.12*10.764</f>
        <v>205.80768</v>
      </c>
      <c r="E213" s="64"/>
      <c r="F213" s="43">
        <v>0</v>
      </c>
      <c r="G213" s="43">
        <f>D213*1.6+F213</f>
        <v>329.29228800000004</v>
      </c>
      <c r="H213" s="64"/>
      <c r="I213" s="64"/>
      <c r="J213" s="64"/>
    </row>
    <row r="214" spans="1:10" s="10" customFormat="1" ht="15.75" customHeight="1" x14ac:dyDescent="0.35">
      <c r="A214" s="64">
        <v>3</v>
      </c>
      <c r="B214" s="64"/>
      <c r="C214" s="43" t="s">
        <v>119</v>
      </c>
      <c r="D214" s="64">
        <f>19.12*10.764</f>
        <v>205.80768</v>
      </c>
      <c r="E214" s="64"/>
      <c r="F214" s="43">
        <v>0</v>
      </c>
      <c r="G214" s="43">
        <f>D214*1.6+F214</f>
        <v>329.29228800000004</v>
      </c>
      <c r="H214" s="64"/>
      <c r="I214" s="64"/>
      <c r="J214" s="64"/>
    </row>
    <row r="215" spans="1:10" s="10" customFormat="1" ht="15.5" x14ac:dyDescent="0.35">
      <c r="A215" s="64">
        <v>4</v>
      </c>
      <c r="B215" s="64"/>
      <c r="C215" s="43" t="s">
        <v>119</v>
      </c>
      <c r="D215" s="64">
        <f>18.87*10.764</f>
        <v>203.11668</v>
      </c>
      <c r="E215" s="64"/>
      <c r="F215" s="43">
        <v>0</v>
      </c>
      <c r="G215" s="43">
        <f>D215*1.6+F215</f>
        <v>324.98668800000002</v>
      </c>
      <c r="H215" s="64"/>
      <c r="I215" s="64"/>
      <c r="J215" s="64"/>
    </row>
    <row r="216" spans="1:10" s="10" customFormat="1" ht="15.5" x14ac:dyDescent="0.35">
      <c r="A216" s="69" t="s">
        <v>133</v>
      </c>
      <c r="B216" s="69"/>
      <c r="C216" s="69"/>
      <c r="D216" s="69"/>
      <c r="E216" s="69"/>
      <c r="F216" s="69"/>
      <c r="G216" s="69"/>
      <c r="H216" s="69"/>
      <c r="I216" s="69"/>
      <c r="J216" s="69"/>
    </row>
    <row r="217" spans="1:10" s="10" customFormat="1" ht="15.75" customHeight="1" x14ac:dyDescent="0.35">
      <c r="A217" s="64">
        <v>1</v>
      </c>
      <c r="B217" s="64"/>
      <c r="C217" s="43" t="s">
        <v>121</v>
      </c>
      <c r="D217" s="64">
        <f>22.41*10.764</f>
        <v>241.22123999999999</v>
      </c>
      <c r="E217" s="64"/>
      <c r="F217" s="43">
        <v>0</v>
      </c>
      <c r="G217" s="43">
        <f>D217*1.5+F217</f>
        <v>361.83186000000001</v>
      </c>
      <c r="H217" s="64" t="str">
        <f>A216</f>
        <v>1st To 5th, 7th To 12th, 14th to 18th Floor</v>
      </c>
      <c r="I217" s="64"/>
      <c r="J217" s="64"/>
    </row>
    <row r="218" spans="1:10" s="10" customFormat="1" ht="15.5" x14ac:dyDescent="0.35">
      <c r="A218" s="64">
        <v>2</v>
      </c>
      <c r="B218" s="64"/>
      <c r="C218" s="43" t="s">
        <v>121</v>
      </c>
      <c r="D218" s="64">
        <f t="shared" ref="D218:D223" si="18">22.41*10.764</f>
        <v>241.22123999999999</v>
      </c>
      <c r="E218" s="64"/>
      <c r="F218" s="43">
        <v>0</v>
      </c>
      <c r="G218" s="43">
        <f t="shared" ref="G218:G223" si="19">D218*1.5+F218</f>
        <v>361.83186000000001</v>
      </c>
      <c r="H218" s="64"/>
      <c r="I218" s="64"/>
      <c r="J218" s="64"/>
    </row>
    <row r="219" spans="1:10" s="10" customFormat="1" ht="15.5" x14ac:dyDescent="0.35">
      <c r="A219" s="64">
        <v>3</v>
      </c>
      <c r="B219" s="64"/>
      <c r="C219" s="43" t="s">
        <v>121</v>
      </c>
      <c r="D219" s="64">
        <f t="shared" si="18"/>
        <v>241.22123999999999</v>
      </c>
      <c r="E219" s="64"/>
      <c r="F219" s="43">
        <v>0</v>
      </c>
      <c r="G219" s="43">
        <f t="shared" si="19"/>
        <v>361.83186000000001</v>
      </c>
      <c r="H219" s="64"/>
      <c r="I219" s="64"/>
      <c r="J219" s="64"/>
    </row>
    <row r="220" spans="1:10" s="10" customFormat="1" ht="15.5" x14ac:dyDescent="0.35">
      <c r="A220" s="64">
        <v>4</v>
      </c>
      <c r="B220" s="64"/>
      <c r="C220" s="43" t="s">
        <v>121</v>
      </c>
      <c r="D220" s="64">
        <f t="shared" si="18"/>
        <v>241.22123999999999</v>
      </c>
      <c r="E220" s="64"/>
      <c r="F220" s="43">
        <v>0</v>
      </c>
      <c r="G220" s="43">
        <f t="shared" si="19"/>
        <v>361.83186000000001</v>
      </c>
      <c r="H220" s="64"/>
      <c r="I220" s="64"/>
      <c r="J220" s="64"/>
    </row>
    <row r="221" spans="1:10" s="10" customFormat="1" ht="15.5" x14ac:dyDescent="0.35">
      <c r="A221" s="64">
        <v>5</v>
      </c>
      <c r="B221" s="64"/>
      <c r="C221" s="43" t="s">
        <v>121</v>
      </c>
      <c r="D221" s="64">
        <f t="shared" si="18"/>
        <v>241.22123999999999</v>
      </c>
      <c r="E221" s="64"/>
      <c r="F221" s="43">
        <v>0</v>
      </c>
      <c r="G221" s="43">
        <f t="shared" si="19"/>
        <v>361.83186000000001</v>
      </c>
      <c r="H221" s="64"/>
      <c r="I221" s="64"/>
      <c r="J221" s="64"/>
    </row>
    <row r="222" spans="1:10" s="10" customFormat="1" ht="15.5" x14ac:dyDescent="0.35">
      <c r="A222" s="64">
        <v>6</v>
      </c>
      <c r="B222" s="64"/>
      <c r="C222" s="43" t="s">
        <v>121</v>
      </c>
      <c r="D222" s="64">
        <f t="shared" si="18"/>
        <v>241.22123999999999</v>
      </c>
      <c r="E222" s="64"/>
      <c r="F222" s="43">
        <v>0</v>
      </c>
      <c r="G222" s="43">
        <f t="shared" si="19"/>
        <v>361.83186000000001</v>
      </c>
      <c r="H222" s="64"/>
      <c r="I222" s="64"/>
      <c r="J222" s="64"/>
    </row>
    <row r="223" spans="1:10" s="10" customFormat="1" ht="15.5" x14ac:dyDescent="0.35">
      <c r="A223" s="64">
        <v>7</v>
      </c>
      <c r="B223" s="64"/>
      <c r="C223" s="43" t="s">
        <v>121</v>
      </c>
      <c r="D223" s="64">
        <f t="shared" si="18"/>
        <v>241.22123999999999</v>
      </c>
      <c r="E223" s="64"/>
      <c r="F223" s="43">
        <v>0</v>
      </c>
      <c r="G223" s="43">
        <f t="shared" si="19"/>
        <v>361.83186000000001</v>
      </c>
      <c r="H223" s="64"/>
      <c r="I223" s="64"/>
      <c r="J223" s="64"/>
    </row>
    <row r="224" spans="1:10" s="10" customFormat="1" ht="15.5" x14ac:dyDescent="0.35">
      <c r="A224" s="69" t="s">
        <v>211</v>
      </c>
      <c r="B224" s="69"/>
      <c r="C224" s="69"/>
      <c r="D224" s="69"/>
      <c r="E224" s="69"/>
      <c r="F224" s="69"/>
      <c r="G224" s="69"/>
      <c r="H224" s="69"/>
      <c r="I224" s="69"/>
      <c r="J224" s="69"/>
    </row>
    <row r="225" spans="1:10" s="10" customFormat="1" ht="15.5" x14ac:dyDescent="0.35">
      <c r="A225" s="64">
        <v>1</v>
      </c>
      <c r="B225" s="64"/>
      <c r="C225" s="43" t="s">
        <v>121</v>
      </c>
      <c r="D225" s="64">
        <f>22.41*10.764</f>
        <v>241.22123999999999</v>
      </c>
      <c r="E225" s="64"/>
      <c r="F225" s="43">
        <v>0</v>
      </c>
      <c r="G225" s="43">
        <f>D225*1.5+F225</f>
        <v>361.83186000000001</v>
      </c>
      <c r="H225" s="64" t="str">
        <f>A224</f>
        <v>6th Floor (Part Refuge Area)</v>
      </c>
      <c r="I225" s="64"/>
      <c r="J225" s="64"/>
    </row>
    <row r="226" spans="1:10" s="10" customFormat="1" ht="15.5" x14ac:dyDescent="0.35">
      <c r="A226" s="64">
        <v>2</v>
      </c>
      <c r="B226" s="64"/>
      <c r="C226" s="43" t="s">
        <v>121</v>
      </c>
      <c r="D226" s="64">
        <f>22.41*10.764</f>
        <v>241.22123999999999</v>
      </c>
      <c r="E226" s="64"/>
      <c r="F226" s="43">
        <v>0</v>
      </c>
      <c r="G226" s="43">
        <f>D226*1.5+F226</f>
        <v>361.83186000000001</v>
      </c>
      <c r="H226" s="64"/>
      <c r="I226" s="64"/>
      <c r="J226" s="64"/>
    </row>
    <row r="227" spans="1:10" s="10" customFormat="1" ht="15.5" x14ac:dyDescent="0.35">
      <c r="A227" s="64">
        <v>3</v>
      </c>
      <c r="B227" s="64"/>
      <c r="C227" s="43" t="s">
        <v>121</v>
      </c>
      <c r="D227" s="64">
        <f>22.41*10.764</f>
        <v>241.22123999999999</v>
      </c>
      <c r="E227" s="64"/>
      <c r="F227" s="43">
        <v>0</v>
      </c>
      <c r="G227" s="43">
        <f>D227*1.5+F227</f>
        <v>361.83186000000001</v>
      </c>
      <c r="H227" s="64"/>
      <c r="I227" s="64"/>
      <c r="J227" s="64"/>
    </row>
    <row r="228" spans="1:10" s="10" customFormat="1" ht="15.5" x14ac:dyDescent="0.35">
      <c r="A228" s="64">
        <v>4</v>
      </c>
      <c r="B228" s="64"/>
      <c r="C228" s="43" t="s">
        <v>121</v>
      </c>
      <c r="D228" s="64">
        <f>22.41*10.764</f>
        <v>241.22123999999999</v>
      </c>
      <c r="E228" s="64"/>
      <c r="F228" s="43">
        <v>0</v>
      </c>
      <c r="G228" s="43">
        <f>D228*1.5+F228</f>
        <v>361.83186000000001</v>
      </c>
      <c r="H228" s="64"/>
      <c r="I228" s="64"/>
      <c r="J228" s="64"/>
    </row>
    <row r="229" spans="1:10" s="10" customFormat="1" ht="15.5" x14ac:dyDescent="0.35">
      <c r="A229" s="64">
        <v>5</v>
      </c>
      <c r="B229" s="64"/>
      <c r="C229" s="64" t="s">
        <v>122</v>
      </c>
      <c r="D229" s="64"/>
      <c r="E229" s="64"/>
      <c r="F229" s="64"/>
      <c r="G229" s="64"/>
      <c r="H229" s="64"/>
      <c r="I229" s="64"/>
      <c r="J229" s="64"/>
    </row>
    <row r="230" spans="1:10" s="10" customFormat="1" ht="15.5" x14ac:dyDescent="0.35">
      <c r="A230" s="64">
        <v>6</v>
      </c>
      <c r="B230" s="64"/>
      <c r="C230" s="64" t="s">
        <v>122</v>
      </c>
      <c r="D230" s="64"/>
      <c r="E230" s="64"/>
      <c r="F230" s="64"/>
      <c r="G230" s="64"/>
      <c r="H230" s="64"/>
      <c r="I230" s="64"/>
      <c r="J230" s="64"/>
    </row>
    <row r="231" spans="1:10" s="10" customFormat="1" ht="15.5" x14ac:dyDescent="0.35">
      <c r="A231" s="64">
        <v>7</v>
      </c>
      <c r="B231" s="64"/>
      <c r="C231" s="43" t="s">
        <v>121</v>
      </c>
      <c r="D231" s="64">
        <f>22.41*10.764</f>
        <v>241.22123999999999</v>
      </c>
      <c r="E231" s="64"/>
      <c r="F231" s="43">
        <v>0</v>
      </c>
      <c r="G231" s="43">
        <f>D231*1.5+F231</f>
        <v>361.83186000000001</v>
      </c>
      <c r="H231" s="64"/>
      <c r="I231" s="64"/>
      <c r="J231" s="64"/>
    </row>
    <row r="232" spans="1:10" s="10" customFormat="1" ht="15.5" x14ac:dyDescent="0.35">
      <c r="A232" s="69" t="s">
        <v>194</v>
      </c>
      <c r="B232" s="69"/>
      <c r="C232" s="69"/>
      <c r="D232" s="69"/>
      <c r="E232" s="69"/>
      <c r="F232" s="69"/>
      <c r="G232" s="69"/>
      <c r="H232" s="69"/>
      <c r="I232" s="69"/>
      <c r="J232" s="69"/>
    </row>
    <row r="233" spans="1:10" s="10" customFormat="1" ht="15.5" x14ac:dyDescent="0.35">
      <c r="A233" s="64">
        <v>1</v>
      </c>
      <c r="B233" s="64"/>
      <c r="C233" s="43" t="s">
        <v>121</v>
      </c>
      <c r="D233" s="64">
        <f>22.41*10.764</f>
        <v>241.22123999999999</v>
      </c>
      <c r="E233" s="64"/>
      <c r="F233" s="43">
        <v>0</v>
      </c>
      <c r="G233" s="43">
        <f>D233*1.5+F233</f>
        <v>361.83186000000001</v>
      </c>
      <c r="H233" s="64" t="str">
        <f>A232</f>
        <v>13th Floor (Part Refuge Area)</v>
      </c>
      <c r="I233" s="64"/>
      <c r="J233" s="64"/>
    </row>
    <row r="234" spans="1:10" s="10" customFormat="1" ht="15.5" x14ac:dyDescent="0.35">
      <c r="A234" s="64">
        <v>2</v>
      </c>
      <c r="B234" s="64"/>
      <c r="C234" s="43" t="s">
        <v>121</v>
      </c>
      <c r="D234" s="64">
        <f>22.41*10.764</f>
        <v>241.22123999999999</v>
      </c>
      <c r="E234" s="64"/>
      <c r="F234" s="43">
        <v>0</v>
      </c>
      <c r="G234" s="43">
        <f>D234*1.5+F234</f>
        <v>361.83186000000001</v>
      </c>
      <c r="H234" s="64"/>
      <c r="I234" s="64"/>
      <c r="J234" s="64"/>
    </row>
    <row r="235" spans="1:10" s="10" customFormat="1" ht="15.5" x14ac:dyDescent="0.35">
      <c r="A235" s="64">
        <v>3</v>
      </c>
      <c r="B235" s="64"/>
      <c r="C235" s="43" t="s">
        <v>121</v>
      </c>
      <c r="D235" s="64">
        <f>22.41*10.764</f>
        <v>241.22123999999999</v>
      </c>
      <c r="E235" s="64"/>
      <c r="F235" s="43">
        <v>0</v>
      </c>
      <c r="G235" s="43">
        <f>D235*1.5+F235</f>
        <v>361.83186000000001</v>
      </c>
      <c r="H235" s="64"/>
      <c r="I235" s="64"/>
      <c r="J235" s="64"/>
    </row>
    <row r="236" spans="1:10" s="10" customFormat="1" ht="15.5" x14ac:dyDescent="0.35">
      <c r="A236" s="64">
        <v>4</v>
      </c>
      <c r="B236" s="64"/>
      <c r="C236" s="43" t="s">
        <v>121</v>
      </c>
      <c r="D236" s="64">
        <f>22.41*10.764</f>
        <v>241.22123999999999</v>
      </c>
      <c r="E236" s="64"/>
      <c r="F236" s="43">
        <v>0</v>
      </c>
      <c r="G236" s="43">
        <f>D236*1.5+F236</f>
        <v>361.83186000000001</v>
      </c>
      <c r="H236" s="64"/>
      <c r="I236" s="64"/>
      <c r="J236" s="64"/>
    </row>
    <row r="237" spans="1:10" s="10" customFormat="1" ht="15.5" x14ac:dyDescent="0.35">
      <c r="A237" s="64">
        <v>5</v>
      </c>
      <c r="B237" s="64"/>
      <c r="C237" s="64" t="s">
        <v>122</v>
      </c>
      <c r="D237" s="64"/>
      <c r="E237" s="64"/>
      <c r="F237" s="64"/>
      <c r="G237" s="64"/>
      <c r="H237" s="64"/>
      <c r="I237" s="64"/>
      <c r="J237" s="64"/>
    </row>
    <row r="238" spans="1:10" s="10" customFormat="1" ht="15.5" x14ac:dyDescent="0.35">
      <c r="A238" s="64">
        <v>6</v>
      </c>
      <c r="B238" s="64"/>
      <c r="C238" s="64" t="s">
        <v>122</v>
      </c>
      <c r="D238" s="64"/>
      <c r="E238" s="64"/>
      <c r="F238" s="64"/>
      <c r="G238" s="64"/>
      <c r="H238" s="64"/>
      <c r="I238" s="64"/>
      <c r="J238" s="64"/>
    </row>
    <row r="239" spans="1:10" s="10" customFormat="1" ht="15.5" x14ac:dyDescent="0.35">
      <c r="A239" s="64">
        <v>7</v>
      </c>
      <c r="B239" s="64"/>
      <c r="C239" s="43" t="s">
        <v>121</v>
      </c>
      <c r="D239" s="64">
        <f>22.41*10.764</f>
        <v>241.22123999999999</v>
      </c>
      <c r="E239" s="64"/>
      <c r="F239" s="43">
        <v>0</v>
      </c>
      <c r="G239" s="43">
        <f>D239*1.5+F239</f>
        <v>361.83186000000001</v>
      </c>
      <c r="H239" s="64"/>
      <c r="I239" s="64"/>
      <c r="J239" s="64"/>
    </row>
    <row r="240" spans="1:10" s="10" customFormat="1" ht="20.25" customHeight="1" x14ac:dyDescent="0.35">
      <c r="A240" s="69" t="s">
        <v>123</v>
      </c>
      <c r="B240" s="69"/>
      <c r="C240" s="69"/>
      <c r="D240" s="69"/>
      <c r="E240" s="69"/>
      <c r="F240" s="69"/>
      <c r="G240" s="69"/>
      <c r="H240" s="69"/>
      <c r="I240" s="69"/>
      <c r="J240" s="69"/>
    </row>
    <row r="241" spans="1:10" s="10" customFormat="1" ht="15.5" x14ac:dyDescent="0.35">
      <c r="A241" s="69" t="s">
        <v>134</v>
      </c>
      <c r="B241" s="69"/>
      <c r="C241" s="69"/>
      <c r="D241" s="69"/>
      <c r="E241" s="69"/>
      <c r="F241" s="69"/>
      <c r="G241" s="69"/>
      <c r="H241" s="69"/>
      <c r="I241" s="69"/>
      <c r="J241" s="69"/>
    </row>
    <row r="242" spans="1:10" s="10" customFormat="1" ht="15.75" customHeight="1" x14ac:dyDescent="0.35">
      <c r="A242" s="69" t="s">
        <v>133</v>
      </c>
      <c r="B242" s="69"/>
      <c r="C242" s="69"/>
      <c r="D242" s="69"/>
      <c r="E242" s="69"/>
      <c r="F242" s="69"/>
      <c r="G242" s="69"/>
      <c r="H242" s="69"/>
      <c r="I242" s="69"/>
      <c r="J242" s="69"/>
    </row>
    <row r="243" spans="1:10" s="10" customFormat="1" ht="15.75" customHeight="1" x14ac:dyDescent="0.35">
      <c r="A243" s="64">
        <v>1</v>
      </c>
      <c r="B243" s="64"/>
      <c r="C243" s="43" t="s">
        <v>121</v>
      </c>
      <c r="D243" s="64">
        <f>22.41*10.764</f>
        <v>241.22123999999999</v>
      </c>
      <c r="E243" s="64"/>
      <c r="F243" s="43">
        <v>0</v>
      </c>
      <c r="G243" s="43">
        <f>D243*1.5+F243</f>
        <v>361.83186000000001</v>
      </c>
      <c r="H243" s="64" t="str">
        <f>A242</f>
        <v>1st To 5th, 7th To 12th, 14th to 18th Floor</v>
      </c>
      <c r="I243" s="64"/>
      <c r="J243" s="64"/>
    </row>
    <row r="244" spans="1:10" s="10" customFormat="1" ht="15.5" x14ac:dyDescent="0.35">
      <c r="A244" s="64">
        <v>2</v>
      </c>
      <c r="B244" s="64"/>
      <c r="C244" s="43" t="s">
        <v>121</v>
      </c>
      <c r="D244" s="64">
        <f t="shared" ref="D244:D256" si="20">22.41*10.764</f>
        <v>241.22123999999999</v>
      </c>
      <c r="E244" s="64"/>
      <c r="F244" s="43">
        <v>0</v>
      </c>
      <c r="G244" s="43">
        <f t="shared" ref="G244:G250" si="21">D244*1.5+F244</f>
        <v>361.83186000000001</v>
      </c>
      <c r="H244" s="64"/>
      <c r="I244" s="64"/>
      <c r="J244" s="64"/>
    </row>
    <row r="245" spans="1:10" s="10" customFormat="1" ht="15.5" x14ac:dyDescent="0.35">
      <c r="A245" s="64">
        <v>3</v>
      </c>
      <c r="B245" s="64"/>
      <c r="C245" s="43" t="s">
        <v>121</v>
      </c>
      <c r="D245" s="64">
        <f t="shared" si="20"/>
        <v>241.22123999999999</v>
      </c>
      <c r="E245" s="64"/>
      <c r="F245" s="43">
        <v>0</v>
      </c>
      <c r="G245" s="43">
        <f t="shared" si="21"/>
        <v>361.83186000000001</v>
      </c>
      <c r="H245" s="64"/>
      <c r="I245" s="64"/>
      <c r="J245" s="64"/>
    </row>
    <row r="246" spans="1:10" s="10" customFormat="1" ht="15.5" x14ac:dyDescent="0.35">
      <c r="A246" s="64">
        <v>4</v>
      </c>
      <c r="B246" s="64"/>
      <c r="C246" s="43" t="s">
        <v>121</v>
      </c>
      <c r="D246" s="64">
        <f t="shared" si="20"/>
        <v>241.22123999999999</v>
      </c>
      <c r="E246" s="64"/>
      <c r="F246" s="43">
        <v>0</v>
      </c>
      <c r="G246" s="43">
        <f t="shared" si="21"/>
        <v>361.83186000000001</v>
      </c>
      <c r="H246" s="64"/>
      <c r="I246" s="64"/>
      <c r="J246" s="64"/>
    </row>
    <row r="247" spans="1:10" s="10" customFormat="1" ht="15.5" x14ac:dyDescent="0.35">
      <c r="A247" s="64">
        <v>5</v>
      </c>
      <c r="B247" s="64"/>
      <c r="C247" s="43" t="s">
        <v>121</v>
      </c>
      <c r="D247" s="64">
        <f t="shared" si="20"/>
        <v>241.22123999999999</v>
      </c>
      <c r="E247" s="64"/>
      <c r="F247" s="43">
        <v>0</v>
      </c>
      <c r="G247" s="43">
        <f t="shared" si="21"/>
        <v>361.83186000000001</v>
      </c>
      <c r="H247" s="64"/>
      <c r="I247" s="64"/>
      <c r="J247" s="64"/>
    </row>
    <row r="248" spans="1:10" s="10" customFormat="1" ht="15.5" x14ac:dyDescent="0.35">
      <c r="A248" s="64">
        <v>6</v>
      </c>
      <c r="B248" s="64"/>
      <c r="C248" s="43" t="s">
        <v>121</v>
      </c>
      <c r="D248" s="64">
        <f t="shared" si="20"/>
        <v>241.22123999999999</v>
      </c>
      <c r="E248" s="64"/>
      <c r="F248" s="43">
        <v>0</v>
      </c>
      <c r="G248" s="43">
        <f t="shared" si="21"/>
        <v>361.83186000000001</v>
      </c>
      <c r="H248" s="64"/>
      <c r="I248" s="64"/>
      <c r="J248" s="64"/>
    </row>
    <row r="249" spans="1:10" s="10" customFormat="1" ht="15.5" x14ac:dyDescent="0.35">
      <c r="A249" s="64">
        <v>7</v>
      </c>
      <c r="B249" s="64"/>
      <c r="C249" s="43" t="s">
        <v>121</v>
      </c>
      <c r="D249" s="64">
        <f t="shared" si="20"/>
        <v>241.22123999999999</v>
      </c>
      <c r="E249" s="64"/>
      <c r="F249" s="43">
        <v>0</v>
      </c>
      <c r="G249" s="43">
        <f t="shared" si="21"/>
        <v>361.83186000000001</v>
      </c>
      <c r="H249" s="64"/>
      <c r="I249" s="64"/>
      <c r="J249" s="64"/>
    </row>
    <row r="250" spans="1:10" s="10" customFormat="1" ht="15.5" x14ac:dyDescent="0.35">
      <c r="A250" s="64">
        <v>8</v>
      </c>
      <c r="B250" s="64"/>
      <c r="C250" s="43" t="s">
        <v>121</v>
      </c>
      <c r="D250" s="64">
        <f t="shared" si="20"/>
        <v>241.22123999999999</v>
      </c>
      <c r="E250" s="64"/>
      <c r="F250" s="43">
        <v>0</v>
      </c>
      <c r="G250" s="43">
        <f t="shared" si="21"/>
        <v>361.83186000000001</v>
      </c>
      <c r="H250" s="64"/>
      <c r="I250" s="64"/>
      <c r="J250" s="64"/>
    </row>
    <row r="251" spans="1:10" s="10" customFormat="1" ht="15.5" x14ac:dyDescent="0.35">
      <c r="A251" s="69" t="s">
        <v>211</v>
      </c>
      <c r="B251" s="69"/>
      <c r="C251" s="69"/>
      <c r="D251" s="69"/>
      <c r="E251" s="69"/>
      <c r="F251" s="69"/>
      <c r="G251" s="69"/>
      <c r="H251" s="69"/>
      <c r="I251" s="69"/>
      <c r="J251" s="69"/>
    </row>
    <row r="252" spans="1:10" s="10" customFormat="1" ht="15.5" x14ac:dyDescent="0.35">
      <c r="A252" s="64">
        <v>1</v>
      </c>
      <c r="B252" s="64"/>
      <c r="C252" s="43" t="s">
        <v>121</v>
      </c>
      <c r="D252" s="64">
        <f t="shared" si="20"/>
        <v>241.22123999999999</v>
      </c>
      <c r="E252" s="64"/>
      <c r="F252" s="43">
        <v>0</v>
      </c>
      <c r="G252" s="43">
        <f>D252*1.5+F252</f>
        <v>361.83186000000001</v>
      </c>
      <c r="H252" s="64" t="str">
        <f>A251</f>
        <v>6th Floor (Part Refuge Area)</v>
      </c>
      <c r="I252" s="64"/>
      <c r="J252" s="64"/>
    </row>
    <row r="253" spans="1:10" s="10" customFormat="1" ht="15.5" x14ac:dyDescent="0.35">
      <c r="A253" s="64">
        <v>2</v>
      </c>
      <c r="B253" s="64"/>
      <c r="C253" s="43" t="s">
        <v>121</v>
      </c>
      <c r="D253" s="64">
        <f t="shared" si="20"/>
        <v>241.22123999999999</v>
      </c>
      <c r="E253" s="64"/>
      <c r="F253" s="43">
        <v>0</v>
      </c>
      <c r="G253" s="43">
        <f>D253*1.5+F253</f>
        <v>361.83186000000001</v>
      </c>
      <c r="H253" s="64"/>
      <c r="I253" s="64"/>
      <c r="J253" s="64"/>
    </row>
    <row r="254" spans="1:10" s="10" customFormat="1" ht="15.5" x14ac:dyDescent="0.35">
      <c r="A254" s="64">
        <v>3</v>
      </c>
      <c r="B254" s="64"/>
      <c r="C254" s="43" t="s">
        <v>121</v>
      </c>
      <c r="D254" s="64">
        <f t="shared" si="20"/>
        <v>241.22123999999999</v>
      </c>
      <c r="E254" s="64"/>
      <c r="F254" s="43">
        <v>0</v>
      </c>
      <c r="G254" s="43">
        <f>D254*1.5+F254</f>
        <v>361.83186000000001</v>
      </c>
      <c r="H254" s="64"/>
      <c r="I254" s="64"/>
      <c r="J254" s="64"/>
    </row>
    <row r="255" spans="1:10" s="10" customFormat="1" ht="15.5" x14ac:dyDescent="0.35">
      <c r="A255" s="64">
        <v>4</v>
      </c>
      <c r="B255" s="64"/>
      <c r="C255" s="43" t="s">
        <v>121</v>
      </c>
      <c r="D255" s="64">
        <f t="shared" si="20"/>
        <v>241.22123999999999</v>
      </c>
      <c r="E255" s="64"/>
      <c r="F255" s="43">
        <v>0</v>
      </c>
      <c r="G255" s="43">
        <f>D255*1.5+F255</f>
        <v>361.83186000000001</v>
      </c>
      <c r="H255" s="64"/>
      <c r="I255" s="64"/>
      <c r="J255" s="64"/>
    </row>
    <row r="256" spans="1:10" s="10" customFormat="1" ht="15.5" x14ac:dyDescent="0.35">
      <c r="A256" s="64">
        <v>5</v>
      </c>
      <c r="B256" s="64"/>
      <c r="C256" s="43" t="s">
        <v>121</v>
      </c>
      <c r="D256" s="64">
        <f t="shared" si="20"/>
        <v>241.22123999999999</v>
      </c>
      <c r="E256" s="64"/>
      <c r="F256" s="43">
        <v>0</v>
      </c>
      <c r="G256" s="43">
        <f>D256*1.5+F256</f>
        <v>361.83186000000001</v>
      </c>
      <c r="H256" s="64"/>
      <c r="I256" s="64"/>
      <c r="J256" s="64"/>
    </row>
    <row r="257" spans="1:10" s="10" customFormat="1" ht="15.5" x14ac:dyDescent="0.35">
      <c r="A257" s="64">
        <v>6</v>
      </c>
      <c r="B257" s="64"/>
      <c r="C257" s="64" t="s">
        <v>122</v>
      </c>
      <c r="D257" s="64"/>
      <c r="E257" s="64"/>
      <c r="F257" s="64"/>
      <c r="G257" s="64"/>
      <c r="H257" s="64"/>
      <c r="I257" s="64"/>
      <c r="J257" s="64"/>
    </row>
    <row r="258" spans="1:10" s="10" customFormat="1" ht="15.5" x14ac:dyDescent="0.35">
      <c r="A258" s="64">
        <v>7</v>
      </c>
      <c r="B258" s="64"/>
      <c r="C258" s="64"/>
      <c r="D258" s="64"/>
      <c r="E258" s="64"/>
      <c r="F258" s="64"/>
      <c r="G258" s="64"/>
      <c r="H258" s="64"/>
      <c r="I258" s="64"/>
      <c r="J258" s="64"/>
    </row>
    <row r="259" spans="1:10" s="10" customFormat="1" ht="15.5" x14ac:dyDescent="0.35">
      <c r="A259" s="64">
        <v>8</v>
      </c>
      <c r="B259" s="64"/>
      <c r="C259" s="43" t="s">
        <v>121</v>
      </c>
      <c r="D259" s="64">
        <f>22.41*10.764</f>
        <v>241.22123999999999</v>
      </c>
      <c r="E259" s="64"/>
      <c r="F259" s="43">
        <v>0</v>
      </c>
      <c r="G259" s="43">
        <f>D259*1.5+F259</f>
        <v>361.83186000000001</v>
      </c>
      <c r="H259" s="64"/>
      <c r="I259" s="64"/>
      <c r="J259" s="64"/>
    </row>
    <row r="260" spans="1:10" s="10" customFormat="1" ht="15.5" x14ac:dyDescent="0.35">
      <c r="A260" s="69" t="s">
        <v>194</v>
      </c>
      <c r="B260" s="69"/>
      <c r="C260" s="69"/>
      <c r="D260" s="69"/>
      <c r="E260" s="69"/>
      <c r="F260" s="69"/>
      <c r="G260" s="69"/>
      <c r="H260" s="69"/>
      <c r="I260" s="69"/>
      <c r="J260" s="69"/>
    </row>
    <row r="261" spans="1:10" s="10" customFormat="1" ht="15.5" x14ac:dyDescent="0.35">
      <c r="A261" s="64">
        <v>1</v>
      </c>
      <c r="B261" s="64"/>
      <c r="C261" s="43" t="s">
        <v>121</v>
      </c>
      <c r="D261" s="64">
        <f>22.41*10.764</f>
        <v>241.22123999999999</v>
      </c>
      <c r="E261" s="64"/>
      <c r="F261" s="43">
        <v>0</v>
      </c>
      <c r="G261" s="43">
        <f>D261*1.5+F261</f>
        <v>361.83186000000001</v>
      </c>
      <c r="H261" s="64" t="str">
        <f>A260</f>
        <v>13th Floor (Part Refuge Area)</v>
      </c>
      <c r="I261" s="64"/>
      <c r="J261" s="64"/>
    </row>
    <row r="262" spans="1:10" s="10" customFormat="1" ht="15.5" x14ac:dyDescent="0.35">
      <c r="A262" s="64">
        <v>2</v>
      </c>
      <c r="B262" s="64"/>
      <c r="C262" s="43" t="s">
        <v>121</v>
      </c>
      <c r="D262" s="64">
        <f>22.41*10.764</f>
        <v>241.22123999999999</v>
      </c>
      <c r="E262" s="64"/>
      <c r="F262" s="43">
        <v>0</v>
      </c>
      <c r="G262" s="43">
        <f>D262*1.5+F262</f>
        <v>361.83186000000001</v>
      </c>
      <c r="H262" s="64"/>
      <c r="I262" s="64"/>
      <c r="J262" s="64"/>
    </row>
    <row r="263" spans="1:10" s="10" customFormat="1" ht="15.5" x14ac:dyDescent="0.35">
      <c r="A263" s="64">
        <v>3</v>
      </c>
      <c r="B263" s="64"/>
      <c r="C263" s="43" t="s">
        <v>121</v>
      </c>
      <c r="D263" s="64">
        <f>22.41*10.764</f>
        <v>241.22123999999999</v>
      </c>
      <c r="E263" s="64"/>
      <c r="F263" s="43">
        <v>0</v>
      </c>
      <c r="G263" s="43">
        <f>D263*1.5+F263</f>
        <v>361.83186000000001</v>
      </c>
      <c r="H263" s="64"/>
      <c r="I263" s="64"/>
      <c r="J263" s="64"/>
    </row>
    <row r="264" spans="1:10" s="10" customFormat="1" ht="15.5" x14ac:dyDescent="0.35">
      <c r="A264" s="64">
        <v>4</v>
      </c>
      <c r="B264" s="64"/>
      <c r="C264" s="43" t="s">
        <v>121</v>
      </c>
      <c r="D264" s="64">
        <f>22.41*10.764</f>
        <v>241.22123999999999</v>
      </c>
      <c r="E264" s="64"/>
      <c r="F264" s="43">
        <v>0</v>
      </c>
      <c r="G264" s="43">
        <f>D264*1.5+F264</f>
        <v>361.83186000000001</v>
      </c>
      <c r="H264" s="64"/>
      <c r="I264" s="64"/>
      <c r="J264" s="64"/>
    </row>
    <row r="265" spans="1:10" s="10" customFormat="1" ht="15.5" x14ac:dyDescent="0.35">
      <c r="A265" s="64">
        <v>5</v>
      </c>
      <c r="B265" s="64"/>
      <c r="C265" s="43" t="s">
        <v>121</v>
      </c>
      <c r="D265" s="64">
        <f>22.41*10.764</f>
        <v>241.22123999999999</v>
      </c>
      <c r="E265" s="64"/>
      <c r="F265" s="43">
        <v>0</v>
      </c>
      <c r="G265" s="43">
        <f>D265*1.5+F265</f>
        <v>361.83186000000001</v>
      </c>
      <c r="H265" s="64"/>
      <c r="I265" s="64"/>
      <c r="J265" s="64"/>
    </row>
    <row r="266" spans="1:10" s="10" customFormat="1" ht="15.5" x14ac:dyDescent="0.35">
      <c r="A266" s="64">
        <v>6</v>
      </c>
      <c r="B266" s="64"/>
      <c r="C266" s="64" t="s">
        <v>122</v>
      </c>
      <c r="D266" s="64"/>
      <c r="E266" s="64"/>
      <c r="F266" s="64"/>
      <c r="G266" s="64"/>
      <c r="H266" s="64"/>
      <c r="I266" s="64"/>
      <c r="J266" s="64"/>
    </row>
    <row r="267" spans="1:10" s="10" customFormat="1" ht="15.5" x14ac:dyDescent="0.35">
      <c r="A267" s="64">
        <v>7</v>
      </c>
      <c r="B267" s="64"/>
      <c r="C267" s="64"/>
      <c r="D267" s="64"/>
      <c r="E267" s="64"/>
      <c r="F267" s="64"/>
      <c r="G267" s="64"/>
      <c r="H267" s="64"/>
      <c r="I267" s="64"/>
      <c r="J267" s="64"/>
    </row>
    <row r="268" spans="1:10" s="10" customFormat="1" ht="15.5" x14ac:dyDescent="0.35">
      <c r="A268" s="64">
        <v>8</v>
      </c>
      <c r="B268" s="64"/>
      <c r="C268" s="43" t="s">
        <v>121</v>
      </c>
      <c r="D268" s="64">
        <f>22.41*10.764</f>
        <v>241.22123999999999</v>
      </c>
      <c r="E268" s="64"/>
      <c r="F268" s="43">
        <v>0</v>
      </c>
      <c r="G268" s="43">
        <f>D268*1.5+F268</f>
        <v>361.83186000000001</v>
      </c>
      <c r="H268" s="64"/>
      <c r="I268" s="64"/>
      <c r="J268" s="64"/>
    </row>
    <row r="269" spans="1:10" s="10" customFormat="1" ht="18" customHeight="1" x14ac:dyDescent="0.35">
      <c r="A269" s="69" t="s">
        <v>125</v>
      </c>
      <c r="B269" s="69"/>
      <c r="C269" s="69"/>
      <c r="D269" s="69"/>
      <c r="E269" s="69"/>
      <c r="F269" s="69"/>
      <c r="G269" s="69"/>
      <c r="H269" s="69"/>
      <c r="I269" s="69"/>
      <c r="J269" s="69"/>
    </row>
    <row r="270" spans="1:10" s="10" customFormat="1" ht="15.5" x14ac:dyDescent="0.35">
      <c r="A270" s="69" t="s">
        <v>134</v>
      </c>
      <c r="B270" s="69"/>
      <c r="C270" s="69"/>
      <c r="D270" s="69"/>
      <c r="E270" s="69"/>
      <c r="F270" s="69"/>
      <c r="G270" s="69"/>
      <c r="H270" s="69"/>
      <c r="I270" s="69"/>
      <c r="J270" s="69"/>
    </row>
    <row r="271" spans="1:10" s="10" customFormat="1" ht="15.75" customHeight="1" x14ac:dyDescent="0.35">
      <c r="A271" s="69" t="s">
        <v>133</v>
      </c>
      <c r="B271" s="69"/>
      <c r="C271" s="69"/>
      <c r="D271" s="69"/>
      <c r="E271" s="69"/>
      <c r="F271" s="69"/>
      <c r="G271" s="69"/>
      <c r="H271" s="69"/>
      <c r="I271" s="69"/>
      <c r="J271" s="69"/>
    </row>
    <row r="272" spans="1:10" s="10" customFormat="1" ht="15.75" customHeight="1" x14ac:dyDescent="0.35">
      <c r="A272" s="64">
        <v>1</v>
      </c>
      <c r="B272" s="64"/>
      <c r="C272" s="43" t="s">
        <v>121</v>
      </c>
      <c r="D272" s="64">
        <f>22.41*10.764</f>
        <v>241.22123999999999</v>
      </c>
      <c r="E272" s="64"/>
      <c r="F272" s="43">
        <v>0</v>
      </c>
      <c r="G272" s="43">
        <f t="shared" ref="G272:G279" si="22">D272*1.5+F272</f>
        <v>361.83186000000001</v>
      </c>
      <c r="H272" s="64" t="str">
        <f>A271</f>
        <v>1st To 5th, 7th To 12th, 14th to 18th Floor</v>
      </c>
      <c r="I272" s="64"/>
      <c r="J272" s="64"/>
    </row>
    <row r="273" spans="1:10" s="10" customFormat="1" ht="15.5" x14ac:dyDescent="0.35">
      <c r="A273" s="64">
        <v>2</v>
      </c>
      <c r="B273" s="64"/>
      <c r="C273" s="43" t="s">
        <v>121</v>
      </c>
      <c r="D273" s="64">
        <f t="shared" ref="D273:D279" si="23">22.41*10.764</f>
        <v>241.22123999999999</v>
      </c>
      <c r="E273" s="64"/>
      <c r="F273" s="43">
        <v>0</v>
      </c>
      <c r="G273" s="43">
        <f t="shared" si="22"/>
        <v>361.83186000000001</v>
      </c>
      <c r="H273" s="64"/>
      <c r="I273" s="64"/>
      <c r="J273" s="64"/>
    </row>
    <row r="274" spans="1:10" s="10" customFormat="1" ht="15.5" x14ac:dyDescent="0.35">
      <c r="A274" s="64">
        <v>3</v>
      </c>
      <c r="B274" s="64"/>
      <c r="C274" s="43" t="s">
        <v>121</v>
      </c>
      <c r="D274" s="64">
        <f t="shared" si="23"/>
        <v>241.22123999999999</v>
      </c>
      <c r="E274" s="64"/>
      <c r="F274" s="43">
        <v>0</v>
      </c>
      <c r="G274" s="43">
        <f t="shared" si="22"/>
        <v>361.83186000000001</v>
      </c>
      <c r="H274" s="64"/>
      <c r="I274" s="64"/>
      <c r="J274" s="64"/>
    </row>
    <row r="275" spans="1:10" s="10" customFormat="1" ht="15.5" x14ac:dyDescent="0.35">
      <c r="A275" s="64">
        <v>4</v>
      </c>
      <c r="B275" s="64"/>
      <c r="C275" s="43" t="s">
        <v>121</v>
      </c>
      <c r="D275" s="64">
        <f t="shared" si="23"/>
        <v>241.22123999999999</v>
      </c>
      <c r="E275" s="64"/>
      <c r="F275" s="43">
        <v>0</v>
      </c>
      <c r="G275" s="43">
        <f t="shared" si="22"/>
        <v>361.83186000000001</v>
      </c>
      <c r="H275" s="64"/>
      <c r="I275" s="64"/>
      <c r="J275" s="64"/>
    </row>
    <row r="276" spans="1:10" s="10" customFormat="1" ht="15.5" x14ac:dyDescent="0.35">
      <c r="A276" s="64">
        <v>5</v>
      </c>
      <c r="B276" s="64"/>
      <c r="C276" s="43" t="s">
        <v>121</v>
      </c>
      <c r="D276" s="64">
        <f t="shared" si="23"/>
        <v>241.22123999999999</v>
      </c>
      <c r="E276" s="64"/>
      <c r="F276" s="43">
        <v>0</v>
      </c>
      <c r="G276" s="43">
        <f t="shared" si="22"/>
        <v>361.83186000000001</v>
      </c>
      <c r="H276" s="64"/>
      <c r="I276" s="64"/>
      <c r="J276" s="64"/>
    </row>
    <row r="277" spans="1:10" s="10" customFormat="1" ht="15.5" x14ac:dyDescent="0.35">
      <c r="A277" s="64">
        <v>6</v>
      </c>
      <c r="B277" s="64"/>
      <c r="C277" s="43" t="s">
        <v>121</v>
      </c>
      <c r="D277" s="64">
        <f t="shared" si="23"/>
        <v>241.22123999999999</v>
      </c>
      <c r="E277" s="64"/>
      <c r="F277" s="43">
        <v>0</v>
      </c>
      <c r="G277" s="43">
        <f t="shared" si="22"/>
        <v>361.83186000000001</v>
      </c>
      <c r="H277" s="64"/>
      <c r="I277" s="64"/>
      <c r="J277" s="64"/>
    </row>
    <row r="278" spans="1:10" s="10" customFormat="1" ht="15.5" x14ac:dyDescent="0.35">
      <c r="A278" s="64">
        <v>7</v>
      </c>
      <c r="B278" s="64"/>
      <c r="C278" s="43" t="s">
        <v>121</v>
      </c>
      <c r="D278" s="64">
        <f t="shared" si="23"/>
        <v>241.22123999999999</v>
      </c>
      <c r="E278" s="64"/>
      <c r="F278" s="43">
        <v>0</v>
      </c>
      <c r="G278" s="43">
        <f t="shared" si="22"/>
        <v>361.83186000000001</v>
      </c>
      <c r="H278" s="64"/>
      <c r="I278" s="64"/>
      <c r="J278" s="64"/>
    </row>
    <row r="279" spans="1:10" s="10" customFormat="1" ht="15.5" x14ac:dyDescent="0.35">
      <c r="A279" s="64">
        <v>8</v>
      </c>
      <c r="B279" s="64"/>
      <c r="C279" s="43" t="s">
        <v>121</v>
      </c>
      <c r="D279" s="64">
        <f t="shared" si="23"/>
        <v>241.22123999999999</v>
      </c>
      <c r="E279" s="64"/>
      <c r="F279" s="43">
        <v>0</v>
      </c>
      <c r="G279" s="43">
        <f t="shared" si="22"/>
        <v>361.83186000000001</v>
      </c>
      <c r="H279" s="64"/>
      <c r="I279" s="64"/>
      <c r="J279" s="64"/>
    </row>
    <row r="280" spans="1:10" s="10" customFormat="1" ht="15.5" x14ac:dyDescent="0.35">
      <c r="A280" s="69" t="s">
        <v>211</v>
      </c>
      <c r="B280" s="69"/>
      <c r="C280" s="69"/>
      <c r="D280" s="69"/>
      <c r="E280" s="69"/>
      <c r="F280" s="69"/>
      <c r="G280" s="69"/>
      <c r="H280" s="69"/>
      <c r="I280" s="69"/>
      <c r="J280" s="69"/>
    </row>
    <row r="281" spans="1:10" s="10" customFormat="1" ht="15.5" x14ac:dyDescent="0.35">
      <c r="A281" s="64">
        <v>1</v>
      </c>
      <c r="B281" s="64"/>
      <c r="C281" s="43" t="s">
        <v>121</v>
      </c>
      <c r="D281" s="64">
        <f>22.41*10.764</f>
        <v>241.22123999999999</v>
      </c>
      <c r="E281" s="64"/>
      <c r="F281" s="43">
        <v>0</v>
      </c>
      <c r="G281" s="43">
        <f>D281*1.5+F281</f>
        <v>361.83186000000001</v>
      </c>
      <c r="H281" s="64" t="str">
        <f>A280</f>
        <v>6th Floor (Part Refuge Area)</v>
      </c>
      <c r="I281" s="64"/>
      <c r="J281" s="64"/>
    </row>
    <row r="282" spans="1:10" s="10" customFormat="1" ht="15.5" x14ac:dyDescent="0.35">
      <c r="A282" s="64">
        <v>2</v>
      </c>
      <c r="B282" s="64"/>
      <c r="C282" s="43" t="s">
        <v>121</v>
      </c>
      <c r="D282" s="64">
        <f t="shared" ref="D282:D288" si="24">22.41*10.764</f>
        <v>241.22123999999999</v>
      </c>
      <c r="E282" s="64"/>
      <c r="F282" s="43">
        <v>0</v>
      </c>
      <c r="G282" s="43">
        <f t="shared" ref="G282:G288" si="25">D282*1.5+F282</f>
        <v>361.83186000000001</v>
      </c>
      <c r="H282" s="64"/>
      <c r="I282" s="64"/>
      <c r="J282" s="64"/>
    </row>
    <row r="283" spans="1:10" s="10" customFormat="1" ht="15.5" x14ac:dyDescent="0.35">
      <c r="A283" s="64">
        <v>3</v>
      </c>
      <c r="B283" s="64"/>
      <c r="C283" s="43" t="s">
        <v>121</v>
      </c>
      <c r="D283" s="64">
        <f t="shared" si="24"/>
        <v>241.22123999999999</v>
      </c>
      <c r="E283" s="64"/>
      <c r="F283" s="43">
        <v>0</v>
      </c>
      <c r="G283" s="43">
        <f t="shared" si="25"/>
        <v>361.83186000000001</v>
      </c>
      <c r="H283" s="64"/>
      <c r="I283" s="64"/>
      <c r="J283" s="64"/>
    </row>
    <row r="284" spans="1:10" s="10" customFormat="1" ht="15.5" x14ac:dyDescent="0.35">
      <c r="A284" s="64">
        <v>4</v>
      </c>
      <c r="B284" s="64"/>
      <c r="C284" s="163" t="s">
        <v>122</v>
      </c>
      <c r="D284" s="163"/>
      <c r="E284" s="163"/>
      <c r="F284" s="163"/>
      <c r="G284" s="163"/>
      <c r="H284" s="64"/>
      <c r="I284" s="64"/>
      <c r="J284" s="64"/>
    </row>
    <row r="285" spans="1:10" s="10" customFormat="1" ht="15.5" x14ac:dyDescent="0.35">
      <c r="A285" s="64">
        <v>5</v>
      </c>
      <c r="B285" s="64"/>
      <c r="C285" s="43" t="s">
        <v>121</v>
      </c>
      <c r="D285" s="64">
        <f t="shared" si="24"/>
        <v>241.22123999999999</v>
      </c>
      <c r="E285" s="64"/>
      <c r="F285" s="43">
        <v>0</v>
      </c>
      <c r="G285" s="43">
        <f t="shared" si="25"/>
        <v>361.83186000000001</v>
      </c>
      <c r="H285" s="64"/>
      <c r="I285" s="64"/>
      <c r="J285" s="64"/>
    </row>
    <row r="286" spans="1:10" s="10" customFormat="1" ht="15.5" x14ac:dyDescent="0.35">
      <c r="A286" s="64">
        <v>6</v>
      </c>
      <c r="B286" s="64"/>
      <c r="C286" s="43" t="s">
        <v>121</v>
      </c>
      <c r="D286" s="64">
        <f t="shared" si="24"/>
        <v>241.22123999999999</v>
      </c>
      <c r="E286" s="64"/>
      <c r="F286" s="43">
        <v>0</v>
      </c>
      <c r="G286" s="43">
        <f t="shared" si="25"/>
        <v>361.83186000000001</v>
      </c>
      <c r="H286" s="64"/>
      <c r="I286" s="64"/>
      <c r="J286" s="64"/>
    </row>
    <row r="287" spans="1:10" s="10" customFormat="1" ht="15.5" x14ac:dyDescent="0.35">
      <c r="A287" s="64">
        <v>7</v>
      </c>
      <c r="B287" s="64"/>
      <c r="C287" s="43" t="s">
        <v>121</v>
      </c>
      <c r="D287" s="64">
        <f t="shared" si="24"/>
        <v>241.22123999999999</v>
      </c>
      <c r="E287" s="64"/>
      <c r="F287" s="43">
        <v>0</v>
      </c>
      <c r="G287" s="43">
        <f t="shared" si="25"/>
        <v>361.83186000000001</v>
      </c>
      <c r="H287" s="64"/>
      <c r="I287" s="64"/>
      <c r="J287" s="64"/>
    </row>
    <row r="288" spans="1:10" s="10" customFormat="1" ht="15.5" x14ac:dyDescent="0.35">
      <c r="A288" s="64">
        <v>8</v>
      </c>
      <c r="B288" s="64"/>
      <c r="C288" s="163" t="s">
        <v>122</v>
      </c>
      <c r="D288" s="163">
        <f t="shared" si="24"/>
        <v>241.22123999999999</v>
      </c>
      <c r="E288" s="163"/>
      <c r="F288" s="163">
        <v>0</v>
      </c>
      <c r="G288" s="163">
        <f t="shared" si="25"/>
        <v>361.83186000000001</v>
      </c>
      <c r="H288" s="64"/>
      <c r="I288" s="64"/>
      <c r="J288" s="64"/>
    </row>
    <row r="289" spans="1:10" s="10" customFormat="1" ht="15.5" x14ac:dyDescent="0.35">
      <c r="A289" s="69" t="s">
        <v>194</v>
      </c>
      <c r="B289" s="69"/>
      <c r="C289" s="69"/>
      <c r="D289" s="69"/>
      <c r="E289" s="69"/>
      <c r="F289" s="69"/>
      <c r="G289" s="69"/>
      <c r="H289" s="69"/>
      <c r="I289" s="69"/>
      <c r="J289" s="69"/>
    </row>
    <row r="290" spans="1:10" s="10" customFormat="1" ht="15.5" x14ac:dyDescent="0.35">
      <c r="A290" s="64">
        <v>1</v>
      </c>
      <c r="B290" s="64"/>
      <c r="C290" s="43" t="s">
        <v>121</v>
      </c>
      <c r="D290" s="64">
        <f>22.41*10.764</f>
        <v>241.22123999999999</v>
      </c>
      <c r="E290" s="64"/>
      <c r="F290" s="43">
        <v>0</v>
      </c>
      <c r="G290" s="43">
        <f>D290*1.5+F290</f>
        <v>361.83186000000001</v>
      </c>
      <c r="H290" s="64" t="str">
        <f>A289</f>
        <v>13th Floor (Part Refuge Area)</v>
      </c>
      <c r="I290" s="64"/>
      <c r="J290" s="64"/>
    </row>
    <row r="291" spans="1:10" s="10" customFormat="1" ht="15.5" x14ac:dyDescent="0.35">
      <c r="A291" s="64">
        <v>2</v>
      </c>
      <c r="B291" s="64"/>
      <c r="C291" s="43" t="s">
        <v>121</v>
      </c>
      <c r="D291" s="64">
        <f t="shared" ref="D291:D297" si="26">22.41*10.764</f>
        <v>241.22123999999999</v>
      </c>
      <c r="E291" s="64"/>
      <c r="F291" s="43">
        <v>0</v>
      </c>
      <c r="G291" s="43">
        <f>D291*1.5+F291</f>
        <v>361.83186000000001</v>
      </c>
      <c r="H291" s="64"/>
      <c r="I291" s="64"/>
      <c r="J291" s="64"/>
    </row>
    <row r="292" spans="1:10" s="10" customFormat="1" ht="15.5" x14ac:dyDescent="0.35">
      <c r="A292" s="64">
        <v>3</v>
      </c>
      <c r="B292" s="64"/>
      <c r="C292" s="43" t="s">
        <v>121</v>
      </c>
      <c r="D292" s="64">
        <f t="shared" si="26"/>
        <v>241.22123999999999</v>
      </c>
      <c r="E292" s="64"/>
      <c r="F292" s="43">
        <v>0</v>
      </c>
      <c r="G292" s="43">
        <f>D292*1.5+F292</f>
        <v>361.83186000000001</v>
      </c>
      <c r="H292" s="64"/>
      <c r="I292" s="64"/>
      <c r="J292" s="64"/>
    </row>
    <row r="293" spans="1:10" s="10" customFormat="1" ht="15.5" x14ac:dyDescent="0.35">
      <c r="A293" s="64">
        <v>4</v>
      </c>
      <c r="B293" s="64"/>
      <c r="C293" s="163" t="s">
        <v>122</v>
      </c>
      <c r="D293" s="163"/>
      <c r="E293" s="163"/>
      <c r="F293" s="163"/>
      <c r="G293" s="163"/>
      <c r="H293" s="64"/>
      <c r="I293" s="64"/>
      <c r="J293" s="64"/>
    </row>
    <row r="294" spans="1:10" s="10" customFormat="1" ht="15.5" x14ac:dyDescent="0.35">
      <c r="A294" s="64">
        <v>5</v>
      </c>
      <c r="B294" s="64"/>
      <c r="C294" s="43" t="s">
        <v>121</v>
      </c>
      <c r="D294" s="64">
        <f t="shared" si="26"/>
        <v>241.22123999999999</v>
      </c>
      <c r="E294" s="64"/>
      <c r="F294" s="43">
        <v>0</v>
      </c>
      <c r="G294" s="43">
        <f>D294*1.5+F294</f>
        <v>361.83186000000001</v>
      </c>
      <c r="H294" s="64"/>
      <c r="I294" s="64"/>
      <c r="J294" s="64"/>
    </row>
    <row r="295" spans="1:10" s="10" customFormat="1" ht="15.5" x14ac:dyDescent="0.35">
      <c r="A295" s="64">
        <v>6</v>
      </c>
      <c r="B295" s="64"/>
      <c r="C295" s="43" t="s">
        <v>121</v>
      </c>
      <c r="D295" s="64">
        <f t="shared" si="26"/>
        <v>241.22123999999999</v>
      </c>
      <c r="E295" s="64"/>
      <c r="F295" s="43">
        <v>0</v>
      </c>
      <c r="G295" s="43">
        <f>D295*1.5+F295</f>
        <v>361.83186000000001</v>
      </c>
      <c r="H295" s="64"/>
      <c r="I295" s="64"/>
      <c r="J295" s="64"/>
    </row>
    <row r="296" spans="1:10" s="10" customFormat="1" ht="15.5" x14ac:dyDescent="0.35">
      <c r="A296" s="64">
        <v>7</v>
      </c>
      <c r="B296" s="64"/>
      <c r="C296" s="43" t="s">
        <v>121</v>
      </c>
      <c r="D296" s="64">
        <f t="shared" si="26"/>
        <v>241.22123999999999</v>
      </c>
      <c r="E296" s="64"/>
      <c r="F296" s="43">
        <v>0</v>
      </c>
      <c r="G296" s="43">
        <f>D296*1.5+F296</f>
        <v>361.83186000000001</v>
      </c>
      <c r="H296" s="64"/>
      <c r="I296" s="64"/>
      <c r="J296" s="64"/>
    </row>
    <row r="297" spans="1:10" s="10" customFormat="1" ht="15.5" x14ac:dyDescent="0.35">
      <c r="A297" s="64">
        <v>8</v>
      </c>
      <c r="B297" s="64"/>
      <c r="C297" s="163" t="s">
        <v>122</v>
      </c>
      <c r="D297" s="163">
        <f t="shared" si="26"/>
        <v>241.22123999999999</v>
      </c>
      <c r="E297" s="163"/>
      <c r="F297" s="163">
        <v>0</v>
      </c>
      <c r="G297" s="163">
        <f>D297*1.5+F297</f>
        <v>361.83186000000001</v>
      </c>
      <c r="H297" s="64"/>
      <c r="I297" s="64"/>
      <c r="J297" s="64"/>
    </row>
    <row r="298" spans="1:10" s="10" customFormat="1" ht="18.75" customHeight="1" x14ac:dyDescent="0.35">
      <c r="A298" s="69" t="s">
        <v>126</v>
      </c>
      <c r="B298" s="69"/>
      <c r="C298" s="69"/>
      <c r="D298" s="69"/>
      <c r="E298" s="69"/>
      <c r="F298" s="69"/>
      <c r="G298" s="69"/>
      <c r="H298" s="69"/>
      <c r="I298" s="69"/>
      <c r="J298" s="69"/>
    </row>
    <row r="299" spans="1:10" s="10" customFormat="1" ht="15.5" x14ac:dyDescent="0.35">
      <c r="A299" s="69" t="s">
        <v>134</v>
      </c>
      <c r="B299" s="69"/>
      <c r="C299" s="69"/>
      <c r="D299" s="69"/>
      <c r="E299" s="69"/>
      <c r="F299" s="69"/>
      <c r="G299" s="69"/>
      <c r="H299" s="69"/>
      <c r="I299" s="69"/>
      <c r="J299" s="69"/>
    </row>
    <row r="300" spans="1:10" s="10" customFormat="1" ht="18" customHeight="1" x14ac:dyDescent="0.35">
      <c r="A300" s="69" t="s">
        <v>133</v>
      </c>
      <c r="B300" s="69"/>
      <c r="C300" s="69"/>
      <c r="D300" s="69"/>
      <c r="E300" s="69"/>
      <c r="F300" s="69"/>
      <c r="G300" s="69"/>
      <c r="H300" s="69"/>
      <c r="I300" s="69"/>
      <c r="J300" s="69"/>
    </row>
    <row r="301" spans="1:10" s="10" customFormat="1" ht="15.5" x14ac:dyDescent="0.35">
      <c r="A301" s="64">
        <v>1</v>
      </c>
      <c r="B301" s="64"/>
      <c r="C301" s="43" t="s">
        <v>121</v>
      </c>
      <c r="D301" s="64">
        <f>22.41*10.764</f>
        <v>241.22123999999999</v>
      </c>
      <c r="E301" s="64"/>
      <c r="F301" s="43">
        <v>0</v>
      </c>
      <c r="G301" s="43">
        <f>D301*1.5+F301</f>
        <v>361.83186000000001</v>
      </c>
      <c r="H301" s="177" t="str">
        <f>A300</f>
        <v>1st To 5th, 7th To 12th, 14th to 18th Floor</v>
      </c>
      <c r="I301" s="177"/>
      <c r="J301" s="177"/>
    </row>
    <row r="302" spans="1:10" s="10" customFormat="1" ht="15.5" x14ac:dyDescent="0.35">
      <c r="A302" s="64">
        <v>2</v>
      </c>
      <c r="B302" s="64"/>
      <c r="C302" s="43" t="s">
        <v>121</v>
      </c>
      <c r="D302" s="64">
        <f>22.41*10.764</f>
        <v>241.22123999999999</v>
      </c>
      <c r="E302" s="64"/>
      <c r="F302" s="43">
        <v>0</v>
      </c>
      <c r="G302" s="43">
        <f>D302*1.5+F302</f>
        <v>361.83186000000001</v>
      </c>
      <c r="H302" s="177"/>
      <c r="I302" s="177"/>
      <c r="J302" s="177"/>
    </row>
    <row r="303" spans="1:10" s="10" customFormat="1" ht="15.5" x14ac:dyDescent="0.35">
      <c r="A303" s="64">
        <v>3</v>
      </c>
      <c r="B303" s="64"/>
      <c r="C303" s="43" t="s">
        <v>121</v>
      </c>
      <c r="D303" s="64">
        <f>22.41*10.764</f>
        <v>241.22123999999999</v>
      </c>
      <c r="E303" s="64"/>
      <c r="F303" s="43">
        <v>0</v>
      </c>
      <c r="G303" s="43">
        <f>D303*1.5+F303</f>
        <v>361.83186000000001</v>
      </c>
      <c r="H303" s="177"/>
      <c r="I303" s="177"/>
      <c r="J303" s="177"/>
    </row>
    <row r="304" spans="1:10" s="10" customFormat="1" ht="15.5" x14ac:dyDescent="0.35">
      <c r="A304" s="69" t="s">
        <v>211</v>
      </c>
      <c r="B304" s="69"/>
      <c r="C304" s="69"/>
      <c r="D304" s="69"/>
      <c r="E304" s="69"/>
      <c r="F304" s="69"/>
      <c r="G304" s="69"/>
      <c r="H304" s="69"/>
      <c r="I304" s="69"/>
      <c r="J304" s="69"/>
    </row>
    <row r="305" spans="1:10" s="10" customFormat="1" ht="15.5" x14ac:dyDescent="0.35">
      <c r="A305" s="64">
        <v>1</v>
      </c>
      <c r="B305" s="64"/>
      <c r="C305" s="43" t="s">
        <v>121</v>
      </c>
      <c r="D305" s="64">
        <f>22.41*10.764</f>
        <v>241.22123999999999</v>
      </c>
      <c r="E305" s="64"/>
      <c r="F305" s="43">
        <v>0</v>
      </c>
      <c r="G305" s="43">
        <f>D305*1.5+F305</f>
        <v>361.83186000000001</v>
      </c>
      <c r="H305" s="64" t="str">
        <f>A304</f>
        <v>6th Floor (Part Refuge Area)</v>
      </c>
      <c r="I305" s="64"/>
      <c r="J305" s="64"/>
    </row>
    <row r="306" spans="1:10" s="10" customFormat="1" ht="15.5" x14ac:dyDescent="0.35">
      <c r="A306" s="64">
        <v>2</v>
      </c>
      <c r="B306" s="64"/>
      <c r="C306" s="43" t="s">
        <v>121</v>
      </c>
      <c r="D306" s="64">
        <f>22.41*10.764</f>
        <v>241.22123999999999</v>
      </c>
      <c r="E306" s="64"/>
      <c r="F306" s="43">
        <v>0</v>
      </c>
      <c r="G306" s="43">
        <f>D306*1.5+F306</f>
        <v>361.83186000000001</v>
      </c>
      <c r="H306" s="64"/>
      <c r="I306" s="64"/>
      <c r="J306" s="64"/>
    </row>
    <row r="307" spans="1:10" s="10" customFormat="1" ht="15.5" x14ac:dyDescent="0.35">
      <c r="A307" s="64">
        <v>3</v>
      </c>
      <c r="B307" s="64"/>
      <c r="C307" s="163" t="s">
        <v>122</v>
      </c>
      <c r="D307" s="163"/>
      <c r="E307" s="163"/>
      <c r="F307" s="163"/>
      <c r="G307" s="163"/>
      <c r="H307" s="64"/>
      <c r="I307" s="64"/>
      <c r="J307" s="64"/>
    </row>
    <row r="308" spans="1:10" s="10" customFormat="1" ht="15.5" x14ac:dyDescent="0.35">
      <c r="A308" s="69" t="s">
        <v>194</v>
      </c>
      <c r="B308" s="69"/>
      <c r="C308" s="69"/>
      <c r="D308" s="69"/>
      <c r="E308" s="69"/>
      <c r="F308" s="69"/>
      <c r="G308" s="69"/>
      <c r="H308" s="69"/>
      <c r="I308" s="69"/>
      <c r="J308" s="69"/>
    </row>
    <row r="309" spans="1:10" s="10" customFormat="1" ht="15.5" x14ac:dyDescent="0.35">
      <c r="A309" s="64">
        <v>1</v>
      </c>
      <c r="B309" s="64"/>
      <c r="C309" s="43" t="s">
        <v>121</v>
      </c>
      <c r="D309" s="64">
        <f>22.41*10.764</f>
        <v>241.22123999999999</v>
      </c>
      <c r="E309" s="64"/>
      <c r="F309" s="43">
        <v>0</v>
      </c>
      <c r="G309" s="43">
        <f>D309*1.5+F309</f>
        <v>361.83186000000001</v>
      </c>
      <c r="H309" s="64" t="str">
        <f>A308</f>
        <v>13th Floor (Part Refuge Area)</v>
      </c>
      <c r="I309" s="64"/>
      <c r="J309" s="64"/>
    </row>
    <row r="310" spans="1:10" s="10" customFormat="1" ht="15.5" x14ac:dyDescent="0.35">
      <c r="A310" s="64">
        <v>2</v>
      </c>
      <c r="B310" s="64"/>
      <c r="C310" s="43" t="s">
        <v>121</v>
      </c>
      <c r="D310" s="64">
        <f>22.41*10.764</f>
        <v>241.22123999999999</v>
      </c>
      <c r="E310" s="64"/>
      <c r="F310" s="43">
        <v>0</v>
      </c>
      <c r="G310" s="43">
        <f>D310*1.5+F310</f>
        <v>361.83186000000001</v>
      </c>
      <c r="H310" s="64"/>
      <c r="I310" s="64"/>
      <c r="J310" s="64"/>
    </row>
    <row r="311" spans="1:10" s="10" customFormat="1" ht="15.5" x14ac:dyDescent="0.35">
      <c r="A311" s="64">
        <v>3</v>
      </c>
      <c r="B311" s="64"/>
      <c r="C311" s="163" t="s">
        <v>122</v>
      </c>
      <c r="D311" s="163"/>
      <c r="E311" s="163"/>
      <c r="F311" s="163"/>
      <c r="G311" s="163"/>
      <c r="H311" s="64"/>
      <c r="I311" s="64"/>
      <c r="J311" s="64"/>
    </row>
    <row r="312" spans="1:10" ht="15" x14ac:dyDescent="0.3">
      <c r="A312" s="173" t="s">
        <v>100</v>
      </c>
      <c r="B312" s="173"/>
      <c r="C312" s="173"/>
      <c r="D312" s="173"/>
      <c r="E312" s="173"/>
      <c r="F312" s="173"/>
      <c r="G312" s="173"/>
      <c r="H312" s="173"/>
      <c r="I312" s="173"/>
      <c r="J312" s="173"/>
    </row>
    <row r="313" spans="1:10" ht="200.5" customHeight="1" x14ac:dyDescent="0.3">
      <c r="A313" s="174" t="s">
        <v>217</v>
      </c>
      <c r="B313" s="174"/>
      <c r="C313" s="174"/>
      <c r="D313" s="174"/>
      <c r="E313" s="174"/>
      <c r="F313" s="174"/>
      <c r="G313" s="174"/>
      <c r="H313" s="174"/>
      <c r="I313" s="174"/>
      <c r="J313" s="174"/>
    </row>
    <row r="314" spans="1:10" x14ac:dyDescent="0.3">
      <c r="A314" s="115" t="s">
        <v>90</v>
      </c>
      <c r="B314" s="116"/>
      <c r="C314" s="116"/>
      <c r="D314" s="116"/>
      <c r="E314" s="116"/>
      <c r="F314" s="116"/>
      <c r="G314" s="116"/>
      <c r="H314" s="116"/>
      <c r="I314" s="116"/>
      <c r="J314" s="117"/>
    </row>
    <row r="315" spans="1:10" x14ac:dyDescent="0.3">
      <c r="A315" s="76" t="s">
        <v>91</v>
      </c>
      <c r="B315" s="77"/>
      <c r="C315" s="77"/>
      <c r="D315" s="77"/>
      <c r="E315" s="77"/>
      <c r="F315" s="77"/>
      <c r="G315" s="77"/>
      <c r="H315" s="77"/>
      <c r="I315" s="77"/>
      <c r="J315" s="78"/>
    </row>
    <row r="316" spans="1:10" x14ac:dyDescent="0.3">
      <c r="A316" s="115" t="s">
        <v>92</v>
      </c>
      <c r="B316" s="116"/>
      <c r="C316" s="116"/>
      <c r="D316" s="116"/>
      <c r="E316" s="116"/>
      <c r="F316" s="116"/>
      <c r="G316" s="116"/>
      <c r="H316" s="116"/>
      <c r="I316" s="116"/>
      <c r="J316" s="117"/>
    </row>
    <row r="317" spans="1:10" ht="15" customHeight="1" x14ac:dyDescent="0.3">
      <c r="A317" s="76" t="s">
        <v>93</v>
      </c>
      <c r="B317" s="77"/>
      <c r="C317" s="77"/>
      <c r="D317" s="77"/>
      <c r="E317" s="77"/>
      <c r="F317" s="77"/>
      <c r="G317" s="77"/>
      <c r="H317" s="77"/>
      <c r="I317" s="77"/>
      <c r="J317" s="78"/>
    </row>
    <row r="318" spans="1:10" x14ac:dyDescent="0.3">
      <c r="A318" s="76" t="s">
        <v>94</v>
      </c>
      <c r="B318" s="77"/>
      <c r="C318" s="77"/>
      <c r="D318" s="77"/>
      <c r="E318" s="77"/>
      <c r="F318" s="77"/>
      <c r="G318" s="77"/>
      <c r="H318" s="77"/>
      <c r="I318" s="77"/>
      <c r="J318" s="78"/>
    </row>
    <row r="319" spans="1:10" x14ac:dyDescent="0.3">
      <c r="A319" s="76" t="s">
        <v>95</v>
      </c>
      <c r="B319" s="77"/>
      <c r="C319" s="77"/>
      <c r="D319" s="77"/>
      <c r="E319" s="77"/>
      <c r="F319" s="77"/>
      <c r="G319" s="77"/>
      <c r="H319" s="77"/>
      <c r="I319" s="77"/>
      <c r="J319" s="78"/>
    </row>
    <row r="320" spans="1:10" x14ac:dyDescent="0.3">
      <c r="A320" s="91" t="s">
        <v>96</v>
      </c>
      <c r="B320" s="93"/>
      <c r="C320" s="93"/>
      <c r="D320" s="93"/>
      <c r="E320" s="93"/>
      <c r="F320" s="93"/>
      <c r="G320" s="93"/>
      <c r="H320" s="93"/>
      <c r="I320" s="93"/>
      <c r="J320" s="94"/>
    </row>
    <row r="321" spans="1:10" x14ac:dyDescent="0.3">
      <c r="A321" s="175" t="s">
        <v>209</v>
      </c>
      <c r="B321" s="175"/>
      <c r="C321" s="175" t="s">
        <v>219</v>
      </c>
      <c r="D321" s="175"/>
      <c r="E321" s="175"/>
      <c r="F321" s="175" t="s">
        <v>210</v>
      </c>
      <c r="G321" s="175"/>
      <c r="H321" s="175" t="s">
        <v>218</v>
      </c>
      <c r="I321" s="175"/>
      <c r="J321" s="175"/>
    </row>
    <row r="322" spans="1:10" x14ac:dyDescent="0.3">
      <c r="A322" s="164" t="s">
        <v>97</v>
      </c>
      <c r="B322" s="165"/>
      <c r="C322" s="165"/>
      <c r="D322" s="165"/>
      <c r="E322" s="165"/>
      <c r="F322" s="165"/>
      <c r="G322" s="165"/>
      <c r="H322" s="165"/>
      <c r="I322" s="165"/>
      <c r="J322" s="166"/>
    </row>
    <row r="323" spans="1:10" x14ac:dyDescent="0.3">
      <c r="A323" s="167"/>
      <c r="B323" s="168"/>
      <c r="C323" s="168"/>
      <c r="D323" s="168"/>
      <c r="E323" s="168"/>
      <c r="F323" s="168"/>
      <c r="G323" s="168"/>
      <c r="H323" s="168"/>
      <c r="I323" s="168"/>
      <c r="J323" s="169"/>
    </row>
    <row r="324" spans="1:10" x14ac:dyDescent="0.3">
      <c r="A324" s="167"/>
      <c r="B324" s="168"/>
      <c r="C324" s="168"/>
      <c r="D324" s="168"/>
      <c r="E324" s="168"/>
      <c r="F324" s="168"/>
      <c r="G324" s="168"/>
      <c r="H324" s="168"/>
      <c r="I324" s="168"/>
      <c r="J324" s="169"/>
    </row>
    <row r="325" spans="1:10" x14ac:dyDescent="0.3">
      <c r="A325" s="170"/>
      <c r="B325" s="171"/>
      <c r="C325" s="171"/>
      <c r="D325" s="171"/>
      <c r="E325" s="171"/>
      <c r="F325" s="171"/>
      <c r="G325" s="171"/>
      <c r="H325" s="171"/>
      <c r="I325" s="171"/>
      <c r="J325" s="172"/>
    </row>
    <row r="326" spans="1:10" x14ac:dyDescent="0.3">
      <c r="A326" s="11" t="s">
        <v>98</v>
      </c>
      <c r="B326" s="12"/>
      <c r="C326" s="12"/>
      <c r="D326" s="13" t="str">
        <f>F8</f>
        <v>Aarambh</v>
      </c>
      <c r="F326" s="12"/>
      <c r="G326" s="12"/>
      <c r="H326" s="12"/>
      <c r="I326" s="12"/>
      <c r="J326" s="12"/>
    </row>
    <row r="327" spans="1:10" x14ac:dyDescent="0.3">
      <c r="A327" s="11"/>
      <c r="B327" s="12"/>
      <c r="C327" s="12"/>
      <c r="D327" s="12"/>
      <c r="E327" s="12"/>
      <c r="F327" s="12"/>
      <c r="G327" s="12"/>
      <c r="H327" s="12"/>
      <c r="I327" s="12"/>
      <c r="J327" s="12"/>
    </row>
    <row r="328" spans="1:10" x14ac:dyDescent="0.3">
      <c r="A328" s="11"/>
      <c r="B328" s="12"/>
      <c r="C328" s="12"/>
      <c r="D328" s="12"/>
      <c r="E328" s="12"/>
      <c r="F328" s="12"/>
      <c r="G328" s="12"/>
      <c r="H328" s="12"/>
      <c r="I328" s="12"/>
      <c r="J328" s="12"/>
    </row>
    <row r="329" spans="1:10" x14ac:dyDescent="0.3">
      <c r="A329" s="11"/>
      <c r="B329" s="12"/>
      <c r="C329" s="12"/>
      <c r="D329" s="12"/>
      <c r="E329" s="12"/>
      <c r="F329" s="12"/>
      <c r="G329" s="12"/>
      <c r="H329" s="12"/>
      <c r="I329" s="12"/>
      <c r="J329" s="12"/>
    </row>
    <row r="330" spans="1:10" x14ac:dyDescent="0.3">
      <c r="A330" s="11"/>
      <c r="B330" s="12"/>
      <c r="C330" s="12"/>
      <c r="D330" s="12"/>
      <c r="E330" s="12"/>
      <c r="F330" s="12"/>
      <c r="G330" s="12"/>
      <c r="H330" s="12"/>
      <c r="I330" s="12"/>
      <c r="J330" s="12"/>
    </row>
    <row r="331" spans="1:10" x14ac:dyDescent="0.3">
      <c r="A331" s="11"/>
      <c r="B331" s="12"/>
      <c r="C331" s="12"/>
      <c r="D331" s="12"/>
      <c r="E331" s="12"/>
      <c r="F331" s="12"/>
      <c r="G331" s="12"/>
      <c r="H331" s="12"/>
      <c r="I331" s="12"/>
      <c r="J331" s="12"/>
    </row>
    <row r="332" spans="1:10" x14ac:dyDescent="0.3">
      <c r="A332" s="11"/>
      <c r="B332" s="12"/>
      <c r="C332" s="12"/>
      <c r="D332" s="12"/>
      <c r="E332" s="12"/>
      <c r="F332" s="12"/>
      <c r="G332" s="12"/>
      <c r="H332" s="12"/>
      <c r="I332" s="12"/>
      <c r="J332" s="12"/>
    </row>
    <row r="333" spans="1:10" x14ac:dyDescent="0.3">
      <c r="A333" s="11"/>
      <c r="B333" s="12"/>
      <c r="C333" s="12"/>
      <c r="D333" s="12"/>
      <c r="E333" s="12"/>
      <c r="F333" s="12"/>
      <c r="G333" s="12"/>
      <c r="H333" s="12"/>
      <c r="I333" s="12"/>
      <c r="J333" s="12"/>
    </row>
    <row r="334" spans="1:10" x14ac:dyDescent="0.3">
      <c r="A334" s="11"/>
      <c r="B334" s="12"/>
      <c r="C334" s="12"/>
      <c r="D334" s="12"/>
      <c r="E334" s="12"/>
      <c r="F334" s="12"/>
      <c r="G334" s="12"/>
      <c r="H334" s="12"/>
      <c r="I334" s="12"/>
      <c r="J334" s="12"/>
    </row>
    <row r="335" spans="1:10" x14ac:dyDescent="0.3">
      <c r="A335" s="11"/>
      <c r="B335" s="12"/>
      <c r="C335" s="12"/>
      <c r="D335" s="12"/>
      <c r="E335" s="12"/>
      <c r="F335" s="12"/>
      <c r="G335" s="12"/>
      <c r="H335" s="12"/>
      <c r="I335" s="12"/>
      <c r="J335" s="12"/>
    </row>
    <row r="336" spans="1:10" x14ac:dyDescent="0.3">
      <c r="A336" s="11"/>
      <c r="B336" s="12"/>
      <c r="C336" s="12"/>
      <c r="D336" s="12"/>
      <c r="E336" s="12"/>
      <c r="F336" s="12"/>
      <c r="G336" s="12"/>
      <c r="H336" s="12"/>
      <c r="I336" s="12"/>
      <c r="J336" s="12"/>
    </row>
    <row r="337" spans="1:10" x14ac:dyDescent="0.3">
      <c r="A337" s="11"/>
      <c r="B337" s="12"/>
      <c r="C337" s="12"/>
      <c r="D337" s="12"/>
      <c r="E337" s="12"/>
      <c r="F337" s="12"/>
      <c r="G337" s="12"/>
      <c r="H337" s="12"/>
      <c r="I337" s="12"/>
      <c r="J337" s="12"/>
    </row>
    <row r="338" spans="1:10" x14ac:dyDescent="0.3">
      <c r="A338" s="11"/>
      <c r="B338" s="12"/>
      <c r="C338" s="12"/>
      <c r="D338" s="12"/>
      <c r="E338" s="12"/>
      <c r="F338" s="12"/>
      <c r="G338" s="12"/>
      <c r="H338" s="12"/>
      <c r="I338" s="12"/>
      <c r="J338" s="12"/>
    </row>
    <row r="339" spans="1:10" x14ac:dyDescent="0.3">
      <c r="A339" s="11"/>
      <c r="B339" s="12"/>
      <c r="C339" s="12"/>
      <c r="D339" s="12"/>
      <c r="E339" s="12"/>
      <c r="F339" s="12"/>
      <c r="G339" s="12"/>
      <c r="H339" s="12"/>
      <c r="I339" s="12"/>
      <c r="J339" s="12"/>
    </row>
    <row r="340" spans="1:10" x14ac:dyDescent="0.3">
      <c r="A340" s="11"/>
      <c r="B340" s="12"/>
      <c r="C340" s="12"/>
      <c r="D340" s="12"/>
      <c r="E340" s="12"/>
      <c r="F340" s="12"/>
      <c r="G340" s="12"/>
      <c r="H340" s="12"/>
      <c r="I340" s="12"/>
      <c r="J340" s="12"/>
    </row>
    <row r="341" spans="1:10" x14ac:dyDescent="0.3">
      <c r="A341" s="11"/>
      <c r="B341" s="12"/>
      <c r="C341" s="12"/>
      <c r="D341" s="12"/>
      <c r="E341" s="12"/>
      <c r="F341" s="12"/>
      <c r="G341" s="12"/>
      <c r="H341" s="12"/>
      <c r="I341" s="12"/>
      <c r="J341" s="12"/>
    </row>
    <row r="342" spans="1:10" x14ac:dyDescent="0.3">
      <c r="A342" s="11"/>
      <c r="B342" s="12"/>
      <c r="C342" s="12"/>
      <c r="D342" s="12"/>
      <c r="E342" s="12"/>
      <c r="F342" s="12"/>
      <c r="G342" s="12"/>
      <c r="H342" s="12"/>
      <c r="I342" s="12"/>
      <c r="J342" s="12"/>
    </row>
    <row r="343" spans="1:10" x14ac:dyDescent="0.3">
      <c r="A343" s="11"/>
      <c r="B343" s="12"/>
      <c r="C343" s="12"/>
      <c r="D343" s="12"/>
      <c r="E343" s="12"/>
      <c r="F343" s="12"/>
      <c r="G343" s="12"/>
      <c r="H343" s="12"/>
      <c r="I343" s="12"/>
      <c r="J343" s="12"/>
    </row>
    <row r="344" spans="1:10" x14ac:dyDescent="0.3">
      <c r="A344" s="11"/>
      <c r="B344" s="12"/>
      <c r="C344" s="12"/>
      <c r="D344" s="12"/>
      <c r="E344" s="12"/>
      <c r="F344" s="12"/>
      <c r="G344" s="12"/>
      <c r="H344" s="12"/>
      <c r="I344" s="12"/>
      <c r="J344" s="12"/>
    </row>
    <row r="345" spans="1:10" x14ac:dyDescent="0.3">
      <c r="A345" s="11"/>
      <c r="B345" s="12"/>
      <c r="C345" s="12"/>
      <c r="D345" s="12"/>
      <c r="E345" s="12"/>
      <c r="F345" s="12"/>
      <c r="G345" s="12"/>
      <c r="H345" s="12"/>
      <c r="I345" s="12"/>
      <c r="J345" s="12"/>
    </row>
    <row r="346" spans="1:10" x14ac:dyDescent="0.3">
      <c r="A346" s="11"/>
      <c r="B346" s="12"/>
      <c r="C346" s="12"/>
      <c r="D346" s="12"/>
      <c r="E346" s="12"/>
      <c r="F346" s="12"/>
      <c r="G346" s="12"/>
      <c r="H346" s="12"/>
      <c r="I346" s="12"/>
      <c r="J346" s="12"/>
    </row>
    <row r="347" spans="1:10" x14ac:dyDescent="0.3">
      <c r="A347" s="11"/>
      <c r="B347" s="12"/>
      <c r="C347" s="12"/>
      <c r="D347" s="12"/>
      <c r="E347" s="12"/>
      <c r="F347" s="12"/>
      <c r="G347" s="12"/>
      <c r="H347" s="12"/>
      <c r="I347" s="12"/>
      <c r="J347" s="12"/>
    </row>
    <row r="348" spans="1:10" x14ac:dyDescent="0.3">
      <c r="A348" s="11"/>
      <c r="B348" s="12"/>
      <c r="C348" s="12"/>
      <c r="D348" s="12"/>
      <c r="E348" s="12"/>
      <c r="F348" s="12"/>
      <c r="G348" s="12"/>
      <c r="H348" s="12"/>
      <c r="I348" s="12"/>
      <c r="J348" s="12"/>
    </row>
    <row r="349" spans="1:10" x14ac:dyDescent="0.3">
      <c r="A349" s="11"/>
      <c r="B349" s="12"/>
      <c r="C349" s="12"/>
      <c r="D349" s="12"/>
      <c r="E349" s="12"/>
      <c r="F349" s="12"/>
      <c r="G349" s="12"/>
      <c r="H349" s="12"/>
      <c r="I349" s="12"/>
      <c r="J349" s="12"/>
    </row>
    <row r="350" spans="1:10" x14ac:dyDescent="0.3">
      <c r="A350" s="11"/>
      <c r="B350" s="12"/>
      <c r="C350" s="12"/>
      <c r="D350" s="12"/>
      <c r="E350" s="12"/>
      <c r="F350" s="12"/>
      <c r="G350" s="12"/>
      <c r="H350" s="12"/>
      <c r="I350" s="12"/>
      <c r="J350" s="12"/>
    </row>
    <row r="351" spans="1:10" x14ac:dyDescent="0.3">
      <c r="A351" s="11"/>
      <c r="B351" s="12"/>
      <c r="C351" s="12"/>
      <c r="D351" s="12"/>
      <c r="E351" s="12"/>
      <c r="F351" s="12"/>
      <c r="G351" s="12"/>
      <c r="H351" s="12"/>
      <c r="I351" s="12"/>
      <c r="J351" s="12"/>
    </row>
    <row r="352" spans="1:10" x14ac:dyDescent="0.3">
      <c r="A352" s="11"/>
      <c r="B352" s="12"/>
      <c r="C352" s="12"/>
      <c r="D352" s="12"/>
      <c r="E352" s="12"/>
      <c r="F352" s="12"/>
      <c r="G352" s="12"/>
      <c r="H352" s="12"/>
      <c r="I352" s="12"/>
      <c r="J352" s="12"/>
    </row>
    <row r="353" spans="1:10" x14ac:dyDescent="0.3">
      <c r="G353" s="12"/>
      <c r="H353" s="12"/>
      <c r="I353" s="12"/>
      <c r="J353" s="12"/>
    </row>
    <row r="354" spans="1:10" x14ac:dyDescent="0.3">
      <c r="A354" s="12"/>
      <c r="B354" s="12"/>
      <c r="C354" s="12"/>
      <c r="D354" s="12"/>
      <c r="E354" s="12"/>
      <c r="F354" s="12"/>
      <c r="G354" s="12"/>
      <c r="H354" s="12"/>
      <c r="I354" s="12"/>
      <c r="J354" s="12"/>
    </row>
    <row r="355" spans="1:10" x14ac:dyDescent="0.3">
      <c r="A355" s="12"/>
      <c r="B355" s="12"/>
      <c r="C355" s="12"/>
      <c r="D355" s="12"/>
      <c r="E355" s="12"/>
      <c r="F355" s="12"/>
      <c r="G355" s="12"/>
      <c r="H355" s="12"/>
      <c r="I355" s="12"/>
      <c r="J355" s="12"/>
    </row>
    <row r="372" spans="1:1" x14ac:dyDescent="0.3">
      <c r="A372" s="14" t="s">
        <v>99</v>
      </c>
    </row>
  </sheetData>
  <mergeCells count="656">
    <mergeCell ref="C51:F51"/>
    <mergeCell ref="H51:J51"/>
    <mergeCell ref="A49:B51"/>
    <mergeCell ref="A63:B64"/>
    <mergeCell ref="C63:D64"/>
    <mergeCell ref="E63:G64"/>
    <mergeCell ref="H63:J64"/>
    <mergeCell ref="A305:B305"/>
    <mergeCell ref="D305:E305"/>
    <mergeCell ref="A302:B302"/>
    <mergeCell ref="D302:E302"/>
    <mergeCell ref="A303:B303"/>
    <mergeCell ref="D303:E303"/>
    <mergeCell ref="A308:J308"/>
    <mergeCell ref="A309:B309"/>
    <mergeCell ref="D309:E309"/>
    <mergeCell ref="H305:J307"/>
    <mergeCell ref="H309:J311"/>
    <mergeCell ref="A310:B310"/>
    <mergeCell ref="D310:E310"/>
    <mergeCell ref="A311:B311"/>
    <mergeCell ref="C311:G311"/>
    <mergeCell ref="A306:B306"/>
    <mergeCell ref="D306:E306"/>
    <mergeCell ref="A307:B307"/>
    <mergeCell ref="C307:G307"/>
    <mergeCell ref="A224:J224"/>
    <mergeCell ref="A304:J304"/>
    <mergeCell ref="A301:B301"/>
    <mergeCell ref="D301:E301"/>
    <mergeCell ref="A300:J300"/>
    <mergeCell ref="A298:J298"/>
    <mergeCell ref="A299:J299"/>
    <mergeCell ref="A296:B296"/>
    <mergeCell ref="D296:E296"/>
    <mergeCell ref="A297:B297"/>
    <mergeCell ref="H290:J297"/>
    <mergeCell ref="H301:J303"/>
    <mergeCell ref="C293:G293"/>
    <mergeCell ref="C297:G297"/>
    <mergeCell ref="A294:B294"/>
    <mergeCell ref="D294:E294"/>
    <mergeCell ref="A295:B295"/>
    <mergeCell ref="D295:E295"/>
    <mergeCell ref="A292:B292"/>
    <mergeCell ref="D292:E292"/>
    <mergeCell ref="A293:B293"/>
    <mergeCell ref="A290:B290"/>
    <mergeCell ref="D290:E290"/>
    <mergeCell ref="A291:B291"/>
    <mergeCell ref="A122:J122"/>
    <mergeCell ref="A123:B123"/>
    <mergeCell ref="D123:F123"/>
    <mergeCell ref="G123:J123"/>
    <mergeCell ref="A126:B126"/>
    <mergeCell ref="D126:F126"/>
    <mergeCell ref="G126:J126"/>
    <mergeCell ref="A127:B127"/>
    <mergeCell ref="D127:F127"/>
    <mergeCell ref="G127:J127"/>
    <mergeCell ref="D129:F129"/>
    <mergeCell ref="G129:J129"/>
    <mergeCell ref="A130:B130"/>
    <mergeCell ref="D130:F130"/>
    <mergeCell ref="G130:J130"/>
    <mergeCell ref="A223:B223"/>
    <mergeCell ref="D223:E223"/>
    <mergeCell ref="A221:B221"/>
    <mergeCell ref="D221:E221"/>
    <mergeCell ref="A222:B222"/>
    <mergeCell ref="D222:E222"/>
    <mergeCell ref="A219:B219"/>
    <mergeCell ref="D219:E219"/>
    <mergeCell ref="A220:B220"/>
    <mergeCell ref="D220:E220"/>
    <mergeCell ref="A217:B217"/>
    <mergeCell ref="D217:E217"/>
    <mergeCell ref="A218:B218"/>
    <mergeCell ref="D218:E218"/>
    <mergeCell ref="A215:B215"/>
    <mergeCell ref="D215:E215"/>
    <mergeCell ref="A216:J216"/>
    <mergeCell ref="A213:B213"/>
    <mergeCell ref="D213:E213"/>
    <mergeCell ref="A319:J319"/>
    <mergeCell ref="A320:J320"/>
    <mergeCell ref="A322:J325"/>
    <mergeCell ref="A312:J312"/>
    <mergeCell ref="A313:J313"/>
    <mergeCell ref="A314:J314"/>
    <mergeCell ref="A315:J315"/>
    <mergeCell ref="A316:J316"/>
    <mergeCell ref="A317:J317"/>
    <mergeCell ref="A318:J318"/>
    <mergeCell ref="A321:B321"/>
    <mergeCell ref="C321:E321"/>
    <mergeCell ref="F321:G321"/>
    <mergeCell ref="H321:J321"/>
    <mergeCell ref="D291:E291"/>
    <mergeCell ref="A289:J289"/>
    <mergeCell ref="A284:B284"/>
    <mergeCell ref="A285:B285"/>
    <mergeCell ref="D285:E285"/>
    <mergeCell ref="A282:B282"/>
    <mergeCell ref="D282:E282"/>
    <mergeCell ref="A283:B283"/>
    <mergeCell ref="D283:E283"/>
    <mergeCell ref="C284:G284"/>
    <mergeCell ref="A274:B274"/>
    <mergeCell ref="D274:E274"/>
    <mergeCell ref="A275:B275"/>
    <mergeCell ref="D275:E275"/>
    <mergeCell ref="A272:B272"/>
    <mergeCell ref="D272:E272"/>
    <mergeCell ref="A273:B273"/>
    <mergeCell ref="D273:E273"/>
    <mergeCell ref="H272:J279"/>
    <mergeCell ref="A278:B278"/>
    <mergeCell ref="D278:E278"/>
    <mergeCell ref="A281:B281"/>
    <mergeCell ref="D281:E281"/>
    <mergeCell ref="A279:B279"/>
    <mergeCell ref="D279:E279"/>
    <mergeCell ref="A280:J280"/>
    <mergeCell ref="A276:B276"/>
    <mergeCell ref="D276:E276"/>
    <mergeCell ref="A277:B277"/>
    <mergeCell ref="D277:E277"/>
    <mergeCell ref="H281:J288"/>
    <mergeCell ref="A288:B288"/>
    <mergeCell ref="A286:B286"/>
    <mergeCell ref="D286:E286"/>
    <mergeCell ref="A287:B287"/>
    <mergeCell ref="D287:E287"/>
    <mergeCell ref="C288:G288"/>
    <mergeCell ref="A271:J271"/>
    <mergeCell ref="A270:J270"/>
    <mergeCell ref="A259:B259"/>
    <mergeCell ref="D259:E259"/>
    <mergeCell ref="A257:B257"/>
    <mergeCell ref="A258:B258"/>
    <mergeCell ref="C257:G258"/>
    <mergeCell ref="A269:J269"/>
    <mergeCell ref="A255:B255"/>
    <mergeCell ref="D255:E255"/>
    <mergeCell ref="A256:B256"/>
    <mergeCell ref="D256:E256"/>
    <mergeCell ref="A260:J260"/>
    <mergeCell ref="A261:B261"/>
    <mergeCell ref="D261:E261"/>
    <mergeCell ref="A262:B262"/>
    <mergeCell ref="A263:B263"/>
    <mergeCell ref="D263:E263"/>
    <mergeCell ref="A264:B264"/>
    <mergeCell ref="D264:E264"/>
    <mergeCell ref="A265:B265"/>
    <mergeCell ref="D265:E265"/>
    <mergeCell ref="A266:B266"/>
    <mergeCell ref="C266:G267"/>
    <mergeCell ref="A245:B245"/>
    <mergeCell ref="D245:E245"/>
    <mergeCell ref="A246:B246"/>
    <mergeCell ref="D246:E246"/>
    <mergeCell ref="A243:B243"/>
    <mergeCell ref="D243:E243"/>
    <mergeCell ref="A244:B244"/>
    <mergeCell ref="D244:E244"/>
    <mergeCell ref="H252:J259"/>
    <mergeCell ref="A253:B253"/>
    <mergeCell ref="D253:E253"/>
    <mergeCell ref="A254:B254"/>
    <mergeCell ref="D254:E254"/>
    <mergeCell ref="A252:B252"/>
    <mergeCell ref="D252:E252"/>
    <mergeCell ref="D262:E262"/>
    <mergeCell ref="A249:B249"/>
    <mergeCell ref="D249:E249"/>
    <mergeCell ref="A250:B250"/>
    <mergeCell ref="D250:E250"/>
    <mergeCell ref="A251:J251"/>
    <mergeCell ref="A247:B247"/>
    <mergeCell ref="D247:E247"/>
    <mergeCell ref="A248:B248"/>
    <mergeCell ref="D248:E248"/>
    <mergeCell ref="H261:J268"/>
    <mergeCell ref="A267:B267"/>
    <mergeCell ref="A268:B268"/>
    <mergeCell ref="D268:E268"/>
    <mergeCell ref="A238:B238"/>
    <mergeCell ref="A239:B239"/>
    <mergeCell ref="C237:G237"/>
    <mergeCell ref="C238:G238"/>
    <mergeCell ref="D239:E239"/>
    <mergeCell ref="A225:B225"/>
    <mergeCell ref="D225:E225"/>
    <mergeCell ref="A226:B226"/>
    <mergeCell ref="D226:E226"/>
    <mergeCell ref="A232:J232"/>
    <mergeCell ref="A233:B233"/>
    <mergeCell ref="D233:E233"/>
    <mergeCell ref="A234:B234"/>
    <mergeCell ref="D234:E234"/>
    <mergeCell ref="C230:G230"/>
    <mergeCell ref="C229:G229"/>
    <mergeCell ref="D231:E231"/>
    <mergeCell ref="A214:B214"/>
    <mergeCell ref="D214:E214"/>
    <mergeCell ref="A129:B129"/>
    <mergeCell ref="A212:B212"/>
    <mergeCell ref="D212:E212"/>
    <mergeCell ref="A131:J131"/>
    <mergeCell ref="A132:J132"/>
    <mergeCell ref="A133:B133"/>
    <mergeCell ref="D133:E133"/>
    <mergeCell ref="A210:J210"/>
    <mergeCell ref="A211:J211"/>
    <mergeCell ref="A134:J134"/>
    <mergeCell ref="A135:J135"/>
    <mergeCell ref="A136:J136"/>
    <mergeCell ref="A137:B137"/>
    <mergeCell ref="D137:E137"/>
    <mergeCell ref="A138:B138"/>
    <mergeCell ref="D138:E138"/>
    <mergeCell ref="A140:B140"/>
    <mergeCell ref="D153:E153"/>
    <mergeCell ref="A154:B154"/>
    <mergeCell ref="D154:E154"/>
    <mergeCell ref="A146:B146"/>
    <mergeCell ref="D146:E146"/>
    <mergeCell ref="A115:F115"/>
    <mergeCell ref="G115:J115"/>
    <mergeCell ref="A114:F114"/>
    <mergeCell ref="G114:J114"/>
    <mergeCell ref="A116:J116"/>
    <mergeCell ref="A128:B128"/>
    <mergeCell ref="D128:F128"/>
    <mergeCell ref="G128:J128"/>
    <mergeCell ref="A117:B117"/>
    <mergeCell ref="D117:F117"/>
    <mergeCell ref="G117:J117"/>
    <mergeCell ref="A120:B120"/>
    <mergeCell ref="D120:F120"/>
    <mergeCell ref="G120:J120"/>
    <mergeCell ref="A119:B119"/>
    <mergeCell ref="D119:F119"/>
    <mergeCell ref="G119:J119"/>
    <mergeCell ref="A118:B118"/>
    <mergeCell ref="D118:F118"/>
    <mergeCell ref="G118:J118"/>
    <mergeCell ref="A121:B121"/>
    <mergeCell ref="D121:F121"/>
    <mergeCell ref="G121:J121"/>
    <mergeCell ref="A124:B124"/>
    <mergeCell ref="A59:J59"/>
    <mergeCell ref="A106:J106"/>
    <mergeCell ref="A107:J107"/>
    <mergeCell ref="A108:B108"/>
    <mergeCell ref="C108:J108"/>
    <mergeCell ref="A109:J109"/>
    <mergeCell ref="A112:F112"/>
    <mergeCell ref="G112:J112"/>
    <mergeCell ref="A113:F113"/>
    <mergeCell ref="G113:J113"/>
    <mergeCell ref="A110:F110"/>
    <mergeCell ref="G110:J110"/>
    <mergeCell ref="A111:F111"/>
    <mergeCell ref="G111:J111"/>
    <mergeCell ref="D71:E71"/>
    <mergeCell ref="A76:B76"/>
    <mergeCell ref="C76:J76"/>
    <mergeCell ref="E77:F77"/>
    <mergeCell ref="I77:J77"/>
    <mergeCell ref="A78:B78"/>
    <mergeCell ref="C78:J78"/>
    <mergeCell ref="A81:B81"/>
    <mergeCell ref="D81:E81"/>
    <mergeCell ref="F81:G81"/>
    <mergeCell ref="A55:B55"/>
    <mergeCell ref="A57:C57"/>
    <mergeCell ref="D57:J57"/>
    <mergeCell ref="A58:J58"/>
    <mergeCell ref="A52:C52"/>
    <mergeCell ref="D52:E52"/>
    <mergeCell ref="F52:G52"/>
    <mergeCell ref="H52:J52"/>
    <mergeCell ref="A53:J53"/>
    <mergeCell ref="A54:C54"/>
    <mergeCell ref="D54:E54"/>
    <mergeCell ref="A56:C56"/>
    <mergeCell ref="D56:J56"/>
    <mergeCell ref="H54:J54"/>
    <mergeCell ref="F54:G54"/>
    <mergeCell ref="C55:J55"/>
    <mergeCell ref="A48:B48"/>
    <mergeCell ref="C48:F48"/>
    <mergeCell ref="C49:F49"/>
    <mergeCell ref="H49:J49"/>
    <mergeCell ref="A44:J44"/>
    <mergeCell ref="A45:B45"/>
    <mergeCell ref="C45:F45"/>
    <mergeCell ref="H45:J45"/>
    <mergeCell ref="A46:B46"/>
    <mergeCell ref="C46:F46"/>
    <mergeCell ref="H46:J46"/>
    <mergeCell ref="A47:B47"/>
    <mergeCell ref="C47:F47"/>
    <mergeCell ref="H47:J47"/>
    <mergeCell ref="H48:J48"/>
    <mergeCell ref="H39:J39"/>
    <mergeCell ref="F40:G40"/>
    <mergeCell ref="H40:J40"/>
    <mergeCell ref="F41:G41"/>
    <mergeCell ref="H41:J41"/>
    <mergeCell ref="F42:G42"/>
    <mergeCell ref="H42:J42"/>
    <mergeCell ref="A38:E38"/>
    <mergeCell ref="F38:G38"/>
    <mergeCell ref="H38:J38"/>
    <mergeCell ref="G28:H28"/>
    <mergeCell ref="I28:J28"/>
    <mergeCell ref="A33:J33"/>
    <mergeCell ref="A34:E34"/>
    <mergeCell ref="F34:I34"/>
    <mergeCell ref="A35:E35"/>
    <mergeCell ref="F35:J35"/>
    <mergeCell ref="A36:J36"/>
    <mergeCell ref="A29:J29"/>
    <mergeCell ref="A30:J30"/>
    <mergeCell ref="A31:B31"/>
    <mergeCell ref="C31:J31"/>
    <mergeCell ref="A32:B32"/>
    <mergeCell ref="C32:J32"/>
    <mergeCell ref="F24:I24"/>
    <mergeCell ref="A25:E25"/>
    <mergeCell ref="F25:J25"/>
    <mergeCell ref="A26:B26"/>
    <mergeCell ref="C26:D26"/>
    <mergeCell ref="E26:F26"/>
    <mergeCell ref="G26:H26"/>
    <mergeCell ref="I26:J26"/>
    <mergeCell ref="A27:B27"/>
    <mergeCell ref="C27:D27"/>
    <mergeCell ref="E27:F27"/>
    <mergeCell ref="G27:H27"/>
    <mergeCell ref="I27:J27"/>
    <mergeCell ref="F21:J21"/>
    <mergeCell ref="A22:E22"/>
    <mergeCell ref="F22:I22"/>
    <mergeCell ref="A23:E23"/>
    <mergeCell ref="F23:J23"/>
    <mergeCell ref="A18:B18"/>
    <mergeCell ref="C18:E18"/>
    <mergeCell ref="F18:G18"/>
    <mergeCell ref="H18:J18"/>
    <mergeCell ref="A19:E20"/>
    <mergeCell ref="F19:J20"/>
    <mergeCell ref="A1:J1"/>
    <mergeCell ref="A2:J2"/>
    <mergeCell ref="A3:E3"/>
    <mergeCell ref="F3:J3"/>
    <mergeCell ref="A4:E4"/>
    <mergeCell ref="A8:E8"/>
    <mergeCell ref="F8:J8"/>
    <mergeCell ref="A9:E9"/>
    <mergeCell ref="F9:J9"/>
    <mergeCell ref="F4:J4"/>
    <mergeCell ref="A11:E11"/>
    <mergeCell ref="F11:J11"/>
    <mergeCell ref="A5:E5"/>
    <mergeCell ref="F5:J5"/>
    <mergeCell ref="A6:E6"/>
    <mergeCell ref="F6:J6"/>
    <mergeCell ref="A7:E7"/>
    <mergeCell ref="F7:J7"/>
    <mergeCell ref="A15:B15"/>
    <mergeCell ref="I15:J15"/>
    <mergeCell ref="A10:E10"/>
    <mergeCell ref="F10:J10"/>
    <mergeCell ref="G16:J16"/>
    <mergeCell ref="B17:E17"/>
    <mergeCell ref="G17:J17"/>
    <mergeCell ref="A12:E12"/>
    <mergeCell ref="F12:J12"/>
    <mergeCell ref="A13:E13"/>
    <mergeCell ref="F13:J13"/>
    <mergeCell ref="A14:B14"/>
    <mergeCell ref="C14:J14"/>
    <mergeCell ref="C15:G15"/>
    <mergeCell ref="A88:B88"/>
    <mergeCell ref="D88:E88"/>
    <mergeCell ref="A89:B89"/>
    <mergeCell ref="D89:E89"/>
    <mergeCell ref="A90:B90"/>
    <mergeCell ref="D90:E90"/>
    <mergeCell ref="A91:B91"/>
    <mergeCell ref="D91:E91"/>
    <mergeCell ref="B16:E16"/>
    <mergeCell ref="A21:E21"/>
    <mergeCell ref="A24:E24"/>
    <mergeCell ref="A28:B28"/>
    <mergeCell ref="C28:D28"/>
    <mergeCell ref="E28:F28"/>
    <mergeCell ref="A41:E41"/>
    <mergeCell ref="A42:E42"/>
    <mergeCell ref="A43:E43"/>
    <mergeCell ref="F43:J43"/>
    <mergeCell ref="A37:E37"/>
    <mergeCell ref="A39:E39"/>
    <mergeCell ref="A40:E40"/>
    <mergeCell ref="F37:G37"/>
    <mergeCell ref="H37:J37"/>
    <mergeCell ref="F39:G39"/>
    <mergeCell ref="A94:B94"/>
    <mergeCell ref="C94:J94"/>
    <mergeCell ref="A95:B95"/>
    <mergeCell ref="D95:E95"/>
    <mergeCell ref="F95:G95"/>
    <mergeCell ref="H95:J95"/>
    <mergeCell ref="A96:B96"/>
    <mergeCell ref="D96:E96"/>
    <mergeCell ref="F96:G105"/>
    <mergeCell ref="H96:J105"/>
    <mergeCell ref="A97:B97"/>
    <mergeCell ref="D97:E97"/>
    <mergeCell ref="A98:B98"/>
    <mergeCell ref="D98:E98"/>
    <mergeCell ref="A99:B99"/>
    <mergeCell ref="D99:E99"/>
    <mergeCell ref="A100:B100"/>
    <mergeCell ref="F65:G65"/>
    <mergeCell ref="A66:B66"/>
    <mergeCell ref="D66:E66"/>
    <mergeCell ref="F66:G75"/>
    <mergeCell ref="H66:J75"/>
    <mergeCell ref="A67:B67"/>
    <mergeCell ref="D67:E67"/>
    <mergeCell ref="E93:F93"/>
    <mergeCell ref="I93:J93"/>
    <mergeCell ref="H81:J81"/>
    <mergeCell ref="A82:B82"/>
    <mergeCell ref="D82:E82"/>
    <mergeCell ref="F82:G91"/>
    <mergeCell ref="H82:J91"/>
    <mergeCell ref="A83:B83"/>
    <mergeCell ref="D83:E83"/>
    <mergeCell ref="A84:B84"/>
    <mergeCell ref="D84:E84"/>
    <mergeCell ref="A85:B85"/>
    <mergeCell ref="D85:E85"/>
    <mergeCell ref="A86:B86"/>
    <mergeCell ref="D86:E86"/>
    <mergeCell ref="A87:B87"/>
    <mergeCell ref="D87:E87"/>
    <mergeCell ref="A155:J155"/>
    <mergeCell ref="A156:B156"/>
    <mergeCell ref="A68:B68"/>
    <mergeCell ref="D68:E68"/>
    <mergeCell ref="A69:B69"/>
    <mergeCell ref="D69:E69"/>
    <mergeCell ref="A70:B70"/>
    <mergeCell ref="D70:E70"/>
    <mergeCell ref="A71:B71"/>
    <mergeCell ref="A72:B72"/>
    <mergeCell ref="D72:E72"/>
    <mergeCell ref="D100:E100"/>
    <mergeCell ref="A101:B101"/>
    <mergeCell ref="D101:E101"/>
    <mergeCell ref="A102:B102"/>
    <mergeCell ref="D102:E102"/>
    <mergeCell ref="A103:B103"/>
    <mergeCell ref="D103:E103"/>
    <mergeCell ref="A104:B104"/>
    <mergeCell ref="D104:E104"/>
    <mergeCell ref="A105:B105"/>
    <mergeCell ref="D105:E105"/>
    <mergeCell ref="A92:B92"/>
    <mergeCell ref="C92:J92"/>
    <mergeCell ref="A171:J171"/>
    <mergeCell ref="A172:J172"/>
    <mergeCell ref="A173:B173"/>
    <mergeCell ref="D173:E173"/>
    <mergeCell ref="A174:B174"/>
    <mergeCell ref="D174:E174"/>
    <mergeCell ref="H173:J175"/>
    <mergeCell ref="H177:J184"/>
    <mergeCell ref="A180:B180"/>
    <mergeCell ref="D180:E180"/>
    <mergeCell ref="A181:B181"/>
    <mergeCell ref="D181:E181"/>
    <mergeCell ref="A178:B178"/>
    <mergeCell ref="D178:E178"/>
    <mergeCell ref="A179:B179"/>
    <mergeCell ref="D179:E179"/>
    <mergeCell ref="A157:B157"/>
    <mergeCell ref="D157:E157"/>
    <mergeCell ref="A158:B158"/>
    <mergeCell ref="D158:E158"/>
    <mergeCell ref="A192:B192"/>
    <mergeCell ref="D192:E192"/>
    <mergeCell ref="A193:B193"/>
    <mergeCell ref="D193:E193"/>
    <mergeCell ref="H186:J193"/>
    <mergeCell ref="A184:B184"/>
    <mergeCell ref="D184:E184"/>
    <mergeCell ref="A159:B159"/>
    <mergeCell ref="D159:E159"/>
    <mergeCell ref="A160:B160"/>
    <mergeCell ref="D160:E160"/>
    <mergeCell ref="A161:B161"/>
    <mergeCell ref="D161:E161"/>
    <mergeCell ref="A162:B162"/>
    <mergeCell ref="D162:E162"/>
    <mergeCell ref="A175:B175"/>
    <mergeCell ref="D175:E175"/>
    <mergeCell ref="A176:J176"/>
    <mergeCell ref="A177:B177"/>
    <mergeCell ref="D177:E177"/>
    <mergeCell ref="A187:B187"/>
    <mergeCell ref="D187:E187"/>
    <mergeCell ref="A188:B188"/>
    <mergeCell ref="D188:E188"/>
    <mergeCell ref="A189:B189"/>
    <mergeCell ref="D189:E189"/>
    <mergeCell ref="A182:B182"/>
    <mergeCell ref="D182:E182"/>
    <mergeCell ref="A183:B183"/>
    <mergeCell ref="D183:E183"/>
    <mergeCell ref="A190:B190"/>
    <mergeCell ref="D190:E190"/>
    <mergeCell ref="A191:B191"/>
    <mergeCell ref="D191:E191"/>
    <mergeCell ref="A208:B208"/>
    <mergeCell ref="D208:E208"/>
    <mergeCell ref="A209:B209"/>
    <mergeCell ref="D209:E209"/>
    <mergeCell ref="A194:J194"/>
    <mergeCell ref="A195:B195"/>
    <mergeCell ref="A196:B196"/>
    <mergeCell ref="A197:B197"/>
    <mergeCell ref="D197:E197"/>
    <mergeCell ref="A198:B198"/>
    <mergeCell ref="D198:E198"/>
    <mergeCell ref="A199:B199"/>
    <mergeCell ref="D199:E199"/>
    <mergeCell ref="A200:B200"/>
    <mergeCell ref="D200:E200"/>
    <mergeCell ref="A201:B201"/>
    <mergeCell ref="D201:E201"/>
    <mergeCell ref="A202:J202"/>
    <mergeCell ref="A203:B203"/>
    <mergeCell ref="A204:B204"/>
    <mergeCell ref="A205:B205"/>
    <mergeCell ref="D205:E205"/>
    <mergeCell ref="A206:B206"/>
    <mergeCell ref="D206:E206"/>
    <mergeCell ref="A207:B207"/>
    <mergeCell ref="D207:E207"/>
    <mergeCell ref="D124:F124"/>
    <mergeCell ref="G124:J124"/>
    <mergeCell ref="A125:B125"/>
    <mergeCell ref="D125:F125"/>
    <mergeCell ref="G125:J125"/>
    <mergeCell ref="A163:J163"/>
    <mergeCell ref="A164:B164"/>
    <mergeCell ref="A165:B165"/>
    <mergeCell ref="D165:E165"/>
    <mergeCell ref="A166:B166"/>
    <mergeCell ref="D166:E166"/>
    <mergeCell ref="A167:B167"/>
    <mergeCell ref="D167:E167"/>
    <mergeCell ref="A168:B168"/>
    <mergeCell ref="D168:E168"/>
    <mergeCell ref="A185:J185"/>
    <mergeCell ref="A186:B186"/>
    <mergeCell ref="D186:E186"/>
    <mergeCell ref="A169:B169"/>
    <mergeCell ref="D169:E169"/>
    <mergeCell ref="A170:B170"/>
    <mergeCell ref="D170:E170"/>
    <mergeCell ref="A139:J139"/>
    <mergeCell ref="H133:J133"/>
    <mergeCell ref="H137:J138"/>
    <mergeCell ref="H140:J146"/>
    <mergeCell ref="H148:J154"/>
    <mergeCell ref="C156:G156"/>
    <mergeCell ref="H156:J162"/>
    <mergeCell ref="C164:G164"/>
    <mergeCell ref="H164:J170"/>
    <mergeCell ref="A141:B141"/>
    <mergeCell ref="D141:E141"/>
    <mergeCell ref="A142:B142"/>
    <mergeCell ref="D142:E142"/>
    <mergeCell ref="A143:B143"/>
    <mergeCell ref="D143:E143"/>
    <mergeCell ref="A144:B144"/>
    <mergeCell ref="D144:E144"/>
    <mergeCell ref="A145:B145"/>
    <mergeCell ref="D145:E145"/>
    <mergeCell ref="D140:E140"/>
    <mergeCell ref="C195:G196"/>
    <mergeCell ref="H195:J201"/>
    <mergeCell ref="C203:G204"/>
    <mergeCell ref="H203:J209"/>
    <mergeCell ref="H212:J215"/>
    <mergeCell ref="H217:J223"/>
    <mergeCell ref="H225:J231"/>
    <mergeCell ref="H233:J239"/>
    <mergeCell ref="H243:J250"/>
    <mergeCell ref="A242:J242"/>
    <mergeCell ref="A241:J241"/>
    <mergeCell ref="A231:B231"/>
    <mergeCell ref="A229:B229"/>
    <mergeCell ref="A230:B230"/>
    <mergeCell ref="A240:J240"/>
    <mergeCell ref="A227:B227"/>
    <mergeCell ref="D227:E227"/>
    <mergeCell ref="A228:B228"/>
    <mergeCell ref="D228:E228"/>
    <mergeCell ref="A235:B235"/>
    <mergeCell ref="D235:E235"/>
    <mergeCell ref="A236:B236"/>
    <mergeCell ref="D236:E236"/>
    <mergeCell ref="A237:B237"/>
    <mergeCell ref="A153:B153"/>
    <mergeCell ref="A147:J147"/>
    <mergeCell ref="A148:B148"/>
    <mergeCell ref="D148:E148"/>
    <mergeCell ref="A149:B149"/>
    <mergeCell ref="D149:E149"/>
    <mergeCell ref="A150:B150"/>
    <mergeCell ref="D150:E150"/>
    <mergeCell ref="A151:B151"/>
    <mergeCell ref="D151:E151"/>
    <mergeCell ref="A79:B80"/>
    <mergeCell ref="C79:D80"/>
    <mergeCell ref="E79:G80"/>
    <mergeCell ref="H79:J80"/>
    <mergeCell ref="C50:F50"/>
    <mergeCell ref="H50:J50"/>
    <mergeCell ref="A152:B152"/>
    <mergeCell ref="D152:E152"/>
    <mergeCell ref="A73:B73"/>
    <mergeCell ref="D73:E73"/>
    <mergeCell ref="A74:B74"/>
    <mergeCell ref="D74:E74"/>
    <mergeCell ref="A75:B75"/>
    <mergeCell ref="D75:E75"/>
    <mergeCell ref="A60:B60"/>
    <mergeCell ref="C60:J60"/>
    <mergeCell ref="E61:F61"/>
    <mergeCell ref="I61:J61"/>
    <mergeCell ref="A62:B62"/>
    <mergeCell ref="C62:J62"/>
    <mergeCell ref="A65:B65"/>
    <mergeCell ref="D65:E65"/>
    <mergeCell ref="H65:J65"/>
  </mergeCells>
  <hyperlinks>
    <hyperlink ref="C32" r:id="rId1"/>
  </hyperlinks>
  <printOptions horizontalCentered="1"/>
  <pageMargins left="0.39370078740157499" right="0.39370078740157499" top="0.78740157480314998" bottom="0.78740157480314998" header="0.196850393700787" footer="0.196850393700787"/>
  <pageSetup paperSize="9" scale="92" fitToHeight="0" orientation="portrait" r:id="rId2"/>
  <headerFooter>
    <oddHeader>&amp;C&amp;"Times New Roman,Bold"&amp;20&amp;G</oddHeader>
    <oddFooter>&amp;L&amp;"Times New Roman,Bold"Ref No: &amp;F &amp;C&amp;G&amp;R&amp;P</oddFooter>
  </headerFooter>
  <rowBreaks count="3" manualBreakCount="3">
    <brk id="75" max="16383" man="1"/>
    <brk id="325" max="16383" man="1"/>
    <brk id="370"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topLeftCell="C1" workbookViewId="0">
      <selection activeCell="F11" sqref="F11"/>
    </sheetView>
  </sheetViews>
  <sheetFormatPr defaultColWidth="8.54296875" defaultRowHeight="14.5" x14ac:dyDescent="0.35"/>
  <cols>
    <col min="1" max="1" width="8.54296875" style="16"/>
    <col min="2" max="2" width="22.08984375" style="16" customWidth="1"/>
    <col min="3" max="3" width="37" style="16" customWidth="1"/>
    <col min="4" max="5" width="11.453125" style="16" customWidth="1"/>
    <col min="6" max="6" width="14" style="16" customWidth="1"/>
    <col min="7" max="7" width="20" style="16" customWidth="1"/>
    <col min="8" max="8" width="16.453125" style="16" customWidth="1"/>
    <col min="9" max="9" width="8.54296875" style="16"/>
    <col min="10" max="10" width="9.90625" style="16" bestFit="1" customWidth="1"/>
    <col min="11" max="16384" width="8.54296875" style="16"/>
  </cols>
  <sheetData>
    <row r="1" spans="1:10" ht="15" customHeight="1" x14ac:dyDescent="0.35"/>
    <row r="2" spans="1:10" ht="15" customHeight="1" x14ac:dyDescent="0.35">
      <c r="A2" s="17"/>
      <c r="B2" s="17"/>
      <c r="C2" s="17"/>
      <c r="D2" s="17"/>
      <c r="E2" s="17"/>
      <c r="F2" s="17"/>
      <c r="G2" s="17"/>
      <c r="H2" s="17"/>
    </row>
    <row r="3" spans="1:10" x14ac:dyDescent="0.35">
      <c r="A3" s="17"/>
      <c r="B3" s="18" t="s">
        <v>137</v>
      </c>
      <c r="C3" s="18"/>
      <c r="D3" s="18"/>
      <c r="E3" s="18"/>
      <c r="F3" s="18"/>
      <c r="G3" s="18"/>
      <c r="H3" s="18"/>
    </row>
    <row r="4" spans="1:10" x14ac:dyDescent="0.35">
      <c r="A4" s="17"/>
      <c r="B4" s="19" t="s">
        <v>138</v>
      </c>
      <c r="C4" s="19" t="s">
        <v>139</v>
      </c>
      <c r="D4" s="19" t="s">
        <v>101</v>
      </c>
      <c r="E4" s="19" t="s">
        <v>140</v>
      </c>
      <c r="F4" s="19" t="s">
        <v>141</v>
      </c>
      <c r="G4" s="19" t="s">
        <v>142</v>
      </c>
      <c r="H4" s="19" t="s">
        <v>143</v>
      </c>
    </row>
    <row r="5" spans="1:10" x14ac:dyDescent="0.35">
      <c r="A5" s="17"/>
      <c r="B5" s="20" t="s">
        <v>144</v>
      </c>
      <c r="C5" s="21" t="s">
        <v>105</v>
      </c>
      <c r="D5" s="22" t="s">
        <v>121</v>
      </c>
      <c r="E5" s="22">
        <v>247</v>
      </c>
      <c r="F5" s="23">
        <v>362</v>
      </c>
      <c r="G5" s="23">
        <f>H5/F5</f>
        <v>13259.668508287294</v>
      </c>
      <c r="H5" s="24">
        <v>4800000</v>
      </c>
      <c r="J5" s="25"/>
    </row>
    <row r="6" spans="1:10" x14ac:dyDescent="0.35">
      <c r="A6" s="17"/>
      <c r="B6" s="20" t="s">
        <v>144</v>
      </c>
      <c r="C6" s="21" t="s">
        <v>105</v>
      </c>
      <c r="D6" s="22" t="s">
        <v>121</v>
      </c>
      <c r="E6" s="22">
        <v>323</v>
      </c>
      <c r="F6" s="23">
        <v>532</v>
      </c>
      <c r="G6" s="23">
        <f t="shared" ref="G6:G10" si="0">H6/F6</f>
        <v>8458.6466165413531</v>
      </c>
      <c r="H6" s="24">
        <v>4500000</v>
      </c>
      <c r="J6" s="25"/>
    </row>
    <row r="7" spans="1:10" x14ac:dyDescent="0.35">
      <c r="A7" s="17"/>
      <c r="B7" s="20" t="s">
        <v>144</v>
      </c>
      <c r="C7" s="21" t="s">
        <v>105</v>
      </c>
      <c r="D7" s="22" t="s">
        <v>121</v>
      </c>
      <c r="E7" s="22">
        <v>317</v>
      </c>
      <c r="F7" s="23">
        <v>507</v>
      </c>
      <c r="G7" s="23">
        <f t="shared" si="0"/>
        <v>8994.082840236686</v>
      </c>
      <c r="H7" s="24">
        <v>4560000</v>
      </c>
      <c r="J7" s="25"/>
    </row>
    <row r="8" spans="1:10" ht="15" customHeight="1" x14ac:dyDescent="0.35">
      <c r="A8" s="17"/>
      <c r="B8" s="20" t="s">
        <v>144</v>
      </c>
      <c r="C8" s="21" t="s">
        <v>105</v>
      </c>
      <c r="D8" s="22" t="s">
        <v>121</v>
      </c>
      <c r="E8" s="22">
        <v>317</v>
      </c>
      <c r="F8" s="23">
        <v>528</v>
      </c>
      <c r="G8" s="23">
        <f t="shared" si="0"/>
        <v>8314.3939393939399</v>
      </c>
      <c r="H8" s="24">
        <v>4390000</v>
      </c>
      <c r="J8" s="25"/>
    </row>
    <row r="9" spans="1:10" x14ac:dyDescent="0.35">
      <c r="A9" s="17"/>
      <c r="B9" s="20" t="s">
        <v>145</v>
      </c>
      <c r="C9" s="21" t="s">
        <v>105</v>
      </c>
      <c r="D9" s="22" t="s">
        <v>121</v>
      </c>
      <c r="E9" s="22">
        <v>247</v>
      </c>
      <c r="F9" s="23">
        <v>362</v>
      </c>
      <c r="G9" s="23">
        <f t="shared" si="0"/>
        <v>12707.182320441989</v>
      </c>
      <c r="H9" s="24">
        <v>4600000</v>
      </c>
      <c r="J9" s="25"/>
    </row>
    <row r="10" spans="1:10" ht="15" customHeight="1" x14ac:dyDescent="0.35">
      <c r="A10" s="17"/>
      <c r="B10" s="20" t="s">
        <v>146</v>
      </c>
      <c r="C10" s="21" t="s">
        <v>105</v>
      </c>
      <c r="D10" s="22" t="s">
        <v>121</v>
      </c>
      <c r="E10" s="22">
        <v>247</v>
      </c>
      <c r="F10" s="23">
        <v>362</v>
      </c>
      <c r="G10" s="23">
        <f t="shared" si="0"/>
        <v>11878.453038674033</v>
      </c>
      <c r="H10" s="24">
        <v>4300000</v>
      </c>
      <c r="J10" s="25"/>
    </row>
    <row r="11" spans="1:10" ht="15" customHeight="1" x14ac:dyDescent="0.35">
      <c r="A11" s="17"/>
      <c r="B11" s="26" t="s">
        <v>147</v>
      </c>
      <c r="C11" s="22"/>
      <c r="D11" s="22"/>
      <c r="E11" s="22">
        <v>0</v>
      </c>
      <c r="F11" s="23">
        <f>E11*1.5</f>
        <v>0</v>
      </c>
      <c r="G11" s="27">
        <f>AVERAGE(G5:G10)</f>
        <v>10602.071210595883</v>
      </c>
      <c r="H11" s="22"/>
      <c r="J11" s="25"/>
    </row>
    <row r="12" spans="1:10" ht="15" customHeight="1" x14ac:dyDescent="0.35">
      <c r="B12" s="26" t="s">
        <v>148</v>
      </c>
      <c r="C12" s="22"/>
      <c r="D12" s="22"/>
      <c r="E12" s="22"/>
      <c r="F12" s="28"/>
      <c r="G12" s="26">
        <v>9800</v>
      </c>
      <c r="H12" s="26"/>
      <c r="I12" s="29"/>
      <c r="J12" s="25"/>
    </row>
    <row r="13" spans="1:10" ht="15" customHeight="1" x14ac:dyDescent="0.35">
      <c r="G13" s="30"/>
    </row>
    <row r="14" spans="1:10" x14ac:dyDescent="0.35">
      <c r="E14" s="30"/>
      <c r="G14" s="30"/>
    </row>
    <row r="15" spans="1:10" x14ac:dyDescent="0.35">
      <c r="E15" s="30"/>
      <c r="G15" s="30"/>
    </row>
    <row r="16" spans="1:10" x14ac:dyDescent="0.35">
      <c r="E16" s="30"/>
      <c r="G16" s="30"/>
    </row>
    <row r="17" spans="2:7" x14ac:dyDescent="0.35">
      <c r="E17" s="30"/>
      <c r="G17" s="30"/>
    </row>
    <row r="18" spans="2:7" x14ac:dyDescent="0.35">
      <c r="E18" s="30"/>
      <c r="G18" s="30"/>
    </row>
    <row r="19" spans="2:7" x14ac:dyDescent="0.35">
      <c r="E19" s="30"/>
      <c r="G19" s="30"/>
    </row>
    <row r="20" spans="2:7" x14ac:dyDescent="0.35">
      <c r="G20" s="30"/>
    </row>
    <row r="21" spans="2:7" x14ac:dyDescent="0.35">
      <c r="G21" s="30"/>
    </row>
    <row r="22" spans="2:7" x14ac:dyDescent="0.35">
      <c r="B22" s="31"/>
      <c r="G22" s="30"/>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topLeftCell="A49" workbookViewId="0">
      <selection activeCell="B7" sqref="B7"/>
    </sheetView>
  </sheetViews>
  <sheetFormatPr defaultRowHeight="14.5" x14ac:dyDescent="0.35"/>
  <cols>
    <col min="1" max="1" width="11.08984375" bestFit="1" customWidth="1"/>
  </cols>
  <sheetData>
    <row r="2" spans="1:2" x14ac:dyDescent="0.35">
      <c r="A2" t="s">
        <v>135</v>
      </c>
      <c r="B2" t="s">
        <v>136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 (2)</vt:lpstr>
      <vt:lpstr>VALUATION</vt:lpstr>
      <vt:lpstr>Note</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2025-09-03T06:16:21Z</cp:lastPrinted>
  <dcterms:created xsi:type="dcterms:W3CDTF">2019-07-16T09:29:46Z</dcterms:created>
  <dcterms:modified xsi:type="dcterms:W3CDTF">2025-09-03T06:17:27Z</dcterms:modified>
</cp:coreProperties>
</file>