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SJC-37\Desktop\Ankita IDBI\AUG 2025\19359\"/>
    </mc:Choice>
  </mc:AlternateContent>
  <bookViews>
    <workbookView xWindow="0" yWindow="0" windowWidth="20490" windowHeight="7455"/>
  </bookViews>
  <sheets>
    <sheet name="Sheet1" sheetId="1" r:id="rId1"/>
    <sheet name="Summary" sheetId="2" r:id="rId2"/>
    <sheet name="Measurements" sheetId="3" r:id="rId3"/>
    <sheet name="Plan" sheetId="4" r:id="rId4"/>
    <sheet name="C%" sheetId="5" r:id="rId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9" i="1" l="1"/>
  <c r="I37" i="4"/>
  <c r="J37" i="4" s="1"/>
  <c r="I36" i="4"/>
  <c r="J39" i="4"/>
  <c r="N11" i="2"/>
  <c r="N12" i="2"/>
  <c r="N13" i="2"/>
  <c r="N14" i="2"/>
  <c r="N10" i="2"/>
  <c r="P12" i="2"/>
  <c r="P13" i="2"/>
  <c r="P14" i="2"/>
  <c r="L12" i="2"/>
  <c r="L13" i="2"/>
  <c r="L14" i="2"/>
  <c r="I38" i="3"/>
  <c r="F4" i="2"/>
  <c r="I23" i="3"/>
  <c r="P11" i="2"/>
  <c r="L11" i="2"/>
  <c r="P10" i="2"/>
  <c r="L10" i="2"/>
  <c r="E7" i="2"/>
  <c r="C31" i="2" l="1"/>
  <c r="G7" i="4"/>
  <c r="H7" i="4"/>
  <c r="I7" i="4" l="1"/>
  <c r="B16" i="5"/>
  <c r="N6" i="5" s="1"/>
  <c r="I19" i="5" s="1"/>
  <c r="B14" i="5"/>
  <c r="M6" i="5" s="1"/>
  <c r="I18" i="5" s="1"/>
  <c r="B12" i="5"/>
  <c r="B10" i="5"/>
  <c r="K7" i="5" s="1"/>
  <c r="J16" i="5" s="1"/>
  <c r="B8" i="5"/>
  <c r="J6" i="5" s="1"/>
  <c r="I15" i="5" s="1"/>
  <c r="N7" i="5"/>
  <c r="J19" i="5" s="1"/>
  <c r="L7" i="5"/>
  <c r="J17" i="5" s="1"/>
  <c r="L6" i="5"/>
  <c r="I17" i="5" s="1"/>
  <c r="K6" i="5"/>
  <c r="I16" i="5" s="1"/>
  <c r="H6" i="5"/>
  <c r="I13" i="5" s="1"/>
  <c r="B6" i="5"/>
  <c r="I7" i="5" s="1"/>
  <c r="J14" i="5" s="1"/>
  <c r="M7" i="5" l="1"/>
  <c r="J18" i="5" s="1"/>
  <c r="H7" i="5"/>
  <c r="J13" i="5" s="1"/>
  <c r="I6" i="5"/>
  <c r="I14" i="5" s="1"/>
  <c r="I20" i="5" s="1"/>
  <c r="J7" i="5"/>
  <c r="J15" i="5" s="1"/>
  <c r="J20" i="5" l="1"/>
  <c r="I6" i="2" l="1"/>
  <c r="K6" i="2" s="1"/>
  <c r="J6" i="2"/>
  <c r="L6" i="2" l="1"/>
  <c r="I7" i="2" l="1"/>
  <c r="J7" i="2"/>
  <c r="K7" i="2" l="1"/>
  <c r="H33" i="4"/>
  <c r="G33" i="4"/>
  <c r="I33" i="4" s="1"/>
  <c r="H32" i="4"/>
  <c r="G32" i="4"/>
  <c r="H31" i="4"/>
  <c r="G31" i="4"/>
  <c r="H30" i="4"/>
  <c r="G30" i="4"/>
  <c r="H29" i="4"/>
  <c r="G29" i="4"/>
  <c r="H28" i="4"/>
  <c r="G28" i="4"/>
  <c r="H27" i="4"/>
  <c r="G27" i="4"/>
  <c r="H26" i="4"/>
  <c r="G26" i="4"/>
  <c r="H25" i="4"/>
  <c r="G25" i="4"/>
  <c r="H24" i="4"/>
  <c r="G24" i="4"/>
  <c r="H23" i="4"/>
  <c r="G23" i="4"/>
  <c r="H22" i="4"/>
  <c r="G22" i="4"/>
  <c r="H21" i="4"/>
  <c r="G21" i="4"/>
  <c r="H20" i="4"/>
  <c r="G20" i="4"/>
  <c r="I20" i="4" s="1"/>
  <c r="H19" i="4"/>
  <c r="G19" i="4"/>
  <c r="H18" i="4"/>
  <c r="G18" i="4"/>
  <c r="H17" i="4"/>
  <c r="G17" i="4"/>
  <c r="H16" i="4"/>
  <c r="G16" i="4"/>
  <c r="H15" i="4"/>
  <c r="G15" i="4"/>
  <c r="H14" i="4"/>
  <c r="I14" i="4" s="1"/>
  <c r="G14" i="4"/>
  <c r="H13" i="4"/>
  <c r="G13" i="4"/>
  <c r="H12" i="4"/>
  <c r="G12" i="4"/>
  <c r="H11" i="4"/>
  <c r="G11" i="4"/>
  <c r="H10" i="4"/>
  <c r="G10" i="4"/>
  <c r="H9" i="4"/>
  <c r="G9" i="4"/>
  <c r="H8" i="4"/>
  <c r="G8" i="4"/>
  <c r="H6" i="4"/>
  <c r="G6" i="4"/>
  <c r="H5" i="4"/>
  <c r="G5" i="4"/>
  <c r="H32" i="2"/>
  <c r="C32" i="2"/>
  <c r="Q23" i="2"/>
  <c r="S23" i="2" s="1"/>
  <c r="N20" i="2"/>
  <c r="O20" i="2" s="1"/>
  <c r="I32" i="4" l="1"/>
  <c r="I22" i="4"/>
  <c r="I31" i="4"/>
  <c r="I19" i="4"/>
  <c r="I13" i="4"/>
  <c r="I21" i="4"/>
  <c r="I29" i="4"/>
  <c r="I28" i="4"/>
  <c r="I27" i="4"/>
  <c r="I25" i="4"/>
  <c r="I24" i="4"/>
  <c r="I15" i="4"/>
  <c r="I11" i="4"/>
  <c r="I9" i="4"/>
  <c r="I8" i="4"/>
  <c r="I12" i="4"/>
  <c r="I16" i="4"/>
  <c r="I23" i="4"/>
  <c r="I6" i="4"/>
  <c r="I18" i="4"/>
  <c r="I30" i="4"/>
  <c r="I38" i="4" s="1"/>
  <c r="J38" i="4" s="1"/>
  <c r="G5" i="2" s="1"/>
  <c r="I26" i="4"/>
  <c r="I5" i="4"/>
  <c r="I10" i="4"/>
  <c r="I17" i="4"/>
  <c r="F5" i="2" l="1"/>
  <c r="J36" i="4"/>
  <c r="E5" i="2" s="1"/>
  <c r="I39" i="4"/>
  <c r="H36" i="3"/>
  <c r="H35" i="3"/>
  <c r="H34" i="3"/>
  <c r="G34" i="3"/>
  <c r="I34" i="3" s="1"/>
  <c r="I40" i="3" s="1"/>
  <c r="H33" i="3"/>
  <c r="G33" i="3"/>
  <c r="I33" i="3" s="1"/>
  <c r="H32" i="3"/>
  <c r="G32" i="3"/>
  <c r="H31" i="3"/>
  <c r="G31" i="3"/>
  <c r="H30" i="3"/>
  <c r="G30" i="3"/>
  <c r="I30" i="3" s="1"/>
  <c r="H29" i="3"/>
  <c r="G29" i="3"/>
  <c r="H28" i="3"/>
  <c r="G28" i="3"/>
  <c r="H27" i="3"/>
  <c r="G27" i="3"/>
  <c r="H26" i="3"/>
  <c r="G26" i="3"/>
  <c r="H25" i="3"/>
  <c r="G25" i="3"/>
  <c r="H24" i="3"/>
  <c r="G24" i="3"/>
  <c r="H23" i="3"/>
  <c r="G23" i="3"/>
  <c r="H22" i="3"/>
  <c r="G22" i="3"/>
  <c r="I22" i="3" s="1"/>
  <c r="H21" i="3"/>
  <c r="G21" i="3"/>
  <c r="H20" i="3"/>
  <c r="G20" i="3"/>
  <c r="H19" i="3"/>
  <c r="G19" i="3"/>
  <c r="H18" i="3"/>
  <c r="G18" i="3"/>
  <c r="H17" i="3"/>
  <c r="G17" i="3"/>
  <c r="H16" i="3"/>
  <c r="G16" i="3"/>
  <c r="H15" i="3"/>
  <c r="G15" i="3"/>
  <c r="H14" i="3"/>
  <c r="G14" i="3"/>
  <c r="I14" i="3" s="1"/>
  <c r="H13" i="3"/>
  <c r="G13" i="3"/>
  <c r="H12" i="3"/>
  <c r="G12" i="3"/>
  <c r="H11" i="3"/>
  <c r="G11" i="3"/>
  <c r="H10" i="3"/>
  <c r="G10" i="3"/>
  <c r="I10" i="3" s="1"/>
  <c r="H9" i="3"/>
  <c r="G9" i="3"/>
  <c r="H8" i="3"/>
  <c r="G8" i="3"/>
  <c r="H7" i="3"/>
  <c r="G7" i="3"/>
  <c r="H6" i="3"/>
  <c r="G6" i="3"/>
  <c r="H5" i="3"/>
  <c r="G5" i="3"/>
  <c r="H4" i="3"/>
  <c r="G4" i="3"/>
  <c r="C62" i="1"/>
  <c r="I9" i="3" l="1"/>
  <c r="I31" i="3"/>
  <c r="I27" i="3"/>
  <c r="I26" i="3"/>
  <c r="I29" i="3"/>
  <c r="I16" i="3"/>
  <c r="I20" i="3"/>
  <c r="I28" i="3"/>
  <c r="I32" i="3"/>
  <c r="I25" i="3"/>
  <c r="I24" i="3"/>
  <c r="I18" i="3"/>
  <c r="I17" i="3"/>
  <c r="I12" i="3"/>
  <c r="I7" i="3"/>
  <c r="I6" i="3"/>
  <c r="I21" i="3"/>
  <c r="I5" i="3"/>
  <c r="I11" i="3"/>
  <c r="I15" i="3"/>
  <c r="I13" i="3"/>
  <c r="I4" i="3"/>
  <c r="I8" i="3"/>
  <c r="I19" i="3"/>
  <c r="I39" i="3" l="1"/>
  <c r="G4" i="2" s="1"/>
  <c r="I41" i="3"/>
  <c r="I37" i="3"/>
  <c r="E4" i="2" s="1"/>
  <c r="I4" i="2" l="1"/>
  <c r="J4" i="2"/>
  <c r="C88" i="1"/>
  <c r="D62" i="1"/>
  <c r="D85" i="1" s="1"/>
  <c r="E55" i="1"/>
  <c r="E50" i="1"/>
  <c r="C49" i="1"/>
  <c r="E49" i="1" s="1"/>
  <c r="C48" i="1"/>
  <c r="E48" i="1" s="1"/>
  <c r="C47" i="1"/>
  <c r="E47" i="1" s="1"/>
  <c r="C44" i="1"/>
  <c r="C43" i="1"/>
  <c r="C42" i="1"/>
  <c r="C41" i="1"/>
  <c r="C40" i="1"/>
  <c r="B28" i="1"/>
  <c r="B14" i="1"/>
  <c r="L4" i="2" l="1"/>
  <c r="K4" i="2"/>
  <c r="D83" i="1"/>
  <c r="D86" i="1"/>
  <c r="D87" i="1"/>
  <c r="E56" i="1"/>
  <c r="D80" i="1"/>
  <c r="D81" i="1"/>
  <c r="D82" i="1"/>
  <c r="D84" i="1"/>
  <c r="D88" i="1" l="1"/>
  <c r="I5" i="2"/>
  <c r="O5" i="2" s="1"/>
  <c r="J5" i="2"/>
  <c r="J8" i="2" s="1"/>
  <c r="L5" i="2" l="1"/>
  <c r="L8" i="2" s="1"/>
  <c r="I8" i="2"/>
  <c r="K5" i="2"/>
  <c r="K8" i="2" s="1"/>
</calcChain>
</file>

<file path=xl/sharedStrings.xml><?xml version="1.0" encoding="utf-8"?>
<sst xmlns="http://schemas.openxmlformats.org/spreadsheetml/2006/main" count="516" uniqueCount="393">
  <si>
    <t xml:space="preserve">Tyger Home Finance Pvt. Ltd. </t>
  </si>
  <si>
    <t>LOAN APPLICATION DETAIL</t>
  </si>
  <si>
    <t>Version 3.0</t>
  </si>
  <si>
    <t>BRANCH NAME</t>
  </si>
  <si>
    <t>APPLICANT NAME</t>
  </si>
  <si>
    <t>FILE NO/REF.NO</t>
  </si>
  <si>
    <t xml:space="preserve">PRODUCT </t>
  </si>
  <si>
    <t>HL-LAP</t>
  </si>
  <si>
    <t>TRANSACTION TYPE</t>
  </si>
  <si>
    <t>PLOT LOAN</t>
  </si>
  <si>
    <t>HOME LOAN</t>
  </si>
  <si>
    <t>ADDRESS DETAIL</t>
  </si>
  <si>
    <t>Cyclone Zone (Design wind speed m/s</t>
  </si>
  <si>
    <t>MSME LOAN</t>
  </si>
  <si>
    <t>ADDRESS DETAILS ( AS PER SITE INSPECTION )</t>
  </si>
  <si>
    <t>RESIDENTIAL</t>
  </si>
  <si>
    <t>HOUSE/FLAT PLOT/PATTA NO.</t>
  </si>
  <si>
    <t>FLOOR NO./KHATA NO.</t>
  </si>
  <si>
    <t>NA</t>
  </si>
  <si>
    <t>BUILDING/WING NAME &amp; NO.</t>
  </si>
  <si>
    <t>RESIDENTIAL PLUS COMMERCIAL</t>
  </si>
  <si>
    <t>BALANCE TRANSFER</t>
  </si>
  <si>
    <t>STAGE/SECTOR/WARD NO.</t>
  </si>
  <si>
    <t>STREET NAME &amp; NO.</t>
  </si>
  <si>
    <t>SURVEY NO/KHASRA NO.</t>
  </si>
  <si>
    <t>NEW PURCHASE FROM BUILDER/ALLOTTEE/INDIVIDUAL HOUSE</t>
  </si>
  <si>
    <t>COMMERCIAL</t>
  </si>
  <si>
    <t>VILLAGE NAME</t>
  </si>
  <si>
    <t>LANDMARK</t>
  </si>
  <si>
    <t>CITY/TEHSIL/TOWN</t>
  </si>
  <si>
    <t>RESALE PURCHASE FROM BUILDER/ALLOTTEE/INDIVIDUAL HOUSE</t>
  </si>
  <si>
    <t>DISTRICT</t>
  </si>
  <si>
    <t>STATE</t>
  </si>
  <si>
    <t>PIN CODE</t>
  </si>
  <si>
    <t>NEW ALLOTMENT FROM DEV.AUTHORITY/HOUSING BOARD</t>
  </si>
  <si>
    <t>JDA/HB/UIT/DA</t>
  </si>
  <si>
    <t>DISTANCE FROM NEAREST BRANCH</t>
  </si>
  <si>
    <t>PROPERTY TYPE</t>
  </si>
  <si>
    <t>RESALE ALLOTMENT FROM DEV.AUTHORITY/HOUSING BOARD</t>
  </si>
  <si>
    <t>MUNICIPAL CORPORATION</t>
  </si>
  <si>
    <t xml:space="preserve">PERSON MET AT SITE </t>
  </si>
  <si>
    <t>RELENSHIP WITH APPLICANT/CUSTOMER</t>
  </si>
  <si>
    <t>CONTACT NUMBER</t>
  </si>
  <si>
    <t>BALANCE TRANSFER + CONSTRUCTION/EXTENSION CASE</t>
  </si>
  <si>
    <t>MUNICIPAL COUNCIL</t>
  </si>
  <si>
    <t>BOUNDARIES</t>
  </si>
  <si>
    <t>CONSTRUCTION ON OWN LAND</t>
  </si>
  <si>
    <t>GRAM PANCHAYAT</t>
  </si>
  <si>
    <t>DIRECTION</t>
  </si>
  <si>
    <t xml:space="preserve">NORTH </t>
  </si>
  <si>
    <t>SOUTH</t>
  </si>
  <si>
    <t xml:space="preserve">EAST </t>
  </si>
  <si>
    <t>WEST</t>
  </si>
  <si>
    <t>EXTENSION FOR EXISTING CUSTOMER</t>
  </si>
  <si>
    <t>AS PER PLAN/SALEDEED</t>
  </si>
  <si>
    <t>EXTENSION FOR NEW CUSTOMER</t>
  </si>
  <si>
    <t>AS PER SITE INVESTIGATION</t>
  </si>
  <si>
    <t>IMPROVEMENT/RENOVATION OF HOUSE/FLAT</t>
  </si>
  <si>
    <t>GENERAL PROPERTY DETAIL</t>
  </si>
  <si>
    <t>PLOT PURCHASE + CONSTRUCTION</t>
  </si>
  <si>
    <t>APPROVAL AUTHORITY (NAME IF APPROVED)</t>
  </si>
  <si>
    <t>APPROVAL AUTHORITY LIMIT</t>
  </si>
  <si>
    <t>AGE OF PROPERTY</t>
  </si>
  <si>
    <t>SELLER NAME</t>
  </si>
  <si>
    <t>OCCUPANCY STATUS</t>
  </si>
  <si>
    <t>OCCUPANT NAME</t>
  </si>
  <si>
    <t>LAP RESIDENATIAL - SELF OCCUIPED</t>
  </si>
  <si>
    <t>RESIDUAL AGE OF PROPERTY</t>
  </si>
  <si>
    <t>PROPERTY/DWELLING UNIT TYPE</t>
  </si>
  <si>
    <t>APPROACH ROAD TO PROPERTY</t>
  </si>
  <si>
    <t>PROPERTY FINISHED/UNFINISHED</t>
  </si>
  <si>
    <t>VIOLATIONS OBSERVED IF ANY</t>
  </si>
  <si>
    <t>NO</t>
  </si>
  <si>
    <t>RISK OF DEMOLITIONIN CASE OF VIOLATION</t>
  </si>
  <si>
    <t>TOP-UP</t>
  </si>
  <si>
    <t>PROPERTY FALLING IN CAUTION AREA</t>
  </si>
  <si>
    <t>REASON FOR CAUTION</t>
  </si>
  <si>
    <t>ROOM, KITCHEN,TOILET, HALL DETAIL</t>
  </si>
  <si>
    <t>BALANCE TRANSFER + TOP-UP</t>
  </si>
  <si>
    <t>CLASS OF LOCALITY</t>
  </si>
  <si>
    <t>MIDDLE CLASS</t>
  </si>
  <si>
    <t>PROPERTY INTERIORS</t>
  </si>
  <si>
    <t>PROPERTY EXTERIORS</t>
  </si>
  <si>
    <t>HOUSE PURCHASE + EXTENSION/CONSTRUCTION/IMPROVEMENT</t>
  </si>
  <si>
    <t>DEVELOPMENT IN PARTICULAR COLONY/AREA</t>
  </si>
  <si>
    <t>DEVELOPMENT IN 500 MTR. REDIUS</t>
  </si>
  <si>
    <t>BASIC AMENITIES (ROAD,ELECTRICITY,DRAINAGE )</t>
  </si>
  <si>
    <t>YES</t>
  </si>
  <si>
    <t>COMMERCIAL LAP</t>
  </si>
  <si>
    <t>SURROUNDING EXTERNAL AMENITIES</t>
  </si>
  <si>
    <t>COMMERCIAL PURCHASE</t>
  </si>
  <si>
    <t>SR. NO.</t>
  </si>
  <si>
    <t>PRIMISES LIST</t>
  </si>
  <si>
    <t>APPROX DISTANCE FROM PROPERTY</t>
  </si>
  <si>
    <t>NAME OF PRIMISES/DESCRIPTION</t>
  </si>
  <si>
    <t>NEAREST RAILWAY STATION</t>
  </si>
  <si>
    <t>NEAREST HIGHWAY/CONECTING ROAD</t>
  </si>
  <si>
    <t>PROPERTY LENGTH</t>
  </si>
  <si>
    <t>PROPERTY WIDTH</t>
  </si>
  <si>
    <t>PROPERTY LATITUDE AND LONGITUDE.</t>
  </si>
  <si>
    <t>AREA DETAIL</t>
  </si>
  <si>
    <t>AREA TYPE</t>
  </si>
  <si>
    <t>SQUARE FEET</t>
  </si>
  <si>
    <t>SQUARE METER</t>
  </si>
  <si>
    <t>REAMRKS OF AREA PROPERTY</t>
  </si>
  <si>
    <t>PLOT AREA AS PER DOCUMENT/AS PER MEASUREMENT</t>
  </si>
  <si>
    <t>LAND AREA/UDS AREA</t>
  </si>
  <si>
    <t>CARPET AREA</t>
  </si>
  <si>
    <t>AS PER ACTUAL ON SITE</t>
  </si>
  <si>
    <t xml:space="preserve">EXISTING BUILT-UP </t>
  </si>
  <si>
    <t>NOT MORE THAN 20% OF CA.</t>
  </si>
  <si>
    <t>PROPOSED/ESTIMATE BUILT-UP AREA</t>
  </si>
  <si>
    <t>AS PER APPROVAL /BYELAWS/ POLICY</t>
  </si>
  <si>
    <t>SALEABLE AREA</t>
  </si>
  <si>
    <t>ON SITE VERIFICATION AREA</t>
  </si>
  <si>
    <t>VALUATION DETAIL</t>
  </si>
  <si>
    <t>AREA SQ.FT.</t>
  </si>
  <si>
    <t>RATE PER SQ.FT.</t>
  </si>
  <si>
    <t xml:space="preserve">VALUATION </t>
  </si>
  <si>
    <t>AREA VALUATION</t>
  </si>
  <si>
    <t>RS.</t>
  </si>
  <si>
    <t>CONSTRUCTION/EXTENSION/IMPROVEMENT COST</t>
  </si>
  <si>
    <t>EXISTING BUILT-UP AREA</t>
  </si>
  <si>
    <t>DLC RATE/GOVT. VALUE</t>
  </si>
  <si>
    <t>LAND/PROPERTY</t>
  </si>
  <si>
    <t>AMENITIES DETAIL</t>
  </si>
  <si>
    <t xml:space="preserve">AMENITIES  </t>
  </si>
  <si>
    <t>DESCRIPTION</t>
  </si>
  <si>
    <t>AREA/QUANTITY</t>
  </si>
  <si>
    <t>UNIT</t>
  </si>
  <si>
    <t>AMOUNT</t>
  </si>
  <si>
    <t xml:space="preserve">COLOR </t>
  </si>
  <si>
    <t>SQ.FT</t>
  </si>
  <si>
    <t>PAINT</t>
  </si>
  <si>
    <t>TOTAL AMENITIES COST</t>
  </si>
  <si>
    <t>RELIZABLE VALUE</t>
  </si>
  <si>
    <t>FLOOR DETAILS</t>
  </si>
  <si>
    <t>FLOOR</t>
  </si>
  <si>
    <t>APPROVED</t>
  </si>
  <si>
    <t>PROPOSED/ACTUAL</t>
  </si>
  <si>
    <t>REMARKS ON NO. OF FLOORS</t>
  </si>
  <si>
    <t>A.</t>
  </si>
  <si>
    <t>NO. OF BASEMENT</t>
  </si>
  <si>
    <t>B.</t>
  </si>
  <si>
    <t>NO. OF GROUND/PARKING/STILT FLOOR</t>
  </si>
  <si>
    <t>C.</t>
  </si>
  <si>
    <t>NO. OF UPPER FLOOR</t>
  </si>
  <si>
    <t>A+B+C</t>
  </si>
  <si>
    <t>TOTAL NO. OF FLOOR</t>
  </si>
  <si>
    <t>TECHNICAL/ELGAL DOCUMENT DETAIL</t>
  </si>
  <si>
    <t>DOCUMENT NAME</t>
  </si>
  <si>
    <t xml:space="preserve">REF/APPROVAL NO. </t>
  </si>
  <si>
    <t>REF/APPROVAL DATE</t>
  </si>
  <si>
    <t>APPROVAL AUTHORITY NAME</t>
  </si>
  <si>
    <t>NUMBER OF FO FLOOR APPROVED</t>
  </si>
  <si>
    <t>LAYOUT PLAN</t>
  </si>
  <si>
    <t>APPROVED FLOOR PLAN</t>
  </si>
  <si>
    <t>CONSTRUCTION PERMISSION/BUILDING PERMISSION</t>
  </si>
  <si>
    <t>DA AUTHORITY ALLOTMENT LETTER</t>
  </si>
  <si>
    <t>BUILDING COMPLETION</t>
  </si>
  <si>
    <t xml:space="preserve">NON-AGRICULTURE LAND CONVERTION ORDER </t>
  </si>
  <si>
    <t>CONSTRUCTION/EXTENSION/IMPROVEMENT ESTIMATE FROM REGISTERED ENGINEER/ARCHITECH</t>
  </si>
  <si>
    <t>SALES DEED DETAIL</t>
  </si>
  <si>
    <t>REMARKS ON DOCUMENT VERIFIED</t>
  </si>
  <si>
    <t>TECHNICAL PARAMETERS (NATIONAL DISATER MANAGEMENT NORMS)</t>
  </si>
  <si>
    <t>SEISMIC ZONE</t>
  </si>
  <si>
    <t>STRUCTURE TYPE</t>
  </si>
  <si>
    <t>R.C.C./FRAME STRUCTURE</t>
  </si>
  <si>
    <t>FOOTING/FOUNDATION TYPE</t>
  </si>
  <si>
    <t>ROOF TYPE</t>
  </si>
  <si>
    <t>FLAT ROOF</t>
  </si>
  <si>
    <t>TYPE OF MASONARY</t>
  </si>
  <si>
    <t>BURNT CLAY BRICK</t>
  </si>
  <si>
    <t>SOIL TYPE</t>
  </si>
  <si>
    <t>ALLUVIAL</t>
  </si>
  <si>
    <t>CYCLONE ZONE (DESIGN WIND SPEED M/S)</t>
  </si>
  <si>
    <t>ENVIRONMENTAL EXPOSURE CONDITION</t>
  </si>
  <si>
    <t>Mild</t>
  </si>
  <si>
    <t>ZONE AS PER CITY DEVELOPMENT PLAN</t>
  </si>
  <si>
    <t>RESIDENTIAL ZONE</t>
  </si>
  <si>
    <t xml:space="preserve">PROPERTY STAGE OF CONSTRUCTION </t>
  </si>
  <si>
    <t>S. NO.</t>
  </si>
  <si>
    <t>ACTIVITY</t>
  </si>
  <si>
    <t>ALLOTED CONSTRUCTION STAGE IN %</t>
  </si>
  <si>
    <t>PRESENT COMPLETION IN %</t>
  </si>
  <si>
    <t>NO OF FLOOR COMPLETED</t>
  </si>
  <si>
    <t>RECOMMENDED AMOUNT IN %.</t>
  </si>
  <si>
    <t>FOUNDATION</t>
  </si>
  <si>
    <t>PLINTH</t>
  </si>
  <si>
    <t>BRICKWORK UP TO SLAB</t>
  </si>
  <si>
    <t>SLAB/RCC CASTING</t>
  </si>
  <si>
    <t>INSIDE/OUTSIDE PLASTER</t>
  </si>
  <si>
    <t>FLOORING WORK</t>
  </si>
  <si>
    <t>ELECTRICFICATION</t>
  </si>
  <si>
    <t>WOODWORK &amp; PAINTING</t>
  </si>
  <si>
    <t>TOTAL COMPLETION (% )</t>
  </si>
  <si>
    <t>IS THE PROPERTY TECHNICALLY ACCEPTABLE</t>
  </si>
  <si>
    <t>MARKETABILITY OF PROPERTY</t>
  </si>
  <si>
    <t>REMARKS ON THE PROPERTY</t>
  </si>
  <si>
    <t>TECHNICAL DEVIATION</t>
  </si>
  <si>
    <t>S.NO.</t>
  </si>
  <si>
    <t>DEVIATION IN THE PROPERTY/DOCUMENTS</t>
  </si>
  <si>
    <t>TYPE OF DEVIATION</t>
  </si>
  <si>
    <t>OTHERS</t>
  </si>
  <si>
    <t>TECHNICAL REPORT PREPARED BY</t>
  </si>
  <si>
    <t xml:space="preserve">VIST DATE </t>
  </si>
  <si>
    <t>TECHNICAL PREPARTION DATE</t>
  </si>
  <si>
    <t>NEAREST THFL BRANCH NAME</t>
  </si>
  <si>
    <r>
      <rPr>
        <b/>
        <sz val="10"/>
        <color theme="1"/>
        <rFont val="Calibri"/>
        <family val="2"/>
      </rPr>
      <t>J-1031, 1st Floor, Akshar Business Park, Plot No. 03 Sector 25, Near APMC Market, Vashi, Navi Mumbai, Maharashtra 400703 TEL: 022-46090378/79/80</t>
    </r>
    <r>
      <rPr>
        <sz val="10"/>
        <color theme="1"/>
        <rFont val="Calibri"/>
        <family val="2"/>
      </rPr>
      <t xml:space="preserve">
</t>
    </r>
    <r>
      <rPr>
        <b/>
        <sz val="10"/>
        <color theme="1"/>
        <rFont val="Calibri"/>
        <family val="2"/>
      </rPr>
      <t>Email: vsjcvaluer@gmail.com. Web site: www.vsjadon.com</t>
    </r>
    <r>
      <rPr>
        <sz val="12"/>
        <color theme="1"/>
        <rFont val="Calibri"/>
        <family val="2"/>
      </rPr>
      <t xml:space="preserve">
</t>
    </r>
  </si>
  <si>
    <t>Miss. Ankita Mhatre</t>
  </si>
  <si>
    <t>Market Research Data</t>
  </si>
  <si>
    <t>Source</t>
  </si>
  <si>
    <t>Plot area</t>
  </si>
  <si>
    <t>Net Carpet</t>
  </si>
  <si>
    <t>FB Area</t>
  </si>
  <si>
    <t>ter</t>
  </si>
  <si>
    <t>Other</t>
  </si>
  <si>
    <t>Gross Carpet</t>
  </si>
  <si>
    <t>Net Builtup Area</t>
  </si>
  <si>
    <t>Gross Builtup</t>
  </si>
  <si>
    <t>Super Built Up area</t>
  </si>
  <si>
    <t>Builder Saleable Area</t>
  </si>
  <si>
    <t>Rate on Carpet  Area</t>
  </si>
  <si>
    <t>Rate on Built Up area Area</t>
  </si>
  <si>
    <t>Rate On SUBA</t>
  </si>
  <si>
    <t>Market Value As per Listing</t>
  </si>
  <si>
    <t>Realizable Value</t>
  </si>
  <si>
    <t>Disstrace Value /Force Sale Value</t>
  </si>
  <si>
    <t>Addres Of Property With LAT-Long</t>
  </si>
  <si>
    <t>Measurement Area</t>
  </si>
  <si>
    <t>Index II Area</t>
  </si>
  <si>
    <t>Rate enquired</t>
  </si>
  <si>
    <t>No Broker</t>
  </si>
  <si>
    <t>101 acres</t>
  </si>
  <si>
    <t>102 acres</t>
  </si>
  <si>
    <t>103 acres</t>
  </si>
  <si>
    <t>104 acres</t>
  </si>
  <si>
    <t>105 acres</t>
  </si>
  <si>
    <t>106 acres</t>
  </si>
  <si>
    <t>107 acres</t>
  </si>
  <si>
    <t>108 acres</t>
  </si>
  <si>
    <t>Average</t>
  </si>
  <si>
    <t>Adopded Area</t>
  </si>
  <si>
    <t>FMV</t>
  </si>
  <si>
    <t>RSV</t>
  </si>
  <si>
    <t>DSV</t>
  </si>
  <si>
    <t xml:space="preserve">Valuation Adopted </t>
  </si>
  <si>
    <t>Car parking &amp; Amenities</t>
  </si>
  <si>
    <t>Final Market Value</t>
  </si>
  <si>
    <t>Revised Valuation 1</t>
  </si>
  <si>
    <t>Revised Valuation 2</t>
  </si>
  <si>
    <t xml:space="preserve">Valuation Remark If Value Revised </t>
  </si>
  <si>
    <t>Government Rate/Ciecule Rate /IGR Rate</t>
  </si>
  <si>
    <t xml:space="preserve">Cost Of Construction /Insurance Value </t>
  </si>
  <si>
    <t>BUA Sq.Ft</t>
  </si>
  <si>
    <t>IGR Rtae /Sq.Ft</t>
  </si>
  <si>
    <t>Construction Rtae /Sq.Ft</t>
  </si>
  <si>
    <t>Government Value</t>
  </si>
  <si>
    <t>Construction Cost</t>
  </si>
  <si>
    <t>Broker ref :</t>
  </si>
  <si>
    <t xml:space="preserve">Name </t>
  </si>
  <si>
    <t>Contact No.</t>
  </si>
  <si>
    <t>Vlaue</t>
  </si>
  <si>
    <t>1)</t>
  </si>
  <si>
    <t>2)</t>
  </si>
  <si>
    <t>3)</t>
  </si>
  <si>
    <t>Sr</t>
  </si>
  <si>
    <t>Item</t>
  </si>
  <si>
    <t>L</t>
  </si>
  <si>
    <t>W</t>
  </si>
  <si>
    <t>Actual W</t>
  </si>
  <si>
    <t>Actual L</t>
  </si>
  <si>
    <t>Area</t>
  </si>
  <si>
    <t>Feet</t>
  </si>
  <si>
    <t>Inch</t>
  </si>
  <si>
    <t>Hall</t>
  </si>
  <si>
    <t>Kitchen</t>
  </si>
  <si>
    <t>Toilet 1</t>
  </si>
  <si>
    <t>Toilet 2</t>
  </si>
  <si>
    <t>Toilet 3</t>
  </si>
  <si>
    <t>Toilet 4</t>
  </si>
  <si>
    <t>Toilet 5</t>
  </si>
  <si>
    <t>Bed Room 1</t>
  </si>
  <si>
    <t>Bed Room 2</t>
  </si>
  <si>
    <t>Bed Room 3</t>
  </si>
  <si>
    <t>Cup Board 1</t>
  </si>
  <si>
    <t>Cup Board 2</t>
  </si>
  <si>
    <t>Cup Board 3</t>
  </si>
  <si>
    <t>Passage 1</t>
  </si>
  <si>
    <t>Passage 2</t>
  </si>
  <si>
    <t>Passage 3</t>
  </si>
  <si>
    <t>Passage 4</t>
  </si>
  <si>
    <t>Passage 5</t>
  </si>
  <si>
    <t>Passage 6</t>
  </si>
  <si>
    <t>Covered Balcony 6</t>
  </si>
  <si>
    <t>Open Balcony 3</t>
  </si>
  <si>
    <t>Flower Bed 1</t>
  </si>
  <si>
    <t>Flower Bed 2</t>
  </si>
  <si>
    <t>Flower Bed 3</t>
  </si>
  <si>
    <t>Terrace 1</t>
  </si>
  <si>
    <t>Terrace 2</t>
  </si>
  <si>
    <t>Terrace 3</t>
  </si>
  <si>
    <t>Any Other Area DB</t>
  </si>
  <si>
    <t>Any Other Area</t>
  </si>
  <si>
    <t>Net Carpet Area</t>
  </si>
  <si>
    <t>fungi.</t>
  </si>
  <si>
    <t>Terrace  Area</t>
  </si>
  <si>
    <t>Other Area</t>
  </si>
  <si>
    <t>Gross Carpet Area</t>
  </si>
  <si>
    <t>Hall 1</t>
  </si>
  <si>
    <t>Bed Room 4</t>
  </si>
  <si>
    <t>Dry Balcony 1</t>
  </si>
  <si>
    <t>Open Balcony 1</t>
  </si>
  <si>
    <t>Open Balcony 2</t>
  </si>
  <si>
    <t>RAIGAD,</t>
  </si>
  <si>
    <t>MAHARASHTRA,</t>
  </si>
  <si>
    <t>GOOD</t>
  </si>
  <si>
    <t>RAFT FOOTING</t>
  </si>
  <si>
    <t>77% Sclae</t>
  </si>
  <si>
    <t>Bed</t>
  </si>
  <si>
    <t xml:space="preserve"> M Bed</t>
  </si>
  <si>
    <t>Pass</t>
  </si>
  <si>
    <t>Hall Balcony 1</t>
  </si>
  <si>
    <t>Bed Balcony 2</t>
  </si>
  <si>
    <t>M/bed Balcony 3</t>
  </si>
  <si>
    <t>BELAPUR</t>
  </si>
  <si>
    <t>III</t>
  </si>
  <si>
    <t>PANVEL,</t>
  </si>
  <si>
    <t>Draft agreement Area</t>
  </si>
  <si>
    <t>Covered Balcony 7</t>
  </si>
  <si>
    <t>Approved Plan Area</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</si>
  <si>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</si>
  <si>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</si>
  <si>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</si>
  <si>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</si>
  <si>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</si>
  <si>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</si>
  <si>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</si>
  <si>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</si>
  <si>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</si>
  <si>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</si>
  <si>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</si>
  <si>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</si>
  <si>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</si>
  <si>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</si>
  <si>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</si>
  <si>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</si>
  <si>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</si>
  <si>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</si>
  <si>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</si>
  <si>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</si>
  <si>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</si>
  <si>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</si>
  <si>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</si>
  <si>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</si>
  <si>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</si>
  <si>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</si>
  <si>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THANE 2</t>
  </si>
  <si>
    <t>INTERNAL ROAD</t>
  </si>
  <si>
    <t>MRS. VANITA MITHA</t>
  </si>
  <si>
    <t xml:space="preserve"> HL00011936 </t>
  </si>
  <si>
    <t xml:space="preserve">FLAT NO. 604, </t>
  </si>
  <si>
    <t>6TH FLOOR,</t>
  </si>
  <si>
    <t>WING E3,AKSHAR RIVERGATE,</t>
  </si>
  <si>
    <t>SURVEY NO. 100/1/2,</t>
  </si>
  <si>
    <t>CHAVANE,</t>
  </si>
  <si>
    <t>Flat No. 604, 6th Floor, Wing E3, Akshar Rivergate, Survey No. 100/1/2, Near KCT Madhyamik Vidyalaya Chavane, Chavane, Panvel, Raigad - 410206
18.85761420781286, 73.1538532412216</t>
  </si>
  <si>
    <t>NEAR KCT MADHYAMIK VIDYALAYA CHAVANE,</t>
  </si>
  <si>
    <t>37.2 KM</t>
  </si>
  <si>
    <t>MR. KANTIBHAI</t>
  </si>
  <si>
    <t>SITE PERSON</t>
  </si>
  <si>
    <t>VACANT</t>
  </si>
  <si>
    <t>1 RK RESIDENTIAL FLAT</t>
  </si>
  <si>
    <t>12 FEET (APPROX.) BITUMINOUS ROAD</t>
  </si>
  <si>
    <t>FINISHED</t>
  </si>
  <si>
    <t xml:space="preserve">8.3 KM </t>
  </si>
  <si>
    <t>RASAYANI RAILWAY STATION</t>
  </si>
  <si>
    <t>7.4 KM</t>
  </si>
  <si>
    <t>MUMBAI-GOA HIGHWAY</t>
  </si>
  <si>
    <t>18.85761420781286, 73.1538532412216</t>
  </si>
  <si>
    <t>SUBJETED PROPERTY IS  STILT+4TH FLOOR WITH 01 LIFT</t>
  </si>
  <si>
    <t>MS/L.N.A.1(B)/P.K.122/2018</t>
  </si>
  <si>
    <t>MS/L.N.A.1(B)/P.K.122/2016</t>
  </si>
  <si>
    <t>M/S. EMPERIA REALITY</t>
  </si>
  <si>
    <t>1. COPY OF DRAFT AGREEMENT VERIFIED NO: NA  DATED: NA BETWEEN M/S. EMPERIA REALITY (BUILDER) AND MRS. VANITA MITHA (PURCHASER)</t>
  </si>
  <si>
    <t>MS/L.N.A.1(B)/OCCUPANCY CERTIFICATE/O.C.NO.56/2024/J.K.350/24</t>
  </si>
  <si>
    <t xml:space="preserve">same bldg </t>
  </si>
  <si>
    <t>1 HALL,   1 WC, 1 BATH, 1 KITCHEN</t>
  </si>
  <si>
    <t xml:space="preserve">
AS PER MEASUREMENT CA = 238.00 SQ.FT I.E NET CARPET AREA = 206.00 SQ. FT AND FB AREA = 32.00 SQ. FT
AS PER APPROVED PLAN CA =  274.00 SQ.FT I.E NET CARPET AREA = 228.00 SQ. FT AND FB AREA = 45.00 SQ. FT
AS PER APPROVED PLAN  SBUA = 397.00 SQ. FT (45% LOADING ON CA)</t>
  </si>
  <si>
    <t>STILT+6TH UPPER FLOOR FOR WING E3</t>
  </si>
  <si>
    <t xml:space="preserve">1. WE HAVE RECEIVED COPY OF DRAFT AGREEMENT, CC, APPROVED PLAN, AND OC
2. SUBJECTED PROPERTY IS 1 RK RESIDENTIAL FLAT WITH 02 LIFTS
3. AS PER APPROVED PLAN SUBJECTED PROPERTY IS 1RK FLAT BUT ON SITE WE FOUND THAT HALL IS CONVERTED INTO PARTIALLY KITCHEN AND PARTIALLY HALL AND KITCHEN IS CONVERTED INTO BEDROOM 
4. WE HAVE RELEASE REPORT ON PROVIDED DOCUMENTS 
</t>
  </si>
  <si>
    <t>WING E2</t>
  </si>
  <si>
    <t>WING E4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</si>
</sst>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theme="1"/>
      <name val="Aptos Narrow"/>
      <family val="2"/>
      <scheme val="minor"/>
    </font>
    <font>
      <sz val="11"/>
      <color theme="1"/>
      <name val="Aptos Narrow"/>
      <family val="2"/>
      <scheme val="minor"/>
    </font>
    <font>
      <b/>
      <sz val="14"/>
      <color theme="1"/>
      <name val="Calibri"/>
      <family val="2"/>
    </font>
    <font>
      <sz val="12"/>
      <color theme="1"/>
      <name val="Calibri"/>
      <family val="2"/>
    </font>
    <font>
      <b/>
      <sz val="12"/>
      <color theme="1"/>
      <name val="Calibri"/>
      <family val="2"/>
    </font>
    <font>
      <sz val="12"/>
      <color rgb="FF545454"/>
      <name val="Calibri"/>
      <family val="2"/>
    </font>
    <font>
      <sz val="14"/>
      <color theme="1"/>
      <name val="Calibri"/>
      <family val="2"/>
    </font>
    <font>
      <b/>
      <sz val="10"/>
      <color theme="1"/>
      <name val="Calibri"/>
      <family val="2"/>
    </font>
    <font>
      <sz val="10"/>
      <color theme="1"/>
      <name val="Calibri"/>
      <family val="2"/>
    </font>
    <font>
      <sz val="11"/>
      <color rgb="FFFF0000"/>
      <name val="Aptos Narrow"/>
      <family val="2"/>
      <scheme val="minor"/>
    </font>
    <font>
      <b/>
      <sz val="11"/>
      <color theme="1"/>
      <name val="Aptos Narrow"/>
      <family val="2"/>
      <scheme val="minor"/>
    </font>
    <font>
      <sz val="11"/>
      <color indexed="8"/>
      <name val="Calibri"/>
      <family val="2"/>
    </font>
    <font>
      <sz val="11"/>
      <color theme="1"/>
      <name val="Calibri"/>
      <family val="2"/>
    </font>
    <font>
      <b/>
      <sz val="11"/>
      <color rgb="FFFF0000"/>
      <name val="Aptos Narrow"/>
      <family val="2"/>
      <scheme val="minor"/>
    </font>
    <font>
      <b/>
      <sz val="14"/>
      <color theme="1"/>
      <name val="Aptos Narrow"/>
      <family val="2"/>
      <scheme val="minor"/>
    </font>
    <font>
      <sz val="14"/>
      <color theme="1"/>
      <name val="Aptos Narrow"/>
      <family val="2"/>
      <scheme val="minor"/>
    </font>
    <font>
      <sz val="11"/>
      <color rgb="FF000000"/>
      <name val="Calibri"/>
      <family val="2"/>
    </font>
    <font>
      <sz val="12"/>
      <color rgb="FF222222"/>
      <name val="Arial"/>
      <family val="2"/>
    </font>
    <font>
      <b/>
      <sz val="11"/>
      <color theme="1"/>
      <name val="Times New Roman"/>
      <family val="1"/>
    </font>
    <font>
      <sz val="11"/>
      <color theme="1"/>
      <name val="Times New Roman"/>
      <family val="1"/>
    </font>
    <font>
      <sz val="10"/>
      <name val="Arial"/>
      <family val="2"/>
    </font>
  </fonts>
  <fills count="6">
    <fill>
      <patternFill patternType="none"/>
    </fill>
    <fill>
      <patternFill patternType="gray125"/>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FF00"/>
        <bgColor indexed="64"/>
      </patternFill>
    </fill>
  </fills>
  <borders count="4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4">
    <xf numFmtId="0" fontId="0" fillId="0" borderId="0"/>
    <xf numFmtId="9" fontId="1" fillId="0" borderId="0" applyFont="0" applyFill="0" applyBorder="0" applyAlignment="0" applyProtection="0"/>
    <xf numFmtId="0" fontId="11" fillId="0" borderId="0"/>
    <xf numFmtId="0" fontId="20" fillId="0" borderId="0"/>
  </cellStyleXfs>
  <cellXfs count="201">
    <xf numFmtId="0" fontId="0" fillId="0" borderId="0" xfId="0"/>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4" fillId="3" borderId="5" xfId="0" applyFont="1" applyFill="1" applyBorder="1" applyAlignment="1">
      <alignment vertical="center"/>
    </xf>
    <xf numFmtId="0" fontId="3" fillId="4" borderId="5" xfId="0" applyFont="1" applyFill="1" applyBorder="1" applyAlignment="1">
      <alignment horizontal="center" vertical="center"/>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 fillId="4" borderId="5" xfId="0" applyFont="1" applyFill="1" applyBorder="1" applyAlignment="1">
      <alignment horizontal="center" vertical="center" wrapText="1"/>
    </xf>
    <xf numFmtId="0" fontId="5" fillId="0" borderId="0" xfId="0" applyFont="1" applyAlignment="1" applyProtection="1">
      <alignment horizontal="center" vertical="center"/>
      <protection locked="0"/>
    </xf>
    <xf numFmtId="0" fontId="3" fillId="0" borderId="5" xfId="0" applyFont="1" applyBorder="1" applyAlignment="1" applyProtection="1">
      <alignment horizontal="center" vertical="center" wrapText="1"/>
      <protection locked="0"/>
    </xf>
    <xf numFmtId="9" fontId="3" fillId="0" borderId="5" xfId="0" applyNumberFormat="1" applyFont="1" applyBorder="1" applyAlignment="1" applyProtection="1">
      <alignment horizontal="center" vertical="center"/>
      <protection locked="0"/>
    </xf>
    <xf numFmtId="2" fontId="3" fillId="4" borderId="5" xfId="0" applyNumberFormat="1" applyFont="1" applyFill="1" applyBorder="1" applyAlignment="1">
      <alignment horizontal="center" vertical="center"/>
    </xf>
    <xf numFmtId="0" fontId="3" fillId="4" borderId="5" xfId="0" applyFont="1" applyFill="1" applyBorder="1" applyAlignment="1">
      <alignment vertical="center" wrapText="1"/>
    </xf>
    <xf numFmtId="0" fontId="3" fillId="3" borderId="5" xfId="0" applyFont="1" applyFill="1" applyBorder="1" applyAlignment="1">
      <alignment horizontal="center" vertical="center"/>
    </xf>
    <xf numFmtId="0" fontId="3" fillId="0" borderId="5" xfId="0" applyFont="1" applyBorder="1" applyAlignment="1">
      <alignment horizontal="center" vertical="center"/>
    </xf>
    <xf numFmtId="14" fontId="3" fillId="0" borderId="5" xfId="0" applyNumberFormat="1" applyFont="1" applyBorder="1" applyAlignment="1" applyProtection="1">
      <alignment horizontal="center" vertical="center"/>
      <protection locked="0"/>
    </xf>
    <xf numFmtId="0" fontId="3" fillId="2" borderId="5" xfId="0" applyFont="1" applyFill="1" applyBorder="1" applyAlignment="1">
      <alignment horizontal="center" vertical="center" wrapText="1"/>
    </xf>
    <xf numFmtId="10" fontId="3" fillId="2" borderId="5" xfId="1" applyNumberFormat="1" applyFont="1" applyFill="1" applyBorder="1" applyAlignment="1" applyProtection="1">
      <alignment horizontal="center" vertical="center"/>
    </xf>
    <xf numFmtId="10" fontId="3" fillId="4" borderId="5" xfId="0" applyNumberFormat="1" applyFont="1" applyFill="1" applyBorder="1" applyAlignment="1">
      <alignment horizontal="center" vertical="center"/>
    </xf>
    <xf numFmtId="164" fontId="3" fillId="0" borderId="5" xfId="1" applyNumberFormat="1" applyFont="1" applyBorder="1" applyAlignment="1" applyProtection="1">
      <alignment horizontal="center" vertical="center"/>
      <protection locked="0"/>
    </xf>
    <xf numFmtId="164" fontId="3" fillId="0" borderId="5" xfId="0" applyNumberFormat="1" applyFont="1" applyBorder="1" applyAlignment="1" applyProtection="1">
      <alignment horizontal="center" vertical="center"/>
      <protection locked="0"/>
    </xf>
    <xf numFmtId="9" fontId="3" fillId="2" borderId="5" xfId="0" applyNumberFormat="1" applyFont="1" applyFill="1" applyBorder="1" applyAlignment="1">
      <alignment horizontal="center" vertical="center"/>
    </xf>
    <xf numFmtId="164" fontId="3" fillId="4" borderId="5" xfId="0" applyNumberFormat="1" applyFont="1" applyFill="1" applyBorder="1" applyAlignment="1">
      <alignment horizontal="center" vertical="center"/>
    </xf>
    <xf numFmtId="14" fontId="3" fillId="0" borderId="5" xfId="0" applyNumberFormat="1" applyFont="1" applyBorder="1" applyAlignment="1" applyProtection="1">
      <alignment horizontal="center" vertical="center"/>
      <protection locked="0"/>
    </xf>
    <xf numFmtId="0" fontId="3" fillId="0" borderId="5" xfId="0" applyFont="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3" fillId="0" borderId="0" xfId="0" applyFont="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4" borderId="5" xfId="0" applyFont="1" applyFill="1" applyBorder="1" applyAlignment="1">
      <alignment horizontal="left" vertical="top" wrapText="1"/>
    </xf>
    <xf numFmtId="0" fontId="0" fillId="0" borderId="14" xfId="0" applyBorder="1"/>
    <xf numFmtId="0" fontId="0" fillId="0" borderId="15" xfId="0" applyBorder="1" applyAlignment="1">
      <alignment vertical="top" wrapText="1"/>
    </xf>
    <xf numFmtId="0" fontId="0" fillId="0" borderId="16" xfId="0" applyBorder="1" applyAlignment="1">
      <alignment vertical="top" wrapText="1"/>
    </xf>
    <xf numFmtId="0" fontId="10" fillId="0" borderId="18" xfId="0" applyFont="1" applyBorder="1" applyAlignment="1">
      <alignment horizontal="left" vertical="center" wrapText="1"/>
    </xf>
    <xf numFmtId="0" fontId="0" fillId="0" borderId="22" xfId="0" applyBorder="1"/>
    <xf numFmtId="0" fontId="0" fillId="0" borderId="23" xfId="0" applyBorder="1"/>
    <xf numFmtId="1" fontId="11" fillId="0" borderId="23" xfId="2" applyNumberFormat="1" applyBorder="1"/>
    <xf numFmtId="1" fontId="0" fillId="0" borderId="23" xfId="0" applyNumberFormat="1" applyBorder="1"/>
    <xf numFmtId="2" fontId="0" fillId="0" borderId="23" xfId="0" applyNumberFormat="1" applyBorder="1"/>
    <xf numFmtId="0" fontId="11" fillId="0" borderId="23" xfId="2" applyBorder="1"/>
    <xf numFmtId="0" fontId="0" fillId="0" borderId="24" xfId="0" applyBorder="1"/>
    <xf numFmtId="2" fontId="0" fillId="0" borderId="5" xfId="0" applyNumberFormat="1" applyBorder="1"/>
    <xf numFmtId="0" fontId="0" fillId="0" borderId="5" xfId="0" applyBorder="1"/>
    <xf numFmtId="0" fontId="0" fillId="0" borderId="26" xfId="0" applyBorder="1"/>
    <xf numFmtId="0" fontId="0" fillId="0" borderId="25" xfId="0" applyBorder="1" applyAlignment="1">
      <alignment vertical="top" wrapText="1"/>
    </xf>
    <xf numFmtId="0" fontId="0" fillId="0" borderId="5" xfId="0" applyBorder="1" applyAlignment="1">
      <alignment wrapText="1"/>
    </xf>
    <xf numFmtId="1" fontId="11" fillId="0" borderId="5" xfId="2" applyNumberFormat="1" applyBorder="1"/>
    <xf numFmtId="1" fontId="0" fillId="0" borderId="5" xfId="0" applyNumberFormat="1" applyBorder="1"/>
    <xf numFmtId="0" fontId="0" fillId="0" borderId="25" xfId="0" applyBorder="1" applyAlignment="1">
      <alignment wrapText="1"/>
    </xf>
    <xf numFmtId="0" fontId="10" fillId="0" borderId="15" xfId="0" applyFont="1" applyBorder="1"/>
    <xf numFmtId="0" fontId="10" fillId="0" borderId="16" xfId="0" applyFont="1" applyBorder="1"/>
    <xf numFmtId="1" fontId="10" fillId="0" borderId="16" xfId="0" applyNumberFormat="1" applyFont="1" applyBorder="1"/>
    <xf numFmtId="0" fontId="0" fillId="0" borderId="16" xfId="0" applyBorder="1"/>
    <xf numFmtId="0" fontId="0" fillId="0" borderId="17" xfId="0" applyBorder="1"/>
    <xf numFmtId="0" fontId="0" fillId="0" borderId="12" xfId="0" applyBorder="1"/>
    <xf numFmtId="0" fontId="0" fillId="0" borderId="13" xfId="0" applyBorder="1"/>
    <xf numFmtId="0" fontId="0" fillId="0" borderId="29" xfId="0" applyBorder="1"/>
    <xf numFmtId="1" fontId="0" fillId="0" borderId="29" xfId="0" applyNumberFormat="1" applyBorder="1"/>
    <xf numFmtId="0" fontId="0" fillId="0" borderId="30" xfId="0" applyBorder="1"/>
    <xf numFmtId="0" fontId="10" fillId="0" borderId="18" xfId="0" applyFont="1" applyBorder="1"/>
    <xf numFmtId="0" fontId="0" fillId="0" borderId="31" xfId="0" applyBorder="1"/>
    <xf numFmtId="1" fontId="0" fillId="0" borderId="31" xfId="0" applyNumberFormat="1" applyBorder="1"/>
    <xf numFmtId="0" fontId="10" fillId="0" borderId="31" xfId="0" applyFont="1" applyBorder="1"/>
    <xf numFmtId="0" fontId="0" fillId="0" borderId="32" xfId="0" applyBorder="1"/>
    <xf numFmtId="0" fontId="0" fillId="0" borderId="35" xfId="0" applyBorder="1" applyAlignment="1">
      <alignment horizontal="center" vertical="center" wrapText="1"/>
    </xf>
    <xf numFmtId="0" fontId="0" fillId="0" borderId="0" xfId="0"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1" fontId="13" fillId="5" borderId="5" xfId="0" applyNumberFormat="1" applyFont="1" applyFill="1" applyBorder="1"/>
    <xf numFmtId="0" fontId="9" fillId="5" borderId="5" xfId="0" applyFont="1" applyFill="1" applyBorder="1"/>
    <xf numFmtId="0" fontId="10" fillId="0" borderId="29" xfId="0" applyFont="1" applyBorder="1"/>
    <xf numFmtId="0" fontId="14" fillId="0" borderId="43" xfId="0" applyFont="1" applyBorder="1" applyAlignment="1">
      <alignment horizontal="center" wrapText="1"/>
    </xf>
    <xf numFmtId="0" fontId="10" fillId="0" borderId="5" xfId="0" applyFont="1" applyBorder="1" applyAlignment="1">
      <alignment horizontal="center"/>
    </xf>
    <xf numFmtId="0" fontId="14" fillId="0" borderId="5" xfId="0" applyFont="1" applyBorder="1"/>
    <xf numFmtId="0" fontId="16" fillId="0" borderId="0" xfId="0" applyFont="1"/>
    <xf numFmtId="14" fontId="16" fillId="0" borderId="0" xfId="0" applyNumberFormat="1" applyFont="1" applyAlignment="1">
      <alignment horizontal="right" vertical="top"/>
    </xf>
    <xf numFmtId="14" fontId="12" fillId="0" borderId="0" xfId="0" applyNumberFormat="1" applyFont="1" applyAlignment="1">
      <alignment vertical="top"/>
    </xf>
    <xf numFmtId="0" fontId="16" fillId="0" borderId="0" xfId="0" applyFont="1" applyAlignment="1">
      <alignment vertical="top"/>
    </xf>
    <xf numFmtId="0" fontId="17" fillId="0" borderId="0" xfId="0" applyFont="1" applyAlignment="1">
      <alignment vertical="center" wrapText="1"/>
    </xf>
    <xf numFmtId="0" fontId="19" fillId="0" borderId="0" xfId="0" applyFont="1"/>
    <xf numFmtId="0" fontId="18" fillId="0" borderId="5" xfId="0" applyFont="1" applyBorder="1"/>
    <xf numFmtId="0" fontId="19" fillId="0" borderId="5" xfId="0" applyFont="1" applyBorder="1"/>
    <xf numFmtId="0" fontId="19" fillId="0" borderId="5" xfId="0" applyFont="1" applyBorder="1" applyAlignment="1">
      <alignment horizontal="center"/>
    </xf>
    <xf numFmtId="0" fontId="11" fillId="0" borderId="5" xfId="2" applyBorder="1"/>
    <xf numFmtId="0" fontId="19" fillId="0" borderId="2" xfId="0" applyFont="1" applyBorder="1"/>
    <xf numFmtId="0" fontId="11" fillId="0" borderId="5" xfId="2" applyBorder="1" applyAlignment="1">
      <alignment horizontal="center" vertical="center"/>
    </xf>
    <xf numFmtId="0" fontId="19" fillId="0" borderId="0" xfId="3" applyFont="1"/>
    <xf numFmtId="0" fontId="11" fillId="0" borderId="0" xfId="2"/>
    <xf numFmtId="0" fontId="18" fillId="0" borderId="5" xfId="3" applyFont="1" applyBorder="1"/>
    <xf numFmtId="0" fontId="19" fillId="0" borderId="5" xfId="3" applyFont="1" applyBorder="1"/>
    <xf numFmtId="0" fontId="19" fillId="0" borderId="5" xfId="3" applyFont="1" applyBorder="1" applyAlignment="1">
      <alignment horizontal="center"/>
    </xf>
    <xf numFmtId="0" fontId="18" fillId="0" borderId="0" xfId="3" applyFont="1"/>
    <xf numFmtId="0" fontId="19" fillId="0" borderId="0" xfId="3" applyFont="1" applyAlignment="1">
      <alignment horizontal="center"/>
    </xf>
    <xf numFmtId="0" fontId="19" fillId="0" borderId="2" xfId="3" applyFont="1" applyBorder="1"/>
    <xf numFmtId="0" fontId="3" fillId="0" borderId="5" xfId="0" applyFont="1" applyBorder="1" applyAlignment="1" applyProtection="1">
      <alignment horizontal="center" vertical="center" wrapText="1"/>
      <protection locked="0"/>
    </xf>
    <xf numFmtId="0" fontId="10" fillId="0" borderId="5" xfId="0" applyFont="1" applyBorder="1" applyAlignment="1">
      <alignment horizontal="left"/>
    </xf>
    <xf numFmtId="0" fontId="10" fillId="0" borderId="5" xfId="0" applyFont="1" applyBorder="1"/>
    <xf numFmtId="0" fontId="16" fillId="0" borderId="0" xfId="0" applyFont="1" applyAlignment="1">
      <alignment horizontal="right" vertical="top"/>
    </xf>
    <xf numFmtId="14" fontId="12" fillId="0" borderId="0" xfId="0" applyNumberFormat="1" applyFont="1" applyAlignment="1">
      <alignment horizontal="right" vertical="top"/>
    </xf>
    <xf numFmtId="0" fontId="12" fillId="0" borderId="0" xfId="0" applyFont="1" applyAlignment="1">
      <alignment vertical="top"/>
    </xf>
    <xf numFmtId="0" fontId="16" fillId="0" borderId="0" xfId="0" applyFont="1" applyAlignment="1">
      <alignment vertical="top" wrapText="1"/>
    </xf>
    <xf numFmtId="0" fontId="0" fillId="0" borderId="17" xfId="0" applyFill="1" applyBorder="1" applyAlignment="1">
      <alignment vertical="top" wrapText="1"/>
    </xf>
    <xf numFmtId="0" fontId="0" fillId="0" borderId="18" xfId="0" applyBorder="1" applyAlignment="1"/>
    <xf numFmtId="0" fontId="0" fillId="0" borderId="31" xfId="0" applyBorder="1" applyAlignment="1"/>
    <xf numFmtId="0" fontId="0" fillId="0" borderId="5" xfId="0" applyBorder="1" applyAlignment="1"/>
    <xf numFmtId="0" fontId="10" fillId="0" borderId="0" xfId="0" applyFont="1" applyBorder="1" applyAlignment="1">
      <alignment horizontal="left"/>
    </xf>
    <xf numFmtId="0" fontId="11" fillId="5" borderId="0" xfId="2" applyFill="1"/>
    <xf numFmtId="14" fontId="3" fillId="0" borderId="5" xfId="0" applyNumberFormat="1" applyFont="1" applyBorder="1" applyAlignment="1" applyProtection="1">
      <alignment horizontal="center" vertical="center"/>
      <protection locked="0"/>
    </xf>
    <xf numFmtId="0" fontId="3"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0" fillId="5" borderId="25" xfId="0" applyFill="1" applyBorder="1"/>
    <xf numFmtId="0" fontId="0" fillId="5" borderId="5" xfId="0" applyFill="1" applyBorder="1"/>
    <xf numFmtId="1" fontId="0" fillId="5" borderId="5" xfId="0" applyNumberFormat="1" applyFill="1" applyBorder="1"/>
    <xf numFmtId="1" fontId="11" fillId="5" borderId="23" xfId="2" applyNumberFormat="1" applyFill="1" applyBorder="1"/>
    <xf numFmtId="1" fontId="0" fillId="5" borderId="23" xfId="0" applyNumberFormat="1" applyFill="1" applyBorder="1"/>
    <xf numFmtId="0" fontId="10" fillId="5" borderId="5" xfId="0" applyFont="1" applyFill="1" applyBorder="1"/>
    <xf numFmtId="1" fontId="0" fillId="0" borderId="16" xfId="0" applyNumberFormat="1" applyBorder="1"/>
    <xf numFmtId="164" fontId="0" fillId="0" borderId="16" xfId="0" applyNumberFormat="1" applyBorder="1"/>
    <xf numFmtId="164" fontId="0" fillId="0" borderId="5" xfId="0" applyNumberFormat="1" applyBorder="1"/>
    <xf numFmtId="0" fontId="0" fillId="0" borderId="0" xfId="0" applyAlignment="1">
      <alignment wrapText="1"/>
    </xf>
    <xf numFmtId="0" fontId="19" fillId="0" borderId="16" xfId="3" applyFont="1" applyBorder="1" applyAlignment="1">
      <alignment horizontal="left" vertical="center"/>
    </xf>
    <xf numFmtId="0" fontId="19" fillId="5" borderId="16" xfId="3" applyFont="1" applyFill="1" applyBorder="1" applyAlignment="1">
      <alignment vertical="center"/>
    </xf>
    <xf numFmtId="0" fontId="19" fillId="5" borderId="5" xfId="3" applyFont="1" applyFill="1" applyBorder="1"/>
    <xf numFmtId="0" fontId="3" fillId="4" borderId="5" xfId="0" applyFont="1" applyFill="1" applyBorder="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0" borderId="5" xfId="0" applyFont="1" applyBorder="1" applyAlignment="1" applyProtection="1">
      <alignment horizontal="center" vertical="center" wrapText="1"/>
      <protection locked="0"/>
    </xf>
    <xf numFmtId="0" fontId="3" fillId="3" borderId="5" xfId="0" applyFont="1" applyFill="1" applyBorder="1" applyAlignment="1">
      <alignment horizontal="center" vertical="center"/>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4" borderId="5" xfId="0" applyFont="1" applyFill="1" applyBorder="1" applyAlignment="1">
      <alignment horizontal="center" vertical="center"/>
    </xf>
    <xf numFmtId="0" fontId="3" fillId="0" borderId="5" xfId="0" applyFont="1" applyBorder="1" applyAlignment="1" applyProtection="1">
      <alignment horizontal="center" vertical="center"/>
      <protection locked="0"/>
    </xf>
    <xf numFmtId="0" fontId="3" fillId="0" borderId="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3" borderId="5" xfId="0" applyFont="1" applyFill="1" applyBorder="1" applyAlignment="1">
      <alignment horizontal="center" vertical="center" wrapText="1"/>
    </xf>
    <xf numFmtId="0" fontId="4" fillId="4" borderId="5" xfId="0" applyFont="1" applyFill="1" applyBorder="1" applyAlignment="1">
      <alignment horizontal="center" vertical="center"/>
    </xf>
    <xf numFmtId="0" fontId="3" fillId="0" borderId="5" xfId="0" applyFont="1" applyBorder="1" applyAlignment="1" applyProtection="1">
      <alignment horizontal="left" vertical="top" wrapText="1"/>
      <protection locked="0"/>
    </xf>
    <xf numFmtId="10" fontId="3" fillId="0" borderId="5" xfId="0" applyNumberFormat="1" applyFont="1" applyBorder="1" applyAlignment="1" applyProtection="1">
      <alignment horizontal="center" vertical="center" wrapText="1"/>
      <protection locked="0"/>
    </xf>
    <xf numFmtId="164" fontId="3" fillId="4" borderId="5" xfId="0" applyNumberFormat="1" applyFont="1" applyFill="1" applyBorder="1" applyAlignment="1">
      <alignment horizontal="center" vertical="center"/>
    </xf>
    <xf numFmtId="0" fontId="3" fillId="4" borderId="5" xfId="0" applyFont="1" applyFill="1" applyBorder="1" applyAlignment="1">
      <alignment horizontal="left" vertical="top"/>
    </xf>
    <xf numFmtId="0" fontId="3" fillId="0" borderId="5" xfId="0" applyFont="1" applyBorder="1" applyAlignment="1" applyProtection="1">
      <alignment vertical="top" wrapText="1"/>
      <protection locked="0"/>
    </xf>
    <xf numFmtId="14" fontId="3" fillId="0" borderId="5" xfId="0" applyNumberFormat="1" applyFont="1" applyBorder="1" applyAlignment="1" applyProtection="1">
      <alignment horizontal="center" vertical="center"/>
      <protection locked="0"/>
    </xf>
    <xf numFmtId="0" fontId="14" fillId="5" borderId="1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23" xfId="0" applyFont="1" applyFill="1" applyBorder="1" applyAlignment="1">
      <alignment horizontal="center" vertical="center" wrapText="1"/>
    </xf>
    <xf numFmtId="0" fontId="10" fillId="0" borderId="5" xfId="0" applyFont="1" applyBorder="1" applyAlignment="1">
      <alignment horizontal="left"/>
    </xf>
    <xf numFmtId="0" fontId="10" fillId="0" borderId="5" xfId="0" applyFont="1" applyBorder="1" applyAlignment="1"/>
    <xf numFmtId="0" fontId="16" fillId="0" borderId="5" xfId="0" applyFont="1" applyBorder="1" applyAlignment="1">
      <alignment horizontal="center"/>
    </xf>
    <xf numFmtId="0" fontId="0" fillId="0" borderId="5" xfId="0" applyBorder="1" applyAlignment="1">
      <alignment horizontal="center"/>
    </xf>
    <xf numFmtId="0" fontId="14" fillId="0" borderId="5" xfId="0" applyFont="1" applyBorder="1" applyAlignment="1">
      <alignment horizontal="center"/>
    </xf>
    <xf numFmtId="0" fontId="15" fillId="0" borderId="5" xfId="0" applyFont="1" applyBorder="1" applyAlignment="1">
      <alignment horizontal="center"/>
    </xf>
    <xf numFmtId="0" fontId="0" fillId="0" borderId="5" xfId="0" applyBorder="1" applyAlignment="1">
      <alignment horizontal="center" wrapText="1"/>
    </xf>
    <xf numFmtId="0" fontId="10" fillId="0" borderId="33" xfId="0" applyFont="1" applyBorder="1" applyAlignment="1">
      <alignment horizontal="right"/>
    </xf>
    <xf numFmtId="0" fontId="10" fillId="0" borderId="28" xfId="0" applyFont="1" applyBorder="1" applyAlignment="1">
      <alignment horizontal="right"/>
    </xf>
    <xf numFmtId="0" fontId="10" fillId="0" borderId="37" xfId="0" applyFont="1" applyBorder="1" applyAlignment="1">
      <alignment horizontal="right"/>
    </xf>
    <xf numFmtId="0" fontId="10" fillId="0" borderId="12" xfId="0" applyFont="1" applyBorder="1" applyAlignment="1">
      <alignment horizontal="left"/>
    </xf>
    <xf numFmtId="0" fontId="10" fillId="0" borderId="13" xfId="0" applyFont="1" applyBorder="1" applyAlignment="1">
      <alignment horizontal="left"/>
    </xf>
    <xf numFmtId="0" fontId="0" fillId="0" borderId="19"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10" fillId="0" borderId="27" xfId="0" applyFont="1" applyBorder="1" applyAlignment="1">
      <alignment horizontal="left"/>
    </xf>
    <xf numFmtId="0" fontId="10" fillId="0" borderId="28"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33" xfId="0" applyFont="1" applyBorder="1" applyAlignment="1">
      <alignment horizontal="center"/>
    </xf>
    <xf numFmtId="0" fontId="10" fillId="0" borderId="28" xfId="0" applyFont="1" applyBorder="1" applyAlignment="1">
      <alignment horizontal="center"/>
    </xf>
    <xf numFmtId="0" fontId="10" fillId="0" borderId="34" xfId="0" applyFont="1" applyBorder="1" applyAlignment="1">
      <alignment horizontal="center"/>
    </xf>
    <xf numFmtId="0" fontId="10" fillId="0" borderId="38" xfId="0" applyFont="1" applyBorder="1" applyAlignment="1">
      <alignment horizontal="right"/>
    </xf>
    <xf numFmtId="0" fontId="10" fillId="0" borderId="0" xfId="0" applyFont="1" applyBorder="1" applyAlignment="1">
      <alignment horizontal="right"/>
    </xf>
    <xf numFmtId="0" fontId="10" fillId="0" borderId="9" xfId="0" applyFont="1" applyBorder="1" applyAlignment="1">
      <alignment horizontal="right"/>
    </xf>
    <xf numFmtId="0" fontId="10" fillId="0" borderId="39" xfId="0" applyFont="1" applyBorder="1" applyAlignment="1">
      <alignment horizontal="right"/>
    </xf>
    <xf numFmtId="0" fontId="10" fillId="0" borderId="1" xfId="0" applyFont="1" applyBorder="1" applyAlignment="1">
      <alignment horizontal="right"/>
    </xf>
    <xf numFmtId="0" fontId="10" fillId="0" borderId="11" xfId="0" applyFont="1" applyBorder="1" applyAlignment="1">
      <alignment horizontal="right"/>
    </xf>
    <xf numFmtId="0" fontId="10" fillId="0" borderId="40" xfId="0" applyFont="1" applyBorder="1" applyAlignment="1">
      <alignment horizontal="right"/>
    </xf>
    <xf numFmtId="0" fontId="10" fillId="0" borderId="41" xfId="0" applyFont="1" applyBorder="1" applyAlignment="1">
      <alignment horizontal="right"/>
    </xf>
    <xf numFmtId="0" fontId="10" fillId="0" borderId="42" xfId="0" applyFont="1" applyBorder="1" applyAlignment="1">
      <alignment horizontal="right"/>
    </xf>
    <xf numFmtId="0" fontId="10" fillId="0" borderId="44" xfId="0" applyFont="1" applyBorder="1" applyAlignment="1">
      <alignment horizontal="center"/>
    </xf>
    <xf numFmtId="0" fontId="10" fillId="0" borderId="41" xfId="0" applyFont="1" applyBorder="1" applyAlignment="1">
      <alignment horizontal="center"/>
    </xf>
    <xf numFmtId="0" fontId="10" fillId="0" borderId="45" xfId="0" applyFont="1" applyBorder="1" applyAlignment="1">
      <alignment horizontal="center"/>
    </xf>
    <xf numFmtId="0" fontId="16" fillId="0" borderId="0" xfId="0" applyFont="1" applyAlignment="1">
      <alignment vertical="top" wrapText="1"/>
    </xf>
    <xf numFmtId="0" fontId="0" fillId="0" borderId="0" xfId="0" applyAlignment="1">
      <alignment horizontal="center"/>
    </xf>
    <xf numFmtId="0" fontId="16" fillId="0" borderId="0" xfId="0" applyFont="1" applyAlignment="1">
      <alignment horizontal="right" vertical="top"/>
    </xf>
    <xf numFmtId="14" fontId="12" fillId="0" borderId="0" xfId="0" applyNumberFormat="1" applyFont="1" applyAlignment="1">
      <alignment horizontal="right" vertical="top"/>
    </xf>
    <xf numFmtId="0" fontId="12" fillId="0" borderId="0" xfId="0" applyFont="1" applyAlignment="1">
      <alignment vertical="top"/>
    </xf>
    <xf numFmtId="0" fontId="18" fillId="0" borderId="5" xfId="0" applyFont="1" applyBorder="1" applyAlignment="1">
      <alignment horizontal="center"/>
    </xf>
    <xf numFmtId="0" fontId="19" fillId="5" borderId="16" xfId="3" applyFont="1" applyFill="1" applyBorder="1" applyAlignment="1">
      <alignment horizontal="center" vertical="center"/>
    </xf>
    <xf numFmtId="0" fontId="19" fillId="5" borderId="23" xfId="3" applyFont="1" applyFill="1" applyBorder="1" applyAlignment="1">
      <alignment horizontal="center" vertical="center"/>
    </xf>
    <xf numFmtId="0" fontId="18" fillId="0" borderId="5" xfId="3" applyFont="1" applyBorder="1" applyAlignment="1">
      <alignment horizontal="center"/>
    </xf>
    <xf numFmtId="0" fontId="18" fillId="0" borderId="2" xfId="3" applyFont="1" applyBorder="1" applyAlignment="1">
      <alignment horizontal="center"/>
    </xf>
    <xf numFmtId="0" fontId="18" fillId="0" borderId="4" xfId="3" applyFont="1" applyBorder="1" applyAlignment="1">
      <alignment horizontal="center"/>
    </xf>
  </cellXfs>
  <cellStyles count="4">
    <cellStyle name="Excel Built-in Normal" xfId="2"/>
    <cellStyle name="Normal" xfId="0" builtinId="0"/>
    <cellStyle name="Normal 3"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89647</xdr:colOff>
      <xdr:row>38</xdr:row>
      <xdr:rowOff>33618</xdr:rowOff>
    </xdr:from>
    <xdr:to>
      <xdr:col>25</xdr:col>
      <xdr:colOff>431930</xdr:colOff>
      <xdr:row>55</xdr:row>
      <xdr:rowOff>36032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8236323" y="9457765"/>
          <a:ext cx="9419048" cy="3095238"/>
        </a:xfrm>
        <a:prstGeom prst="rect">
          <a:avLst/>
        </a:prstGeom>
      </xdr:spPr>
    </xdr:pic>
    <xdr:clientData/>
  </xdr:twoCellAnchor>
  <xdr:twoCellAnchor editAs="oneCell">
    <xdr:from>
      <xdr:col>19</xdr:col>
      <xdr:colOff>134471</xdr:colOff>
      <xdr:row>2</xdr:row>
      <xdr:rowOff>89647</xdr:rowOff>
    </xdr:from>
    <xdr:to>
      <xdr:col>28</xdr:col>
      <xdr:colOff>362849</xdr:colOff>
      <xdr:row>28</xdr:row>
      <xdr:rowOff>15514</xdr:rowOff>
    </xdr:to>
    <xdr:pic>
      <xdr:nvPicPr>
        <xdr:cNvPr id="3" name="Picture 2">
          <a:extLst>
            <a:ext uri="{FF2B5EF4-FFF2-40B4-BE49-F238E27FC236}">
              <a16:creationId xmlns:a16="http://schemas.microsoft.com/office/drawing/2014/main" xmlns="" id="{7A0D913D-2B40-4DEA-8DBA-FAB84F120F14}"/>
            </a:ext>
          </a:extLst>
        </xdr:cNvPr>
        <xdr:cNvPicPr>
          <a:picLocks noChangeAspect="1"/>
        </xdr:cNvPicPr>
      </xdr:nvPicPr>
      <xdr:blipFill>
        <a:blip xmlns:r="http://schemas.openxmlformats.org/officeDocument/2006/relationships" r:embed="rId2"/>
        <a:stretch>
          <a:fillRect/>
        </a:stretch>
      </xdr:blipFill>
      <xdr:spPr>
        <a:xfrm>
          <a:off x="13379824" y="1266265"/>
          <a:ext cx="6257143" cy="5876190"/>
        </a:xfrm>
        <a:prstGeom prst="rect">
          <a:avLst/>
        </a:prstGeom>
      </xdr:spPr>
    </xdr:pic>
    <xdr:clientData/>
  </xdr:twoCellAnchor>
  <xdr:twoCellAnchor editAs="oneCell">
    <xdr:from>
      <xdr:col>1</xdr:col>
      <xdr:colOff>0</xdr:colOff>
      <xdr:row>38</xdr:row>
      <xdr:rowOff>67235</xdr:rowOff>
    </xdr:from>
    <xdr:to>
      <xdr:col>19</xdr:col>
      <xdr:colOff>77936</xdr:colOff>
      <xdr:row>78</xdr:row>
      <xdr:rowOff>164933</xdr:rowOff>
    </xdr:to>
    <xdr:pic>
      <xdr:nvPicPr>
        <xdr:cNvPr id="4" name="Picture 3"/>
        <xdr:cNvPicPr>
          <a:picLocks noChangeAspect="1"/>
        </xdr:cNvPicPr>
      </xdr:nvPicPr>
      <xdr:blipFill>
        <a:blip xmlns:r="http://schemas.openxmlformats.org/officeDocument/2006/relationships" r:embed="rId3"/>
        <a:stretch>
          <a:fillRect/>
        </a:stretch>
      </xdr:blipFill>
      <xdr:spPr>
        <a:xfrm>
          <a:off x="313765" y="9491382"/>
          <a:ext cx="13009524" cy="7314286"/>
        </a:xfrm>
        <a:prstGeom prst="rect">
          <a:avLst/>
        </a:prstGeom>
      </xdr:spPr>
    </xdr:pic>
    <xdr:clientData/>
  </xdr:twoCellAnchor>
  <xdr:twoCellAnchor editAs="oneCell">
    <xdr:from>
      <xdr:col>20</xdr:col>
      <xdr:colOff>100852</xdr:colOff>
      <xdr:row>38</xdr:row>
      <xdr:rowOff>33618</xdr:rowOff>
    </xdr:from>
    <xdr:to>
      <xdr:col>39</xdr:col>
      <xdr:colOff>246023</xdr:colOff>
      <xdr:row>78</xdr:row>
      <xdr:rowOff>131316</xdr:rowOff>
    </xdr:to>
    <xdr:pic>
      <xdr:nvPicPr>
        <xdr:cNvPr id="5" name="Picture 4"/>
        <xdr:cNvPicPr>
          <a:picLocks noChangeAspect="1"/>
        </xdr:cNvPicPr>
      </xdr:nvPicPr>
      <xdr:blipFill>
        <a:blip xmlns:r="http://schemas.openxmlformats.org/officeDocument/2006/relationships" r:embed="rId4"/>
        <a:stretch>
          <a:fillRect/>
        </a:stretch>
      </xdr:blipFill>
      <xdr:spPr>
        <a:xfrm>
          <a:off x="14029764" y="9457765"/>
          <a:ext cx="13009524" cy="7314286"/>
        </a:xfrm>
        <a:prstGeom prst="rect">
          <a:avLst/>
        </a:prstGeom>
      </xdr:spPr>
    </xdr:pic>
    <xdr:clientData/>
  </xdr:twoCellAnchor>
  <xdr:twoCellAnchor editAs="oneCell">
    <xdr:from>
      <xdr:col>1</xdr:col>
      <xdr:colOff>0</xdr:colOff>
      <xdr:row>80</xdr:row>
      <xdr:rowOff>0</xdr:rowOff>
    </xdr:from>
    <xdr:to>
      <xdr:col>19</xdr:col>
      <xdr:colOff>77936</xdr:colOff>
      <xdr:row>120</xdr:row>
      <xdr:rowOff>142522</xdr:rowOff>
    </xdr:to>
    <xdr:pic>
      <xdr:nvPicPr>
        <xdr:cNvPr id="6" name="Picture 5"/>
        <xdr:cNvPicPr>
          <a:picLocks noChangeAspect="1"/>
        </xdr:cNvPicPr>
      </xdr:nvPicPr>
      <xdr:blipFill>
        <a:blip xmlns:r="http://schemas.openxmlformats.org/officeDocument/2006/relationships" r:embed="rId5"/>
        <a:stretch>
          <a:fillRect/>
        </a:stretch>
      </xdr:blipFill>
      <xdr:spPr>
        <a:xfrm>
          <a:off x="313765" y="16999324"/>
          <a:ext cx="13009524" cy="7314286"/>
        </a:xfrm>
        <a:prstGeom prst="rect">
          <a:avLst/>
        </a:prstGeom>
      </xdr:spPr>
    </xdr:pic>
    <xdr:clientData/>
  </xdr:twoCellAnchor>
  <xdr:twoCellAnchor editAs="oneCell">
    <xdr:from>
      <xdr:col>1</xdr:col>
      <xdr:colOff>0</xdr:colOff>
      <xdr:row>121</xdr:row>
      <xdr:rowOff>0</xdr:rowOff>
    </xdr:from>
    <xdr:to>
      <xdr:col>19</xdr:col>
      <xdr:colOff>77936</xdr:colOff>
      <xdr:row>161</xdr:row>
      <xdr:rowOff>142521</xdr:rowOff>
    </xdr:to>
    <xdr:pic>
      <xdr:nvPicPr>
        <xdr:cNvPr id="7" name="Picture 6"/>
        <xdr:cNvPicPr>
          <a:picLocks noChangeAspect="1"/>
        </xdr:cNvPicPr>
      </xdr:nvPicPr>
      <xdr:blipFill>
        <a:blip xmlns:r="http://schemas.openxmlformats.org/officeDocument/2006/relationships" r:embed="rId6"/>
        <a:stretch>
          <a:fillRect/>
        </a:stretch>
      </xdr:blipFill>
      <xdr:spPr>
        <a:xfrm>
          <a:off x="313765" y="24350382"/>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219075</xdr:colOff>
      <xdr:row>1</xdr:row>
      <xdr:rowOff>47625</xdr:rowOff>
    </xdr:from>
    <xdr:to>
      <xdr:col>16</xdr:col>
      <xdr:colOff>18475</xdr:colOff>
      <xdr:row>19</xdr:row>
      <xdr:rowOff>18625</xdr:rowOff>
    </xdr:to>
    <xdr:pic>
      <xdr:nvPicPr>
        <xdr:cNvPr id="3" name="Picture 2">
          <a:extLst>
            <a:ext uri="{FF2B5EF4-FFF2-40B4-BE49-F238E27FC236}">
              <a16:creationId xmlns:a16="http://schemas.microsoft.com/office/drawing/2014/main" xmlns="" id="{D5F74167-22C0-4BB9-A912-6E972C320CBE}"/>
            </a:ext>
          </a:extLst>
        </xdr:cNvPr>
        <xdr:cNvPicPr>
          <a:picLocks noChangeAspect="1"/>
        </xdr:cNvPicPr>
      </xdr:nvPicPr>
      <xdr:blipFill>
        <a:blip xmlns:r="http://schemas.openxmlformats.org/officeDocument/2006/relationships" r:embed="rId1"/>
        <a:stretch>
          <a:fillRect/>
        </a:stretch>
      </xdr:blipFill>
      <xdr:spPr>
        <a:xfrm>
          <a:off x="5629275" y="238125"/>
          <a:ext cx="4600000" cy="3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238125</xdr:colOff>
      <xdr:row>2</xdr:row>
      <xdr:rowOff>47625</xdr:rowOff>
    </xdr:from>
    <xdr:to>
      <xdr:col>14</xdr:col>
      <xdr:colOff>456809</xdr:colOff>
      <xdr:row>21</xdr:row>
      <xdr:rowOff>104315</xdr:rowOff>
    </xdr:to>
    <xdr:pic>
      <xdr:nvPicPr>
        <xdr:cNvPr id="2" name="Picture 1">
          <a:extLst>
            <a:ext uri="{FF2B5EF4-FFF2-40B4-BE49-F238E27FC236}">
              <a16:creationId xmlns:a16="http://schemas.microsoft.com/office/drawing/2014/main" xmlns="" id="{8CFFF0B2-59A1-49DF-93B6-DE4DF0D7397B}"/>
            </a:ext>
          </a:extLst>
        </xdr:cNvPr>
        <xdr:cNvPicPr>
          <a:picLocks noChangeAspect="1"/>
        </xdr:cNvPicPr>
      </xdr:nvPicPr>
      <xdr:blipFill>
        <a:blip xmlns:r="http://schemas.openxmlformats.org/officeDocument/2006/relationships" r:embed="rId1"/>
        <a:stretch>
          <a:fillRect/>
        </a:stretch>
      </xdr:blipFill>
      <xdr:spPr>
        <a:xfrm>
          <a:off x="4924425" y="428625"/>
          <a:ext cx="3123809" cy="36761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tabSelected="1" view="pageLayout" topLeftCell="A11" zoomScale="85" zoomScaleNormal="74" zoomScalePageLayoutView="85" workbookViewId="0">
      <selection activeCell="C27" sqref="C27"/>
    </sheetView>
  </sheetViews>
  <sheetFormatPr defaultColWidth="9.125" defaultRowHeight="15.75"/>
  <cols>
    <col min="1" max="1" width="14.75" style="1" customWidth="1"/>
    <col min="2" max="2" width="13.25" style="1" customWidth="1"/>
    <col min="3" max="3" width="12" style="1" customWidth="1"/>
    <col min="4" max="4" width="15.875" style="1" customWidth="1"/>
    <col min="5" max="5" width="10.125" style="1" customWidth="1"/>
    <col min="6" max="6" width="16.125" style="1" customWidth="1"/>
    <col min="7" max="7" width="9.125" style="1" hidden="1" customWidth="1"/>
    <col min="8" max="8" width="58" style="1" hidden="1" customWidth="1"/>
    <col min="9" max="9" width="9.125" style="1" hidden="1" customWidth="1"/>
    <col min="10" max="10" width="40.5" style="1" hidden="1" customWidth="1"/>
    <col min="11" max="11" width="1.5" style="1" hidden="1" customWidth="1"/>
    <col min="12" max="12" width="1.75" style="1" hidden="1" customWidth="1"/>
    <col min="13" max="16384" width="9.125" style="1"/>
  </cols>
  <sheetData>
    <row r="1" spans="1:11">
      <c r="A1" s="125" t="s">
        <v>208</v>
      </c>
      <c r="B1" s="126"/>
      <c r="C1" s="126"/>
      <c r="D1" s="126"/>
      <c r="E1" s="126"/>
      <c r="F1" s="126"/>
    </row>
    <row r="2" spans="1:11">
      <c r="A2" s="126"/>
      <c r="B2" s="126"/>
      <c r="C2" s="126"/>
      <c r="D2" s="126"/>
      <c r="E2" s="126"/>
      <c r="F2" s="126"/>
    </row>
    <row r="3" spans="1:11" ht="16.5" customHeight="1">
      <c r="A3" s="126"/>
      <c r="B3" s="126"/>
      <c r="C3" s="126"/>
      <c r="D3" s="126"/>
      <c r="E3" s="126"/>
      <c r="F3" s="126"/>
    </row>
    <row r="4" spans="1:11">
      <c r="A4" s="126"/>
      <c r="B4" s="126"/>
      <c r="C4" s="126"/>
      <c r="D4" s="126"/>
      <c r="E4" s="126"/>
      <c r="F4" s="126"/>
    </row>
    <row r="5" spans="1:11" hidden="1">
      <c r="A5" s="126"/>
      <c r="B5" s="126"/>
      <c r="C5" s="126"/>
      <c r="D5" s="126"/>
      <c r="E5" s="126"/>
      <c r="F5" s="126"/>
    </row>
    <row r="6" spans="1:11" hidden="1">
      <c r="A6" s="126"/>
      <c r="B6" s="126"/>
      <c r="C6" s="126"/>
      <c r="D6" s="126"/>
      <c r="E6" s="126"/>
      <c r="F6" s="126"/>
    </row>
    <row r="7" spans="1:11" hidden="1">
      <c r="A7" s="126"/>
      <c r="B7" s="126"/>
      <c r="C7" s="126"/>
      <c r="D7" s="126"/>
      <c r="E7" s="126"/>
      <c r="F7" s="126"/>
    </row>
    <row r="8" spans="1:11">
      <c r="A8" s="127" t="s">
        <v>0</v>
      </c>
      <c r="B8" s="128"/>
      <c r="C8" s="128"/>
      <c r="D8" s="128"/>
      <c r="E8" s="128"/>
      <c r="F8" s="128"/>
    </row>
    <row r="9" spans="1:11">
      <c r="A9" s="129"/>
      <c r="B9" s="129"/>
      <c r="C9" s="129"/>
      <c r="D9" s="129"/>
      <c r="E9" s="129"/>
      <c r="F9" s="129"/>
      <c r="G9" s="2"/>
    </row>
    <row r="10" spans="1:11">
      <c r="A10" s="130" t="s">
        <v>1</v>
      </c>
      <c r="B10" s="131"/>
      <c r="C10" s="131"/>
      <c r="D10" s="131"/>
      <c r="E10" s="132"/>
      <c r="F10" s="3" t="s">
        <v>2</v>
      </c>
    </row>
    <row r="11" spans="1:11" ht="47.25">
      <c r="A11" s="4" t="s">
        <v>3</v>
      </c>
      <c r="B11" s="5" t="s">
        <v>357</v>
      </c>
      <c r="C11" s="25" t="s">
        <v>4</v>
      </c>
      <c r="D11" s="27" t="s">
        <v>359</v>
      </c>
      <c r="E11" s="25" t="s">
        <v>5</v>
      </c>
      <c r="F11" s="5" t="s">
        <v>360</v>
      </c>
    </row>
    <row r="12" spans="1:11" ht="31.5">
      <c r="A12" s="4" t="s">
        <v>6</v>
      </c>
      <c r="B12" s="5" t="s">
        <v>10</v>
      </c>
      <c r="C12" s="25" t="s">
        <v>8</v>
      </c>
      <c r="D12" s="133" t="s">
        <v>25</v>
      </c>
      <c r="E12" s="133"/>
      <c r="F12" s="133"/>
      <c r="K12" s="1" t="s">
        <v>10</v>
      </c>
    </row>
    <row r="13" spans="1:11">
      <c r="A13" s="134" t="s">
        <v>11</v>
      </c>
      <c r="B13" s="134"/>
      <c r="C13" s="134"/>
      <c r="D13" s="134"/>
      <c r="E13" s="134"/>
      <c r="F13" s="134"/>
      <c r="J13" s="6" t="s">
        <v>12</v>
      </c>
      <c r="K13" s="1" t="s">
        <v>13</v>
      </c>
    </row>
    <row r="14" spans="1:11" ht="63">
      <c r="A14" s="7" t="s">
        <v>14</v>
      </c>
      <c r="B14" s="124" t="str">
        <f>CONCATENATE(B15," ",D15," ",F15," ",B16," ",D16," ",F16," ",B17," ",D17," ",F17," ",B18," ",D18," ",F18)</f>
        <v>FLAT NO. 604,  6TH FLOOR, WING E3,AKSHAR RIVERGATE,   SURVEY NO. 100/1/2, CHAVANE, NEAR KCT MADHYAMIK VIDYALAYA CHAVANE, PANVEL, RAIGAD, MAHARASHTRA, 410206</v>
      </c>
      <c r="C14" s="124"/>
      <c r="D14" s="124"/>
      <c r="E14" s="124"/>
      <c r="F14" s="124"/>
      <c r="J14" s="1" t="s">
        <v>15</v>
      </c>
      <c r="K14" s="1" t="s">
        <v>7</v>
      </c>
    </row>
    <row r="15" spans="1:11" ht="63">
      <c r="A15" s="7" t="s">
        <v>16</v>
      </c>
      <c r="B15" s="107" t="s">
        <v>361</v>
      </c>
      <c r="C15" s="7" t="s">
        <v>17</v>
      </c>
      <c r="D15" s="5" t="s">
        <v>362</v>
      </c>
      <c r="E15" s="7" t="s">
        <v>19</v>
      </c>
      <c r="F15" s="93" t="s">
        <v>363</v>
      </c>
      <c r="H15" s="8"/>
      <c r="J15" s="1" t="s">
        <v>20</v>
      </c>
      <c r="K15" s="1" t="s">
        <v>21</v>
      </c>
    </row>
    <row r="16" spans="1:11" ht="47.25">
      <c r="A16" s="7" t="s">
        <v>22</v>
      </c>
      <c r="B16" s="24"/>
      <c r="C16" s="25" t="s">
        <v>23</v>
      </c>
      <c r="D16" s="24"/>
      <c r="E16" s="7" t="s">
        <v>24</v>
      </c>
      <c r="F16" s="27" t="s">
        <v>364</v>
      </c>
      <c r="H16" s="1" t="s">
        <v>25</v>
      </c>
      <c r="J16" s="1" t="s">
        <v>26</v>
      </c>
    </row>
    <row r="17" spans="1:12" ht="65.25" customHeight="1">
      <c r="A17" s="4" t="s">
        <v>27</v>
      </c>
      <c r="B17" s="24" t="s">
        <v>365</v>
      </c>
      <c r="C17" s="4" t="s">
        <v>28</v>
      </c>
      <c r="D17" s="9" t="s">
        <v>367</v>
      </c>
      <c r="E17" s="25" t="s">
        <v>29</v>
      </c>
      <c r="F17" s="5" t="s">
        <v>327</v>
      </c>
      <c r="H17" s="1" t="s">
        <v>30</v>
      </c>
    </row>
    <row r="18" spans="1:12">
      <c r="A18" s="4" t="s">
        <v>31</v>
      </c>
      <c r="B18" s="5" t="s">
        <v>314</v>
      </c>
      <c r="C18" s="4" t="s">
        <v>32</v>
      </c>
      <c r="D18" s="5" t="s">
        <v>315</v>
      </c>
      <c r="E18" s="4" t="s">
        <v>33</v>
      </c>
      <c r="F18" s="5">
        <v>410206</v>
      </c>
      <c r="H18" s="1" t="s">
        <v>34</v>
      </c>
      <c r="J18" s="1" t="s">
        <v>35</v>
      </c>
      <c r="L18" s="1" t="s">
        <v>35</v>
      </c>
    </row>
    <row r="19" spans="1:12" ht="63">
      <c r="A19" s="7" t="s">
        <v>207</v>
      </c>
      <c r="B19" s="5" t="s">
        <v>325</v>
      </c>
      <c r="C19" s="7" t="s">
        <v>36</v>
      </c>
      <c r="D19" s="5" t="s">
        <v>368</v>
      </c>
      <c r="E19" s="25" t="s">
        <v>37</v>
      </c>
      <c r="F19" s="9" t="s">
        <v>15</v>
      </c>
      <c r="H19" s="1" t="s">
        <v>38</v>
      </c>
      <c r="J19" s="1" t="s">
        <v>39</v>
      </c>
      <c r="L19" s="1" t="s">
        <v>39</v>
      </c>
    </row>
    <row r="20" spans="1:12" ht="63">
      <c r="A20" s="7" t="s">
        <v>40</v>
      </c>
      <c r="B20" s="24" t="s">
        <v>369</v>
      </c>
      <c r="C20" s="7" t="s">
        <v>41</v>
      </c>
      <c r="D20" s="24" t="s">
        <v>370</v>
      </c>
      <c r="E20" s="25" t="s">
        <v>42</v>
      </c>
      <c r="F20" s="9">
        <v>9833551180</v>
      </c>
      <c r="H20" s="1" t="s">
        <v>43</v>
      </c>
      <c r="J20" s="1" t="s">
        <v>44</v>
      </c>
      <c r="L20" s="1" t="s">
        <v>44</v>
      </c>
    </row>
    <row r="21" spans="1:12">
      <c r="A21" s="134" t="s">
        <v>45</v>
      </c>
      <c r="B21" s="134"/>
      <c r="C21" s="134"/>
      <c r="D21" s="134"/>
      <c r="E21" s="134"/>
      <c r="F21" s="134"/>
      <c r="H21" s="1" t="s">
        <v>46</v>
      </c>
      <c r="J21" s="1" t="s">
        <v>47</v>
      </c>
      <c r="L21" s="1" t="s">
        <v>47</v>
      </c>
    </row>
    <row r="22" spans="1:12">
      <c r="A22" s="4" t="s">
        <v>48</v>
      </c>
      <c r="B22" s="4" t="s">
        <v>49</v>
      </c>
      <c r="C22" s="4" t="s">
        <v>50</v>
      </c>
      <c r="D22" s="4" t="s">
        <v>51</v>
      </c>
      <c r="E22" s="141" t="s">
        <v>52</v>
      </c>
      <c r="F22" s="141"/>
      <c r="H22" s="1" t="s">
        <v>53</v>
      </c>
    </row>
    <row r="23" spans="1:12" ht="141.75" customHeight="1">
      <c r="A23" s="7" t="s">
        <v>54</v>
      </c>
      <c r="B23" s="9" t="s">
        <v>18</v>
      </c>
      <c r="C23" s="93" t="s">
        <v>18</v>
      </c>
      <c r="D23" s="93" t="s">
        <v>18</v>
      </c>
      <c r="E23" s="133" t="s">
        <v>18</v>
      </c>
      <c r="F23" s="133"/>
      <c r="H23" s="1" t="s">
        <v>55</v>
      </c>
    </row>
    <row r="24" spans="1:12" ht="66" customHeight="1">
      <c r="A24" s="7" t="s">
        <v>56</v>
      </c>
      <c r="B24" s="9" t="s">
        <v>391</v>
      </c>
      <c r="C24" s="24" t="s">
        <v>392</v>
      </c>
      <c r="D24" s="24" t="s">
        <v>358</v>
      </c>
      <c r="E24" s="133" t="s">
        <v>358</v>
      </c>
      <c r="F24" s="133"/>
      <c r="H24" s="1" t="s">
        <v>57</v>
      </c>
    </row>
    <row r="25" spans="1:12">
      <c r="A25" s="134" t="s">
        <v>58</v>
      </c>
      <c r="B25" s="134"/>
      <c r="C25" s="134"/>
      <c r="D25" s="134"/>
      <c r="E25" s="134"/>
      <c r="F25" s="134"/>
      <c r="H25" s="1" t="s">
        <v>59</v>
      </c>
    </row>
    <row r="26" spans="1:12" ht="71.25" customHeight="1">
      <c r="A26" s="25" t="s">
        <v>60</v>
      </c>
      <c r="B26" s="9" t="s">
        <v>39</v>
      </c>
      <c r="C26" s="7" t="s">
        <v>61</v>
      </c>
      <c r="D26" s="24" t="s">
        <v>39</v>
      </c>
      <c r="E26" s="25" t="s">
        <v>62</v>
      </c>
      <c r="F26" s="5">
        <v>1</v>
      </c>
      <c r="H26" s="1" t="s">
        <v>9</v>
      </c>
    </row>
    <row r="27" spans="1:12" ht="63.75" customHeight="1">
      <c r="A27" s="4" t="s">
        <v>63</v>
      </c>
      <c r="B27" s="110" t="s">
        <v>383</v>
      </c>
      <c r="C27" s="25" t="s">
        <v>64</v>
      </c>
      <c r="D27" s="24" t="s">
        <v>371</v>
      </c>
      <c r="E27" s="25" t="s">
        <v>65</v>
      </c>
      <c r="F27" s="108" t="s">
        <v>18</v>
      </c>
      <c r="H27" s="1" t="s">
        <v>66</v>
      </c>
    </row>
    <row r="28" spans="1:12" ht="63">
      <c r="A28" s="7" t="s">
        <v>67</v>
      </c>
      <c r="B28" s="5">
        <f>IF(D75="R.C.C./FRAME STRUCTURE",60,IF(D75="LOAD BEARING",50,IF(D75="GIRDER - STONE SLAB",50,IF(D75="TIN SHADE",0,IF(D75="COMPOSITE",50,)))))-(F26)</f>
        <v>59</v>
      </c>
      <c r="C28" s="7" t="s">
        <v>68</v>
      </c>
      <c r="D28" s="24" t="s">
        <v>372</v>
      </c>
      <c r="E28" s="7" t="s">
        <v>69</v>
      </c>
      <c r="F28" s="24" t="s">
        <v>373</v>
      </c>
      <c r="H28" s="1" t="s">
        <v>21</v>
      </c>
    </row>
    <row r="29" spans="1:12" ht="87" customHeight="1">
      <c r="A29" s="7" t="s">
        <v>70</v>
      </c>
      <c r="B29" s="5" t="s">
        <v>374</v>
      </c>
      <c r="C29" s="7" t="s">
        <v>71</v>
      </c>
      <c r="D29" s="5" t="s">
        <v>72</v>
      </c>
      <c r="E29" s="7" t="s">
        <v>73</v>
      </c>
      <c r="F29" s="5" t="s">
        <v>72</v>
      </c>
      <c r="H29" s="1" t="s">
        <v>74</v>
      </c>
    </row>
    <row r="30" spans="1:12" ht="84" customHeight="1">
      <c r="A30" s="7" t="s">
        <v>75</v>
      </c>
      <c r="B30" s="5" t="s">
        <v>72</v>
      </c>
      <c r="C30" s="7" t="s">
        <v>76</v>
      </c>
      <c r="D30" s="5" t="s">
        <v>18</v>
      </c>
      <c r="E30" s="7" t="s">
        <v>77</v>
      </c>
      <c r="F30" s="9" t="s">
        <v>387</v>
      </c>
      <c r="H30" s="1" t="s">
        <v>78</v>
      </c>
    </row>
    <row r="31" spans="1:12" ht="35.25" customHeight="1">
      <c r="A31" s="7" t="s">
        <v>79</v>
      </c>
      <c r="B31" s="5" t="s">
        <v>80</v>
      </c>
      <c r="C31" s="7" t="s">
        <v>81</v>
      </c>
      <c r="D31" s="24" t="s">
        <v>316</v>
      </c>
      <c r="E31" s="7" t="s">
        <v>82</v>
      </c>
      <c r="F31" s="24" t="s">
        <v>316</v>
      </c>
      <c r="H31" s="1" t="s">
        <v>83</v>
      </c>
    </row>
    <row r="32" spans="1:12" ht="84.75" customHeight="1">
      <c r="A32" s="7" t="s">
        <v>84</v>
      </c>
      <c r="B32" s="10">
        <v>0.4</v>
      </c>
      <c r="C32" s="7" t="s">
        <v>85</v>
      </c>
      <c r="D32" s="10">
        <v>0.45</v>
      </c>
      <c r="E32" s="7" t="s">
        <v>86</v>
      </c>
      <c r="F32" s="5" t="s">
        <v>87</v>
      </c>
      <c r="H32" s="1" t="s">
        <v>88</v>
      </c>
    </row>
    <row r="33" spans="1:8">
      <c r="A33" s="134" t="s">
        <v>89</v>
      </c>
      <c r="B33" s="134"/>
      <c r="C33" s="134"/>
      <c r="D33" s="134"/>
      <c r="E33" s="134"/>
      <c r="F33" s="134"/>
      <c r="H33" s="1" t="s">
        <v>90</v>
      </c>
    </row>
    <row r="34" spans="1:8" ht="63">
      <c r="A34" s="4" t="s">
        <v>91</v>
      </c>
      <c r="B34" s="4" t="s">
        <v>92</v>
      </c>
      <c r="C34" s="7" t="s">
        <v>93</v>
      </c>
      <c r="D34" s="141" t="s">
        <v>94</v>
      </c>
      <c r="E34" s="141"/>
      <c r="F34" s="141"/>
    </row>
    <row r="35" spans="1:8" ht="47.25">
      <c r="A35" s="4">
        <v>1</v>
      </c>
      <c r="B35" s="7" t="s">
        <v>95</v>
      </c>
      <c r="C35" s="5" t="s">
        <v>375</v>
      </c>
      <c r="D35" s="142" t="s">
        <v>376</v>
      </c>
      <c r="E35" s="142"/>
      <c r="F35" s="142"/>
    </row>
    <row r="36" spans="1:8" ht="63">
      <c r="A36" s="4">
        <v>2</v>
      </c>
      <c r="B36" s="7" t="s">
        <v>96</v>
      </c>
      <c r="C36" s="5" t="s">
        <v>377</v>
      </c>
      <c r="D36" s="142" t="s">
        <v>378</v>
      </c>
      <c r="E36" s="142"/>
      <c r="F36" s="142"/>
    </row>
    <row r="37" spans="1:8" ht="78.75">
      <c r="A37" s="7" t="s">
        <v>97</v>
      </c>
      <c r="B37" s="5" t="s">
        <v>18</v>
      </c>
      <c r="C37" s="7" t="s">
        <v>98</v>
      </c>
      <c r="D37" s="5" t="s">
        <v>18</v>
      </c>
      <c r="E37" s="7" t="s">
        <v>99</v>
      </c>
      <c r="F37" s="24" t="s">
        <v>379</v>
      </c>
    </row>
    <row r="38" spans="1:8">
      <c r="A38" s="134" t="s">
        <v>100</v>
      </c>
      <c r="B38" s="134"/>
      <c r="C38" s="134"/>
      <c r="D38" s="134"/>
      <c r="E38" s="134"/>
      <c r="F38" s="134"/>
    </row>
    <row r="39" spans="1:8" ht="31.5">
      <c r="A39" s="4" t="s">
        <v>101</v>
      </c>
      <c r="B39" s="4" t="s">
        <v>102</v>
      </c>
      <c r="C39" s="25" t="s">
        <v>103</v>
      </c>
      <c r="D39" s="141" t="s">
        <v>104</v>
      </c>
      <c r="E39" s="141"/>
      <c r="F39" s="141"/>
    </row>
    <row r="40" spans="1:8" ht="78.75">
      <c r="A40" s="7" t="s">
        <v>105</v>
      </c>
      <c r="B40" s="5"/>
      <c r="C40" s="11">
        <f>B40/10.7639</f>
        <v>0</v>
      </c>
      <c r="D40" s="25" t="s">
        <v>106</v>
      </c>
      <c r="E40" s="135" t="s">
        <v>388</v>
      </c>
      <c r="F40" s="136"/>
    </row>
    <row r="41" spans="1:8" ht="36.75" customHeight="1">
      <c r="A41" s="7" t="s">
        <v>107</v>
      </c>
      <c r="B41" s="5">
        <v>274</v>
      </c>
      <c r="C41" s="11">
        <f t="shared" ref="C41:C44" si="0">B41/10.7639</f>
        <v>25.455457594366354</v>
      </c>
      <c r="D41" s="28" t="s">
        <v>108</v>
      </c>
      <c r="E41" s="137"/>
      <c r="F41" s="138"/>
    </row>
    <row r="42" spans="1:8" ht="38.25" customHeight="1">
      <c r="A42" s="7" t="s">
        <v>109</v>
      </c>
      <c r="B42" s="5"/>
      <c r="C42" s="11">
        <f t="shared" si="0"/>
        <v>0</v>
      </c>
      <c r="D42" s="25" t="s">
        <v>110</v>
      </c>
      <c r="E42" s="137"/>
      <c r="F42" s="138"/>
    </row>
    <row r="43" spans="1:8" ht="123.75" customHeight="1">
      <c r="A43" s="7" t="s">
        <v>111</v>
      </c>
      <c r="B43" s="5">
        <v>397</v>
      </c>
      <c r="C43" s="11">
        <f t="shared" si="0"/>
        <v>36.882542572859279</v>
      </c>
      <c r="D43" s="12" t="s">
        <v>112</v>
      </c>
      <c r="E43" s="139"/>
      <c r="F43" s="140"/>
    </row>
    <row r="44" spans="1:8" ht="63" customHeight="1">
      <c r="A44" s="7" t="s">
        <v>113</v>
      </c>
      <c r="B44" s="5">
        <v>397</v>
      </c>
      <c r="C44" s="11">
        <f t="shared" si="0"/>
        <v>36.882542572859279</v>
      </c>
      <c r="D44" s="12" t="s">
        <v>114</v>
      </c>
      <c r="E44" s="143" t="s">
        <v>87</v>
      </c>
      <c r="F44" s="144"/>
    </row>
    <row r="45" spans="1:8">
      <c r="A45" s="145" t="s">
        <v>115</v>
      </c>
      <c r="B45" s="145"/>
      <c r="C45" s="145"/>
      <c r="D45" s="145"/>
      <c r="E45" s="145"/>
      <c r="F45" s="145"/>
    </row>
    <row r="46" spans="1:8">
      <c r="A46" s="141" t="s">
        <v>101</v>
      </c>
      <c r="B46" s="141"/>
      <c r="C46" s="4" t="s">
        <v>116</v>
      </c>
      <c r="D46" s="4" t="s">
        <v>117</v>
      </c>
      <c r="E46" s="4" t="s">
        <v>118</v>
      </c>
      <c r="F46" s="4"/>
    </row>
    <row r="47" spans="1:8" ht="94.5">
      <c r="A47" s="25" t="s">
        <v>119</v>
      </c>
      <c r="B47" s="9" t="s">
        <v>105</v>
      </c>
      <c r="C47" s="4">
        <f>B40</f>
        <v>0</v>
      </c>
      <c r="D47" s="5"/>
      <c r="E47" s="4">
        <f>ROUND(C47*D47,2)</f>
        <v>0</v>
      </c>
      <c r="F47" s="4" t="s">
        <v>120</v>
      </c>
    </row>
    <row r="48" spans="1:8" ht="30" customHeight="1">
      <c r="A48" s="124" t="s">
        <v>121</v>
      </c>
      <c r="B48" s="7" t="s">
        <v>122</v>
      </c>
      <c r="C48" s="4">
        <f>B42</f>
        <v>0</v>
      </c>
      <c r="D48" s="5"/>
      <c r="E48" s="4">
        <f t="shared" ref="E48:E50" si="1">ROUND(C48*D48,2)</f>
        <v>0</v>
      </c>
      <c r="F48" s="4" t="s">
        <v>120</v>
      </c>
    </row>
    <row r="49" spans="1:6" ht="47.25">
      <c r="A49" s="124"/>
      <c r="B49" s="7" t="s">
        <v>111</v>
      </c>
      <c r="C49" s="4">
        <f>B43</f>
        <v>397</v>
      </c>
      <c r="D49" s="5">
        <f>4500</f>
        <v>4500</v>
      </c>
      <c r="E49" s="4">
        <f t="shared" si="1"/>
        <v>1786500</v>
      </c>
      <c r="F49" s="4" t="s">
        <v>120</v>
      </c>
    </row>
    <row r="50" spans="1:6" ht="47.25">
      <c r="A50" s="7" t="s">
        <v>123</v>
      </c>
      <c r="B50" s="7" t="s">
        <v>124</v>
      </c>
      <c r="C50" s="5"/>
      <c r="D50" s="5"/>
      <c r="E50" s="5">
        <f t="shared" si="1"/>
        <v>0</v>
      </c>
      <c r="F50" s="5" t="s">
        <v>120</v>
      </c>
    </row>
    <row r="51" spans="1:6">
      <c r="A51" s="134" t="s">
        <v>125</v>
      </c>
      <c r="B51" s="134"/>
      <c r="C51" s="134"/>
      <c r="D51" s="134"/>
      <c r="E51" s="134"/>
      <c r="F51" s="134"/>
    </row>
    <row r="52" spans="1:6" ht="31.5">
      <c r="A52" s="4" t="s">
        <v>126</v>
      </c>
      <c r="B52" s="4" t="s">
        <v>127</v>
      </c>
      <c r="C52" s="25" t="s">
        <v>128</v>
      </c>
      <c r="D52" s="4" t="s">
        <v>129</v>
      </c>
      <c r="E52" s="4" t="s">
        <v>130</v>
      </c>
      <c r="F52" s="4"/>
    </row>
    <row r="53" spans="1:6">
      <c r="A53" s="4">
        <v>1</v>
      </c>
      <c r="B53" s="9" t="s">
        <v>131</v>
      </c>
      <c r="C53" s="5">
        <v>0</v>
      </c>
      <c r="D53" s="5" t="s">
        <v>132</v>
      </c>
      <c r="E53" s="5">
        <v>0</v>
      </c>
      <c r="F53" s="4"/>
    </row>
    <row r="54" spans="1:6">
      <c r="A54" s="4">
        <v>2</v>
      </c>
      <c r="B54" s="9" t="s">
        <v>133</v>
      </c>
      <c r="C54" s="5">
        <v>0</v>
      </c>
      <c r="D54" s="5" t="s">
        <v>132</v>
      </c>
      <c r="E54" s="5">
        <v>0</v>
      </c>
      <c r="F54" s="4"/>
    </row>
    <row r="55" spans="1:6">
      <c r="A55" s="141" t="s">
        <v>134</v>
      </c>
      <c r="B55" s="141"/>
      <c r="C55" s="141"/>
      <c r="D55" s="141"/>
      <c r="E55" s="4">
        <f>ROUND(SUM(E53:E54),2)</f>
        <v>0</v>
      </c>
      <c r="F55" s="4" t="s">
        <v>120</v>
      </c>
    </row>
    <row r="56" spans="1:6">
      <c r="A56" s="146" t="s">
        <v>135</v>
      </c>
      <c r="B56" s="146"/>
      <c r="C56" s="146"/>
      <c r="D56" s="146"/>
      <c r="E56" s="4">
        <f>ROUND(E47+E48+E49+E55,2)</f>
        <v>1786500</v>
      </c>
      <c r="F56" s="4" t="s">
        <v>120</v>
      </c>
    </row>
    <row r="57" spans="1:6">
      <c r="A57" s="134" t="s">
        <v>136</v>
      </c>
      <c r="B57" s="134"/>
      <c r="C57" s="134"/>
      <c r="D57" s="134"/>
      <c r="E57" s="134"/>
      <c r="F57" s="134"/>
    </row>
    <row r="58" spans="1:6" ht="15" customHeight="1">
      <c r="A58" s="134" t="s">
        <v>137</v>
      </c>
      <c r="B58" s="134"/>
      <c r="C58" s="13" t="s">
        <v>138</v>
      </c>
      <c r="D58" s="13" t="s">
        <v>139</v>
      </c>
      <c r="E58" s="134" t="s">
        <v>140</v>
      </c>
      <c r="F58" s="134"/>
    </row>
    <row r="59" spans="1:6" ht="31.5">
      <c r="A59" s="4" t="s">
        <v>141</v>
      </c>
      <c r="B59" s="25" t="s">
        <v>142</v>
      </c>
      <c r="C59" s="5">
        <v>0</v>
      </c>
      <c r="D59" s="5">
        <v>0</v>
      </c>
      <c r="E59" s="133" t="s">
        <v>380</v>
      </c>
      <c r="F59" s="133"/>
    </row>
    <row r="60" spans="1:6" ht="63">
      <c r="A60" s="4" t="s">
        <v>143</v>
      </c>
      <c r="B60" s="7" t="s">
        <v>144</v>
      </c>
      <c r="C60" s="5">
        <v>1</v>
      </c>
      <c r="D60" s="5">
        <v>1</v>
      </c>
      <c r="E60" s="133"/>
      <c r="F60" s="133"/>
    </row>
    <row r="61" spans="1:6" ht="31.5">
      <c r="A61" s="4" t="s">
        <v>145</v>
      </c>
      <c r="B61" s="25" t="s">
        <v>146</v>
      </c>
      <c r="C61" s="5">
        <v>6</v>
      </c>
      <c r="D61" s="5">
        <v>6</v>
      </c>
      <c r="E61" s="133"/>
      <c r="F61" s="133"/>
    </row>
    <row r="62" spans="1:6" ht="31.5">
      <c r="A62" s="4" t="s">
        <v>147</v>
      </c>
      <c r="B62" s="25" t="s">
        <v>148</v>
      </c>
      <c r="C62" s="5">
        <f>SUM(C60:C61)</f>
        <v>7</v>
      </c>
      <c r="D62" s="14">
        <f>SUM(D60:D61)</f>
        <v>7</v>
      </c>
      <c r="E62" s="133"/>
      <c r="F62" s="133"/>
    </row>
    <row r="63" spans="1:6">
      <c r="A63" s="134" t="s">
        <v>149</v>
      </c>
      <c r="B63" s="134"/>
      <c r="C63" s="134"/>
      <c r="D63" s="134"/>
      <c r="E63" s="134"/>
      <c r="F63" s="134"/>
    </row>
    <row r="64" spans="1:6" ht="50.25" customHeight="1">
      <c r="A64" s="141" t="s">
        <v>150</v>
      </c>
      <c r="B64" s="141"/>
      <c r="C64" s="25" t="s">
        <v>151</v>
      </c>
      <c r="D64" s="25" t="s">
        <v>152</v>
      </c>
      <c r="E64" s="7" t="s">
        <v>153</v>
      </c>
      <c r="F64" s="7" t="s">
        <v>154</v>
      </c>
    </row>
    <row r="65" spans="1:6">
      <c r="A65" s="141" t="s">
        <v>155</v>
      </c>
      <c r="B65" s="141"/>
      <c r="C65" s="5" t="s">
        <v>18</v>
      </c>
      <c r="D65" s="5" t="s">
        <v>18</v>
      </c>
      <c r="E65" s="24" t="s">
        <v>18</v>
      </c>
      <c r="F65" s="5" t="s">
        <v>18</v>
      </c>
    </row>
    <row r="66" spans="1:6" ht="88.5" customHeight="1">
      <c r="A66" s="141" t="s">
        <v>156</v>
      </c>
      <c r="B66" s="141"/>
      <c r="C66" s="24" t="s">
        <v>382</v>
      </c>
      <c r="D66" s="23">
        <v>43521</v>
      </c>
      <c r="E66" s="24" t="s">
        <v>35</v>
      </c>
      <c r="F66" s="24" t="s">
        <v>389</v>
      </c>
    </row>
    <row r="67" spans="1:6" ht="99.75" customHeight="1">
      <c r="A67" s="124" t="s">
        <v>157</v>
      </c>
      <c r="B67" s="124"/>
      <c r="C67" s="24" t="s">
        <v>381</v>
      </c>
      <c r="D67" s="15">
        <v>43521</v>
      </c>
      <c r="E67" s="24" t="s">
        <v>35</v>
      </c>
      <c r="F67" s="24" t="s">
        <v>389</v>
      </c>
    </row>
    <row r="68" spans="1:6" ht="51.75" customHeight="1">
      <c r="A68" s="124" t="s">
        <v>158</v>
      </c>
      <c r="B68" s="124"/>
      <c r="C68" s="5" t="s">
        <v>18</v>
      </c>
      <c r="D68" s="5" t="s">
        <v>18</v>
      </c>
      <c r="E68" s="5" t="s">
        <v>18</v>
      </c>
      <c r="F68" s="5" t="s">
        <v>18</v>
      </c>
    </row>
    <row r="69" spans="1:6" ht="119.25" customHeight="1">
      <c r="A69" s="124" t="s">
        <v>159</v>
      </c>
      <c r="B69" s="124"/>
      <c r="C69" s="107" t="s">
        <v>385</v>
      </c>
      <c r="D69" s="106">
        <v>45583</v>
      </c>
      <c r="E69" s="107" t="s">
        <v>35</v>
      </c>
      <c r="F69" s="109" t="s">
        <v>389</v>
      </c>
    </row>
    <row r="70" spans="1:6" ht="65.25" customHeight="1">
      <c r="A70" s="124" t="s">
        <v>160</v>
      </c>
      <c r="B70" s="124"/>
      <c r="C70" s="5" t="s">
        <v>18</v>
      </c>
      <c r="D70" s="5" t="s">
        <v>18</v>
      </c>
      <c r="E70" s="24" t="s">
        <v>47</v>
      </c>
      <c r="F70" s="5" t="s">
        <v>18</v>
      </c>
    </row>
    <row r="71" spans="1:6" ht="44.25" customHeight="1">
      <c r="A71" s="124" t="s">
        <v>161</v>
      </c>
      <c r="B71" s="124"/>
      <c r="C71" s="5" t="s">
        <v>18</v>
      </c>
      <c r="D71" s="5" t="s">
        <v>18</v>
      </c>
      <c r="E71" s="5" t="s">
        <v>18</v>
      </c>
      <c r="F71" s="5" t="s">
        <v>18</v>
      </c>
    </row>
    <row r="72" spans="1:6" ht="53.25" customHeight="1">
      <c r="A72" s="124" t="s">
        <v>162</v>
      </c>
      <c r="B72" s="124"/>
      <c r="C72" s="9" t="s">
        <v>18</v>
      </c>
      <c r="D72" s="15" t="s">
        <v>18</v>
      </c>
      <c r="E72" s="24" t="s">
        <v>18</v>
      </c>
      <c r="F72" s="5" t="s">
        <v>18</v>
      </c>
    </row>
    <row r="73" spans="1:6" ht="70.5" customHeight="1">
      <c r="A73" s="124" t="s">
        <v>163</v>
      </c>
      <c r="B73" s="124"/>
      <c r="C73" s="147" t="s">
        <v>384</v>
      </c>
      <c r="D73" s="147"/>
      <c r="E73" s="147"/>
      <c r="F73" s="147"/>
    </row>
    <row r="74" spans="1:6">
      <c r="A74" s="134" t="s">
        <v>164</v>
      </c>
      <c r="B74" s="134"/>
      <c r="C74" s="134"/>
      <c r="D74" s="134"/>
      <c r="E74" s="134"/>
      <c r="F74" s="134"/>
    </row>
    <row r="75" spans="1:6" ht="47.25">
      <c r="A75" s="4" t="s">
        <v>165</v>
      </c>
      <c r="B75" s="5" t="s">
        <v>326</v>
      </c>
      <c r="C75" s="25" t="s">
        <v>166</v>
      </c>
      <c r="D75" s="26" t="s">
        <v>167</v>
      </c>
      <c r="E75" s="25" t="s">
        <v>168</v>
      </c>
      <c r="F75" s="24" t="s">
        <v>317</v>
      </c>
    </row>
    <row r="76" spans="1:6" ht="31.5">
      <c r="A76" s="4" t="s">
        <v>169</v>
      </c>
      <c r="B76" s="5" t="s">
        <v>170</v>
      </c>
      <c r="C76" s="25" t="s">
        <v>171</v>
      </c>
      <c r="D76" s="24" t="s">
        <v>172</v>
      </c>
      <c r="E76" s="4" t="s">
        <v>173</v>
      </c>
      <c r="F76" s="5" t="s">
        <v>174</v>
      </c>
    </row>
    <row r="77" spans="1:6" ht="71.25" customHeight="1">
      <c r="A77" s="7" t="s">
        <v>175</v>
      </c>
      <c r="B77" s="5">
        <v>44</v>
      </c>
      <c r="C77" s="7" t="s">
        <v>176</v>
      </c>
      <c r="D77" s="5" t="s">
        <v>177</v>
      </c>
      <c r="E77" s="7" t="s">
        <v>178</v>
      </c>
      <c r="F77" s="9" t="s">
        <v>179</v>
      </c>
    </row>
    <row r="78" spans="1:6">
      <c r="A78" s="134" t="s">
        <v>180</v>
      </c>
      <c r="B78" s="134"/>
      <c r="C78" s="134"/>
      <c r="D78" s="134"/>
      <c r="E78" s="134"/>
      <c r="F78" s="134"/>
    </row>
    <row r="79" spans="1:6" ht="63">
      <c r="A79" s="4" t="s">
        <v>181</v>
      </c>
      <c r="B79" s="4" t="s">
        <v>182</v>
      </c>
      <c r="C79" s="16" t="s">
        <v>183</v>
      </c>
      <c r="D79" s="25" t="s">
        <v>184</v>
      </c>
      <c r="E79" s="25" t="s">
        <v>185</v>
      </c>
      <c r="F79" s="7" t="s">
        <v>186</v>
      </c>
    </row>
    <row r="80" spans="1:6">
      <c r="A80" s="4">
        <v>1</v>
      </c>
      <c r="B80" s="4" t="s">
        <v>187</v>
      </c>
      <c r="C80" s="17">
        <v>0.05</v>
      </c>
      <c r="D80" s="18">
        <f>(C80*E80)/D62</f>
        <v>0.05</v>
      </c>
      <c r="E80" s="19">
        <v>7</v>
      </c>
      <c r="F80" s="148">
        <v>1</v>
      </c>
    </row>
    <row r="81" spans="1:6">
      <c r="A81" s="4">
        <v>2</v>
      </c>
      <c r="B81" s="7" t="s">
        <v>188</v>
      </c>
      <c r="C81" s="17">
        <v>0.1</v>
      </c>
      <c r="D81" s="18">
        <f>(C81*E81)/D62</f>
        <v>0.1</v>
      </c>
      <c r="E81" s="20">
        <v>7</v>
      </c>
      <c r="F81" s="133"/>
    </row>
    <row r="82" spans="1:6" ht="31.5">
      <c r="A82" s="4">
        <v>3</v>
      </c>
      <c r="B82" s="25" t="s">
        <v>189</v>
      </c>
      <c r="C82" s="17">
        <v>0.1</v>
      </c>
      <c r="D82" s="18">
        <f>(C82*E82)/D62</f>
        <v>0.1</v>
      </c>
      <c r="E82" s="20">
        <v>7</v>
      </c>
      <c r="F82" s="133"/>
    </row>
    <row r="83" spans="1:6" ht="31.5">
      <c r="A83" s="4">
        <v>4</v>
      </c>
      <c r="B83" s="25" t="s">
        <v>190</v>
      </c>
      <c r="C83" s="17">
        <v>0.25</v>
      </c>
      <c r="D83" s="18">
        <f>(C83*E83)/D62</f>
        <v>0.25</v>
      </c>
      <c r="E83" s="20">
        <v>7</v>
      </c>
      <c r="F83" s="133"/>
    </row>
    <row r="84" spans="1:6" ht="31.5">
      <c r="A84" s="4">
        <v>5</v>
      </c>
      <c r="B84" s="25" t="s">
        <v>191</v>
      </c>
      <c r="C84" s="17">
        <v>0.2</v>
      </c>
      <c r="D84" s="18">
        <f>(C84*E84)/D62</f>
        <v>0.2</v>
      </c>
      <c r="E84" s="20">
        <v>7</v>
      </c>
      <c r="F84" s="133"/>
    </row>
    <row r="85" spans="1:6" ht="31.5">
      <c r="A85" s="4">
        <v>6</v>
      </c>
      <c r="B85" s="25" t="s">
        <v>192</v>
      </c>
      <c r="C85" s="17">
        <v>0.1</v>
      </c>
      <c r="D85" s="18">
        <f>(C85*E85)/D62</f>
        <v>0.1</v>
      </c>
      <c r="E85" s="20">
        <v>7</v>
      </c>
      <c r="F85" s="133"/>
    </row>
    <row r="86" spans="1:6" ht="31.5">
      <c r="A86" s="4">
        <v>7</v>
      </c>
      <c r="B86" s="25" t="s">
        <v>193</v>
      </c>
      <c r="C86" s="17">
        <v>0.1</v>
      </c>
      <c r="D86" s="18">
        <f>(C86*E86)/D62</f>
        <v>0.1</v>
      </c>
      <c r="E86" s="20">
        <v>7</v>
      </c>
      <c r="F86" s="133"/>
    </row>
    <row r="87" spans="1:6" ht="31.5">
      <c r="A87" s="4">
        <v>8</v>
      </c>
      <c r="B87" s="25" t="s">
        <v>194</v>
      </c>
      <c r="C87" s="17">
        <v>0.1</v>
      </c>
      <c r="D87" s="18">
        <f>(C87*E87)/D62</f>
        <v>0.1</v>
      </c>
      <c r="E87" s="20">
        <v>7</v>
      </c>
      <c r="F87" s="133"/>
    </row>
    <row r="88" spans="1:6">
      <c r="A88" s="141" t="s">
        <v>195</v>
      </c>
      <c r="B88" s="141"/>
      <c r="C88" s="21">
        <f>C80+C81+C82+C83+C84+C85+C86+C87</f>
        <v>0.99999999999999989</v>
      </c>
      <c r="D88" s="18">
        <f>SUM(D80:D87)</f>
        <v>0.99999999999999989</v>
      </c>
      <c r="E88" s="149"/>
      <c r="F88" s="149"/>
    </row>
    <row r="89" spans="1:6">
      <c r="A89" s="150"/>
      <c r="B89" s="150"/>
      <c r="C89" s="150"/>
      <c r="D89" s="150"/>
      <c r="E89" s="22"/>
      <c r="F89" s="22"/>
    </row>
    <row r="90" spans="1:6">
      <c r="A90" s="124" t="s">
        <v>196</v>
      </c>
      <c r="B90" s="124"/>
      <c r="C90" s="5" t="s">
        <v>87</v>
      </c>
      <c r="D90" s="124" t="s">
        <v>197</v>
      </c>
      <c r="E90" s="124"/>
      <c r="F90" s="5" t="s">
        <v>316</v>
      </c>
    </row>
    <row r="91" spans="1:6" ht="32.25" customHeight="1">
      <c r="A91" s="134" t="s">
        <v>198</v>
      </c>
      <c r="B91" s="134"/>
      <c r="C91" s="134"/>
      <c r="D91" s="134"/>
      <c r="E91" s="134"/>
      <c r="F91" s="134"/>
    </row>
    <row r="92" spans="1:6">
      <c r="A92" s="151" t="s">
        <v>390</v>
      </c>
      <c r="B92" s="151"/>
      <c r="C92" s="151"/>
      <c r="D92" s="151"/>
      <c r="E92" s="151"/>
      <c r="F92" s="151"/>
    </row>
    <row r="93" spans="1:6">
      <c r="A93" s="151"/>
      <c r="B93" s="151"/>
      <c r="C93" s="151"/>
      <c r="D93" s="151"/>
      <c r="E93" s="151"/>
      <c r="F93" s="151"/>
    </row>
    <row r="94" spans="1:6">
      <c r="A94" s="151"/>
      <c r="B94" s="151"/>
      <c r="C94" s="151"/>
      <c r="D94" s="151"/>
      <c r="E94" s="151"/>
      <c r="F94" s="151"/>
    </row>
    <row r="95" spans="1:6" ht="55.5" customHeight="1">
      <c r="A95" s="151"/>
      <c r="B95" s="151"/>
      <c r="C95" s="151"/>
      <c r="D95" s="151"/>
      <c r="E95" s="151"/>
      <c r="F95" s="151"/>
    </row>
    <row r="96" spans="1:6">
      <c r="A96" s="134" t="s">
        <v>199</v>
      </c>
      <c r="B96" s="134"/>
      <c r="C96" s="134"/>
      <c r="D96" s="134"/>
      <c r="E96" s="134"/>
      <c r="F96" s="134"/>
    </row>
    <row r="97" spans="1:6">
      <c r="A97" s="4" t="s">
        <v>200</v>
      </c>
      <c r="B97" s="141" t="s">
        <v>201</v>
      </c>
      <c r="C97" s="141"/>
      <c r="D97" s="141"/>
      <c r="E97" s="141"/>
      <c r="F97" s="141"/>
    </row>
    <row r="98" spans="1:6" ht="31.5">
      <c r="A98" s="4" t="s">
        <v>91</v>
      </c>
      <c r="B98" s="25" t="s">
        <v>202</v>
      </c>
      <c r="C98" s="141" t="s">
        <v>127</v>
      </c>
      <c r="D98" s="141"/>
      <c r="E98" s="141"/>
      <c r="F98" s="141"/>
    </row>
    <row r="99" spans="1:6">
      <c r="A99" s="4">
        <v>1</v>
      </c>
      <c r="B99" s="5" t="s">
        <v>203</v>
      </c>
      <c r="C99" s="142"/>
      <c r="D99" s="142"/>
      <c r="E99" s="142"/>
      <c r="F99" s="142"/>
    </row>
    <row r="100" spans="1:6">
      <c r="A100" s="4">
        <v>2</v>
      </c>
      <c r="B100" s="5"/>
      <c r="C100" s="142"/>
      <c r="D100" s="142"/>
      <c r="E100" s="142"/>
      <c r="F100" s="142"/>
    </row>
    <row r="101" spans="1:6">
      <c r="A101" s="4">
        <v>3</v>
      </c>
      <c r="B101" s="5"/>
      <c r="C101" s="142"/>
      <c r="D101" s="142"/>
      <c r="E101" s="142"/>
      <c r="F101" s="142"/>
    </row>
    <row r="102" spans="1:6">
      <c r="A102" s="4">
        <v>4</v>
      </c>
      <c r="B102" s="5"/>
      <c r="C102" s="142"/>
      <c r="D102" s="142"/>
      <c r="E102" s="142"/>
      <c r="F102" s="142"/>
    </row>
    <row r="103" spans="1:6" ht="47.25">
      <c r="A103" s="124" t="s">
        <v>204</v>
      </c>
      <c r="B103" s="124"/>
      <c r="C103" s="142" t="s">
        <v>209</v>
      </c>
      <c r="D103" s="142"/>
      <c r="E103" s="4" t="s">
        <v>205</v>
      </c>
      <c r="F103" s="7" t="s">
        <v>206</v>
      </c>
    </row>
    <row r="104" spans="1:6">
      <c r="A104" s="124"/>
      <c r="B104" s="124"/>
      <c r="C104" s="142"/>
      <c r="D104" s="142"/>
      <c r="E104" s="152">
        <v>45902</v>
      </c>
      <c r="F104" s="152">
        <v>45902</v>
      </c>
    </row>
    <row r="105" spans="1:6">
      <c r="A105" s="124"/>
      <c r="B105" s="124"/>
      <c r="C105" s="142"/>
      <c r="D105" s="142"/>
      <c r="E105" s="142"/>
      <c r="F105" s="142"/>
    </row>
  </sheetData>
  <sheetProtection algorithmName="SHA-512" hashValue="yD4XYQpbP0p0L3WjVW9bjt4mHnzO8pOiXRcerw92ZvfccqRC7A3YOfXP8ysauHK0KlESNjt7q9bX0efdPmF1vg==" saltValue="zRrjE+WDlLdWpn0+zFn4iQ==" spinCount="100000" sheet="1" scenarios="1" formatCells="0" formatColumns="0" formatRows="0" insertHyperlinks="0" autoFilter="0"/>
  <mergeCells count="62">
    <mergeCell ref="C100:F100"/>
    <mergeCell ref="C101:F101"/>
    <mergeCell ref="C102:F102"/>
    <mergeCell ref="A103:B105"/>
    <mergeCell ref="C103:D105"/>
    <mergeCell ref="E104:E105"/>
    <mergeCell ref="F104:F105"/>
    <mergeCell ref="C99:F99"/>
    <mergeCell ref="A78:F78"/>
    <mergeCell ref="F80:F87"/>
    <mergeCell ref="A88:B88"/>
    <mergeCell ref="E88:F88"/>
    <mergeCell ref="A89:D89"/>
    <mergeCell ref="A90:B90"/>
    <mergeCell ref="D90:E90"/>
    <mergeCell ref="A91:F91"/>
    <mergeCell ref="A92:F95"/>
    <mergeCell ref="A96:F96"/>
    <mergeCell ref="B97:F97"/>
    <mergeCell ref="C98:F98"/>
    <mergeCell ref="A74:F74"/>
    <mergeCell ref="A64:B64"/>
    <mergeCell ref="A65:B65"/>
    <mergeCell ref="A66:B66"/>
    <mergeCell ref="A67:B67"/>
    <mergeCell ref="A68:B68"/>
    <mergeCell ref="A69:B69"/>
    <mergeCell ref="A70:B70"/>
    <mergeCell ref="A71:B71"/>
    <mergeCell ref="A72:B72"/>
    <mergeCell ref="A73:B73"/>
    <mergeCell ref="C73:F73"/>
    <mergeCell ref="A63:F63"/>
    <mergeCell ref="E44:F44"/>
    <mergeCell ref="A45:F45"/>
    <mergeCell ref="A46:B46"/>
    <mergeCell ref="A48:A49"/>
    <mergeCell ref="A51:F51"/>
    <mergeCell ref="A55:D55"/>
    <mergeCell ref="A56:D56"/>
    <mergeCell ref="A57:F57"/>
    <mergeCell ref="A58:B58"/>
    <mergeCell ref="E58:F58"/>
    <mergeCell ref="E59:F62"/>
    <mergeCell ref="E40:F43"/>
    <mergeCell ref="A21:F21"/>
    <mergeCell ref="E22:F22"/>
    <mergeCell ref="E23:F23"/>
    <mergeCell ref="E24:F24"/>
    <mergeCell ref="A25:F25"/>
    <mergeCell ref="A33:F33"/>
    <mergeCell ref="D34:F34"/>
    <mergeCell ref="D35:F35"/>
    <mergeCell ref="D36:F36"/>
    <mergeCell ref="A38:F38"/>
    <mergeCell ref="D39:F39"/>
    <mergeCell ref="B14:F14"/>
    <mergeCell ref="A1:F7"/>
    <mergeCell ref="A8:F9"/>
    <mergeCell ref="A10:E10"/>
    <mergeCell ref="D12:F12"/>
    <mergeCell ref="A13:F13"/>
  </mergeCells>
  <dataValidations count="5">
    <dataValidation type="list" allowBlank="1" showInputMessage="1" showErrorMessage="1" sqref="B26 E70 E65:E67">
      <formula1>$J$18:$J$25</formula1>
    </dataValidation>
    <dataValidation type="list" allowBlank="1" showInputMessage="1" showErrorMessage="1" sqref="D26">
      <formula1>$L$18:$L$21</formula1>
    </dataValidation>
    <dataValidation type="list" allowBlank="1" showInputMessage="1" showErrorMessage="1" sqref="D12:F12">
      <formula1>$H$16:$H$33</formula1>
    </dataValidation>
    <dataValidation type="list" allowBlank="1" showInputMessage="1" showErrorMessage="1" sqref="F19">
      <formula1>$J$14:$J$16</formula1>
    </dataValidation>
    <dataValidation type="list" allowBlank="1" showInputMessage="1" showErrorMessage="1" sqref="B12">
      <formula1>$K$12:$K$14</formula1>
    </dataValidation>
  </dataValidations>
  <pageMargins left="0.7" right="6.25E-2" top="0.75" bottom="0.75" header="0.3" footer="0.3"/>
  <pageSetup paperSize="9" orientation="portrait" verticalDpi="0" r:id="rId1"/>
  <headerFooter>
    <oddHeader>&amp;C&amp;G</oddHeader>
    <oddFooter>&amp;L&amp;8VSJCVNM-THF-RTL-AUG-25-19359&amp;C&amp;8Page &amp;P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5"/>
  <sheetViews>
    <sheetView zoomScale="85" zoomScaleNormal="85" workbookViewId="0">
      <selection activeCell="O6" sqref="O6"/>
    </sheetView>
  </sheetViews>
  <sheetFormatPr defaultRowHeight="14.25"/>
  <cols>
    <col min="1" max="1" width="4.125" customWidth="1"/>
    <col min="2" max="2" width="20.875" bestFit="1" customWidth="1"/>
    <col min="3" max="3" width="14.625" customWidth="1"/>
    <col min="4" max="4" width="8.625" customWidth="1"/>
    <col min="5" max="5" width="8.5" customWidth="1"/>
    <col min="6" max="6" width="6.25" customWidth="1"/>
    <col min="7" max="7" width="4.375" customWidth="1"/>
    <col min="8" max="8" width="5.75" customWidth="1"/>
    <col min="9" max="9" width="10.25" customWidth="1"/>
    <col min="10" max="10" width="8.125" customWidth="1"/>
    <col min="11" max="13" width="7.625" customWidth="1"/>
    <col min="14" max="14" width="7.25" customWidth="1"/>
    <col min="15" max="15" width="8" customWidth="1"/>
    <col min="16" max="16" width="8.875" customWidth="1"/>
    <col min="17" max="17" width="9.375" customWidth="1"/>
    <col min="18" max="18" width="11.125" customWidth="1"/>
    <col min="19" max="19" width="14.75" customWidth="1"/>
    <col min="23" max="23" width="7.375" customWidth="1"/>
  </cols>
  <sheetData>
    <row r="1" spans="2:19" ht="15">
      <c r="B1" s="166" t="s">
        <v>210</v>
      </c>
      <c r="C1" s="167"/>
      <c r="D1" s="167"/>
      <c r="E1" s="167"/>
      <c r="F1" s="167"/>
      <c r="G1" s="167"/>
      <c r="H1" s="167"/>
      <c r="I1" s="167"/>
      <c r="J1" s="167"/>
      <c r="K1" s="167"/>
      <c r="L1" s="167"/>
      <c r="M1" s="167"/>
      <c r="N1" s="167"/>
      <c r="O1" s="167"/>
      <c r="P1" s="167"/>
      <c r="Q1" s="167"/>
      <c r="R1" s="167"/>
      <c r="S1" s="29"/>
    </row>
    <row r="2" spans="2:19" ht="78" customHeight="1" thickBot="1">
      <c r="B2" s="30" t="s">
        <v>211</v>
      </c>
      <c r="C2" s="31" t="s">
        <v>211</v>
      </c>
      <c r="D2" s="31" t="s">
        <v>212</v>
      </c>
      <c r="E2" s="31" t="s">
        <v>213</v>
      </c>
      <c r="F2" s="31" t="s">
        <v>214</v>
      </c>
      <c r="G2" s="31" t="s">
        <v>215</v>
      </c>
      <c r="H2" s="31" t="s">
        <v>216</v>
      </c>
      <c r="I2" s="31" t="s">
        <v>217</v>
      </c>
      <c r="J2" s="31" t="s">
        <v>218</v>
      </c>
      <c r="K2" s="31" t="s">
        <v>219</v>
      </c>
      <c r="L2" s="31" t="s">
        <v>220</v>
      </c>
      <c r="M2" s="31" t="s">
        <v>221</v>
      </c>
      <c r="N2" s="31" t="s">
        <v>222</v>
      </c>
      <c r="O2" s="31" t="s">
        <v>223</v>
      </c>
      <c r="P2" s="31" t="s">
        <v>224</v>
      </c>
      <c r="Q2" s="31" t="s">
        <v>225</v>
      </c>
      <c r="R2" s="31" t="s">
        <v>226</v>
      </c>
      <c r="S2" s="100" t="s">
        <v>227</v>
      </c>
    </row>
    <row r="3" spans="2:19" ht="42.75" customHeight="1" thickBot="1">
      <c r="B3" s="32" t="s">
        <v>228</v>
      </c>
      <c r="C3" s="168" t="s">
        <v>366</v>
      </c>
      <c r="D3" s="169"/>
      <c r="E3" s="169"/>
      <c r="F3" s="169"/>
      <c r="G3" s="169"/>
      <c r="H3" s="169"/>
      <c r="I3" s="169"/>
      <c r="J3" s="169"/>
      <c r="K3" s="169"/>
      <c r="L3" s="169"/>
      <c r="M3" s="169"/>
      <c r="N3" s="169"/>
      <c r="O3" s="169"/>
      <c r="P3" s="169"/>
      <c r="Q3" s="169"/>
      <c r="R3" s="169"/>
      <c r="S3" s="170"/>
    </row>
    <row r="4" spans="2:19" ht="15">
      <c r="B4" s="33" t="s">
        <v>229</v>
      </c>
      <c r="C4" s="34"/>
      <c r="D4" s="34"/>
      <c r="E4" s="35">
        <f>Measurements!I37</f>
        <v>205.67000000000002</v>
      </c>
      <c r="F4" s="35">
        <f>Measurements!I38</f>
        <v>32.340000000000003</v>
      </c>
      <c r="G4" s="36">
        <f>Measurements!I39</f>
        <v>0</v>
      </c>
      <c r="H4" s="36">
        <v>0</v>
      </c>
      <c r="I4" s="35">
        <f>E4+F4</f>
        <v>238.01000000000002</v>
      </c>
      <c r="J4" s="36">
        <f>E4*1.2</f>
        <v>246.804</v>
      </c>
      <c r="K4" s="36">
        <f>I4*1.2</f>
        <v>285.61200000000002</v>
      </c>
      <c r="L4" s="36">
        <f>I4*1.45+G4</f>
        <v>345.11450000000002</v>
      </c>
      <c r="M4" s="37"/>
      <c r="N4" s="38"/>
      <c r="O4" s="38"/>
      <c r="P4" s="34"/>
      <c r="Q4" s="34"/>
      <c r="R4" s="34"/>
      <c r="S4" s="39"/>
    </row>
    <row r="5" spans="2:19" ht="15">
      <c r="B5" s="111" t="s">
        <v>330</v>
      </c>
      <c r="C5" s="112"/>
      <c r="D5" s="112"/>
      <c r="E5" s="113">
        <f>Plan!J36</f>
        <v>228.35825999999997</v>
      </c>
      <c r="F5" s="113">
        <f>Plan!J37</f>
        <v>45.289529999999992</v>
      </c>
      <c r="G5" s="113">
        <f>Plan!J38</f>
        <v>0</v>
      </c>
      <c r="H5" s="113"/>
      <c r="I5" s="114">
        <f t="shared" ref="I5:I6" si="0">E5+F5</f>
        <v>273.64778999999999</v>
      </c>
      <c r="J5" s="115">
        <f t="shared" ref="J5:J6" si="1">E5*1.2</f>
        <v>274.02991199999997</v>
      </c>
      <c r="K5" s="115">
        <f t="shared" ref="K5:K6" si="2">I5*1.2</f>
        <v>328.37734799999998</v>
      </c>
      <c r="L5" s="115">
        <f>I5*1.45+G5</f>
        <v>396.78929549999998</v>
      </c>
      <c r="M5" s="40"/>
      <c r="N5" s="41">
        <v>6500</v>
      </c>
      <c r="O5" s="41">
        <f>N5*I5</f>
        <v>1778710.635</v>
      </c>
      <c r="P5" s="41"/>
      <c r="Q5" s="41"/>
      <c r="R5" s="41"/>
      <c r="S5" s="42"/>
    </row>
    <row r="6" spans="2:19" ht="17.25" customHeight="1">
      <c r="B6" s="43" t="s">
        <v>328</v>
      </c>
      <c r="C6" s="44"/>
      <c r="D6" s="44"/>
      <c r="E6" s="45"/>
      <c r="F6" s="46"/>
      <c r="G6" s="46"/>
      <c r="H6" s="46">
        <v>0</v>
      </c>
      <c r="I6" s="35">
        <f t="shared" si="0"/>
        <v>0</v>
      </c>
      <c r="J6" s="36">
        <f t="shared" si="1"/>
        <v>0</v>
      </c>
      <c r="K6" s="36">
        <f t="shared" si="2"/>
        <v>0</v>
      </c>
      <c r="L6" s="36">
        <f t="shared" ref="L6" si="3">I6*1.45</f>
        <v>0</v>
      </c>
      <c r="M6" s="40"/>
      <c r="N6" s="41"/>
      <c r="O6" s="41"/>
      <c r="P6" s="41"/>
      <c r="Q6" s="41"/>
      <c r="R6" s="41"/>
      <c r="S6" s="42"/>
    </row>
    <row r="7" spans="2:19" ht="15">
      <c r="B7" s="47" t="s">
        <v>230</v>
      </c>
      <c r="C7" s="41"/>
      <c r="D7" s="41"/>
      <c r="E7" s="46">
        <f>L7/1.45</f>
        <v>306.20689655172413</v>
      </c>
      <c r="F7" s="46"/>
      <c r="G7" s="46"/>
      <c r="H7" s="46"/>
      <c r="I7" s="35">
        <f t="shared" ref="I7" si="4">E7+F7</f>
        <v>306.20689655172413</v>
      </c>
      <c r="J7" s="36">
        <f t="shared" ref="J7" si="5">E7*1.2</f>
        <v>367.44827586206895</v>
      </c>
      <c r="K7" s="36">
        <f t="shared" ref="K7" si="6">I7*1.2</f>
        <v>367.44827586206895</v>
      </c>
      <c r="L7" s="36">
        <v>444</v>
      </c>
      <c r="M7" s="40"/>
      <c r="N7" s="41"/>
      <c r="O7" s="41"/>
      <c r="P7" s="41"/>
      <c r="Q7" s="41"/>
      <c r="R7" s="41"/>
      <c r="S7" s="42"/>
    </row>
    <row r="8" spans="2:19" ht="15.75" thickBot="1">
      <c r="B8" s="48"/>
      <c r="C8" s="49"/>
      <c r="D8" s="49"/>
      <c r="E8" s="50"/>
      <c r="F8" s="50"/>
      <c r="G8" s="50"/>
      <c r="H8" s="50"/>
      <c r="I8" s="50">
        <f>I4-I5</f>
        <v>-35.637789999999967</v>
      </c>
      <c r="J8" s="50">
        <f t="shared" ref="J8:L8" si="7">J4-J5</f>
        <v>-27.225911999999965</v>
      </c>
      <c r="K8" s="50">
        <f t="shared" si="7"/>
        <v>-42.76534799999996</v>
      </c>
      <c r="L8" s="50">
        <f t="shared" si="7"/>
        <v>-51.674795499999959</v>
      </c>
      <c r="M8" s="51"/>
      <c r="N8" s="51"/>
      <c r="O8" s="51"/>
      <c r="P8" s="51"/>
      <c r="Q8" s="51"/>
      <c r="R8" s="51"/>
      <c r="S8" s="52"/>
    </row>
    <row r="9" spans="2:19" ht="15.75" thickBot="1">
      <c r="B9" s="171" t="s">
        <v>231</v>
      </c>
      <c r="C9" s="172"/>
      <c r="D9" s="172"/>
      <c r="E9" s="172"/>
      <c r="F9" s="172"/>
      <c r="G9" s="172"/>
      <c r="H9" s="172"/>
      <c r="I9" s="172"/>
      <c r="J9" s="172"/>
      <c r="K9" s="172"/>
      <c r="L9" s="172"/>
      <c r="M9" s="172"/>
      <c r="N9" s="172"/>
      <c r="O9" s="172"/>
      <c r="P9" s="172"/>
      <c r="Q9" s="172"/>
      <c r="R9" s="173"/>
      <c r="S9" s="174"/>
    </row>
    <row r="10" spans="2:19" ht="15" thickBot="1">
      <c r="B10" s="53" t="s">
        <v>232</v>
      </c>
      <c r="C10" s="41" t="s">
        <v>386</v>
      </c>
      <c r="D10" s="41"/>
      <c r="E10" s="41"/>
      <c r="F10" s="41"/>
      <c r="G10" s="41"/>
      <c r="H10" s="41"/>
      <c r="I10" s="46">
        <v>395</v>
      </c>
      <c r="J10" s="41"/>
      <c r="K10" s="46"/>
      <c r="L10" s="46">
        <f>I10*1.45</f>
        <v>572.75</v>
      </c>
      <c r="M10" s="41"/>
      <c r="N10" s="46">
        <f>Q10/I10</f>
        <v>6329.1139240506327</v>
      </c>
      <c r="O10" s="46"/>
      <c r="P10" s="46">
        <f>Q10/L10</f>
        <v>4364.9061545176783</v>
      </c>
      <c r="Q10" s="41">
        <v>2500000</v>
      </c>
      <c r="R10" s="54"/>
      <c r="S10" s="29"/>
    </row>
    <row r="11" spans="2:19" ht="15" thickBot="1">
      <c r="B11" s="53" t="s">
        <v>232</v>
      </c>
      <c r="C11" s="41" t="s">
        <v>386</v>
      </c>
      <c r="D11" s="41"/>
      <c r="E11" s="41"/>
      <c r="F11" s="41"/>
      <c r="G11" s="41"/>
      <c r="H11" s="41"/>
      <c r="I11" s="46">
        <v>350</v>
      </c>
      <c r="J11" s="41"/>
      <c r="K11" s="46"/>
      <c r="L11" s="46">
        <f>I11*1.45</f>
        <v>507.5</v>
      </c>
      <c r="M11" s="41"/>
      <c r="N11" s="46">
        <f t="shared" ref="N11:N14" si="8">Q11/I11</f>
        <v>6857.1428571428569</v>
      </c>
      <c r="O11" s="46"/>
      <c r="P11" s="46">
        <f>Q11/L11</f>
        <v>4729.0640394088668</v>
      </c>
      <c r="Q11" s="41">
        <v>2400000</v>
      </c>
      <c r="R11" s="41"/>
      <c r="S11" s="42"/>
    </row>
    <row r="12" spans="2:19" ht="15" thickBot="1">
      <c r="B12" s="53" t="s">
        <v>233</v>
      </c>
      <c r="C12" s="41" t="s">
        <v>386</v>
      </c>
      <c r="D12" s="41"/>
      <c r="E12" s="41"/>
      <c r="F12" s="41"/>
      <c r="G12" s="41"/>
      <c r="H12" s="41"/>
      <c r="I12" s="46">
        <v>360</v>
      </c>
      <c r="J12" s="41"/>
      <c r="K12" s="46"/>
      <c r="L12" s="46">
        <f t="shared" ref="L12:L14" si="9">I12*1.45</f>
        <v>522</v>
      </c>
      <c r="M12" s="41"/>
      <c r="N12" s="46">
        <f t="shared" si="8"/>
        <v>5555.5555555555557</v>
      </c>
      <c r="O12" s="46"/>
      <c r="P12" s="46">
        <f t="shared" ref="P12:P14" si="10">Q12/L12</f>
        <v>3831.4176245210729</v>
      </c>
      <c r="Q12" s="41">
        <v>2000000</v>
      </c>
      <c r="R12" s="41"/>
      <c r="S12" s="42"/>
    </row>
    <row r="13" spans="2:19" ht="15" thickBot="1">
      <c r="B13" s="53" t="s">
        <v>234</v>
      </c>
      <c r="C13" s="41" t="s">
        <v>386</v>
      </c>
      <c r="D13" s="41"/>
      <c r="E13" s="46"/>
      <c r="F13" s="41"/>
      <c r="G13" s="41"/>
      <c r="I13" s="46">
        <v>569</v>
      </c>
      <c r="J13" s="41"/>
      <c r="K13" s="46"/>
      <c r="L13" s="46">
        <f t="shared" si="9"/>
        <v>825.05</v>
      </c>
      <c r="M13" s="41"/>
      <c r="N13" s="46">
        <f t="shared" si="8"/>
        <v>6151.1423550087875</v>
      </c>
      <c r="O13" s="46"/>
      <c r="P13" s="46">
        <f t="shared" si="10"/>
        <v>4242.167141385371</v>
      </c>
      <c r="Q13" s="41">
        <v>3500000</v>
      </c>
      <c r="R13" s="41"/>
      <c r="S13" s="42"/>
    </row>
    <row r="14" spans="2:19" ht="15" thickBot="1">
      <c r="B14" s="53" t="s">
        <v>235</v>
      </c>
      <c r="C14" s="41" t="s">
        <v>386</v>
      </c>
      <c r="D14" s="41"/>
      <c r="E14" s="41"/>
      <c r="F14" s="41"/>
      <c r="G14" s="41"/>
      <c r="H14" s="41"/>
      <c r="I14" s="46">
        <v>561</v>
      </c>
      <c r="J14" s="41"/>
      <c r="K14" s="46"/>
      <c r="L14" s="46">
        <f t="shared" si="9"/>
        <v>813.44999999999993</v>
      </c>
      <c r="M14" s="41"/>
      <c r="N14" s="46">
        <f t="shared" si="8"/>
        <v>6951.8716577540108</v>
      </c>
      <c r="O14" s="46"/>
      <c r="P14" s="46">
        <f t="shared" si="10"/>
        <v>4794.3942467269044</v>
      </c>
      <c r="Q14" s="41">
        <v>3900000</v>
      </c>
      <c r="R14" s="41"/>
      <c r="S14" s="42"/>
    </row>
    <row r="15" spans="2:19" ht="15" thickBot="1">
      <c r="B15" s="53" t="s">
        <v>236</v>
      </c>
      <c r="C15" s="41"/>
      <c r="D15" s="41"/>
      <c r="E15" s="41"/>
      <c r="F15" s="41"/>
      <c r="G15" s="41"/>
      <c r="H15" s="41"/>
      <c r="I15" s="46"/>
      <c r="J15" s="41"/>
      <c r="K15" s="46"/>
      <c r="L15" s="46"/>
      <c r="M15" s="41"/>
      <c r="N15" s="46"/>
      <c r="O15" s="46"/>
      <c r="P15" s="46"/>
      <c r="Q15" s="41"/>
      <c r="R15" s="41"/>
      <c r="S15" s="42"/>
    </row>
    <row r="16" spans="2:19" ht="15" thickBot="1">
      <c r="B16" s="53" t="s">
        <v>237</v>
      </c>
      <c r="C16" s="41"/>
      <c r="D16" s="41"/>
      <c r="E16" s="41"/>
      <c r="F16" s="41"/>
      <c r="G16" s="41"/>
      <c r="H16" s="41"/>
      <c r="I16" s="46"/>
      <c r="J16" s="41"/>
      <c r="K16" s="46"/>
      <c r="L16" s="41"/>
      <c r="M16" s="41"/>
      <c r="N16" s="46"/>
      <c r="O16" s="46"/>
      <c r="P16" s="46"/>
      <c r="Q16" s="41"/>
      <c r="R16" s="41"/>
      <c r="S16" s="42"/>
    </row>
    <row r="17" spans="2:19" ht="15" thickBot="1">
      <c r="B17" s="53" t="s">
        <v>238</v>
      </c>
      <c r="C17" s="41"/>
      <c r="D17" s="41"/>
      <c r="E17" s="41"/>
      <c r="F17" s="41"/>
      <c r="G17" s="41"/>
      <c r="H17" s="41"/>
      <c r="I17" s="46"/>
      <c r="J17" s="41"/>
      <c r="K17" s="46"/>
      <c r="L17" s="41"/>
      <c r="M17" s="41"/>
      <c r="N17" s="46"/>
      <c r="O17" s="46"/>
      <c r="P17" s="46"/>
      <c r="Q17" s="41"/>
      <c r="R17" s="41"/>
      <c r="S17" s="42"/>
    </row>
    <row r="18" spans="2:19" ht="15" thickBot="1">
      <c r="B18" s="53" t="s">
        <v>239</v>
      </c>
      <c r="C18" s="41"/>
      <c r="D18" s="41"/>
      <c r="E18" s="41"/>
      <c r="F18" s="41"/>
      <c r="G18" s="41"/>
      <c r="H18" s="41"/>
      <c r="I18" s="46"/>
      <c r="J18" s="41"/>
      <c r="K18" s="46"/>
      <c r="L18" s="41"/>
      <c r="M18" s="41"/>
      <c r="N18" s="46"/>
      <c r="O18" s="46"/>
      <c r="P18" s="46"/>
      <c r="Q18" s="41"/>
      <c r="R18" s="41"/>
      <c r="S18" s="42"/>
    </row>
    <row r="19" spans="2:19" ht="15" thickBot="1">
      <c r="B19" s="53" t="s">
        <v>240</v>
      </c>
      <c r="C19" s="55"/>
      <c r="D19" s="55"/>
      <c r="E19" s="55"/>
      <c r="F19" s="55"/>
      <c r="G19" s="55"/>
      <c r="H19" s="55"/>
      <c r="I19" s="56"/>
      <c r="J19" s="55"/>
      <c r="K19" s="56"/>
      <c r="L19" s="55"/>
      <c r="M19" s="55"/>
      <c r="N19" s="56"/>
      <c r="O19" s="56"/>
      <c r="P19" s="56"/>
      <c r="Q19" s="55"/>
      <c r="R19" s="55"/>
      <c r="S19" s="57"/>
    </row>
    <row r="20" spans="2:19" ht="15.75" thickBot="1">
      <c r="B20" s="58" t="s">
        <v>241</v>
      </c>
      <c r="C20" s="59"/>
      <c r="D20" s="59"/>
      <c r="E20" s="59"/>
      <c r="F20" s="59"/>
      <c r="G20" s="59"/>
      <c r="H20" s="59"/>
      <c r="I20" s="59"/>
      <c r="J20" s="59"/>
      <c r="K20" s="59"/>
      <c r="L20" s="59"/>
      <c r="M20" s="59"/>
      <c r="N20" s="60">
        <f>AVERAGE(N10:N19)</f>
        <v>6368.9652699023691</v>
      </c>
      <c r="O20" s="60">
        <f>N20/1.2</f>
        <v>5307.4710582519747</v>
      </c>
      <c r="P20" s="60"/>
      <c r="Q20" s="59"/>
      <c r="R20" s="61"/>
      <c r="S20" s="62"/>
    </row>
    <row r="21" spans="2:19" ht="15.75" thickBot="1">
      <c r="B21" s="175"/>
      <c r="C21" s="176"/>
      <c r="D21" s="176"/>
      <c r="E21" s="176"/>
      <c r="F21" s="176"/>
      <c r="G21" s="176"/>
      <c r="H21" s="176"/>
      <c r="I21" s="176"/>
      <c r="J21" s="176"/>
      <c r="K21" s="176"/>
      <c r="L21" s="176"/>
      <c r="M21" s="176"/>
      <c r="N21" s="176"/>
      <c r="O21" s="176"/>
      <c r="P21" s="176"/>
      <c r="Q21" s="176"/>
      <c r="R21" s="176"/>
      <c r="S21" s="177"/>
    </row>
    <row r="22" spans="2:19" ht="29.25" thickBot="1">
      <c r="B22" s="101"/>
      <c r="C22" s="102"/>
      <c r="D22" s="102"/>
      <c r="E22" s="102"/>
      <c r="F22" s="102"/>
      <c r="G22" s="102"/>
      <c r="H22" s="102"/>
      <c r="I22" s="102"/>
      <c r="J22" s="102"/>
      <c r="K22" s="102"/>
      <c r="L22" s="102"/>
      <c r="M22" s="102"/>
      <c r="N22" s="102"/>
      <c r="O22" s="63" t="s">
        <v>242</v>
      </c>
      <c r="P22" s="63" t="s">
        <v>242</v>
      </c>
      <c r="Q22" s="64" t="s">
        <v>243</v>
      </c>
      <c r="R22" s="65" t="s">
        <v>244</v>
      </c>
      <c r="S22" s="66" t="s">
        <v>245</v>
      </c>
    </row>
    <row r="23" spans="2:19" ht="15">
      <c r="B23" s="163" t="s">
        <v>246</v>
      </c>
      <c r="C23" s="164"/>
      <c r="D23" s="164"/>
      <c r="E23" s="164"/>
      <c r="F23" s="164"/>
      <c r="G23" s="164"/>
      <c r="H23" s="164"/>
      <c r="I23" s="164"/>
      <c r="J23" s="164"/>
      <c r="K23" s="164"/>
      <c r="L23" s="164"/>
      <c r="M23" s="164"/>
      <c r="N23" s="165"/>
      <c r="O23" s="103">
        <v>397</v>
      </c>
      <c r="P23" s="46">
        <v>4500</v>
      </c>
      <c r="Q23" s="46">
        <f>P23*O23</f>
        <v>1786500</v>
      </c>
      <c r="R23" s="46"/>
      <c r="S23" s="41">
        <f>Q23*0.8</f>
        <v>1429200</v>
      </c>
    </row>
    <row r="24" spans="2:19" ht="15">
      <c r="B24" s="178" t="s">
        <v>247</v>
      </c>
      <c r="C24" s="179"/>
      <c r="D24" s="179"/>
      <c r="E24" s="179"/>
      <c r="F24" s="179"/>
      <c r="G24" s="179"/>
      <c r="H24" s="179"/>
      <c r="I24" s="179"/>
      <c r="J24" s="179"/>
      <c r="K24" s="179"/>
      <c r="L24" s="179"/>
      <c r="M24" s="179"/>
      <c r="N24" s="180"/>
      <c r="O24" s="103"/>
      <c r="P24" s="95"/>
      <c r="Q24" s="95"/>
      <c r="R24" s="95"/>
      <c r="S24" s="41"/>
    </row>
    <row r="25" spans="2:19" ht="15">
      <c r="B25" s="178" t="s">
        <v>248</v>
      </c>
      <c r="C25" s="179"/>
      <c r="D25" s="179"/>
      <c r="E25" s="179"/>
      <c r="F25" s="179"/>
      <c r="G25" s="179"/>
      <c r="H25" s="179"/>
      <c r="I25" s="179"/>
      <c r="J25" s="179"/>
      <c r="K25" s="179"/>
      <c r="L25" s="179"/>
      <c r="M25" s="179"/>
      <c r="N25" s="180"/>
      <c r="O25" s="103"/>
      <c r="P25" s="95"/>
      <c r="Q25" s="67"/>
      <c r="R25" s="95"/>
      <c r="S25" s="68"/>
    </row>
    <row r="26" spans="2:19" ht="15">
      <c r="B26" s="181" t="s">
        <v>249</v>
      </c>
      <c r="C26" s="182"/>
      <c r="D26" s="182"/>
      <c r="E26" s="182"/>
      <c r="F26" s="182"/>
      <c r="G26" s="182"/>
      <c r="H26" s="182"/>
      <c r="I26" s="182"/>
      <c r="J26" s="182"/>
      <c r="K26" s="182"/>
      <c r="L26" s="182"/>
      <c r="M26" s="182"/>
      <c r="N26" s="183"/>
      <c r="O26" s="103"/>
      <c r="P26" s="95"/>
      <c r="Q26" s="95"/>
      <c r="R26" s="95"/>
      <c r="S26" s="41"/>
    </row>
    <row r="27" spans="2:19" ht="15.75" thickBot="1">
      <c r="B27" s="184" t="s">
        <v>250</v>
      </c>
      <c r="C27" s="185"/>
      <c r="D27" s="185"/>
      <c r="E27" s="185"/>
      <c r="F27" s="185"/>
      <c r="G27" s="185"/>
      <c r="H27" s="185"/>
      <c r="I27" s="185"/>
      <c r="J27" s="185"/>
      <c r="K27" s="185"/>
      <c r="L27" s="185"/>
      <c r="M27" s="185"/>
      <c r="N27" s="186"/>
      <c r="O27" s="69"/>
      <c r="P27" s="69"/>
      <c r="Q27" s="69"/>
      <c r="R27" s="69"/>
      <c r="S27" s="57"/>
    </row>
    <row r="28" spans="2:19" ht="45" customHeight="1" thickBot="1">
      <c r="B28" s="70" t="s">
        <v>251</v>
      </c>
      <c r="C28" s="187"/>
      <c r="D28" s="188"/>
      <c r="E28" s="188"/>
      <c r="F28" s="188"/>
      <c r="G28" s="188"/>
      <c r="H28" s="188"/>
      <c r="I28" s="188"/>
      <c r="J28" s="188"/>
      <c r="K28" s="188"/>
      <c r="L28" s="188"/>
      <c r="M28" s="188"/>
      <c r="N28" s="188"/>
      <c r="O28" s="188"/>
      <c r="P28" s="188"/>
      <c r="Q28" s="188"/>
      <c r="R28" s="188"/>
      <c r="S28" s="189"/>
    </row>
    <row r="29" spans="2:19" ht="45" customHeight="1">
      <c r="B29" s="153" t="s">
        <v>252</v>
      </c>
      <c r="C29" s="154"/>
      <c r="D29" s="104"/>
      <c r="E29" s="155" t="s">
        <v>253</v>
      </c>
      <c r="F29" s="155"/>
      <c r="G29" s="155"/>
      <c r="H29" s="155"/>
      <c r="I29" s="155"/>
      <c r="J29" s="155"/>
      <c r="K29" s="104"/>
      <c r="L29" s="104"/>
      <c r="M29" s="104"/>
      <c r="N29" s="104"/>
      <c r="O29" s="104"/>
      <c r="P29" s="104"/>
      <c r="Q29" s="104"/>
      <c r="R29" s="104"/>
    </row>
    <row r="30" spans="2:19" ht="15">
      <c r="B30" s="94" t="s">
        <v>254</v>
      </c>
      <c r="C30" s="71"/>
      <c r="D30" s="104"/>
      <c r="E30" s="156" t="s">
        <v>254</v>
      </c>
      <c r="F30" s="156"/>
      <c r="G30" s="156"/>
      <c r="H30" s="157"/>
      <c r="I30" s="157"/>
      <c r="J30" s="157"/>
      <c r="K30" s="104"/>
      <c r="L30" s="104"/>
      <c r="M30" s="104"/>
      <c r="N30" s="104"/>
      <c r="O30" s="104"/>
      <c r="P30" s="104"/>
      <c r="Q30" s="104"/>
      <c r="R30" s="104"/>
    </row>
    <row r="31" spans="2:19" ht="15">
      <c r="B31" s="94" t="s">
        <v>255</v>
      </c>
      <c r="C31" s="71">
        <f>32600/10.764</f>
        <v>3028.6138981791159</v>
      </c>
      <c r="D31" s="104"/>
      <c r="E31" s="156" t="s">
        <v>256</v>
      </c>
      <c r="F31" s="156"/>
      <c r="G31" s="156"/>
      <c r="H31" s="157"/>
      <c r="I31" s="157"/>
      <c r="J31" s="157"/>
      <c r="K31" s="104"/>
      <c r="L31" s="104"/>
      <c r="M31" s="104"/>
      <c r="N31" s="104"/>
      <c r="O31" s="104"/>
      <c r="P31" s="104"/>
      <c r="Q31" s="104"/>
      <c r="R31" s="104"/>
    </row>
    <row r="32" spans="2:19" ht="15">
      <c r="B32" s="94" t="s">
        <v>257</v>
      </c>
      <c r="C32" s="71">
        <f>C31*C30</f>
        <v>0</v>
      </c>
      <c r="D32" s="104"/>
      <c r="E32" s="156" t="s">
        <v>258</v>
      </c>
      <c r="F32" s="156"/>
      <c r="G32" s="156"/>
      <c r="H32" s="157">
        <f>H31*H30</f>
        <v>0</v>
      </c>
      <c r="I32" s="157"/>
      <c r="J32" s="157"/>
      <c r="K32" s="104"/>
      <c r="L32" s="104"/>
      <c r="M32" s="104"/>
      <c r="N32" s="104"/>
      <c r="O32" s="104"/>
      <c r="P32" s="104"/>
      <c r="Q32" s="104"/>
      <c r="R32" s="104"/>
    </row>
    <row r="33" spans="2:16" ht="18">
      <c r="B33" s="72" t="s">
        <v>259</v>
      </c>
      <c r="C33" s="160" t="s">
        <v>260</v>
      </c>
      <c r="D33" s="160"/>
      <c r="E33" s="160"/>
      <c r="F33" s="160"/>
      <c r="G33" s="160" t="s">
        <v>261</v>
      </c>
      <c r="H33" s="161"/>
      <c r="I33" s="161"/>
      <c r="J33" s="160" t="s">
        <v>262</v>
      </c>
      <c r="K33" s="161"/>
      <c r="L33" s="161"/>
      <c r="M33" s="161"/>
      <c r="N33" s="161"/>
      <c r="O33" s="161"/>
      <c r="P33" s="161"/>
    </row>
    <row r="34" spans="2:16" ht="15">
      <c r="B34" s="95" t="s">
        <v>263</v>
      </c>
      <c r="C34" s="162"/>
      <c r="D34" s="159"/>
      <c r="E34" s="159"/>
      <c r="F34" s="159"/>
      <c r="G34" s="159"/>
      <c r="H34" s="159"/>
      <c r="I34" s="159"/>
      <c r="J34" s="159"/>
      <c r="K34" s="159"/>
      <c r="L34" s="159"/>
      <c r="M34" s="159"/>
      <c r="N34" s="159"/>
      <c r="O34" s="159"/>
      <c r="P34" s="159"/>
    </row>
    <row r="35" spans="2:16">
      <c r="B35" s="41" t="s">
        <v>264</v>
      </c>
      <c r="C35" s="159"/>
      <c r="D35" s="159"/>
      <c r="E35" s="159"/>
      <c r="F35" s="159"/>
      <c r="G35" s="159"/>
      <c r="H35" s="159"/>
      <c r="I35" s="159"/>
      <c r="J35" s="159"/>
      <c r="K35" s="159"/>
      <c r="L35" s="159"/>
      <c r="M35" s="159"/>
      <c r="N35" s="159"/>
      <c r="O35" s="159"/>
      <c r="P35" s="159"/>
    </row>
    <row r="36" spans="2:16">
      <c r="B36" s="41" t="s">
        <v>265</v>
      </c>
      <c r="C36" s="159"/>
      <c r="D36" s="159"/>
      <c r="E36" s="159"/>
      <c r="F36" s="159"/>
      <c r="G36" s="159"/>
      <c r="H36" s="159"/>
      <c r="I36" s="159"/>
      <c r="J36" s="159"/>
      <c r="K36" s="159"/>
      <c r="L36" s="159"/>
      <c r="M36" s="159"/>
      <c r="N36" s="159"/>
      <c r="O36" s="159"/>
      <c r="P36" s="159"/>
    </row>
    <row r="37" spans="2:16" ht="15">
      <c r="B37" s="41"/>
      <c r="C37" s="159"/>
      <c r="D37" s="159"/>
      <c r="E37" s="159"/>
      <c r="F37" s="159"/>
      <c r="G37" s="158"/>
      <c r="H37" s="158"/>
      <c r="I37" s="158"/>
      <c r="J37" s="159"/>
      <c r="K37" s="159"/>
      <c r="L37" s="159"/>
      <c r="M37" s="159"/>
      <c r="N37" s="159"/>
      <c r="O37" s="159"/>
      <c r="P37" s="159"/>
    </row>
    <row r="38" spans="2:16" ht="15">
      <c r="C38" s="191"/>
      <c r="D38" s="191"/>
      <c r="E38" s="191"/>
      <c r="F38" s="191"/>
      <c r="G38" s="73"/>
      <c r="H38" s="73"/>
      <c r="I38" s="73"/>
    </row>
    <row r="39" spans="2:16" ht="15">
      <c r="C39" s="191"/>
      <c r="D39" s="191"/>
      <c r="E39" s="191"/>
      <c r="F39" s="74"/>
      <c r="G39" s="98"/>
      <c r="H39" s="75"/>
      <c r="I39" s="76"/>
    </row>
    <row r="40" spans="2:16" ht="15">
      <c r="E40" s="96"/>
      <c r="F40" s="97"/>
      <c r="G40" s="98"/>
      <c r="H40" s="97"/>
      <c r="I40" s="99"/>
    </row>
    <row r="41" spans="2:16" ht="14.25" customHeight="1">
      <c r="E41" s="96"/>
      <c r="F41" s="97"/>
      <c r="G41" s="98"/>
      <c r="H41" s="98"/>
      <c r="I41" s="99"/>
    </row>
    <row r="42" spans="2:16" ht="14.25" customHeight="1">
      <c r="E42" s="192"/>
      <c r="F42" s="193"/>
      <c r="G42" s="194"/>
      <c r="H42" s="194"/>
      <c r="I42" s="190"/>
    </row>
    <row r="43" spans="2:16">
      <c r="E43" s="192"/>
      <c r="F43" s="193"/>
      <c r="G43" s="194"/>
      <c r="H43" s="194"/>
      <c r="I43" s="190"/>
    </row>
    <row r="44" spans="2:16" ht="15">
      <c r="E44" s="77"/>
    </row>
    <row r="45" spans="2:16" ht="15">
      <c r="E45" s="77"/>
    </row>
  </sheetData>
  <mergeCells count="40">
    <mergeCell ref="C35:F35"/>
    <mergeCell ref="G35:I35"/>
    <mergeCell ref="J35:P35"/>
    <mergeCell ref="I42:I43"/>
    <mergeCell ref="C36:F36"/>
    <mergeCell ref="G36:I36"/>
    <mergeCell ref="J36:P36"/>
    <mergeCell ref="C37:F37"/>
    <mergeCell ref="C38:F38"/>
    <mergeCell ref="C39:E39"/>
    <mergeCell ref="E42:E43"/>
    <mergeCell ref="F42:F43"/>
    <mergeCell ref="G42:G43"/>
    <mergeCell ref="H42:H43"/>
    <mergeCell ref="B24:N24"/>
    <mergeCell ref="B25:N25"/>
    <mergeCell ref="B26:N26"/>
    <mergeCell ref="B27:N27"/>
    <mergeCell ref="C28:S28"/>
    <mergeCell ref="B23:N23"/>
    <mergeCell ref="B1:R1"/>
    <mergeCell ref="C3:S3"/>
    <mergeCell ref="B9:S9"/>
    <mergeCell ref="B21:S21"/>
    <mergeCell ref="B29:C29"/>
    <mergeCell ref="E29:J29"/>
    <mergeCell ref="E32:G32"/>
    <mergeCell ref="H32:J32"/>
    <mergeCell ref="G37:I37"/>
    <mergeCell ref="J37:P37"/>
    <mergeCell ref="E30:G30"/>
    <mergeCell ref="H30:J30"/>
    <mergeCell ref="E31:G31"/>
    <mergeCell ref="H31:J31"/>
    <mergeCell ref="C33:F33"/>
    <mergeCell ref="G33:I33"/>
    <mergeCell ref="J33:P33"/>
    <mergeCell ref="C34:F34"/>
    <mergeCell ref="G34:I34"/>
    <mergeCell ref="J34:P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1"/>
  <sheetViews>
    <sheetView topLeftCell="A19" workbookViewId="0">
      <selection activeCell="J38" sqref="J38"/>
    </sheetView>
  </sheetViews>
  <sheetFormatPr defaultRowHeight="15"/>
  <cols>
    <col min="1" max="1" width="9" style="78"/>
    <col min="2" max="2" width="17" style="78" customWidth="1"/>
    <col min="3" max="3" width="9" style="78"/>
    <col min="4" max="4" width="0" style="78" hidden="1" customWidth="1"/>
    <col min="5" max="5" width="9" style="78"/>
    <col min="6" max="6" width="0" style="78" hidden="1" customWidth="1"/>
    <col min="7" max="16384" width="9" style="78"/>
  </cols>
  <sheetData>
    <row r="2" spans="1:9">
      <c r="A2" s="195" t="s">
        <v>266</v>
      </c>
      <c r="B2" s="195" t="s">
        <v>267</v>
      </c>
      <c r="C2" s="195" t="s">
        <v>268</v>
      </c>
      <c r="D2" s="195"/>
      <c r="E2" s="195" t="s">
        <v>269</v>
      </c>
      <c r="F2" s="195"/>
      <c r="G2" s="195" t="s">
        <v>270</v>
      </c>
      <c r="H2" s="195" t="s">
        <v>271</v>
      </c>
      <c r="I2" s="195" t="s">
        <v>272</v>
      </c>
    </row>
    <row r="3" spans="1:9">
      <c r="A3" s="195"/>
      <c r="B3" s="195"/>
      <c r="C3" s="79" t="s">
        <v>273</v>
      </c>
      <c r="D3" s="79" t="s">
        <v>274</v>
      </c>
      <c r="E3" s="79" t="s">
        <v>273</v>
      </c>
      <c r="F3" s="79" t="s">
        <v>274</v>
      </c>
      <c r="G3" s="195"/>
      <c r="H3" s="195"/>
      <c r="I3" s="195"/>
    </row>
    <row r="4" spans="1:9">
      <c r="A4" s="80">
        <v>1</v>
      </c>
      <c r="B4" s="80" t="s">
        <v>275</v>
      </c>
      <c r="C4" s="80">
        <v>13</v>
      </c>
      <c r="D4" s="80"/>
      <c r="E4" s="80">
        <v>7.9</v>
      </c>
      <c r="F4" s="80"/>
      <c r="G4" s="81">
        <f>(E4+F4/10)</f>
        <v>7.9</v>
      </c>
      <c r="H4" s="81">
        <f>(C4+D4/10)</f>
        <v>13</v>
      </c>
      <c r="I4" s="81">
        <f>G4*H4</f>
        <v>102.7</v>
      </c>
    </row>
    <row r="5" spans="1:9">
      <c r="A5" s="80"/>
      <c r="B5" s="80" t="s">
        <v>276</v>
      </c>
      <c r="C5" s="80">
        <v>6.9</v>
      </c>
      <c r="D5" s="80"/>
      <c r="E5" s="80">
        <v>2.2000000000000002</v>
      </c>
      <c r="F5" s="80"/>
      <c r="G5" s="81">
        <f t="shared" ref="G5:G34" si="0">(E5+F5/10)</f>
        <v>2.2000000000000002</v>
      </c>
      <c r="H5" s="81">
        <f t="shared" ref="H5:H36" si="1">(C5+D5/10)</f>
        <v>6.9</v>
      </c>
      <c r="I5" s="81">
        <f>G5*H5</f>
        <v>15.180000000000001</v>
      </c>
    </row>
    <row r="6" spans="1:9">
      <c r="A6" s="80">
        <v>2</v>
      </c>
      <c r="B6" s="80" t="s">
        <v>277</v>
      </c>
      <c r="C6" s="80">
        <v>5.7</v>
      </c>
      <c r="D6" s="80"/>
      <c r="E6" s="80">
        <v>3</v>
      </c>
      <c r="F6" s="80"/>
      <c r="G6" s="81">
        <f t="shared" si="0"/>
        <v>3</v>
      </c>
      <c r="H6" s="81">
        <f t="shared" si="1"/>
        <v>5.7</v>
      </c>
      <c r="I6" s="81">
        <f t="shared" ref="I6:I34" si="2">G6*H6</f>
        <v>17.100000000000001</v>
      </c>
    </row>
    <row r="7" spans="1:9">
      <c r="A7" s="80">
        <v>3</v>
      </c>
      <c r="B7" s="80" t="s">
        <v>278</v>
      </c>
      <c r="C7" s="80"/>
      <c r="D7" s="80"/>
      <c r="E7" s="80"/>
      <c r="F7" s="80"/>
      <c r="G7" s="81">
        <f t="shared" si="0"/>
        <v>0</v>
      </c>
      <c r="H7" s="81">
        <f t="shared" si="1"/>
        <v>0</v>
      </c>
      <c r="I7" s="81">
        <f t="shared" si="2"/>
        <v>0</v>
      </c>
    </row>
    <row r="8" spans="1:9">
      <c r="A8" s="80"/>
      <c r="B8" s="80" t="s">
        <v>279</v>
      </c>
      <c r="C8" s="80"/>
      <c r="D8" s="80"/>
      <c r="E8" s="80"/>
      <c r="F8" s="80"/>
      <c r="G8" s="81">
        <f t="shared" si="0"/>
        <v>0</v>
      </c>
      <c r="H8" s="81">
        <f t="shared" si="1"/>
        <v>0</v>
      </c>
      <c r="I8" s="81">
        <f t="shared" si="2"/>
        <v>0</v>
      </c>
    </row>
    <row r="9" spans="1:9">
      <c r="A9" s="80"/>
      <c r="B9" s="80" t="s">
        <v>280</v>
      </c>
      <c r="C9" s="80"/>
      <c r="D9" s="80"/>
      <c r="E9" s="80"/>
      <c r="F9" s="80"/>
      <c r="G9" s="81">
        <f t="shared" si="0"/>
        <v>0</v>
      </c>
      <c r="H9" s="81">
        <f t="shared" si="1"/>
        <v>0</v>
      </c>
      <c r="I9" s="81">
        <f t="shared" si="2"/>
        <v>0</v>
      </c>
    </row>
    <row r="10" spans="1:9">
      <c r="A10" s="80"/>
      <c r="B10" s="80" t="s">
        <v>281</v>
      </c>
      <c r="C10" s="80"/>
      <c r="D10" s="80"/>
      <c r="E10" s="80"/>
      <c r="F10" s="80"/>
      <c r="G10" s="81">
        <f t="shared" si="0"/>
        <v>0</v>
      </c>
      <c r="H10" s="81">
        <f t="shared" si="1"/>
        <v>0</v>
      </c>
      <c r="I10" s="81">
        <f t="shared" si="2"/>
        <v>0</v>
      </c>
    </row>
    <row r="11" spans="1:9">
      <c r="A11" s="80">
        <v>4</v>
      </c>
      <c r="B11" s="80" t="s">
        <v>282</v>
      </c>
      <c r="C11" s="80">
        <v>8.9</v>
      </c>
      <c r="D11" s="80"/>
      <c r="E11" s="80">
        <v>6.9</v>
      </c>
      <c r="F11" s="80"/>
      <c r="G11" s="81">
        <f t="shared" si="0"/>
        <v>6.9</v>
      </c>
      <c r="H11" s="81">
        <f t="shared" si="1"/>
        <v>8.9</v>
      </c>
      <c r="I11" s="81">
        <f t="shared" si="2"/>
        <v>61.410000000000004</v>
      </c>
    </row>
    <row r="12" spans="1:9">
      <c r="A12" s="80"/>
      <c r="B12" s="80" t="s">
        <v>283</v>
      </c>
      <c r="C12" s="80"/>
      <c r="D12" s="80"/>
      <c r="E12" s="80"/>
      <c r="F12" s="80"/>
      <c r="G12" s="81">
        <f t="shared" si="0"/>
        <v>0</v>
      </c>
      <c r="H12" s="81">
        <f t="shared" si="1"/>
        <v>0</v>
      </c>
      <c r="I12" s="81">
        <f t="shared" si="2"/>
        <v>0</v>
      </c>
    </row>
    <row r="13" spans="1:9">
      <c r="A13" s="80"/>
      <c r="B13" s="80" t="s">
        <v>284</v>
      </c>
      <c r="C13" s="80"/>
      <c r="D13" s="80"/>
      <c r="E13" s="80"/>
      <c r="F13" s="80"/>
      <c r="G13" s="81">
        <f t="shared" si="0"/>
        <v>0</v>
      </c>
      <c r="H13" s="81">
        <f t="shared" si="1"/>
        <v>0</v>
      </c>
      <c r="I13" s="81">
        <f t="shared" si="2"/>
        <v>0</v>
      </c>
    </row>
    <row r="14" spans="1:9">
      <c r="A14" s="80"/>
      <c r="B14" s="80" t="s">
        <v>285</v>
      </c>
      <c r="C14" s="80"/>
      <c r="D14" s="80"/>
      <c r="E14" s="80"/>
      <c r="F14" s="80"/>
      <c r="G14" s="81">
        <f t="shared" si="0"/>
        <v>0</v>
      </c>
      <c r="H14" s="81">
        <f t="shared" si="1"/>
        <v>0</v>
      </c>
      <c r="I14" s="81">
        <f t="shared" si="2"/>
        <v>0</v>
      </c>
    </row>
    <row r="15" spans="1:9">
      <c r="A15" s="80"/>
      <c r="B15" s="80" t="s">
        <v>286</v>
      </c>
      <c r="C15" s="80"/>
      <c r="D15" s="80"/>
      <c r="E15" s="80"/>
      <c r="F15" s="80"/>
      <c r="G15" s="81">
        <f t="shared" si="0"/>
        <v>0</v>
      </c>
      <c r="H15" s="81">
        <f t="shared" si="1"/>
        <v>0</v>
      </c>
      <c r="I15" s="81">
        <f t="shared" si="2"/>
        <v>0</v>
      </c>
    </row>
    <row r="16" spans="1:9">
      <c r="A16" s="80"/>
      <c r="B16" s="80" t="s">
        <v>287</v>
      </c>
      <c r="C16" s="80"/>
      <c r="D16" s="80"/>
      <c r="E16" s="80"/>
      <c r="F16" s="80"/>
      <c r="G16" s="81">
        <f t="shared" si="0"/>
        <v>0</v>
      </c>
      <c r="H16" s="81">
        <f t="shared" si="1"/>
        <v>0</v>
      </c>
      <c r="I16" s="81">
        <f t="shared" si="2"/>
        <v>0</v>
      </c>
    </row>
    <row r="17" spans="1:9">
      <c r="A17" s="80">
        <v>5</v>
      </c>
      <c r="B17" s="80" t="s">
        <v>288</v>
      </c>
      <c r="C17" s="80">
        <v>3.2</v>
      </c>
      <c r="D17" s="80"/>
      <c r="E17" s="80">
        <v>2.9</v>
      </c>
      <c r="F17" s="80"/>
      <c r="G17" s="81">
        <f t="shared" si="0"/>
        <v>2.9</v>
      </c>
      <c r="H17" s="81">
        <f t="shared" si="1"/>
        <v>3.2</v>
      </c>
      <c r="I17" s="81">
        <f t="shared" si="2"/>
        <v>9.2799999999999994</v>
      </c>
    </row>
    <row r="18" spans="1:9">
      <c r="A18" s="80"/>
      <c r="B18" s="80" t="s">
        <v>289</v>
      </c>
      <c r="C18" s="82"/>
      <c r="D18" s="82"/>
      <c r="E18" s="82"/>
      <c r="F18" s="82"/>
      <c r="G18" s="81">
        <f t="shared" si="0"/>
        <v>0</v>
      </c>
      <c r="H18" s="81">
        <f t="shared" si="1"/>
        <v>0</v>
      </c>
      <c r="I18" s="81">
        <f t="shared" si="2"/>
        <v>0</v>
      </c>
    </row>
    <row r="19" spans="1:9">
      <c r="A19" s="80"/>
      <c r="B19" s="80" t="s">
        <v>290</v>
      </c>
      <c r="C19" s="80"/>
      <c r="D19" s="80"/>
      <c r="E19" s="80"/>
      <c r="F19" s="83"/>
      <c r="G19" s="81">
        <f t="shared" si="0"/>
        <v>0</v>
      </c>
      <c r="H19" s="81">
        <f t="shared" si="1"/>
        <v>0</v>
      </c>
      <c r="I19" s="81">
        <f t="shared" si="2"/>
        <v>0</v>
      </c>
    </row>
    <row r="20" spans="1:9">
      <c r="A20" s="80">
        <v>6</v>
      </c>
      <c r="B20" s="80" t="s">
        <v>291</v>
      </c>
      <c r="C20" s="80"/>
      <c r="D20" s="80"/>
      <c r="E20" s="80"/>
      <c r="F20" s="83"/>
      <c r="G20" s="81">
        <f t="shared" si="0"/>
        <v>0</v>
      </c>
      <c r="H20" s="81">
        <f t="shared" si="1"/>
        <v>0</v>
      </c>
      <c r="I20" s="81">
        <f t="shared" si="2"/>
        <v>0</v>
      </c>
    </row>
    <row r="21" spans="1:9">
      <c r="A21" s="80"/>
      <c r="B21" s="80" t="s">
        <v>292</v>
      </c>
      <c r="C21" s="80"/>
      <c r="D21" s="80"/>
      <c r="E21" s="80"/>
      <c r="F21" s="83"/>
      <c r="G21" s="81">
        <f t="shared" si="0"/>
        <v>0</v>
      </c>
      <c r="H21" s="81">
        <f t="shared" si="1"/>
        <v>0</v>
      </c>
      <c r="I21" s="81">
        <f t="shared" si="2"/>
        <v>0</v>
      </c>
    </row>
    <row r="22" spans="1:9">
      <c r="A22" s="80"/>
      <c r="B22" s="80" t="s">
        <v>293</v>
      </c>
      <c r="C22" s="80"/>
      <c r="D22" s="80"/>
      <c r="E22" s="80"/>
      <c r="F22" s="83"/>
      <c r="G22" s="81">
        <f t="shared" si="0"/>
        <v>0</v>
      </c>
      <c r="H22" s="81">
        <f t="shared" si="1"/>
        <v>0</v>
      </c>
      <c r="I22" s="81">
        <f t="shared" si="2"/>
        <v>0</v>
      </c>
    </row>
    <row r="23" spans="1:9">
      <c r="A23" s="80"/>
      <c r="B23" s="80" t="s">
        <v>312</v>
      </c>
      <c r="C23" s="80">
        <v>7.7</v>
      </c>
      <c r="D23" s="80"/>
      <c r="E23" s="80">
        <v>1.8</v>
      </c>
      <c r="F23" s="83"/>
      <c r="G23" s="81">
        <f t="shared" si="0"/>
        <v>1.8</v>
      </c>
      <c r="H23" s="81">
        <f t="shared" si="1"/>
        <v>7.7</v>
      </c>
      <c r="I23" s="81">
        <f>H23*G23</f>
        <v>13.860000000000001</v>
      </c>
    </row>
    <row r="24" spans="1:9">
      <c r="A24" s="80"/>
      <c r="B24" s="80" t="s">
        <v>313</v>
      </c>
      <c r="C24" s="80">
        <v>8.4</v>
      </c>
      <c r="D24" s="80"/>
      <c r="E24" s="80">
        <v>2.2000000000000002</v>
      </c>
      <c r="F24" s="83"/>
      <c r="G24" s="81">
        <f t="shared" si="0"/>
        <v>2.2000000000000002</v>
      </c>
      <c r="H24" s="81">
        <f t="shared" si="1"/>
        <v>8.4</v>
      </c>
      <c r="I24" s="81">
        <f t="shared" si="2"/>
        <v>18.480000000000004</v>
      </c>
    </row>
    <row r="25" spans="1:9">
      <c r="A25" s="80">
        <v>7</v>
      </c>
      <c r="B25" s="80" t="s">
        <v>295</v>
      </c>
      <c r="C25" s="80"/>
      <c r="D25" s="80"/>
      <c r="E25" s="80"/>
      <c r="F25" s="83"/>
      <c r="G25" s="81">
        <f t="shared" si="0"/>
        <v>0</v>
      </c>
      <c r="H25" s="81">
        <f t="shared" si="1"/>
        <v>0</v>
      </c>
      <c r="I25" s="81">
        <f t="shared" si="2"/>
        <v>0</v>
      </c>
    </row>
    <row r="26" spans="1:9">
      <c r="A26" s="80"/>
      <c r="B26" s="80" t="s">
        <v>294</v>
      </c>
      <c r="C26" s="80"/>
      <c r="D26" s="80"/>
      <c r="E26" s="80"/>
      <c r="F26" s="83"/>
      <c r="G26" s="81">
        <f t="shared" si="0"/>
        <v>0</v>
      </c>
      <c r="H26" s="81">
        <f t="shared" si="1"/>
        <v>0</v>
      </c>
      <c r="I26" s="81">
        <f t="shared" si="2"/>
        <v>0</v>
      </c>
    </row>
    <row r="27" spans="1:9">
      <c r="A27" s="80"/>
      <c r="B27" s="80" t="s">
        <v>329</v>
      </c>
      <c r="C27" s="80"/>
      <c r="D27" s="80"/>
      <c r="E27" s="80"/>
      <c r="F27" s="83"/>
      <c r="G27" s="81">
        <f t="shared" si="0"/>
        <v>0</v>
      </c>
      <c r="H27" s="81">
        <f t="shared" si="1"/>
        <v>0</v>
      </c>
      <c r="I27" s="81">
        <f t="shared" si="2"/>
        <v>0</v>
      </c>
    </row>
    <row r="28" spans="1:9">
      <c r="A28" s="80">
        <v>8</v>
      </c>
      <c r="B28" s="80" t="s">
        <v>296</v>
      </c>
      <c r="C28" s="80"/>
      <c r="D28" s="80"/>
      <c r="E28" s="80"/>
      <c r="F28" s="83"/>
      <c r="G28" s="81">
        <f t="shared" si="0"/>
        <v>0</v>
      </c>
      <c r="H28" s="81">
        <f t="shared" si="1"/>
        <v>0</v>
      </c>
      <c r="I28" s="81">
        <f t="shared" si="2"/>
        <v>0</v>
      </c>
    </row>
    <row r="29" spans="1:9">
      <c r="A29" s="80"/>
      <c r="B29" s="80" t="s">
        <v>297</v>
      </c>
      <c r="C29" s="80"/>
      <c r="D29" s="80"/>
      <c r="E29" s="80"/>
      <c r="F29" s="83"/>
      <c r="G29" s="81">
        <f t="shared" si="0"/>
        <v>0</v>
      </c>
      <c r="H29" s="81">
        <f t="shared" si="1"/>
        <v>0</v>
      </c>
      <c r="I29" s="81">
        <f t="shared" si="2"/>
        <v>0</v>
      </c>
    </row>
    <row r="30" spans="1:9">
      <c r="A30" s="80"/>
      <c r="B30" s="80" t="s">
        <v>298</v>
      </c>
      <c r="C30" s="80"/>
      <c r="D30" s="80"/>
      <c r="E30" s="80"/>
      <c r="F30" s="83"/>
      <c r="G30" s="81">
        <f t="shared" si="0"/>
        <v>0</v>
      </c>
      <c r="H30" s="81">
        <f t="shared" si="1"/>
        <v>0</v>
      </c>
      <c r="I30" s="81">
        <f t="shared" si="2"/>
        <v>0</v>
      </c>
    </row>
    <row r="31" spans="1:9">
      <c r="A31" s="80">
        <v>9</v>
      </c>
      <c r="B31" s="80" t="s">
        <v>299</v>
      </c>
      <c r="C31" s="80"/>
      <c r="D31" s="80"/>
      <c r="E31" s="80"/>
      <c r="F31" s="83"/>
      <c r="G31" s="81">
        <f t="shared" si="0"/>
        <v>0</v>
      </c>
      <c r="H31" s="81">
        <f t="shared" si="1"/>
        <v>0</v>
      </c>
      <c r="I31" s="81">
        <f t="shared" si="2"/>
        <v>0</v>
      </c>
    </row>
    <row r="32" spans="1:9">
      <c r="A32" s="80"/>
      <c r="B32" s="80" t="s">
        <v>300</v>
      </c>
      <c r="C32" s="80"/>
      <c r="D32" s="80"/>
      <c r="E32" s="80"/>
      <c r="F32" s="83"/>
      <c r="G32" s="81">
        <f t="shared" si="0"/>
        <v>0</v>
      </c>
      <c r="H32" s="81">
        <f t="shared" si="1"/>
        <v>0</v>
      </c>
      <c r="I32" s="81">
        <f t="shared" si="2"/>
        <v>0</v>
      </c>
    </row>
    <row r="33" spans="1:9">
      <c r="A33" s="80"/>
      <c r="B33" s="80" t="s">
        <v>301</v>
      </c>
      <c r="C33" s="80"/>
      <c r="D33" s="80"/>
      <c r="E33" s="80"/>
      <c r="F33" s="83"/>
      <c r="G33" s="81">
        <f t="shared" si="0"/>
        <v>0</v>
      </c>
      <c r="H33" s="81">
        <f t="shared" si="1"/>
        <v>0</v>
      </c>
      <c r="I33" s="81">
        <f t="shared" si="2"/>
        <v>0</v>
      </c>
    </row>
    <row r="34" spans="1:9">
      <c r="A34" s="80">
        <v>10</v>
      </c>
      <c r="B34" s="80" t="s">
        <v>302</v>
      </c>
      <c r="C34" s="80"/>
      <c r="D34" s="80"/>
      <c r="E34" s="80"/>
      <c r="F34" s="83"/>
      <c r="G34" s="81">
        <f t="shared" si="0"/>
        <v>0</v>
      </c>
      <c r="H34" s="81">
        <f t="shared" si="1"/>
        <v>0</v>
      </c>
      <c r="I34" s="81">
        <f t="shared" si="2"/>
        <v>0</v>
      </c>
    </row>
    <row r="35" spans="1:9">
      <c r="A35" s="80"/>
      <c r="B35" s="80" t="s">
        <v>303</v>
      </c>
      <c r="C35" s="80"/>
      <c r="D35" s="80"/>
      <c r="E35" s="80"/>
      <c r="F35" s="83"/>
      <c r="G35" s="81"/>
      <c r="H35" s="81">
        <f t="shared" si="1"/>
        <v>0</v>
      </c>
      <c r="I35" s="80"/>
    </row>
    <row r="36" spans="1:9">
      <c r="A36" s="80"/>
      <c r="B36" s="80" t="s">
        <v>303</v>
      </c>
      <c r="C36" s="80"/>
      <c r="D36" s="80"/>
      <c r="E36" s="80"/>
      <c r="F36" s="83"/>
      <c r="G36" s="81"/>
      <c r="H36" s="81">
        <f t="shared" si="1"/>
        <v>0</v>
      </c>
      <c r="I36" s="80"/>
    </row>
    <row r="37" spans="1:9">
      <c r="A37" s="80"/>
      <c r="B37" s="79" t="s">
        <v>304</v>
      </c>
      <c r="C37" s="80"/>
      <c r="D37" s="80"/>
      <c r="E37" s="80"/>
      <c r="F37" s="83"/>
      <c r="G37" s="80"/>
      <c r="H37" s="82"/>
      <c r="I37" s="81">
        <f>SUM(I4:I22)</f>
        <v>205.67000000000002</v>
      </c>
    </row>
    <row r="38" spans="1:9">
      <c r="A38" s="80"/>
      <c r="B38" s="79" t="s">
        <v>305</v>
      </c>
      <c r="C38" s="80"/>
      <c r="D38" s="80"/>
      <c r="E38" s="80"/>
      <c r="F38" s="83"/>
      <c r="G38" s="80"/>
      <c r="H38" s="82"/>
      <c r="I38" s="81">
        <f>SUM(I23:I30)</f>
        <v>32.340000000000003</v>
      </c>
    </row>
    <row r="39" spans="1:9">
      <c r="A39" s="80"/>
      <c r="B39" s="79" t="s">
        <v>306</v>
      </c>
      <c r="C39" s="80"/>
      <c r="D39" s="80"/>
      <c r="E39" s="80"/>
      <c r="F39" s="83"/>
      <c r="G39" s="80"/>
      <c r="H39" s="82"/>
      <c r="I39" s="84">
        <f>SUM(I31:I33)</f>
        <v>0</v>
      </c>
    </row>
    <row r="40" spans="1:9">
      <c r="A40" s="80"/>
      <c r="B40" s="79" t="s">
        <v>307</v>
      </c>
      <c r="C40" s="80"/>
      <c r="D40" s="80"/>
      <c r="E40" s="80"/>
      <c r="F40" s="83"/>
      <c r="G40" s="80"/>
      <c r="H40" s="82"/>
      <c r="I40" s="84">
        <f>I34+I35+I36</f>
        <v>0</v>
      </c>
    </row>
    <row r="41" spans="1:9">
      <c r="A41" s="80"/>
      <c r="B41" s="79" t="s">
        <v>308</v>
      </c>
      <c r="C41" s="80"/>
      <c r="D41" s="80"/>
      <c r="E41" s="80"/>
      <c r="F41" s="83"/>
      <c r="G41" s="80"/>
      <c r="H41" s="82"/>
      <c r="I41" s="81">
        <f>SUM(I4:I30)</f>
        <v>238.01000000000005</v>
      </c>
    </row>
  </sheetData>
  <mergeCells count="7">
    <mergeCell ref="I2:I3"/>
    <mergeCell ref="A2:A3"/>
    <mergeCell ref="B2:B3"/>
    <mergeCell ref="C2:D2"/>
    <mergeCell ref="E2:F2"/>
    <mergeCell ref="G2:G3"/>
    <mergeCell ref="H2:H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1"/>
  <sheetViews>
    <sheetView topLeftCell="A22" workbookViewId="0">
      <selection activeCell="N35" sqref="N35"/>
    </sheetView>
  </sheetViews>
  <sheetFormatPr defaultColWidth="7.625" defaultRowHeight="15"/>
  <cols>
    <col min="1" max="1" width="7.625" style="86"/>
    <col min="2" max="2" width="15.25" style="86" customWidth="1"/>
    <col min="3" max="3" width="7.625" style="86"/>
    <col min="4" max="4" width="0" style="86" hidden="1" customWidth="1"/>
    <col min="5" max="5" width="7.625" style="86"/>
    <col min="6" max="6" width="0" style="86" hidden="1" customWidth="1"/>
    <col min="7" max="7" width="8.125" style="86" customWidth="1"/>
    <col min="8" max="257" width="7.625" style="86"/>
    <col min="258" max="258" width="15.25" style="86" customWidth="1"/>
    <col min="259" max="262" width="7.625" style="86"/>
    <col min="263" max="263" width="8.125" style="86" customWidth="1"/>
    <col min="264" max="513" width="7.625" style="86"/>
    <col min="514" max="514" width="15.25" style="86" customWidth="1"/>
    <col min="515" max="518" width="7.625" style="86"/>
    <col min="519" max="519" width="8.125" style="86" customWidth="1"/>
    <col min="520" max="769" width="7.625" style="86"/>
    <col min="770" max="770" width="15.25" style="86" customWidth="1"/>
    <col min="771" max="774" width="7.625" style="86"/>
    <col min="775" max="775" width="8.125" style="86" customWidth="1"/>
    <col min="776" max="1025" width="7.625" style="86"/>
    <col min="1026" max="1026" width="15.25" style="86" customWidth="1"/>
    <col min="1027" max="1030" width="7.625" style="86"/>
    <col min="1031" max="1031" width="8.125" style="86" customWidth="1"/>
    <col min="1032" max="1281" width="7.625" style="86"/>
    <col min="1282" max="1282" width="15.25" style="86" customWidth="1"/>
    <col min="1283" max="1286" width="7.625" style="86"/>
    <col min="1287" max="1287" width="8.125" style="86" customWidth="1"/>
    <col min="1288" max="1537" width="7.625" style="86"/>
    <col min="1538" max="1538" width="15.25" style="86" customWidth="1"/>
    <col min="1539" max="1542" width="7.625" style="86"/>
    <col min="1543" max="1543" width="8.125" style="86" customWidth="1"/>
    <col min="1544" max="1793" width="7.625" style="86"/>
    <col min="1794" max="1794" width="15.25" style="86" customWidth="1"/>
    <col min="1795" max="1798" width="7.625" style="86"/>
    <col min="1799" max="1799" width="8.125" style="86" customWidth="1"/>
    <col min="1800" max="2049" width="7.625" style="86"/>
    <col min="2050" max="2050" width="15.25" style="86" customWidth="1"/>
    <col min="2051" max="2054" width="7.625" style="86"/>
    <col min="2055" max="2055" width="8.125" style="86" customWidth="1"/>
    <col min="2056" max="2305" width="7.625" style="86"/>
    <col min="2306" max="2306" width="15.25" style="86" customWidth="1"/>
    <col min="2307" max="2310" width="7.625" style="86"/>
    <col min="2311" max="2311" width="8.125" style="86" customWidth="1"/>
    <col min="2312" max="2561" width="7.625" style="86"/>
    <col min="2562" max="2562" width="15.25" style="86" customWidth="1"/>
    <col min="2563" max="2566" width="7.625" style="86"/>
    <col min="2567" max="2567" width="8.125" style="86" customWidth="1"/>
    <col min="2568" max="2817" width="7.625" style="86"/>
    <col min="2818" max="2818" width="15.25" style="86" customWidth="1"/>
    <col min="2819" max="2822" width="7.625" style="86"/>
    <col min="2823" max="2823" width="8.125" style="86" customWidth="1"/>
    <col min="2824" max="3073" width="7.625" style="86"/>
    <col min="3074" max="3074" width="15.25" style="86" customWidth="1"/>
    <col min="3075" max="3078" width="7.625" style="86"/>
    <col min="3079" max="3079" width="8.125" style="86" customWidth="1"/>
    <col min="3080" max="3329" width="7.625" style="86"/>
    <col min="3330" max="3330" width="15.25" style="86" customWidth="1"/>
    <col min="3331" max="3334" width="7.625" style="86"/>
    <col min="3335" max="3335" width="8.125" style="86" customWidth="1"/>
    <col min="3336" max="3585" width="7.625" style="86"/>
    <col min="3586" max="3586" width="15.25" style="86" customWidth="1"/>
    <col min="3587" max="3590" width="7.625" style="86"/>
    <col min="3591" max="3591" width="8.125" style="86" customWidth="1"/>
    <col min="3592" max="3841" width="7.625" style="86"/>
    <col min="3842" max="3842" width="15.25" style="86" customWidth="1"/>
    <col min="3843" max="3846" width="7.625" style="86"/>
    <col min="3847" max="3847" width="8.125" style="86" customWidth="1"/>
    <col min="3848" max="4097" width="7.625" style="86"/>
    <col min="4098" max="4098" width="15.25" style="86" customWidth="1"/>
    <col min="4099" max="4102" width="7.625" style="86"/>
    <col min="4103" max="4103" width="8.125" style="86" customWidth="1"/>
    <col min="4104" max="4353" width="7.625" style="86"/>
    <col min="4354" max="4354" width="15.25" style="86" customWidth="1"/>
    <col min="4355" max="4358" width="7.625" style="86"/>
    <col min="4359" max="4359" width="8.125" style="86" customWidth="1"/>
    <col min="4360" max="4609" width="7.625" style="86"/>
    <col min="4610" max="4610" width="15.25" style="86" customWidth="1"/>
    <col min="4611" max="4614" width="7.625" style="86"/>
    <col min="4615" max="4615" width="8.125" style="86" customWidth="1"/>
    <col min="4616" max="4865" width="7.625" style="86"/>
    <col min="4866" max="4866" width="15.25" style="86" customWidth="1"/>
    <col min="4867" max="4870" width="7.625" style="86"/>
    <col min="4871" max="4871" width="8.125" style="86" customWidth="1"/>
    <col min="4872" max="5121" width="7.625" style="86"/>
    <col min="5122" max="5122" width="15.25" style="86" customWidth="1"/>
    <col min="5123" max="5126" width="7.625" style="86"/>
    <col min="5127" max="5127" width="8.125" style="86" customWidth="1"/>
    <col min="5128" max="5377" width="7.625" style="86"/>
    <col min="5378" max="5378" width="15.25" style="86" customWidth="1"/>
    <col min="5379" max="5382" width="7.625" style="86"/>
    <col min="5383" max="5383" width="8.125" style="86" customWidth="1"/>
    <col min="5384" max="5633" width="7.625" style="86"/>
    <col min="5634" max="5634" width="15.25" style="86" customWidth="1"/>
    <col min="5635" max="5638" width="7.625" style="86"/>
    <col min="5639" max="5639" width="8.125" style="86" customWidth="1"/>
    <col min="5640" max="5889" width="7.625" style="86"/>
    <col min="5890" max="5890" width="15.25" style="86" customWidth="1"/>
    <col min="5891" max="5894" width="7.625" style="86"/>
    <col min="5895" max="5895" width="8.125" style="86" customWidth="1"/>
    <col min="5896" max="6145" width="7.625" style="86"/>
    <col min="6146" max="6146" width="15.25" style="86" customWidth="1"/>
    <col min="6147" max="6150" width="7.625" style="86"/>
    <col min="6151" max="6151" width="8.125" style="86" customWidth="1"/>
    <col min="6152" max="6401" width="7.625" style="86"/>
    <col min="6402" max="6402" width="15.25" style="86" customWidth="1"/>
    <col min="6403" max="6406" width="7.625" style="86"/>
    <col min="6407" max="6407" width="8.125" style="86" customWidth="1"/>
    <col min="6408" max="6657" width="7.625" style="86"/>
    <col min="6658" max="6658" width="15.25" style="86" customWidth="1"/>
    <col min="6659" max="6662" width="7.625" style="86"/>
    <col min="6663" max="6663" width="8.125" style="86" customWidth="1"/>
    <col min="6664" max="6913" width="7.625" style="86"/>
    <col min="6914" max="6914" width="15.25" style="86" customWidth="1"/>
    <col min="6915" max="6918" width="7.625" style="86"/>
    <col min="6919" max="6919" width="8.125" style="86" customWidth="1"/>
    <col min="6920" max="7169" width="7.625" style="86"/>
    <col min="7170" max="7170" width="15.25" style="86" customWidth="1"/>
    <col min="7171" max="7174" width="7.625" style="86"/>
    <col min="7175" max="7175" width="8.125" style="86" customWidth="1"/>
    <col min="7176" max="7425" width="7.625" style="86"/>
    <col min="7426" max="7426" width="15.25" style="86" customWidth="1"/>
    <col min="7427" max="7430" width="7.625" style="86"/>
    <col min="7431" max="7431" width="8.125" style="86" customWidth="1"/>
    <col min="7432" max="7681" width="7.625" style="86"/>
    <col min="7682" max="7682" width="15.25" style="86" customWidth="1"/>
    <col min="7683" max="7686" width="7.625" style="86"/>
    <col min="7687" max="7687" width="8.125" style="86" customWidth="1"/>
    <col min="7688" max="7937" width="7.625" style="86"/>
    <col min="7938" max="7938" width="15.25" style="86" customWidth="1"/>
    <col min="7939" max="7942" width="7.625" style="86"/>
    <col min="7943" max="7943" width="8.125" style="86" customWidth="1"/>
    <col min="7944" max="8193" width="7.625" style="86"/>
    <col min="8194" max="8194" width="15.25" style="86" customWidth="1"/>
    <col min="8195" max="8198" width="7.625" style="86"/>
    <col min="8199" max="8199" width="8.125" style="86" customWidth="1"/>
    <col min="8200" max="8449" width="7.625" style="86"/>
    <col min="8450" max="8450" width="15.25" style="86" customWidth="1"/>
    <col min="8451" max="8454" width="7.625" style="86"/>
    <col min="8455" max="8455" width="8.125" style="86" customWidth="1"/>
    <col min="8456" max="8705" width="7.625" style="86"/>
    <col min="8706" max="8706" width="15.25" style="86" customWidth="1"/>
    <col min="8707" max="8710" width="7.625" style="86"/>
    <col min="8711" max="8711" width="8.125" style="86" customWidth="1"/>
    <col min="8712" max="8961" width="7.625" style="86"/>
    <col min="8962" max="8962" width="15.25" style="86" customWidth="1"/>
    <col min="8963" max="8966" width="7.625" style="86"/>
    <col min="8967" max="8967" width="8.125" style="86" customWidth="1"/>
    <col min="8968" max="9217" width="7.625" style="86"/>
    <col min="9218" max="9218" width="15.25" style="86" customWidth="1"/>
    <col min="9219" max="9222" width="7.625" style="86"/>
    <col min="9223" max="9223" width="8.125" style="86" customWidth="1"/>
    <col min="9224" max="9473" width="7.625" style="86"/>
    <col min="9474" max="9474" width="15.25" style="86" customWidth="1"/>
    <col min="9475" max="9478" width="7.625" style="86"/>
    <col min="9479" max="9479" width="8.125" style="86" customWidth="1"/>
    <col min="9480" max="9729" width="7.625" style="86"/>
    <col min="9730" max="9730" width="15.25" style="86" customWidth="1"/>
    <col min="9731" max="9734" width="7.625" style="86"/>
    <col min="9735" max="9735" width="8.125" style="86" customWidth="1"/>
    <col min="9736" max="9985" width="7.625" style="86"/>
    <col min="9986" max="9986" width="15.25" style="86" customWidth="1"/>
    <col min="9987" max="9990" width="7.625" style="86"/>
    <col min="9991" max="9991" width="8.125" style="86" customWidth="1"/>
    <col min="9992" max="10241" width="7.625" style="86"/>
    <col min="10242" max="10242" width="15.25" style="86" customWidth="1"/>
    <col min="10243" max="10246" width="7.625" style="86"/>
    <col min="10247" max="10247" width="8.125" style="86" customWidth="1"/>
    <col min="10248" max="10497" width="7.625" style="86"/>
    <col min="10498" max="10498" width="15.25" style="86" customWidth="1"/>
    <col min="10499" max="10502" width="7.625" style="86"/>
    <col min="10503" max="10503" width="8.125" style="86" customWidth="1"/>
    <col min="10504" max="10753" width="7.625" style="86"/>
    <col min="10754" max="10754" width="15.25" style="86" customWidth="1"/>
    <col min="10755" max="10758" width="7.625" style="86"/>
    <col min="10759" max="10759" width="8.125" style="86" customWidth="1"/>
    <col min="10760" max="11009" width="7.625" style="86"/>
    <col min="11010" max="11010" width="15.25" style="86" customWidth="1"/>
    <col min="11011" max="11014" width="7.625" style="86"/>
    <col min="11015" max="11015" width="8.125" style="86" customWidth="1"/>
    <col min="11016" max="11265" width="7.625" style="86"/>
    <col min="11266" max="11266" width="15.25" style="86" customWidth="1"/>
    <col min="11267" max="11270" width="7.625" style="86"/>
    <col min="11271" max="11271" width="8.125" style="86" customWidth="1"/>
    <col min="11272" max="11521" width="7.625" style="86"/>
    <col min="11522" max="11522" width="15.25" style="86" customWidth="1"/>
    <col min="11523" max="11526" width="7.625" style="86"/>
    <col min="11527" max="11527" width="8.125" style="86" customWidth="1"/>
    <col min="11528" max="11777" width="7.625" style="86"/>
    <col min="11778" max="11778" width="15.25" style="86" customWidth="1"/>
    <col min="11779" max="11782" width="7.625" style="86"/>
    <col min="11783" max="11783" width="8.125" style="86" customWidth="1"/>
    <col min="11784" max="12033" width="7.625" style="86"/>
    <col min="12034" max="12034" width="15.25" style="86" customWidth="1"/>
    <col min="12035" max="12038" width="7.625" style="86"/>
    <col min="12039" max="12039" width="8.125" style="86" customWidth="1"/>
    <col min="12040" max="12289" width="7.625" style="86"/>
    <col min="12290" max="12290" width="15.25" style="86" customWidth="1"/>
    <col min="12291" max="12294" width="7.625" style="86"/>
    <col min="12295" max="12295" width="8.125" style="86" customWidth="1"/>
    <col min="12296" max="12545" width="7.625" style="86"/>
    <col min="12546" max="12546" width="15.25" style="86" customWidth="1"/>
    <col min="12547" max="12550" width="7.625" style="86"/>
    <col min="12551" max="12551" width="8.125" style="86" customWidth="1"/>
    <col min="12552" max="12801" width="7.625" style="86"/>
    <col min="12802" max="12802" width="15.25" style="86" customWidth="1"/>
    <col min="12803" max="12806" width="7.625" style="86"/>
    <col min="12807" max="12807" width="8.125" style="86" customWidth="1"/>
    <col min="12808" max="13057" width="7.625" style="86"/>
    <col min="13058" max="13058" width="15.25" style="86" customWidth="1"/>
    <col min="13059" max="13062" width="7.625" style="86"/>
    <col min="13063" max="13063" width="8.125" style="86" customWidth="1"/>
    <col min="13064" max="13313" width="7.625" style="86"/>
    <col min="13314" max="13314" width="15.25" style="86" customWidth="1"/>
    <col min="13315" max="13318" width="7.625" style="86"/>
    <col min="13319" max="13319" width="8.125" style="86" customWidth="1"/>
    <col min="13320" max="13569" width="7.625" style="86"/>
    <col min="13570" max="13570" width="15.25" style="86" customWidth="1"/>
    <col min="13571" max="13574" width="7.625" style="86"/>
    <col min="13575" max="13575" width="8.125" style="86" customWidth="1"/>
    <col min="13576" max="13825" width="7.625" style="86"/>
    <col min="13826" max="13826" width="15.25" style="86" customWidth="1"/>
    <col min="13827" max="13830" width="7.625" style="86"/>
    <col min="13831" max="13831" width="8.125" style="86" customWidth="1"/>
    <col min="13832" max="14081" width="7.625" style="86"/>
    <col min="14082" max="14082" width="15.25" style="86" customWidth="1"/>
    <col min="14083" max="14086" width="7.625" style="86"/>
    <col min="14087" max="14087" width="8.125" style="86" customWidth="1"/>
    <col min="14088" max="14337" width="7.625" style="86"/>
    <col min="14338" max="14338" width="15.25" style="86" customWidth="1"/>
    <col min="14339" max="14342" width="7.625" style="86"/>
    <col min="14343" max="14343" width="8.125" style="86" customWidth="1"/>
    <col min="14344" max="14593" width="7.625" style="86"/>
    <col min="14594" max="14594" width="15.25" style="86" customWidth="1"/>
    <col min="14595" max="14598" width="7.625" style="86"/>
    <col min="14599" max="14599" width="8.125" style="86" customWidth="1"/>
    <col min="14600" max="14849" width="7.625" style="86"/>
    <col min="14850" max="14850" width="15.25" style="86" customWidth="1"/>
    <col min="14851" max="14854" width="7.625" style="86"/>
    <col min="14855" max="14855" width="8.125" style="86" customWidth="1"/>
    <col min="14856" max="15105" width="7.625" style="86"/>
    <col min="15106" max="15106" width="15.25" style="86" customWidth="1"/>
    <col min="15107" max="15110" width="7.625" style="86"/>
    <col min="15111" max="15111" width="8.125" style="86" customWidth="1"/>
    <col min="15112" max="15361" width="7.625" style="86"/>
    <col min="15362" max="15362" width="15.25" style="86" customWidth="1"/>
    <col min="15363" max="15366" width="7.625" style="86"/>
    <col min="15367" max="15367" width="8.125" style="86" customWidth="1"/>
    <col min="15368" max="15617" width="7.625" style="86"/>
    <col min="15618" max="15618" width="15.25" style="86" customWidth="1"/>
    <col min="15619" max="15622" width="7.625" style="86"/>
    <col min="15623" max="15623" width="8.125" style="86" customWidth="1"/>
    <col min="15624" max="15873" width="7.625" style="86"/>
    <col min="15874" max="15874" width="15.25" style="86" customWidth="1"/>
    <col min="15875" max="15878" width="7.625" style="86"/>
    <col min="15879" max="15879" width="8.125" style="86" customWidth="1"/>
    <col min="15880" max="16129" width="7.625" style="86"/>
    <col min="16130" max="16130" width="15.25" style="86" customWidth="1"/>
    <col min="16131" max="16134" width="7.625" style="86"/>
    <col min="16135" max="16135" width="8.125" style="86" customWidth="1"/>
    <col min="16136" max="16384" width="7.625" style="86"/>
  </cols>
  <sheetData>
    <row r="2" spans="1:17">
      <c r="A2" s="85"/>
      <c r="B2" s="85"/>
      <c r="C2" s="85"/>
      <c r="D2" s="85"/>
      <c r="E2" s="85"/>
      <c r="F2" s="85"/>
      <c r="G2" s="85"/>
      <c r="H2" s="85"/>
      <c r="I2" s="85"/>
    </row>
    <row r="3" spans="1:17">
      <c r="A3" s="198" t="s">
        <v>266</v>
      </c>
      <c r="B3" s="198" t="s">
        <v>267</v>
      </c>
      <c r="C3" s="199" t="s">
        <v>268</v>
      </c>
      <c r="D3" s="200"/>
      <c r="E3" s="198" t="s">
        <v>269</v>
      </c>
      <c r="F3" s="198"/>
      <c r="G3" s="198" t="s">
        <v>270</v>
      </c>
      <c r="H3" s="198" t="s">
        <v>271</v>
      </c>
      <c r="I3" s="198" t="s">
        <v>272</v>
      </c>
    </row>
    <row r="4" spans="1:17">
      <c r="A4" s="198"/>
      <c r="B4" s="198"/>
      <c r="C4" s="87" t="s">
        <v>273</v>
      </c>
      <c r="D4" s="87" t="s">
        <v>274</v>
      </c>
      <c r="E4" s="87" t="s">
        <v>273</v>
      </c>
      <c r="F4" s="87" t="s">
        <v>274</v>
      </c>
      <c r="G4" s="198"/>
      <c r="H4" s="198"/>
      <c r="I4" s="198"/>
      <c r="L4" s="105" t="s">
        <v>318</v>
      </c>
    </row>
    <row r="5" spans="1:17">
      <c r="A5" s="88">
        <v>1</v>
      </c>
      <c r="B5" s="122" t="s">
        <v>309</v>
      </c>
      <c r="C5" s="88">
        <v>2.8</v>
      </c>
      <c r="D5" s="88"/>
      <c r="E5" s="88">
        <v>4</v>
      </c>
      <c r="F5" s="88"/>
      <c r="G5" s="89">
        <f>E5+F5</f>
        <v>4</v>
      </c>
      <c r="H5" s="89">
        <f>(C5+D5)</f>
        <v>2.8</v>
      </c>
      <c r="I5" s="89">
        <f>G5*H5</f>
        <v>11.2</v>
      </c>
    </row>
    <row r="6" spans="1:17">
      <c r="A6" s="88">
        <v>2</v>
      </c>
      <c r="B6" s="196" t="s">
        <v>319</v>
      </c>
      <c r="C6" s="88">
        <v>2.75</v>
      </c>
      <c r="D6" s="88"/>
      <c r="E6" s="88">
        <v>1.2</v>
      </c>
      <c r="F6" s="88"/>
      <c r="G6" s="89">
        <f>E6+F6</f>
        <v>1.2</v>
      </c>
      <c r="H6" s="89">
        <f>(C6+D6)</f>
        <v>2.75</v>
      </c>
      <c r="I6" s="89">
        <f>G6*H6</f>
        <v>3.3</v>
      </c>
    </row>
    <row r="7" spans="1:17">
      <c r="A7" s="88"/>
      <c r="B7" s="197"/>
      <c r="C7" s="88">
        <v>2.75</v>
      </c>
      <c r="D7" s="88"/>
      <c r="E7" s="88">
        <v>1.1000000000000001</v>
      </c>
      <c r="F7" s="88"/>
      <c r="G7" s="89">
        <f>E7+F7</f>
        <v>1.1000000000000001</v>
      </c>
      <c r="H7" s="89">
        <f>(C7+D7)</f>
        <v>2.75</v>
      </c>
      <c r="I7" s="89">
        <f>G7*H7</f>
        <v>3.0250000000000004</v>
      </c>
    </row>
    <row r="8" spans="1:17">
      <c r="A8" s="88">
        <v>3</v>
      </c>
      <c r="B8" s="88" t="s">
        <v>320</v>
      </c>
      <c r="C8" s="88">
        <v>2.1</v>
      </c>
      <c r="D8" s="88"/>
      <c r="E8" s="88">
        <v>0.45</v>
      </c>
      <c r="F8" s="88"/>
      <c r="G8" s="89">
        <f t="shared" ref="G8:G33" si="0">E8+F8</f>
        <v>0.45</v>
      </c>
      <c r="H8" s="89">
        <f t="shared" ref="H8:H33" si="1">(C8+D8)</f>
        <v>2.1</v>
      </c>
      <c r="I8" s="89">
        <f t="shared" ref="I8:I33" si="2">G8*H8</f>
        <v>0.94500000000000006</v>
      </c>
    </row>
    <row r="9" spans="1:17">
      <c r="A9" s="88"/>
      <c r="B9" s="121" t="s">
        <v>276</v>
      </c>
      <c r="C9" s="88"/>
      <c r="D9" s="88"/>
      <c r="E9" s="88"/>
      <c r="F9" s="88"/>
      <c r="G9" s="89">
        <f t="shared" si="0"/>
        <v>0</v>
      </c>
      <c r="H9" s="89">
        <f t="shared" si="1"/>
        <v>0</v>
      </c>
      <c r="I9" s="89">
        <f t="shared" si="2"/>
        <v>0</v>
      </c>
      <c r="K9" s="90"/>
      <c r="L9" s="90"/>
      <c r="M9" s="90"/>
      <c r="N9" s="90"/>
      <c r="O9" s="90"/>
      <c r="P9" s="90"/>
      <c r="Q9" s="90"/>
    </row>
    <row r="10" spans="1:17">
      <c r="A10" s="88"/>
      <c r="B10" s="88" t="s">
        <v>288</v>
      </c>
      <c r="C10" s="88"/>
      <c r="D10" s="88"/>
      <c r="E10" s="88"/>
      <c r="F10" s="88"/>
      <c r="G10" s="89">
        <f t="shared" si="0"/>
        <v>0</v>
      </c>
      <c r="H10" s="89">
        <f t="shared" si="1"/>
        <v>0</v>
      </c>
      <c r="I10" s="89">
        <f t="shared" si="2"/>
        <v>0</v>
      </c>
      <c r="K10" s="90"/>
      <c r="L10" s="90"/>
      <c r="M10" s="90"/>
      <c r="N10" s="90"/>
      <c r="O10" s="90"/>
      <c r="P10" s="90"/>
      <c r="Q10" s="90"/>
    </row>
    <row r="11" spans="1:17">
      <c r="A11" s="88"/>
      <c r="B11" s="123" t="s">
        <v>277</v>
      </c>
      <c r="C11" s="88">
        <v>1.8</v>
      </c>
      <c r="D11" s="88"/>
      <c r="E11" s="88">
        <v>1</v>
      </c>
      <c r="F11" s="88"/>
      <c r="G11" s="89">
        <f t="shared" si="0"/>
        <v>1</v>
      </c>
      <c r="H11" s="89">
        <f t="shared" si="1"/>
        <v>1.8</v>
      </c>
      <c r="I11" s="89">
        <f t="shared" si="2"/>
        <v>1.8</v>
      </c>
      <c r="K11" s="85"/>
      <c r="L11" s="85"/>
      <c r="M11" s="91"/>
      <c r="N11" s="85"/>
      <c r="O11" s="85"/>
      <c r="P11" s="91"/>
      <c r="Q11" s="91"/>
    </row>
    <row r="12" spans="1:17">
      <c r="A12" s="88">
        <v>4</v>
      </c>
      <c r="B12" s="88" t="s">
        <v>278</v>
      </c>
      <c r="C12" s="88"/>
      <c r="D12" s="88"/>
      <c r="E12" s="88"/>
      <c r="F12" s="88"/>
      <c r="G12" s="89">
        <f t="shared" si="0"/>
        <v>0</v>
      </c>
      <c r="H12" s="89">
        <f t="shared" si="1"/>
        <v>0</v>
      </c>
      <c r="I12" s="89">
        <f t="shared" si="2"/>
        <v>0</v>
      </c>
    </row>
    <row r="13" spans="1:17">
      <c r="A13" s="88"/>
      <c r="B13" s="88" t="s">
        <v>321</v>
      </c>
      <c r="C13" s="88"/>
      <c r="D13" s="88"/>
      <c r="E13" s="88"/>
      <c r="F13" s="88"/>
      <c r="G13" s="89">
        <f t="shared" si="0"/>
        <v>0</v>
      </c>
      <c r="H13" s="89">
        <f t="shared" si="1"/>
        <v>0</v>
      </c>
      <c r="I13" s="89">
        <f t="shared" si="2"/>
        <v>0</v>
      </c>
    </row>
    <row r="14" spans="1:17">
      <c r="A14" s="88"/>
      <c r="B14" s="88" t="s">
        <v>321</v>
      </c>
      <c r="C14" s="88"/>
      <c r="D14" s="88"/>
      <c r="E14" s="88"/>
      <c r="F14" s="88"/>
      <c r="G14" s="89">
        <f t="shared" si="0"/>
        <v>0</v>
      </c>
      <c r="H14" s="89">
        <f t="shared" si="1"/>
        <v>0</v>
      </c>
      <c r="I14" s="89">
        <f t="shared" si="2"/>
        <v>0</v>
      </c>
    </row>
    <row r="15" spans="1:17">
      <c r="A15" s="88"/>
      <c r="B15" s="88" t="s">
        <v>282</v>
      </c>
      <c r="C15" s="88"/>
      <c r="D15" s="88"/>
      <c r="E15" s="88"/>
      <c r="F15" s="88"/>
      <c r="G15" s="89">
        <f t="shared" si="0"/>
        <v>0</v>
      </c>
      <c r="H15" s="89">
        <f t="shared" si="1"/>
        <v>0</v>
      </c>
      <c r="I15" s="89">
        <f t="shared" si="2"/>
        <v>0</v>
      </c>
    </row>
    <row r="16" spans="1:17">
      <c r="A16" s="88">
        <v>5</v>
      </c>
      <c r="B16" s="88" t="s">
        <v>310</v>
      </c>
      <c r="C16" s="88"/>
      <c r="D16" s="88"/>
      <c r="E16" s="88"/>
      <c r="F16" s="88"/>
      <c r="G16" s="89">
        <f t="shared" si="0"/>
        <v>0</v>
      </c>
      <c r="H16" s="89">
        <f t="shared" si="1"/>
        <v>0</v>
      </c>
      <c r="I16" s="89">
        <f t="shared" si="2"/>
        <v>0</v>
      </c>
    </row>
    <row r="17" spans="1:9">
      <c r="A17" s="88"/>
      <c r="B17" s="123" t="s">
        <v>288</v>
      </c>
      <c r="C17" s="88"/>
      <c r="D17" s="88"/>
      <c r="E17" s="88"/>
      <c r="F17" s="88"/>
      <c r="G17" s="89">
        <f t="shared" si="0"/>
        <v>0</v>
      </c>
      <c r="H17" s="89">
        <f t="shared" si="1"/>
        <v>0</v>
      </c>
      <c r="I17" s="89">
        <f t="shared" si="2"/>
        <v>0</v>
      </c>
    </row>
    <row r="18" spans="1:9">
      <c r="A18" s="88"/>
      <c r="B18" s="88" t="s">
        <v>289</v>
      </c>
      <c r="C18" s="82"/>
      <c r="D18" s="82"/>
      <c r="E18" s="82"/>
      <c r="F18" s="82"/>
      <c r="G18" s="89">
        <f t="shared" si="0"/>
        <v>0</v>
      </c>
      <c r="H18" s="89">
        <f t="shared" si="1"/>
        <v>0</v>
      </c>
      <c r="I18" s="89">
        <f t="shared" si="2"/>
        <v>0</v>
      </c>
    </row>
    <row r="19" spans="1:9">
      <c r="A19" s="88">
        <v>6</v>
      </c>
      <c r="B19" s="88" t="s">
        <v>290</v>
      </c>
      <c r="C19" s="88"/>
      <c r="D19" s="88"/>
      <c r="E19" s="88"/>
      <c r="F19" s="92"/>
      <c r="G19" s="89">
        <f t="shared" si="0"/>
        <v>0</v>
      </c>
      <c r="H19" s="89">
        <f t="shared" si="1"/>
        <v>0</v>
      </c>
      <c r="I19" s="89">
        <f t="shared" si="2"/>
        <v>0</v>
      </c>
    </row>
    <row r="20" spans="1:9">
      <c r="A20" s="88"/>
      <c r="B20" s="88" t="s">
        <v>322</v>
      </c>
      <c r="C20" s="88"/>
      <c r="D20" s="88"/>
      <c r="E20" s="88"/>
      <c r="F20" s="92"/>
      <c r="G20" s="89">
        <f t="shared" si="0"/>
        <v>0</v>
      </c>
      <c r="H20" s="89">
        <f t="shared" si="1"/>
        <v>0</v>
      </c>
      <c r="I20" s="89">
        <f t="shared" si="2"/>
        <v>0</v>
      </c>
    </row>
    <row r="21" spans="1:9">
      <c r="A21" s="88"/>
      <c r="B21" s="88" t="s">
        <v>323</v>
      </c>
      <c r="C21" s="88"/>
      <c r="D21" s="88"/>
      <c r="E21" s="88"/>
      <c r="F21" s="92"/>
      <c r="G21" s="89">
        <f t="shared" si="0"/>
        <v>0</v>
      </c>
      <c r="H21" s="89">
        <f t="shared" si="1"/>
        <v>0</v>
      </c>
      <c r="I21" s="89">
        <f t="shared" si="2"/>
        <v>0</v>
      </c>
    </row>
    <row r="22" spans="1:9">
      <c r="A22" s="88"/>
      <c r="B22" s="88" t="s">
        <v>324</v>
      </c>
      <c r="C22" s="88"/>
      <c r="D22" s="88"/>
      <c r="E22" s="88"/>
      <c r="F22" s="92"/>
      <c r="G22" s="89">
        <f t="shared" si="0"/>
        <v>0</v>
      </c>
      <c r="H22" s="89">
        <f t="shared" si="1"/>
        <v>0</v>
      </c>
      <c r="I22" s="89">
        <f t="shared" si="2"/>
        <v>0</v>
      </c>
    </row>
    <row r="23" spans="1:9">
      <c r="A23" s="88">
        <v>7</v>
      </c>
      <c r="B23" s="88" t="s">
        <v>311</v>
      </c>
      <c r="C23" s="88"/>
      <c r="D23" s="88"/>
      <c r="E23" s="88"/>
      <c r="F23" s="92"/>
      <c r="G23" s="89">
        <f t="shared" si="0"/>
        <v>0</v>
      </c>
      <c r="H23" s="89">
        <f t="shared" si="1"/>
        <v>0</v>
      </c>
      <c r="I23" s="89">
        <f t="shared" si="2"/>
        <v>0</v>
      </c>
    </row>
    <row r="24" spans="1:9">
      <c r="A24" s="88"/>
      <c r="B24" s="123" t="s">
        <v>285</v>
      </c>
      <c r="C24" s="88">
        <v>2.1</v>
      </c>
      <c r="D24" s="88"/>
      <c r="E24" s="88">
        <v>0.45</v>
      </c>
      <c r="F24" s="92"/>
      <c r="G24" s="89">
        <f t="shared" si="0"/>
        <v>0.45</v>
      </c>
      <c r="H24" s="89">
        <f t="shared" si="1"/>
        <v>2.1</v>
      </c>
      <c r="I24" s="89">
        <f t="shared" si="2"/>
        <v>0.94500000000000006</v>
      </c>
    </row>
    <row r="25" spans="1:9">
      <c r="A25" s="88"/>
      <c r="B25" s="88" t="s">
        <v>286</v>
      </c>
      <c r="C25" s="88"/>
      <c r="D25" s="88"/>
      <c r="E25" s="88"/>
      <c r="F25" s="92"/>
      <c r="G25" s="89">
        <f t="shared" si="0"/>
        <v>0</v>
      </c>
      <c r="H25" s="89">
        <f t="shared" si="1"/>
        <v>0</v>
      </c>
      <c r="I25" s="89">
        <f t="shared" si="2"/>
        <v>0</v>
      </c>
    </row>
    <row r="26" spans="1:9">
      <c r="A26" s="88">
        <v>8</v>
      </c>
      <c r="B26" s="88" t="s">
        <v>287</v>
      </c>
      <c r="C26" s="88"/>
      <c r="D26" s="88"/>
      <c r="E26" s="88"/>
      <c r="F26" s="92"/>
      <c r="G26" s="89">
        <f t="shared" si="0"/>
        <v>0</v>
      </c>
      <c r="H26" s="89">
        <f t="shared" si="1"/>
        <v>0</v>
      </c>
      <c r="I26" s="89">
        <f t="shared" si="2"/>
        <v>0</v>
      </c>
    </row>
    <row r="27" spans="1:9">
      <c r="A27" s="88"/>
      <c r="B27" s="123" t="s">
        <v>296</v>
      </c>
      <c r="C27" s="88">
        <v>0.75</v>
      </c>
      <c r="D27" s="88"/>
      <c r="E27" s="88">
        <v>2.56</v>
      </c>
      <c r="F27" s="92"/>
      <c r="G27" s="89">
        <f t="shared" si="0"/>
        <v>2.56</v>
      </c>
      <c r="H27" s="89">
        <f t="shared" si="1"/>
        <v>0.75</v>
      </c>
      <c r="I27" s="89">
        <f t="shared" si="2"/>
        <v>1.92</v>
      </c>
    </row>
    <row r="28" spans="1:9">
      <c r="A28" s="88"/>
      <c r="B28" s="123" t="s">
        <v>297</v>
      </c>
      <c r="C28" s="88">
        <v>0.75</v>
      </c>
      <c r="D28" s="88"/>
      <c r="E28" s="88">
        <v>3.05</v>
      </c>
      <c r="F28" s="92"/>
      <c r="G28" s="89">
        <f t="shared" si="0"/>
        <v>3.05</v>
      </c>
      <c r="H28" s="89">
        <f t="shared" si="1"/>
        <v>0.75</v>
      </c>
      <c r="I28" s="89">
        <f t="shared" si="2"/>
        <v>2.2874999999999996</v>
      </c>
    </row>
    <row r="29" spans="1:9">
      <c r="A29" s="88">
        <v>9</v>
      </c>
      <c r="B29" s="88" t="s">
        <v>298</v>
      </c>
      <c r="C29" s="88"/>
      <c r="D29" s="88"/>
      <c r="E29" s="88"/>
      <c r="F29" s="92"/>
      <c r="G29" s="89">
        <f t="shared" si="0"/>
        <v>0</v>
      </c>
      <c r="H29" s="89">
        <f t="shared" si="1"/>
        <v>0</v>
      </c>
      <c r="I29" s="89">
        <f t="shared" si="2"/>
        <v>0</v>
      </c>
    </row>
    <row r="30" spans="1:9">
      <c r="A30" s="88"/>
      <c r="B30" s="88" t="s">
        <v>299</v>
      </c>
      <c r="C30" s="88"/>
      <c r="D30" s="88"/>
      <c r="E30" s="88"/>
      <c r="F30" s="92"/>
      <c r="G30" s="89">
        <f t="shared" si="0"/>
        <v>0</v>
      </c>
      <c r="H30" s="89">
        <f t="shared" si="1"/>
        <v>0</v>
      </c>
      <c r="I30" s="89">
        <f t="shared" si="2"/>
        <v>0</v>
      </c>
    </row>
    <row r="31" spans="1:9">
      <c r="A31" s="88"/>
      <c r="B31" s="88" t="s">
        <v>300</v>
      </c>
      <c r="C31" s="88"/>
      <c r="D31" s="88"/>
      <c r="E31" s="88"/>
      <c r="F31" s="92"/>
      <c r="G31" s="89">
        <f t="shared" si="0"/>
        <v>0</v>
      </c>
      <c r="H31" s="89">
        <f t="shared" si="1"/>
        <v>0</v>
      </c>
      <c r="I31" s="89">
        <f t="shared" si="2"/>
        <v>0</v>
      </c>
    </row>
    <row r="32" spans="1:9">
      <c r="A32" s="88">
        <v>10</v>
      </c>
      <c r="B32" s="88" t="s">
        <v>301</v>
      </c>
      <c r="C32" s="88"/>
      <c r="D32" s="88"/>
      <c r="E32" s="88"/>
      <c r="F32" s="92"/>
      <c r="G32" s="89">
        <f t="shared" si="0"/>
        <v>0</v>
      </c>
      <c r="H32" s="89">
        <f t="shared" si="1"/>
        <v>0</v>
      </c>
      <c r="I32" s="89">
        <f t="shared" si="2"/>
        <v>0</v>
      </c>
    </row>
    <row r="33" spans="1:10">
      <c r="A33" s="88"/>
      <c r="B33" s="88" t="s">
        <v>303</v>
      </c>
      <c r="C33" s="88"/>
      <c r="D33" s="88"/>
      <c r="E33" s="88"/>
      <c r="F33" s="92"/>
      <c r="G33" s="89">
        <f t="shared" si="0"/>
        <v>0</v>
      </c>
      <c r="H33" s="89">
        <f t="shared" si="1"/>
        <v>0</v>
      </c>
      <c r="I33" s="89">
        <f t="shared" si="2"/>
        <v>0</v>
      </c>
    </row>
    <row r="34" spans="1:10">
      <c r="A34" s="88"/>
      <c r="B34" s="88"/>
      <c r="C34" s="88"/>
      <c r="D34" s="88"/>
      <c r="E34" s="88"/>
      <c r="F34" s="92"/>
      <c r="G34" s="89"/>
      <c r="H34" s="82"/>
      <c r="I34" s="88"/>
    </row>
    <row r="35" spans="1:10">
      <c r="A35" s="88"/>
      <c r="B35" s="88"/>
      <c r="C35" s="88"/>
      <c r="D35" s="88"/>
      <c r="E35" s="88"/>
      <c r="F35" s="92"/>
      <c r="G35" s="89"/>
      <c r="H35" s="88"/>
      <c r="I35" s="88"/>
    </row>
    <row r="36" spans="1:10">
      <c r="A36" s="88"/>
      <c r="B36" s="87" t="s">
        <v>304</v>
      </c>
      <c r="C36" s="88"/>
      <c r="D36" s="88"/>
      <c r="E36" s="88"/>
      <c r="F36" s="92"/>
      <c r="G36" s="88"/>
      <c r="H36" s="82"/>
      <c r="I36" s="89">
        <f>SUM(I5:I26)</f>
        <v>21.215</v>
      </c>
      <c r="J36" s="86">
        <f>I36*10.764</f>
        <v>228.35825999999997</v>
      </c>
    </row>
    <row r="37" spans="1:10">
      <c r="A37" s="88"/>
      <c r="B37" s="87" t="s">
        <v>305</v>
      </c>
      <c r="C37" s="88"/>
      <c r="D37" s="88"/>
      <c r="E37" s="88"/>
      <c r="F37" s="92"/>
      <c r="G37" s="88"/>
      <c r="H37" s="82"/>
      <c r="I37" s="89">
        <f>SUM(I27:I29)</f>
        <v>4.2074999999999996</v>
      </c>
      <c r="J37" s="86">
        <f>I37*10.764</f>
        <v>45.289529999999992</v>
      </c>
    </row>
    <row r="38" spans="1:10">
      <c r="A38" s="88"/>
      <c r="B38" s="87" t="s">
        <v>306</v>
      </c>
      <c r="C38" s="88"/>
      <c r="D38" s="88"/>
      <c r="E38" s="88"/>
      <c r="F38" s="92"/>
      <c r="G38" s="88"/>
      <c r="H38" s="82"/>
      <c r="I38" s="84">
        <f>SUM(I30:I32)</f>
        <v>0</v>
      </c>
      <c r="J38" s="86">
        <f>I38*10.764</f>
        <v>0</v>
      </c>
    </row>
    <row r="39" spans="1:10">
      <c r="A39" s="85"/>
      <c r="B39" s="87" t="s">
        <v>308</v>
      </c>
      <c r="C39" s="88"/>
      <c r="D39" s="88"/>
      <c r="E39" s="88"/>
      <c r="F39" s="92"/>
      <c r="G39" s="88"/>
      <c r="H39" s="82"/>
      <c r="I39" s="89">
        <f>SUM(I5:I29)</f>
        <v>25.422499999999999</v>
      </c>
      <c r="J39" s="86">
        <f>I39*10.764</f>
        <v>273.64778999999999</v>
      </c>
    </row>
    <row r="40" spans="1:10">
      <c r="A40" s="85"/>
      <c r="B40" s="85"/>
      <c r="C40" s="85"/>
      <c r="D40" s="85"/>
      <c r="E40" s="85"/>
      <c r="F40" s="85"/>
      <c r="G40" s="85"/>
      <c r="H40" s="85"/>
      <c r="I40" s="85"/>
    </row>
    <row r="41" spans="1:10">
      <c r="B41" s="85"/>
      <c r="C41" s="85"/>
      <c r="D41" s="85"/>
      <c r="E41" s="85"/>
      <c r="F41" s="85"/>
      <c r="G41" s="85"/>
      <c r="H41" s="85"/>
      <c r="I41" s="85"/>
    </row>
  </sheetData>
  <mergeCells count="8">
    <mergeCell ref="B6:B7"/>
    <mergeCell ref="I3:I4"/>
    <mergeCell ref="A3:A4"/>
    <mergeCell ref="B3:B4"/>
    <mergeCell ref="C3:D3"/>
    <mergeCell ref="E3:F3"/>
    <mergeCell ref="G3:G4"/>
    <mergeCell ref="H3:H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C15" sqref="C15"/>
    </sheetView>
  </sheetViews>
  <sheetFormatPr defaultRowHeight="14.25"/>
  <cols>
    <col min="1" max="1" width="9.875" customWidth="1"/>
    <col min="2" max="2" width="10.5" customWidth="1"/>
    <col min="3" max="3" width="12.75" customWidth="1"/>
    <col min="4" max="4" width="3.5" customWidth="1"/>
    <col min="5" max="5" width="13.25" customWidth="1"/>
    <col min="6" max="7" width="8" hidden="1" customWidth="1"/>
    <col min="9" max="9" width="11.125" customWidth="1"/>
    <col min="10" max="10" width="13.25" customWidth="1"/>
    <col min="13" max="13" width="14.5" customWidth="1"/>
  </cols>
  <sheetData>
    <row r="2" spans="1:14" ht="15">
      <c r="A2" t="s">
        <v>331</v>
      </c>
      <c r="B2" s="116" t="s">
        <v>332</v>
      </c>
      <c r="C2" s="116">
        <v>4</v>
      </c>
    </row>
    <row r="3" spans="1:14">
      <c r="B3" t="s">
        <v>333</v>
      </c>
      <c r="C3" t="s">
        <v>334</v>
      </c>
    </row>
    <row r="4" spans="1:14">
      <c r="A4" t="s">
        <v>335</v>
      </c>
      <c r="B4" s="41">
        <v>20</v>
      </c>
      <c r="C4" s="41">
        <v>20</v>
      </c>
    </row>
    <row r="5" spans="1:14">
      <c r="A5" t="s">
        <v>336</v>
      </c>
      <c r="B5" t="s">
        <v>337</v>
      </c>
      <c r="C5" t="s">
        <v>338</v>
      </c>
      <c r="H5" s="41" t="s">
        <v>339</v>
      </c>
      <c r="I5" s="41" t="s">
        <v>340</v>
      </c>
      <c r="J5" s="41" t="s">
        <v>341</v>
      </c>
      <c r="K5" s="41" t="s">
        <v>342</v>
      </c>
      <c r="L5" s="41" t="s">
        <v>343</v>
      </c>
      <c r="M5" s="41" t="s">
        <v>344</v>
      </c>
      <c r="N5" s="41" t="s">
        <v>345</v>
      </c>
    </row>
    <row r="6" spans="1:14">
      <c r="B6" s="41">
        <f>C2+1</f>
        <v>5</v>
      </c>
      <c r="C6" s="41">
        <v>5</v>
      </c>
      <c r="E6" s="51" t="s">
        <v>346</v>
      </c>
      <c r="H6" s="51">
        <f>C4</f>
        <v>20</v>
      </c>
      <c r="I6" s="117">
        <f>30/B6*C6</f>
        <v>30</v>
      </c>
      <c r="J6" s="118">
        <f>15/B8*C8</f>
        <v>15</v>
      </c>
      <c r="K6" s="51">
        <f>10/B10*C10</f>
        <v>10</v>
      </c>
      <c r="L6" s="51">
        <f>10/B12*C12</f>
        <v>10</v>
      </c>
      <c r="M6" s="51">
        <f>5/B14*C14</f>
        <v>1.875</v>
      </c>
      <c r="N6" s="51">
        <f>5/B16*C16</f>
        <v>0</v>
      </c>
    </row>
    <row r="7" spans="1:14">
      <c r="A7" t="s">
        <v>347</v>
      </c>
      <c r="B7" t="s">
        <v>348</v>
      </c>
      <c r="C7" t="s">
        <v>349</v>
      </c>
      <c r="E7" s="41" t="s">
        <v>350</v>
      </c>
      <c r="F7" s="41"/>
      <c r="G7" s="41"/>
      <c r="H7" s="41">
        <f>H6+20</f>
        <v>40</v>
      </c>
      <c r="I7" s="46">
        <f>30/B6*C6</f>
        <v>30</v>
      </c>
      <c r="J7" s="119">
        <f>10/B8*C8</f>
        <v>10</v>
      </c>
      <c r="K7" s="41">
        <f>5/B10*C10</f>
        <v>5</v>
      </c>
      <c r="L7" s="41">
        <f>5/B12*C12</f>
        <v>5</v>
      </c>
      <c r="M7" s="41">
        <f>5/B14*C14</f>
        <v>1.875</v>
      </c>
      <c r="N7" s="41">
        <f>5/B16*C16</f>
        <v>0</v>
      </c>
    </row>
    <row r="8" spans="1:14">
      <c r="B8" s="41">
        <f>C2</f>
        <v>4</v>
      </c>
      <c r="C8" s="41">
        <v>4</v>
      </c>
    </row>
    <row r="9" spans="1:14">
      <c r="A9" t="s">
        <v>351</v>
      </c>
      <c r="B9" t="s">
        <v>348</v>
      </c>
      <c r="C9" t="s">
        <v>349</v>
      </c>
    </row>
    <row r="10" spans="1:14">
      <c r="B10" s="41">
        <f>C2</f>
        <v>4</v>
      </c>
      <c r="C10" s="41">
        <v>4</v>
      </c>
    </row>
    <row r="11" spans="1:14">
      <c r="A11" t="s">
        <v>343</v>
      </c>
      <c r="B11" t="s">
        <v>348</v>
      </c>
      <c r="C11" t="s">
        <v>349</v>
      </c>
    </row>
    <row r="12" spans="1:14">
      <c r="B12" s="41">
        <f>C2</f>
        <v>4</v>
      </c>
      <c r="C12" s="41">
        <v>4</v>
      </c>
      <c r="H12" s="41"/>
      <c r="I12" s="41" t="s">
        <v>346</v>
      </c>
      <c r="J12" s="41" t="s">
        <v>352</v>
      </c>
      <c r="K12" t="s">
        <v>353</v>
      </c>
    </row>
    <row r="13" spans="1:14" ht="28.5">
      <c r="A13" s="120" t="s">
        <v>344</v>
      </c>
      <c r="B13" t="s">
        <v>348</v>
      </c>
      <c r="C13" t="s">
        <v>349</v>
      </c>
      <c r="H13" s="41" t="s">
        <v>354</v>
      </c>
      <c r="I13" s="41">
        <f>H6</f>
        <v>20</v>
      </c>
      <c r="J13" s="41">
        <f>H7</f>
        <v>40</v>
      </c>
      <c r="K13" t="s">
        <v>353</v>
      </c>
    </row>
    <row r="14" spans="1:14">
      <c r="B14" s="41">
        <f>C2</f>
        <v>4</v>
      </c>
      <c r="C14" s="41">
        <v>1.5</v>
      </c>
      <c r="H14" s="41" t="s">
        <v>355</v>
      </c>
      <c r="I14" s="46">
        <f>I6</f>
        <v>30</v>
      </c>
      <c r="J14" s="46">
        <f>I7</f>
        <v>30</v>
      </c>
    </row>
    <row r="15" spans="1:14">
      <c r="A15" t="s">
        <v>345</v>
      </c>
      <c r="B15" t="s">
        <v>348</v>
      </c>
      <c r="C15" t="s">
        <v>349</v>
      </c>
      <c r="H15" s="41" t="s">
        <v>341</v>
      </c>
      <c r="I15" s="119">
        <f>J6</f>
        <v>15</v>
      </c>
      <c r="J15" s="119">
        <f>J7</f>
        <v>10</v>
      </c>
    </row>
    <row r="16" spans="1:14">
      <c r="B16" s="41">
        <f>C2</f>
        <v>4</v>
      </c>
      <c r="C16" s="41">
        <v>0</v>
      </c>
      <c r="H16" s="41" t="s">
        <v>342</v>
      </c>
      <c r="I16" s="41">
        <f>K6</f>
        <v>10</v>
      </c>
      <c r="J16" s="41">
        <f>K7</f>
        <v>5</v>
      </c>
    </row>
    <row r="17" spans="8:10">
      <c r="H17" s="41" t="s">
        <v>343</v>
      </c>
      <c r="I17" s="41">
        <f>L6</f>
        <v>10</v>
      </c>
      <c r="J17" s="41">
        <f>L7</f>
        <v>5</v>
      </c>
    </row>
    <row r="18" spans="8:10" ht="28.5">
      <c r="H18" s="44" t="s">
        <v>344</v>
      </c>
      <c r="I18" s="41">
        <f>M6</f>
        <v>1.875</v>
      </c>
      <c r="J18" s="41">
        <f>M7</f>
        <v>1.875</v>
      </c>
    </row>
    <row r="19" spans="8:10">
      <c r="H19" s="41" t="s">
        <v>345</v>
      </c>
      <c r="I19" s="41">
        <f>N6</f>
        <v>0</v>
      </c>
      <c r="J19" s="41">
        <f>N7</f>
        <v>0</v>
      </c>
    </row>
    <row r="20" spans="8:10">
      <c r="H20" s="41" t="s">
        <v>356</v>
      </c>
      <c r="I20" s="119">
        <f>I13+I14+I15+I16+I17+I18+I19</f>
        <v>86.875</v>
      </c>
      <c r="J20" s="119">
        <f>J13+J14+J15+J16+J17+J18+J19</f>
        <v>91.875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Summary</vt:lpstr>
      <vt:lpstr>Measurements</vt:lpstr>
      <vt:lpstr>Plan</vt:lpstr>
      <vt:lpstr>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Dinesh Prasad</dc:creator>
  <cp:lastModifiedBy>VSJC-37</cp:lastModifiedBy>
  <dcterms:created xsi:type="dcterms:W3CDTF">2025-06-11T05:41:35Z</dcterms:created>
  <dcterms:modified xsi:type="dcterms:W3CDTF">2025-09-08T12:19:37Z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cbc44b-c3dc-48f1-b66e-9f943acc5a48_Enabled">
    <vt:lpwstr>true</vt:lpwstr>
  </property>
  <property fmtid="{D5CDD505-2E9C-101B-9397-08002B2CF9AE}" pid="3" name="MSIP_Label_32cbc44b-c3dc-48f1-b66e-9f943acc5a48_SetDate">
    <vt:lpwstr>2025-06-11T05:43:51Z</vt:lpwstr>
  </property>
  <property fmtid="{D5CDD505-2E9C-101B-9397-08002B2CF9AE}" pid="4" name="MSIP_Label_32cbc44b-c3dc-48f1-b66e-9f943acc5a48_Method">
    <vt:lpwstr>Privileged</vt:lpwstr>
  </property>
  <property fmtid="{D5CDD505-2E9C-101B-9397-08002B2CF9AE}" pid="5" name="MSIP_Label_32cbc44b-c3dc-48f1-b66e-9f943acc5a48_Name">
    <vt:lpwstr>Internal</vt:lpwstr>
  </property>
  <property fmtid="{D5CDD505-2E9C-101B-9397-08002B2CF9AE}" pid="6" name="MSIP_Label_32cbc44b-c3dc-48f1-b66e-9f943acc5a48_SiteId">
    <vt:lpwstr>38bb34e6-2129-44b2-b9a6-2a262d863fd5</vt:lpwstr>
  </property>
  <property fmtid="{D5CDD505-2E9C-101B-9397-08002B2CF9AE}" pid="7" name="MSIP_Label_32cbc44b-c3dc-48f1-b66e-9f943acc5a48_ActionId">
    <vt:lpwstr>c72ee934-e514-4325-a8f0-b5db094f6873</vt:lpwstr>
  </property>
  <property fmtid="{D5CDD505-2E9C-101B-9397-08002B2CF9AE}" pid="8" name="MSIP_Label_32cbc44b-c3dc-48f1-b66e-9f943acc5a48_ContentBits">
    <vt:lpwstr>0</vt:lpwstr>
  </property>
  <property fmtid="{D5CDD505-2E9C-101B-9397-08002B2CF9AE}" pid="9" name="MSIP_Label_32cbc44b-c3dc-48f1-b66e-9f943acc5a48_Tag">
    <vt:lpwstr>10, 0, 1, 1</vt:lpwstr>
  </property>
</Properties>
</file>