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codeName="ThisWorkbook" defaultThemeVersion="124226"/>
  <mc:AlternateContent xmlns:mc="http://schemas.openxmlformats.org/markup-compatibility/2006">
    <mc:Choice Requires="x15">
      <x15ac:absPath xmlns:x15ac="http://schemas.microsoft.com/office/spreadsheetml/2010/11/ac" url="D:\Kunal\Aug 25\Axis\Old\New folder\"/>
    </mc:Choice>
  </mc:AlternateContent>
  <xr:revisionPtr revIDLastSave="0" documentId="13_ncr:1_{C1E1DB80-8C5A-4C22-B3B5-20AF4995D928}" xr6:coauthVersionLast="47" xr6:coauthVersionMax="47" xr10:uidLastSave="{00000000-0000-0000-0000-000000000000}"/>
  <bookViews>
    <workbookView xWindow="-108" yWindow="-108" windowWidth="23256" windowHeight="12456" xr2:uid="{00000000-000D-0000-FFFF-FFFF00000000}"/>
  </bookViews>
  <sheets>
    <sheet name="Sheet1" sheetId="1" r:id="rId1"/>
    <sheet name="Note" sheetId="16" r:id="rId2"/>
    <sheet name="C %" sheetId="14" r:id="rId3"/>
    <sheet name="D %" sheetId="15" r:id="rId4"/>
    <sheet name="Wing A" sheetId="11" r:id="rId5"/>
    <sheet name="Wing B" sheetId="12" r:id="rId6"/>
    <sheet name="Wing C" sheetId="13" r:id="rId7"/>
  </sheets>
  <definedNames>
    <definedName name="_xlnm.Print_Area" localSheetId="0">Sheet1!$A$1:$J$426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75" i="1" l="1"/>
  <c r="C61" i="1" l="1"/>
  <c r="F3" i="1" l="1"/>
  <c r="D232" i="1" l="1"/>
  <c r="G232" i="1" s="1"/>
  <c r="D231" i="1"/>
  <c r="G231" i="1" s="1"/>
  <c r="D230" i="1"/>
  <c r="G230" i="1" s="1"/>
  <c r="D229" i="1"/>
  <c r="G229" i="1" s="1"/>
  <c r="D228" i="1"/>
  <c r="G228" i="1" s="1"/>
  <c r="D227" i="1"/>
  <c r="G227" i="1" s="1"/>
  <c r="D226" i="1"/>
  <c r="G226" i="1" s="1"/>
  <c r="I226" i="1"/>
  <c r="D236" i="1"/>
  <c r="D237" i="1"/>
  <c r="G237" i="1" s="1"/>
  <c r="D238" i="1"/>
  <c r="G238" i="1" s="1"/>
  <c r="D239" i="1"/>
  <c r="G239" i="1" s="1"/>
  <c r="D240" i="1"/>
  <c r="G240" i="1" s="1"/>
  <c r="D156" i="1"/>
  <c r="D154" i="1"/>
  <c r="D146" i="1"/>
  <c r="D223" i="1"/>
  <c r="G223" i="1" s="1"/>
  <c r="D222" i="1"/>
  <c r="G222" i="1" s="1"/>
  <c r="D221" i="1"/>
  <c r="G221" i="1" s="1"/>
  <c r="D220" i="1"/>
  <c r="G220" i="1" s="1"/>
  <c r="D219" i="1"/>
  <c r="G219" i="1" s="1"/>
  <c r="I218" i="1"/>
  <c r="D218" i="1"/>
  <c r="G218" i="1" s="1"/>
  <c r="D336" i="1"/>
  <c r="G336" i="1" s="1"/>
  <c r="D335" i="1"/>
  <c r="G335" i="1" s="1"/>
  <c r="D333" i="1"/>
  <c r="G333" i="1" s="1"/>
  <c r="D332" i="1"/>
  <c r="G332" i="1" s="1"/>
  <c r="D327" i="1"/>
  <c r="G327" i="1" s="1"/>
  <c r="D330" i="1"/>
  <c r="G330" i="1" s="1"/>
  <c r="D329" i="1"/>
  <c r="G329" i="1" s="1"/>
  <c r="D328" i="1"/>
  <c r="G328" i="1" s="1"/>
  <c r="D325" i="1"/>
  <c r="G325" i="1" s="1"/>
  <c r="D324" i="1"/>
  <c r="G324" i="1" s="1"/>
  <c r="D314" i="1"/>
  <c r="G314" i="1" s="1"/>
  <c r="D313" i="1"/>
  <c r="D312" i="1"/>
  <c r="G312" i="1" s="1"/>
  <c r="D311" i="1"/>
  <c r="G311" i="1" s="1"/>
  <c r="D310" i="1"/>
  <c r="G310" i="1" s="1"/>
  <c r="D309" i="1"/>
  <c r="G309" i="1" s="1"/>
  <c r="D308" i="1"/>
  <c r="G308" i="1" s="1"/>
  <c r="D322" i="1"/>
  <c r="G322" i="1" s="1"/>
  <c r="D321" i="1"/>
  <c r="G321" i="1" s="1"/>
  <c r="D320" i="1"/>
  <c r="G320" i="1" s="1"/>
  <c r="D319" i="1"/>
  <c r="G319" i="1" s="1"/>
  <c r="D318" i="1"/>
  <c r="G318" i="1" s="1"/>
  <c r="D317" i="1"/>
  <c r="G317" i="1" s="1"/>
  <c r="D316" i="1"/>
  <c r="G316" i="1" s="1"/>
  <c r="D306" i="1"/>
  <c r="G306" i="1" s="1"/>
  <c r="D305" i="1"/>
  <c r="G305" i="1" s="1"/>
  <c r="D304" i="1"/>
  <c r="D303" i="1"/>
  <c r="G303" i="1" s="1"/>
  <c r="D301" i="1"/>
  <c r="G301" i="1" s="1"/>
  <c r="D300" i="1"/>
  <c r="G300" i="1" s="1"/>
  <c r="D292" i="1"/>
  <c r="G292" i="1" s="1"/>
  <c r="D298" i="1"/>
  <c r="G298" i="1" s="1"/>
  <c r="D297" i="1"/>
  <c r="G297" i="1" s="1"/>
  <c r="D296" i="1"/>
  <c r="G296" i="1" s="1"/>
  <c r="D295" i="1"/>
  <c r="G295" i="1" s="1"/>
  <c r="D294" i="1"/>
  <c r="G294" i="1" s="1"/>
  <c r="D293" i="1"/>
  <c r="G293" i="1" s="1"/>
  <c r="D290" i="1"/>
  <c r="D289" i="1"/>
  <c r="D288" i="1"/>
  <c r="D287" i="1"/>
  <c r="D286" i="1"/>
  <c r="D285" i="1"/>
  <c r="D284" i="1"/>
  <c r="D282" i="1"/>
  <c r="D281" i="1"/>
  <c r="D280" i="1"/>
  <c r="D279" i="1"/>
  <c r="D278" i="1"/>
  <c r="D277" i="1"/>
  <c r="D276" i="1"/>
  <c r="D272" i="1"/>
  <c r="D271" i="1"/>
  <c r="D269" i="1"/>
  <c r="D268" i="1"/>
  <c r="D266" i="1"/>
  <c r="D265" i="1"/>
  <c r="D264" i="1"/>
  <c r="D263" i="1"/>
  <c r="D262" i="1"/>
  <c r="D261" i="1"/>
  <c r="D260" i="1"/>
  <c r="D258" i="1"/>
  <c r="D257" i="1"/>
  <c r="D256" i="1"/>
  <c r="D255" i="1"/>
  <c r="D253" i="1"/>
  <c r="D252" i="1"/>
  <c r="D248" i="1"/>
  <c r="D250" i="1"/>
  <c r="D249" i="1"/>
  <c r="D242" i="1"/>
  <c r="D247" i="1"/>
  <c r="D245" i="1"/>
  <c r="D244" i="1"/>
  <c r="I332" i="1"/>
  <c r="I324" i="1"/>
  <c r="I316" i="1"/>
  <c r="G313" i="1"/>
  <c r="I308" i="1"/>
  <c r="G304" i="1"/>
  <c r="I300" i="1"/>
  <c r="I292" i="1"/>
  <c r="H46" i="1"/>
  <c r="G236" i="1" l="1"/>
  <c r="L84" i="1"/>
  <c r="L70" i="1"/>
  <c r="L69" i="1"/>
  <c r="L68" i="1"/>
  <c r="L67" i="1"/>
  <c r="I74" i="1"/>
  <c r="L79" i="1" l="1"/>
  <c r="L80" i="1" s="1"/>
  <c r="L85" i="1" s="1"/>
  <c r="D79" i="1"/>
  <c r="L77" i="1"/>
  <c r="D86" i="1"/>
  <c r="D85" i="1"/>
  <c r="D84" i="1"/>
  <c r="D83" i="1"/>
  <c r="D82" i="1"/>
  <c r="D81" i="1"/>
  <c r="D80" i="1"/>
  <c r="L78" i="1"/>
  <c r="C77" i="1" s="1"/>
  <c r="L76" i="1"/>
  <c r="L65" i="1"/>
  <c r="L66" i="1" s="1"/>
  <c r="L71" i="1" s="1"/>
  <c r="L72" i="1" s="1"/>
  <c r="C64" i="1" s="1"/>
  <c r="D65" i="1"/>
  <c r="L63" i="1"/>
  <c r="D72" i="1"/>
  <c r="D71" i="1"/>
  <c r="D70" i="1"/>
  <c r="D69" i="1"/>
  <c r="D68" i="1"/>
  <c r="D67" i="1"/>
  <c r="D66" i="1"/>
  <c r="L64" i="1"/>
  <c r="C63" i="1" s="1"/>
  <c r="L62" i="1"/>
  <c r="C6" i="14"/>
  <c r="D11" i="15"/>
  <c r="D10" i="15"/>
  <c r="D9" i="15"/>
  <c r="C8" i="15"/>
  <c r="D6" i="15"/>
  <c r="D5" i="15"/>
  <c r="D11" i="14"/>
  <c r="D10" i="14"/>
  <c r="D9" i="14"/>
  <c r="C8" i="14"/>
  <c r="D5" i="14"/>
  <c r="D188" i="1"/>
  <c r="G188" i="1" s="1"/>
  <c r="D171" i="1"/>
  <c r="G171" i="1" s="1"/>
  <c r="D170" i="1"/>
  <c r="G170" i="1" s="1"/>
  <c r="G156" i="1"/>
  <c r="D148" i="1"/>
  <c r="G148" i="1" s="1"/>
  <c r="G290" i="1"/>
  <c r="G282" i="1"/>
  <c r="G286" i="1"/>
  <c r="G278" i="1"/>
  <c r="G285" i="1"/>
  <c r="G284" i="1"/>
  <c r="G277" i="1"/>
  <c r="G276" i="1"/>
  <c r="G289" i="1"/>
  <c r="G288" i="1"/>
  <c r="G287" i="1"/>
  <c r="G281" i="1"/>
  <c r="G280" i="1"/>
  <c r="G279" i="1"/>
  <c r="I284" i="1"/>
  <c r="G269" i="1"/>
  <c r="G268" i="1"/>
  <c r="D274" i="1"/>
  <c r="G274" i="1" s="1"/>
  <c r="D273" i="1"/>
  <c r="G273" i="1" s="1"/>
  <c r="G272" i="1"/>
  <c r="G271" i="1"/>
  <c r="G266" i="1"/>
  <c r="G262" i="1"/>
  <c r="G261" i="1"/>
  <c r="G265" i="1"/>
  <c r="G264" i="1"/>
  <c r="G263" i="1"/>
  <c r="G260" i="1"/>
  <c r="G258" i="1"/>
  <c r="G257" i="1"/>
  <c r="G256" i="1"/>
  <c r="G255" i="1"/>
  <c r="G7" i="13"/>
  <c r="K7" i="13"/>
  <c r="N7" i="13"/>
  <c r="G8" i="13"/>
  <c r="K8" i="13"/>
  <c r="N8" i="13"/>
  <c r="G9" i="13"/>
  <c r="K9" i="13"/>
  <c r="N9" i="13"/>
  <c r="G10" i="13"/>
  <c r="K10" i="13"/>
  <c r="N10" i="13"/>
  <c r="G11" i="13"/>
  <c r="K11" i="13"/>
  <c r="N11" i="13"/>
  <c r="G12" i="13"/>
  <c r="K12" i="13"/>
  <c r="N12" i="13"/>
  <c r="G13" i="13"/>
  <c r="K13" i="13"/>
  <c r="N13" i="13"/>
  <c r="G14" i="13"/>
  <c r="K14" i="13"/>
  <c r="N14" i="13"/>
  <c r="G15" i="13"/>
  <c r="K15" i="13"/>
  <c r="N15" i="13"/>
  <c r="G16" i="13"/>
  <c r="K16" i="13"/>
  <c r="N16" i="13"/>
  <c r="G17" i="13"/>
  <c r="K17" i="13"/>
  <c r="N17" i="13"/>
  <c r="G18" i="13"/>
  <c r="K18" i="13"/>
  <c r="N18" i="13"/>
  <c r="G19" i="13"/>
  <c r="K19" i="13"/>
  <c r="N19" i="13"/>
  <c r="G20" i="13"/>
  <c r="K20" i="13"/>
  <c r="N20" i="13"/>
  <c r="G21" i="13"/>
  <c r="K21" i="13"/>
  <c r="N21" i="13"/>
  <c r="G22" i="13"/>
  <c r="K22" i="13"/>
  <c r="N22" i="13"/>
  <c r="G23" i="13"/>
  <c r="K23" i="13"/>
  <c r="N23" i="13"/>
  <c r="G24" i="13"/>
  <c r="K24" i="13"/>
  <c r="N24" i="13"/>
  <c r="G25" i="13"/>
  <c r="K25" i="13"/>
  <c r="N25" i="13"/>
  <c r="G26" i="13"/>
  <c r="K26" i="13"/>
  <c r="N26" i="13"/>
  <c r="G27" i="13"/>
  <c r="K27" i="13"/>
  <c r="N27" i="13"/>
  <c r="G28" i="13"/>
  <c r="K28" i="13"/>
  <c r="N28" i="13"/>
  <c r="G29" i="13"/>
  <c r="K29" i="13"/>
  <c r="N29" i="13"/>
  <c r="G30" i="13"/>
  <c r="K30" i="13"/>
  <c r="N30" i="13"/>
  <c r="G31" i="13"/>
  <c r="K31" i="13"/>
  <c r="N31" i="13"/>
  <c r="G32" i="13"/>
  <c r="K32" i="13"/>
  <c r="N32" i="13"/>
  <c r="G33" i="13"/>
  <c r="K33" i="13"/>
  <c r="N33" i="13"/>
  <c r="G34" i="13"/>
  <c r="K34" i="13"/>
  <c r="N34" i="13"/>
  <c r="F7" i="12"/>
  <c r="J7" i="12"/>
  <c r="M7" i="12"/>
  <c r="F8" i="12"/>
  <c r="J8" i="12"/>
  <c r="M8" i="12"/>
  <c r="F9" i="12"/>
  <c r="J9" i="12"/>
  <c r="M9" i="12"/>
  <c r="F10" i="12"/>
  <c r="J10" i="12"/>
  <c r="M10" i="12"/>
  <c r="F11" i="12"/>
  <c r="J11" i="12"/>
  <c r="M11" i="12"/>
  <c r="F12" i="12"/>
  <c r="J12" i="12"/>
  <c r="M12" i="12"/>
  <c r="F13" i="12"/>
  <c r="J13" i="12"/>
  <c r="M13" i="12"/>
  <c r="F14" i="12"/>
  <c r="J14" i="12"/>
  <c r="M14" i="12"/>
  <c r="F15" i="12"/>
  <c r="J15" i="12"/>
  <c r="M15" i="12"/>
  <c r="F16" i="12"/>
  <c r="J16" i="12"/>
  <c r="M16" i="12"/>
  <c r="F17" i="12"/>
  <c r="J17" i="12"/>
  <c r="M17" i="12"/>
  <c r="F18" i="12"/>
  <c r="J18" i="12"/>
  <c r="M18" i="12"/>
  <c r="F19" i="12"/>
  <c r="J19" i="12"/>
  <c r="M19" i="12"/>
  <c r="F20" i="12"/>
  <c r="J20" i="12"/>
  <c r="M20" i="12"/>
  <c r="F21" i="12"/>
  <c r="J21" i="12"/>
  <c r="M21" i="12"/>
  <c r="F22" i="12"/>
  <c r="J22" i="12"/>
  <c r="M22" i="12"/>
  <c r="F23" i="12"/>
  <c r="J23" i="12"/>
  <c r="M23" i="12"/>
  <c r="F24" i="12"/>
  <c r="J24" i="12"/>
  <c r="M24" i="12"/>
  <c r="F25" i="12"/>
  <c r="J25" i="12"/>
  <c r="M25" i="12"/>
  <c r="F26" i="12"/>
  <c r="J26" i="12"/>
  <c r="M26" i="12"/>
  <c r="F27" i="12"/>
  <c r="J27" i="12"/>
  <c r="M27" i="12"/>
  <c r="F28" i="12"/>
  <c r="J28" i="12"/>
  <c r="M28" i="12"/>
  <c r="F29" i="12"/>
  <c r="J29" i="12"/>
  <c r="M29" i="12"/>
  <c r="F30" i="12"/>
  <c r="J30" i="12"/>
  <c r="M30" i="12"/>
  <c r="F31" i="12"/>
  <c r="J31" i="12"/>
  <c r="M31" i="12"/>
  <c r="F32" i="12"/>
  <c r="J32" i="12"/>
  <c r="M32" i="12"/>
  <c r="F33" i="12"/>
  <c r="J33" i="12"/>
  <c r="M33" i="12"/>
  <c r="F34" i="12"/>
  <c r="J34" i="12"/>
  <c r="M34" i="12"/>
  <c r="F6" i="11"/>
  <c r="J6" i="11"/>
  <c r="M6" i="11"/>
  <c r="F7" i="11"/>
  <c r="J7" i="11"/>
  <c r="M7" i="11"/>
  <c r="F8" i="11"/>
  <c r="J8" i="11"/>
  <c r="M8" i="11"/>
  <c r="F9" i="11"/>
  <c r="J9" i="11"/>
  <c r="M9" i="11"/>
  <c r="F10" i="11"/>
  <c r="J10" i="11"/>
  <c r="M10" i="11"/>
  <c r="F11" i="11"/>
  <c r="J11" i="11"/>
  <c r="M11" i="11"/>
  <c r="F12" i="11"/>
  <c r="J12" i="11"/>
  <c r="M12" i="11"/>
  <c r="F13" i="11"/>
  <c r="J13" i="11"/>
  <c r="M13" i="11"/>
  <c r="F14" i="11"/>
  <c r="J14" i="11"/>
  <c r="M14" i="11"/>
  <c r="F15" i="11"/>
  <c r="J15" i="11"/>
  <c r="M15" i="11"/>
  <c r="F16" i="11"/>
  <c r="J16" i="11"/>
  <c r="M16" i="11"/>
  <c r="F17" i="11"/>
  <c r="J17" i="11"/>
  <c r="M17" i="11"/>
  <c r="F18" i="11"/>
  <c r="J18" i="11"/>
  <c r="M18" i="11"/>
  <c r="F19" i="11"/>
  <c r="J19" i="11"/>
  <c r="M19" i="11"/>
  <c r="F20" i="11"/>
  <c r="J20" i="11"/>
  <c r="M20" i="11"/>
  <c r="F21" i="11"/>
  <c r="J21" i="11"/>
  <c r="M21" i="11"/>
  <c r="F22" i="11"/>
  <c r="J22" i="11"/>
  <c r="M22" i="11"/>
  <c r="F23" i="11"/>
  <c r="J23" i="11"/>
  <c r="M23" i="11"/>
  <c r="F24" i="11"/>
  <c r="J24" i="11"/>
  <c r="M24" i="11"/>
  <c r="F25" i="11"/>
  <c r="J25" i="11"/>
  <c r="M25" i="11"/>
  <c r="F26" i="11"/>
  <c r="J26" i="11"/>
  <c r="M26" i="11"/>
  <c r="F27" i="11"/>
  <c r="J27" i="11"/>
  <c r="M27" i="11"/>
  <c r="F28" i="11"/>
  <c r="J28" i="11"/>
  <c r="M28" i="11"/>
  <c r="F29" i="11"/>
  <c r="J29" i="11"/>
  <c r="M29" i="11"/>
  <c r="F30" i="11"/>
  <c r="J30" i="11"/>
  <c r="M30" i="11"/>
  <c r="F31" i="11"/>
  <c r="J31" i="11"/>
  <c r="M31" i="11"/>
  <c r="F32" i="11"/>
  <c r="J32" i="11"/>
  <c r="M32" i="11"/>
  <c r="F33" i="11"/>
  <c r="J33" i="11"/>
  <c r="M33" i="11"/>
  <c r="F7" i="1"/>
  <c r="F40" i="1"/>
  <c r="F41" i="1" s="1"/>
  <c r="C46" i="1"/>
  <c r="D51" i="1"/>
  <c r="D53" i="1"/>
  <c r="G96" i="1"/>
  <c r="D114" i="1"/>
  <c r="G114" i="1" s="1"/>
  <c r="D115" i="1"/>
  <c r="G115" i="1" s="1"/>
  <c r="D116" i="1"/>
  <c r="G116" i="1" s="1"/>
  <c r="D118" i="1"/>
  <c r="G118" i="1" s="1"/>
  <c r="D119" i="1"/>
  <c r="G119" i="1" s="1"/>
  <c r="D120" i="1"/>
  <c r="G120" i="1" s="1"/>
  <c r="D122" i="1"/>
  <c r="G122" i="1" s="1"/>
  <c r="I122" i="1"/>
  <c r="D123" i="1"/>
  <c r="G123" i="1" s="1"/>
  <c r="D124" i="1"/>
  <c r="G124" i="1" s="1"/>
  <c r="D125" i="1"/>
  <c r="G125" i="1" s="1"/>
  <c r="D126" i="1"/>
  <c r="G126" i="1" s="1"/>
  <c r="D127" i="1"/>
  <c r="G127" i="1" s="1"/>
  <c r="D128" i="1"/>
  <c r="G128" i="1" s="1"/>
  <c r="D130" i="1"/>
  <c r="G130" i="1" s="1"/>
  <c r="I130" i="1"/>
  <c r="D131" i="1"/>
  <c r="G131" i="1" s="1"/>
  <c r="D132" i="1"/>
  <c r="G132" i="1" s="1"/>
  <c r="D133" i="1"/>
  <c r="G133" i="1" s="1"/>
  <c r="D134" i="1"/>
  <c r="G134" i="1" s="1"/>
  <c r="D135" i="1"/>
  <c r="G135" i="1" s="1"/>
  <c r="D136" i="1"/>
  <c r="G136" i="1" s="1"/>
  <c r="D138" i="1"/>
  <c r="G138" i="1" s="1"/>
  <c r="I138" i="1"/>
  <c r="D139" i="1"/>
  <c r="G139" i="1" s="1"/>
  <c r="D140" i="1"/>
  <c r="G140" i="1" s="1"/>
  <c r="D141" i="1"/>
  <c r="G141" i="1" s="1"/>
  <c r="D142" i="1"/>
  <c r="G142" i="1" s="1"/>
  <c r="D143" i="1"/>
  <c r="G143" i="1" s="1"/>
  <c r="G146" i="1"/>
  <c r="I146" i="1"/>
  <c r="D147" i="1"/>
  <c r="G147" i="1" s="1"/>
  <c r="D149" i="1"/>
  <c r="G149" i="1" s="1"/>
  <c r="D150" i="1"/>
  <c r="G150" i="1" s="1"/>
  <c r="D151" i="1"/>
  <c r="G151" i="1" s="1"/>
  <c r="D152" i="1"/>
  <c r="G152" i="1" s="1"/>
  <c r="G154" i="1"/>
  <c r="I154" i="1"/>
  <c r="D155" i="1"/>
  <c r="G155" i="1" s="1"/>
  <c r="D157" i="1"/>
  <c r="G157" i="1" s="1"/>
  <c r="D158" i="1"/>
  <c r="G158" i="1" s="1"/>
  <c r="D159" i="1"/>
  <c r="G159" i="1" s="1"/>
  <c r="D162" i="1"/>
  <c r="G162" i="1" s="1"/>
  <c r="I162" i="1"/>
  <c r="D163" i="1"/>
  <c r="G163" i="1" s="1"/>
  <c r="D164" i="1"/>
  <c r="G164" i="1" s="1"/>
  <c r="D165" i="1"/>
  <c r="G165" i="1" s="1"/>
  <c r="D166" i="1"/>
  <c r="G166" i="1" s="1"/>
  <c r="D167" i="1"/>
  <c r="G167" i="1" s="1"/>
  <c r="D168" i="1"/>
  <c r="G168" i="1" s="1"/>
  <c r="I170" i="1"/>
  <c r="D172" i="1"/>
  <c r="G172" i="1" s="1"/>
  <c r="D173" i="1"/>
  <c r="G173" i="1" s="1"/>
  <c r="D174" i="1"/>
  <c r="G174" i="1" s="1"/>
  <c r="D175" i="1"/>
  <c r="G175" i="1" s="1"/>
  <c r="D176" i="1"/>
  <c r="G176" i="1" s="1"/>
  <c r="D178" i="1"/>
  <c r="G178" i="1" s="1"/>
  <c r="I178" i="1"/>
  <c r="D179" i="1"/>
  <c r="G179" i="1" s="1"/>
  <c r="D180" i="1"/>
  <c r="G180" i="1" s="1"/>
  <c r="D181" i="1"/>
  <c r="G181" i="1" s="1"/>
  <c r="D182" i="1"/>
  <c r="G182" i="1" s="1"/>
  <c r="D183" i="1"/>
  <c r="G183" i="1" s="1"/>
  <c r="D184" i="1"/>
  <c r="G184" i="1" s="1"/>
  <c r="D186" i="1"/>
  <c r="G186" i="1" s="1"/>
  <c r="I186" i="1"/>
  <c r="D187" i="1"/>
  <c r="G187" i="1" s="1"/>
  <c r="D189" i="1"/>
  <c r="G189" i="1" s="1"/>
  <c r="D190" i="1"/>
  <c r="G190" i="1" s="1"/>
  <c r="D191" i="1"/>
  <c r="G191" i="1" s="1"/>
  <c r="D194" i="1"/>
  <c r="G194" i="1" s="1"/>
  <c r="I194" i="1"/>
  <c r="D195" i="1"/>
  <c r="G195" i="1" s="1"/>
  <c r="D196" i="1"/>
  <c r="G196" i="1" s="1"/>
  <c r="D197" i="1"/>
  <c r="G197" i="1" s="1"/>
  <c r="D198" i="1"/>
  <c r="G198" i="1" s="1"/>
  <c r="D199" i="1"/>
  <c r="G199" i="1" s="1"/>
  <c r="D200" i="1"/>
  <c r="G200" i="1" s="1"/>
  <c r="D202" i="1"/>
  <c r="G202" i="1" s="1"/>
  <c r="I202" i="1"/>
  <c r="D203" i="1"/>
  <c r="G203" i="1" s="1"/>
  <c r="D204" i="1"/>
  <c r="G204" i="1" s="1"/>
  <c r="D205" i="1"/>
  <c r="G205" i="1" s="1"/>
  <c r="D206" i="1"/>
  <c r="G206" i="1" s="1"/>
  <c r="D207" i="1"/>
  <c r="G207" i="1" s="1"/>
  <c r="D208" i="1"/>
  <c r="G208" i="1" s="1"/>
  <c r="D210" i="1"/>
  <c r="G210" i="1" s="1"/>
  <c r="I210" i="1"/>
  <c r="D211" i="1"/>
  <c r="G211" i="1" s="1"/>
  <c r="D212" i="1"/>
  <c r="G212" i="1" s="1"/>
  <c r="D213" i="1"/>
  <c r="G213" i="1" s="1"/>
  <c r="D214" i="1"/>
  <c r="G214" i="1" s="1"/>
  <c r="D215" i="1"/>
  <c r="G215" i="1" s="1"/>
  <c r="D216" i="1"/>
  <c r="G216" i="1" s="1"/>
  <c r="I236" i="1"/>
  <c r="G242" i="1"/>
  <c r="G244" i="1"/>
  <c r="I244" i="1"/>
  <c r="D246" i="1"/>
  <c r="G247" i="1"/>
  <c r="G248" i="1"/>
  <c r="G249" i="1"/>
  <c r="G250" i="1"/>
  <c r="G252" i="1"/>
  <c r="I252" i="1"/>
  <c r="G253" i="1"/>
  <c r="I260" i="1"/>
  <c r="I268" i="1"/>
  <c r="I276" i="1"/>
  <c r="D352" i="1"/>
  <c r="I1" i="14" l="1"/>
  <c r="C3" i="14" s="1"/>
  <c r="E5" i="14" s="1"/>
  <c r="E13" i="14" s="1"/>
  <c r="L81" i="1"/>
  <c r="L82" i="1" s="1"/>
  <c r="L83" i="1" s="1"/>
  <c r="C104" i="1"/>
  <c r="E104" i="1"/>
  <c r="H104" i="1"/>
  <c r="G246" i="1"/>
  <c r="C105" i="1"/>
  <c r="E105" i="1"/>
  <c r="N35" i="13"/>
  <c r="M35" i="13" s="1"/>
  <c r="F35" i="12"/>
  <c r="E35" i="12" s="1"/>
  <c r="M34" i="11"/>
  <c r="L34" i="11" s="1"/>
  <c r="J34" i="11"/>
  <c r="I34" i="11" s="1"/>
  <c r="K35" i="13"/>
  <c r="J35" i="13" s="1"/>
  <c r="M35" i="12"/>
  <c r="L35" i="12" s="1"/>
  <c r="J35" i="12"/>
  <c r="I35" i="12" s="1"/>
  <c r="F34" i="11"/>
  <c r="E34" i="11" s="1"/>
  <c r="G35" i="13"/>
  <c r="F35" i="13" s="1"/>
  <c r="D77" i="1"/>
  <c r="F63" i="1"/>
  <c r="D64" i="1"/>
  <c r="H63" i="1"/>
  <c r="D63" i="1"/>
  <c r="C99" i="1"/>
  <c r="D100" i="1"/>
  <c r="I1" i="15"/>
  <c r="C3" i="15" s="1"/>
  <c r="E5" i="15" s="1"/>
  <c r="E13" i="15" s="1"/>
  <c r="D8" i="15"/>
  <c r="G5" i="15"/>
  <c r="G13" i="15" s="1"/>
  <c r="D7" i="15"/>
  <c r="G5" i="14"/>
  <c r="G13" i="14" s="1"/>
  <c r="D8" i="14"/>
  <c r="D6" i="14"/>
  <c r="D7" i="14"/>
  <c r="G99" i="1"/>
  <c r="C100" i="1"/>
  <c r="D99" i="1"/>
  <c r="G245" i="1"/>
  <c r="G100" i="1" l="1"/>
  <c r="L86" i="1"/>
  <c r="C78" i="1" s="1"/>
  <c r="E106" i="1"/>
  <c r="C106" i="1"/>
  <c r="H105" i="1"/>
  <c r="H106" i="1" s="1"/>
  <c r="C101" i="1"/>
  <c r="K59" i="1"/>
  <c r="D101" i="1"/>
  <c r="G101" i="1"/>
  <c r="F77" i="1" l="1"/>
  <c r="K73" i="1" s="1"/>
  <c r="D78" i="1"/>
  <c r="H77" i="1"/>
</calcChain>
</file>

<file path=xl/sharedStrings.xml><?xml version="1.0" encoding="utf-8"?>
<sst xmlns="http://schemas.openxmlformats.org/spreadsheetml/2006/main" count="844" uniqueCount="266">
  <si>
    <t>Date:</t>
  </si>
  <si>
    <t>CPC Name:</t>
  </si>
  <si>
    <t>Date Of Property Visit</t>
  </si>
  <si>
    <t>Name of the builder group</t>
  </si>
  <si>
    <t>Name of the builder company</t>
  </si>
  <si>
    <t>Name of the Project</t>
  </si>
  <si>
    <t>Docouments Provided</t>
  </si>
  <si>
    <t>Road</t>
  </si>
  <si>
    <t>City</t>
  </si>
  <si>
    <t>Class of locality</t>
  </si>
  <si>
    <t>Nature of land with topographical condtion</t>
  </si>
  <si>
    <t xml:space="preserve">Nature of the locality </t>
  </si>
  <si>
    <t>Boundaries</t>
  </si>
  <si>
    <t>East</t>
  </si>
  <si>
    <t>West</t>
  </si>
  <si>
    <t>North</t>
  </si>
  <si>
    <t>As per deed</t>
  </si>
  <si>
    <t>At site</t>
  </si>
  <si>
    <t>Approval details:</t>
  </si>
  <si>
    <t>Permissible FSI</t>
  </si>
  <si>
    <t>Permissible TDR/Paid FSI</t>
  </si>
  <si>
    <t>Total FSI availaible for the project</t>
  </si>
  <si>
    <t>Total number of Buildings</t>
  </si>
  <si>
    <t>Building wise Construction details</t>
  </si>
  <si>
    <t>Recommended Rates of the Property :</t>
  </si>
  <si>
    <t>Undertaking :</t>
  </si>
  <si>
    <t>Authorized Signatory
                                                                                                                                                                                                                                                                                     Name &amp; Seal of the agency</t>
  </si>
  <si>
    <t>2) I/We have no direct or Indirect Interest in the property being valued</t>
  </si>
  <si>
    <t>Quality of infrastructure in vicinity</t>
  </si>
  <si>
    <t>Description</t>
  </si>
  <si>
    <t>Attached Terrace area</t>
  </si>
  <si>
    <t>PLC Y/N</t>
  </si>
  <si>
    <t>Flat No.</t>
  </si>
  <si>
    <t>1) We have personally visited the property &amp; identified the same based on the documents provided</t>
  </si>
  <si>
    <t>Type of Work</t>
  </si>
  <si>
    <t>Plinth</t>
  </si>
  <si>
    <t>Brick</t>
  </si>
  <si>
    <t>Plaster</t>
  </si>
  <si>
    <t>3) The information furnished above is true and correct to my/our knowledge.</t>
  </si>
  <si>
    <t>5) Legal title of the property is not verified by us.</t>
  </si>
  <si>
    <t>6) Gross carpet area =  Net Carpet area + Fungible area.</t>
  </si>
  <si>
    <t>7) Fungible Area= Enclosed Balcony + Flower Bed + Covered Balcony + Service Slab + Duct + Chajja + Wheather Shed area.</t>
  </si>
  <si>
    <t xml:space="preserve">Latitude &amp; Longitude </t>
  </si>
  <si>
    <t>Longitude</t>
  </si>
  <si>
    <t>Flooring</t>
  </si>
  <si>
    <t>Painting &amp; Wooden Work</t>
  </si>
  <si>
    <t>Finishing</t>
  </si>
  <si>
    <t xml:space="preserve">Valuation Report </t>
  </si>
  <si>
    <t xml:space="preserve">Details of Flats in Building   </t>
  </si>
  <si>
    <t>Yes</t>
  </si>
  <si>
    <t>Quality of construction: Good</t>
  </si>
  <si>
    <t>Violations Observed if any : NA</t>
  </si>
  <si>
    <t>NA</t>
  </si>
  <si>
    <t>South</t>
  </si>
  <si>
    <t xml:space="preserve">Distance from city centre: </t>
  </si>
  <si>
    <t>Plane</t>
  </si>
  <si>
    <t xml:space="preserve">4)  The saleable area is as per Our Calculation.  </t>
  </si>
  <si>
    <t>Does the boundaries at site match, as mentioned in the Docoumentation: NA</t>
  </si>
  <si>
    <t>all available at  1 to 2 km.</t>
  </si>
  <si>
    <t>Dated</t>
  </si>
  <si>
    <t xml:space="preserve">Project location details       </t>
  </si>
  <si>
    <t>Locality</t>
  </si>
  <si>
    <t>District</t>
  </si>
  <si>
    <t>Pin Code</t>
  </si>
  <si>
    <t>Near by Landmark</t>
  </si>
  <si>
    <t>Good</t>
  </si>
  <si>
    <t>Total land area of the project in Sq. Mt.</t>
  </si>
  <si>
    <t>Total Approved Builtup area of the project in Sq. Mt.</t>
  </si>
  <si>
    <t xml:space="preserve">Layout Approval No     </t>
  </si>
  <si>
    <t xml:space="preserve">Approval Detail : Plan approval </t>
  </si>
  <si>
    <t>Expected Completion</t>
  </si>
  <si>
    <t>Approved no of Floors</t>
  </si>
  <si>
    <t xml:space="preserve">Commencement date of construction </t>
  </si>
  <si>
    <t>Society formation charges</t>
  </si>
  <si>
    <t>Discription</t>
  </si>
  <si>
    <t>Carpet</t>
  </si>
  <si>
    <t>Fungible</t>
  </si>
  <si>
    <t>Terrace</t>
  </si>
  <si>
    <t>L</t>
  </si>
  <si>
    <t>W</t>
  </si>
  <si>
    <t>A</t>
  </si>
  <si>
    <t>Hall</t>
  </si>
  <si>
    <t>Bed1</t>
  </si>
  <si>
    <t>Bed2</t>
  </si>
  <si>
    <t>kitch</t>
  </si>
  <si>
    <t>passage1</t>
  </si>
  <si>
    <t>passage2</t>
  </si>
  <si>
    <t>passage3</t>
  </si>
  <si>
    <t>passage4</t>
  </si>
  <si>
    <t>toilet1</t>
  </si>
  <si>
    <t>toilet2</t>
  </si>
  <si>
    <t>toilet3</t>
  </si>
  <si>
    <t>Total</t>
  </si>
  <si>
    <t xml:space="preserve">Floor No </t>
  </si>
  <si>
    <t>Flat</t>
  </si>
  <si>
    <t xml:space="preserve">Recommended rate of Parking </t>
  </si>
  <si>
    <t>CB</t>
  </si>
  <si>
    <t>FB</t>
  </si>
  <si>
    <t>DB</t>
  </si>
  <si>
    <t>Approved area of the building in Sq.Mt</t>
  </si>
  <si>
    <t xml:space="preserve">O. Certificate No.: </t>
  </si>
  <si>
    <t xml:space="preserve">Date of approval: </t>
  </si>
  <si>
    <t>Does property have Electricity / Water / Drainage Connection</t>
  </si>
  <si>
    <t>Distressed valuation of the Property</t>
  </si>
  <si>
    <t>Building details Floor Wise</t>
  </si>
  <si>
    <t>Floor</t>
  </si>
  <si>
    <t>Type of Structure : RCC Frame Structure</t>
  </si>
  <si>
    <t>Approved no of units</t>
  </si>
  <si>
    <t>Google Map :</t>
  </si>
  <si>
    <t>Approved Layout, Approved Building Plan, CC</t>
  </si>
  <si>
    <t>RERA No.</t>
  </si>
  <si>
    <t>Recommended rate of the flat Per Sq. Ft. ( on Saleable area)</t>
  </si>
  <si>
    <t>Gross Carpet area</t>
  </si>
  <si>
    <t>Commencement Certificate No.</t>
  </si>
  <si>
    <t xml:space="preserve">Approved Floor plan No.  </t>
  </si>
  <si>
    <t>Accessibility to the Project from the City:
(Proximity to civic amenities like school, hospital, market)</t>
  </si>
  <si>
    <t>Name / No of the Building</t>
  </si>
  <si>
    <t xml:space="preserve">PHOTOGRAPHS OF PROPERTY : 
</t>
  </si>
  <si>
    <r>
      <t xml:space="preserve">Proposed Amenities : </t>
    </r>
    <r>
      <rPr>
        <sz val="11"/>
        <rFont val="Times New Roman"/>
        <family val="1"/>
      </rPr>
      <t>1.Vitrified tiles flooring 2. Granite Kitchen Platform  3. Decorative Enternace  etc.</t>
    </r>
    <r>
      <rPr>
        <b/>
        <sz val="11"/>
        <rFont val="Times New Roman"/>
        <family val="1"/>
      </rPr>
      <t xml:space="preserve">                                                                                                                                                                                                                                 </t>
    </r>
    <r>
      <rPr>
        <sz val="11"/>
        <rFont val="Times New Roman"/>
        <family val="1"/>
      </rPr>
      <t xml:space="preserve">   </t>
    </r>
    <r>
      <rPr>
        <b/>
        <sz val="11"/>
        <rFont val="Times New Roman"/>
        <family val="1"/>
      </rPr>
      <t xml:space="preserve">                                               </t>
    </r>
  </si>
  <si>
    <t>M/s.Kanakia Spaces Realty Private Limited</t>
  </si>
  <si>
    <t>Codename Future By kanakia</t>
  </si>
  <si>
    <t>Codename Future</t>
  </si>
  <si>
    <t>Name of the Building</t>
  </si>
  <si>
    <t>Mumbai</t>
  </si>
  <si>
    <t>Powai</t>
  </si>
  <si>
    <t>Tirandaz</t>
  </si>
  <si>
    <t>CTS No.</t>
  </si>
  <si>
    <t>Hiranandani hospital Road</t>
  </si>
  <si>
    <t>Sri Ayyappa Vishnu Temple</t>
  </si>
  <si>
    <t>About 3.4 Km from kanjur Marg Railway Station</t>
  </si>
  <si>
    <t>Upper Class</t>
  </si>
  <si>
    <t>Developed</t>
  </si>
  <si>
    <t>Open</t>
  </si>
  <si>
    <t>CE/1193/BPES/AS</t>
  </si>
  <si>
    <t xml:space="preserve">Approved usage of the Property: Residential
(Restrictive Covenants in regard to Land Use, if any)                                                                                                                                                </t>
  </si>
  <si>
    <t>Building no.2</t>
  </si>
  <si>
    <t>Ground Floor</t>
  </si>
  <si>
    <t>N</t>
  </si>
  <si>
    <t>Ground</t>
  </si>
  <si>
    <t>Refuge Area</t>
  </si>
  <si>
    <t>16th Floor</t>
  </si>
  <si>
    <t>Basement, 1st to 3rd Podium Floor for Parking</t>
  </si>
  <si>
    <t>3 BHK</t>
  </si>
  <si>
    <t>2 BHK</t>
  </si>
  <si>
    <t>bal</t>
  </si>
  <si>
    <t>Entrance Lobby</t>
  </si>
  <si>
    <t>800000/-</t>
  </si>
  <si>
    <t xml:space="preserve">01 Building </t>
  </si>
  <si>
    <t>Electricity &amp; Water Connection</t>
  </si>
  <si>
    <t>50,000/-</t>
  </si>
  <si>
    <t>5000/-</t>
  </si>
  <si>
    <t>Podium</t>
  </si>
  <si>
    <t>Excavation in process</t>
  </si>
  <si>
    <t>Excavation Completed</t>
  </si>
  <si>
    <t>Footing in Process</t>
  </si>
  <si>
    <t>Footing Completed</t>
  </si>
  <si>
    <t>Plinth in process</t>
  </si>
  <si>
    <t>Plinth completed</t>
  </si>
  <si>
    <t>Codename Future C &amp; D Wing</t>
  </si>
  <si>
    <t xml:space="preserve">Codename Future C = P51800018008
Codename Future D = P51800017413
</t>
  </si>
  <si>
    <t>C Wing</t>
  </si>
  <si>
    <t>1st Floor</t>
  </si>
  <si>
    <t>2nd, 4th to 8th Floor</t>
  </si>
  <si>
    <t>9th &amp; 11th Floor</t>
  </si>
  <si>
    <t>12th &amp; 14th Floor</t>
  </si>
  <si>
    <t>13th &amp; 15th Floor</t>
  </si>
  <si>
    <t>18th Floor</t>
  </si>
  <si>
    <t>D Wing</t>
  </si>
  <si>
    <t>Residential Area Details :</t>
  </si>
  <si>
    <t>Building &amp; Wing</t>
  </si>
  <si>
    <t>Total Carpet Area</t>
  </si>
  <si>
    <t>Total Saleable Area</t>
  </si>
  <si>
    <t>C</t>
  </si>
  <si>
    <t>No. of Flats</t>
  </si>
  <si>
    <t>D</t>
  </si>
  <si>
    <t>Axis Goregaon</t>
  </si>
  <si>
    <t>17/03/2020.</t>
  </si>
  <si>
    <t>Asmita</t>
  </si>
  <si>
    <t>OLD APF</t>
  </si>
  <si>
    <t>In previous report : We considered rate as per Builder cost sheet.</t>
  </si>
  <si>
    <t>Basement, 1st to 3rd Podium Floor</t>
  </si>
  <si>
    <t>Stilt Lobby</t>
  </si>
  <si>
    <t>1st, 2nd, 4th to 8th Floor</t>
  </si>
  <si>
    <t>12th, 14th Floor</t>
  </si>
  <si>
    <t>13th, 15th Floor</t>
  </si>
  <si>
    <t>Saleable area
(60%)</t>
  </si>
  <si>
    <t>31/08/2020.</t>
  </si>
  <si>
    <t>Vishal demand for 18000</t>
  </si>
  <si>
    <t>Basement Slab + 2nd Podium Floor's Slab Completed. 3rd Podium Floor's Slab work is in process…</t>
  </si>
  <si>
    <t>05/02/2021.</t>
  </si>
  <si>
    <t>Pratiksha</t>
  </si>
  <si>
    <t>Floors</t>
  </si>
  <si>
    <t>All work Completed. Wait For OC.</t>
  </si>
  <si>
    <t xml:space="preserve">Stage of construction: </t>
  </si>
  <si>
    <t>All work Completed. Provide OC.</t>
  </si>
  <si>
    <t>Completed Slab/Floor</t>
  </si>
  <si>
    <t>Complition %</t>
  </si>
  <si>
    <t>Progress %</t>
  </si>
  <si>
    <t>Disbursement %</t>
  </si>
  <si>
    <t>All work Completed. OC Received.</t>
  </si>
  <si>
    <t>RCC Slab</t>
  </si>
  <si>
    <r>
      <t xml:space="preserve">Construction details: </t>
    </r>
    <r>
      <rPr>
        <b/>
        <sz val="12"/>
        <color indexed="10"/>
        <rFont val="Times New Roman"/>
        <family val="1"/>
      </rPr>
      <t>Building No.  =</t>
    </r>
    <r>
      <rPr>
        <b/>
        <sz val="12"/>
        <color indexed="8"/>
        <rFont val="Times New Roman"/>
        <family val="1"/>
      </rPr>
      <t xml:space="preserve"> C</t>
    </r>
  </si>
  <si>
    <r>
      <t xml:space="preserve">Construction details: </t>
    </r>
    <r>
      <rPr>
        <b/>
        <sz val="12"/>
        <color indexed="10"/>
        <rFont val="Times New Roman"/>
        <family val="1"/>
      </rPr>
      <t>Building No.  =</t>
    </r>
    <r>
      <rPr>
        <b/>
        <sz val="12"/>
        <color indexed="8"/>
        <rFont val="Times New Roman"/>
        <family val="1"/>
      </rPr>
      <t xml:space="preserve"> D</t>
    </r>
  </si>
  <si>
    <t>Proposed no of Floors</t>
  </si>
  <si>
    <t>Construction details:</t>
  </si>
  <si>
    <t>Basement</t>
  </si>
  <si>
    <t>Slab/Floor</t>
  </si>
  <si>
    <t>Piling Work in process</t>
  </si>
  <si>
    <t>Excavation</t>
  </si>
  <si>
    <t>RCC (Including podiums)</t>
  </si>
  <si>
    <t>Brickwork</t>
  </si>
  <si>
    <t>Brickwork &amp; Internal Plaster</t>
  </si>
  <si>
    <t>Internal Plaster</t>
  </si>
  <si>
    <t>Basement 1</t>
  </si>
  <si>
    <t>Ext. Plaster &amp; Plumbing</t>
  </si>
  <si>
    <t>External Plaster &amp; Plumbing</t>
  </si>
  <si>
    <t>Basement 2</t>
  </si>
  <si>
    <t>Flooring &amp; Fitting</t>
  </si>
  <si>
    <t>Basement 3</t>
  </si>
  <si>
    <t>Painting &amp; Wooden</t>
  </si>
  <si>
    <t>Basement 4</t>
  </si>
  <si>
    <t>Building Common Amenities</t>
  </si>
  <si>
    <t>Possession</t>
  </si>
  <si>
    <t>10th Floor (Part Refuge Area)</t>
  </si>
  <si>
    <t>3rd Floor (Part Refuge Area)</t>
  </si>
  <si>
    <t>17th Floor (Part Refuge Area)</t>
  </si>
  <si>
    <t>18th, 23rd &amp; 25th Floor</t>
  </si>
  <si>
    <t>19th to 22nd, 26th to 29th Floor</t>
  </si>
  <si>
    <t>24th Floor (Part Refuge Area)</t>
  </si>
  <si>
    <t>30th Floor (Part Terrace Area)</t>
  </si>
  <si>
    <t>Terrace Area</t>
  </si>
  <si>
    <t>No. of Units</t>
  </si>
  <si>
    <t xml:space="preserve">Wing C </t>
  </si>
  <si>
    <t>Wing D</t>
  </si>
  <si>
    <t xml:space="preserve">Total </t>
  </si>
  <si>
    <t>23rd &amp; 25th Floor</t>
  </si>
  <si>
    <t>19th to 22nd, 26th to 28th Floor</t>
  </si>
  <si>
    <t>29th Floor (Duplex with 30th Floor)</t>
  </si>
  <si>
    <t>3 BHK (Duplex with 30th Floor)</t>
  </si>
  <si>
    <t>4 BHK (Duplex with 30th Floor)</t>
  </si>
  <si>
    <t>Legal Charges incl. Scanning &amp; Documentation</t>
  </si>
  <si>
    <t>Valid Up to: 
Further C.C. is granted for wing ‘D’ from 13th floor to 24th upper floors as per last approved amended plan dated 27.10.2021. Re-endorsement of further C.C. for wing A, B &amp; C upto 24th upper floors and wing E &amp; F upto plinth i.e. basement + 3 level podium + top of stilt / ground slab and re-endorsement of full C.C. of Club House I and plinth C.C. of Club House II as per last approved amended plan dated 27.10.2021.</t>
  </si>
  <si>
    <t xml:space="preserve">CE/1193/BPES/AS/FCC/5/Amend
</t>
  </si>
  <si>
    <t>Valid upto date: 31/01/2023.</t>
  </si>
  <si>
    <t>CE/1193/BPES/AS/OCC/1/New
building No. 2 i.e.full occupation of
wing A, B &amp; C</t>
  </si>
  <si>
    <t>Location Link</t>
  </si>
  <si>
    <t>https://goo.gl/maps/S1wteK37Br2cRYQv8</t>
  </si>
  <si>
    <t>19.1190233,72.9199069</t>
  </si>
  <si>
    <t>C Wing = B + 1st to 3rd Podium + Gr. + 1st to 24th Floor
D Wing = B + 1st to 3rd Podium + Gr. + 1st to 24th Floor</t>
  </si>
  <si>
    <t>C &amp; D Wing = B + 1st to 3rd Podium + Gr. + 1st to 24th Floor
D Wing = B + 1st to 3rd Podium + Gr. + 1st to 30th Floor</t>
  </si>
  <si>
    <t>D Wing = B + 1st to 3rd Podium + Gr. + 1st to 24th Floors</t>
  </si>
  <si>
    <t>Office No. 1031, Wing J, Akshar Business Park, Plot No. 03 Sector 25, Near APMC Market,
Vashi, Navi Mumbai, Maharashtra 400703 TEL: 022-46090378/79/80                                                                       
E mail : vsjcapf@gmail.com. Web site : www.vsjadon.com</t>
  </si>
  <si>
    <t xml:space="preserve"> Codename Future C &amp; D Wing</t>
  </si>
  <si>
    <t>Contact Details ( Name &amp; Contact No.)</t>
  </si>
  <si>
    <t>Site Meet Person Contact Details ( Name &amp; Contact No.)</t>
  </si>
  <si>
    <t>CE/1193/BPES/AS/OCC/1/New
building No. 2 i.e.full occupation of
wing D</t>
  </si>
  <si>
    <t>completed</t>
  </si>
  <si>
    <t xml:space="preserve">Projected life of the structure: 60 Years </t>
  </si>
  <si>
    <t>Wheather the construction is as per approved Building plan : Yes</t>
  </si>
  <si>
    <t>Codename Future by Kanakia, Building no.2 - Wing C &amp; D, CTS No. 101, S.No.38(Pt.) of village-Tirandaz, Behind Dr L.H. Hiranandani Hospital, Ramabai Ambedkar Nagar, Powai, Mumbai - 400076</t>
  </si>
  <si>
    <t>CTS No. 101, S.No. 38(Pt.)</t>
  </si>
  <si>
    <t>Material laying at Site: :</t>
  </si>
  <si>
    <t>Nothing</t>
  </si>
  <si>
    <t>C &amp; D Wing = B + 1st to 3rd Podium + Gr. + 1st to 24th Floors</t>
  </si>
  <si>
    <t>Remarks:  
1. Wing C &amp; D = All work Completed. OC Received.
2. We considered Saleable area as per our calculation.
3. We considered Carpet area as per Approved Plan.
4. We have considered rate by verifying it from market inquire.
5. Recommended rate should be considered as all inclusive rate if other charges are not mentioned. (Excluding GST &amp; other government Taxes)
6. We have considered Other charges from cost sheet.
7. Car parking is subjected to authentic documentation.
8. We update revised Approved plans (on 29/10/2021)
9. We have updated revised CC from MCGM Site (on 30/06/2022).
10. We have updated OC for C wing (on 25/05/2023).
11. Provide revised approved plan for C &amp; D Wing.
10. on site, we meet Ms. Yamini (CRM) - 9161250648.</t>
  </si>
  <si>
    <t>Mr. Shaikh : 9967715516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</si>
</sst>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4" x14ac:knownFonts="1">
    <font>
      <sz val="11"/>
      <color theme="1"/>
      <name val="Calibri"/>
      <family val="2"/>
      <scheme val="minor"/>
    </font>
    <font>
      <sz val="11"/>
      <color indexed="8"/>
      <name val="Calibri"/>
      <family val="2"/>
    </font>
    <font>
      <b/>
      <sz val="11"/>
      <color indexed="8"/>
      <name val="Times New Roman"/>
      <family val="1"/>
    </font>
    <font>
      <sz val="11"/>
      <color indexed="8"/>
      <name val="Times New Roman"/>
      <family val="1"/>
    </font>
    <font>
      <sz val="11"/>
      <color indexed="8"/>
      <name val="Times New Roman"/>
      <family val="1"/>
    </font>
    <font>
      <b/>
      <sz val="12"/>
      <color indexed="8"/>
      <name val="Times New Roman"/>
      <family val="1"/>
    </font>
    <font>
      <b/>
      <sz val="11"/>
      <color indexed="8"/>
      <name val="Times New Roman"/>
      <family val="1"/>
    </font>
    <font>
      <b/>
      <sz val="11"/>
      <name val="Times New Roman"/>
      <family val="1"/>
    </font>
    <font>
      <sz val="11"/>
      <name val="Times New Roman"/>
      <family val="1"/>
    </font>
    <font>
      <sz val="12"/>
      <color indexed="8"/>
      <name val="Times New Roman"/>
      <family val="1"/>
    </font>
    <font>
      <b/>
      <sz val="14"/>
      <color indexed="8"/>
      <name val="Times New Roman"/>
      <family val="1"/>
    </font>
    <font>
      <b/>
      <sz val="10"/>
      <color indexed="8"/>
      <name val="Times New Roman"/>
      <family val="1"/>
    </font>
    <font>
      <b/>
      <sz val="12"/>
      <name val="Times New Roman"/>
      <family val="1"/>
    </font>
    <font>
      <b/>
      <sz val="11"/>
      <color theme="1"/>
      <name val="Calibri"/>
      <family val="2"/>
      <scheme val="minor"/>
    </font>
    <font>
      <b/>
      <sz val="11"/>
      <color theme="1"/>
      <name val="Times New Roman"/>
      <family val="1"/>
    </font>
    <font>
      <sz val="11"/>
      <color rgb="FF000000"/>
      <name val="Times New Roman"/>
      <family val="1"/>
    </font>
    <font>
      <sz val="12"/>
      <color theme="1"/>
      <name val="Times New Roman"/>
      <family val="1"/>
    </font>
    <font>
      <b/>
      <sz val="12"/>
      <color theme="1"/>
      <name val="Times New Roman"/>
      <family val="1"/>
    </font>
    <font>
      <sz val="11"/>
      <color theme="1"/>
      <name val="Calibri"/>
      <family val="2"/>
      <scheme val="minor"/>
    </font>
    <font>
      <b/>
      <sz val="12"/>
      <color indexed="10"/>
      <name val="Times New Roman"/>
      <family val="1"/>
    </font>
    <font>
      <sz val="12"/>
      <color rgb="FFFF0000"/>
      <name val="Times New Roman"/>
      <family val="1"/>
    </font>
    <font>
      <sz val="12"/>
      <name val="Times New Roman"/>
      <family val="1"/>
    </font>
    <font>
      <b/>
      <sz val="11"/>
      <color indexed="8"/>
      <name val="Calibri"/>
      <family val="2"/>
    </font>
    <font>
      <u/>
      <sz val="11"/>
      <color theme="10"/>
      <name val="Calibri"/>
      <family val="2"/>
      <scheme val="minor"/>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47">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4">
    <xf numFmtId="0" fontId="0" fillId="0" borderId="0"/>
    <xf numFmtId="0" fontId="1" fillId="0" borderId="0"/>
    <xf numFmtId="0" fontId="18" fillId="0" borderId="0"/>
    <xf numFmtId="0" fontId="23" fillId="0" borderId="0" applyNumberFormat="0" applyFill="0" applyBorder="0" applyAlignment="0" applyProtection="0"/>
  </cellStyleXfs>
  <cellXfs count="290">
    <xf numFmtId="0" fontId="0" fillId="0" borderId="0" xfId="0"/>
    <xf numFmtId="0" fontId="0" fillId="0" borderId="2" xfId="0" applyBorder="1"/>
    <xf numFmtId="0" fontId="13" fillId="0" borderId="2" xfId="0" applyFont="1" applyBorder="1"/>
    <xf numFmtId="0" fontId="0" fillId="0" borderId="3" xfId="0" applyBorder="1"/>
    <xf numFmtId="0" fontId="0" fillId="3" borderId="2" xfId="0" applyFill="1" applyBorder="1"/>
    <xf numFmtId="0" fontId="13" fillId="0" borderId="2" xfId="0" applyFont="1" applyBorder="1" applyAlignment="1">
      <alignment horizontal="center"/>
    </xf>
    <xf numFmtId="14" fontId="0" fillId="0" borderId="0" xfId="0" applyNumberFormat="1"/>
    <xf numFmtId="0" fontId="16" fillId="0" borderId="16" xfId="2" applyFont="1" applyBorder="1" applyProtection="1">
      <protection hidden="1"/>
    </xf>
    <xf numFmtId="0" fontId="16" fillId="0" borderId="17" xfId="2" applyFont="1" applyBorder="1" applyProtection="1">
      <protection hidden="1"/>
    </xf>
    <xf numFmtId="0" fontId="16" fillId="0" borderId="18" xfId="2" applyFont="1" applyBorder="1" applyProtection="1">
      <protection hidden="1"/>
    </xf>
    <xf numFmtId="0" fontId="21" fillId="0" borderId="2" xfId="2" applyFont="1" applyBorder="1" applyAlignment="1" applyProtection="1">
      <alignment horizontal="center" vertical="top"/>
      <protection locked="0"/>
    </xf>
    <xf numFmtId="0" fontId="20" fillId="0" borderId="2" xfId="2" applyFont="1" applyBorder="1" applyAlignment="1" applyProtection="1">
      <alignment horizontal="center" vertical="top"/>
      <protection locked="0"/>
    </xf>
    <xf numFmtId="0" fontId="9" fillId="0" borderId="2" xfId="2" applyFont="1" applyBorder="1" applyAlignment="1" applyProtection="1">
      <alignment horizontal="center" vertical="top"/>
      <protection locked="0"/>
    </xf>
    <xf numFmtId="0" fontId="20" fillId="0" borderId="19" xfId="2" applyFont="1" applyBorder="1" applyAlignment="1" applyProtection="1">
      <alignment horizontal="center" vertical="top"/>
      <protection locked="0"/>
    </xf>
    <xf numFmtId="0" fontId="16" fillId="0" borderId="20" xfId="2" applyFont="1" applyBorder="1" applyProtection="1">
      <protection hidden="1"/>
    </xf>
    <xf numFmtId="0" fontId="16" fillId="0" borderId="0" xfId="2" applyFont="1" applyProtection="1">
      <protection hidden="1"/>
    </xf>
    <xf numFmtId="0" fontId="16" fillId="0" borderId="21" xfId="2" applyFont="1" applyBorder="1" applyProtection="1">
      <protection hidden="1"/>
    </xf>
    <xf numFmtId="0" fontId="16" fillId="0" borderId="2" xfId="2" applyFont="1" applyBorder="1" applyAlignment="1" applyProtection="1">
      <alignment horizontal="center" vertical="top" wrapText="1"/>
      <protection locked="0"/>
    </xf>
    <xf numFmtId="0" fontId="16" fillId="0" borderId="0" xfId="2" applyFont="1"/>
    <xf numFmtId="0" fontId="16" fillId="0" borderId="21" xfId="2" applyFont="1" applyBorder="1"/>
    <xf numFmtId="0" fontId="20" fillId="0" borderId="2" xfId="2" applyFont="1" applyBorder="1" applyAlignment="1" applyProtection="1">
      <alignment horizontal="center" wrapText="1"/>
      <protection locked="0"/>
    </xf>
    <xf numFmtId="9" fontId="16" fillId="2" borderId="2" xfId="2" applyNumberFormat="1" applyFont="1" applyFill="1" applyBorder="1" applyAlignment="1" applyProtection="1">
      <alignment horizontal="center" vertical="center" wrapText="1"/>
      <protection hidden="1"/>
    </xf>
    <xf numFmtId="0" fontId="16" fillId="0" borderId="20" xfId="2" applyFont="1" applyBorder="1"/>
    <xf numFmtId="1" fontId="20" fillId="0" borderId="2" xfId="2" applyNumberFormat="1" applyFont="1" applyBorder="1" applyAlignment="1" applyProtection="1">
      <alignment horizontal="center" wrapText="1"/>
      <protection locked="0"/>
    </xf>
    <xf numFmtId="0" fontId="15" fillId="0" borderId="20" xfId="0" applyFont="1" applyBorder="1" applyProtection="1">
      <protection hidden="1"/>
    </xf>
    <xf numFmtId="9" fontId="15" fillId="0" borderId="0" xfId="0" applyNumberFormat="1" applyFont="1" applyProtection="1">
      <protection hidden="1"/>
    </xf>
    <xf numFmtId="9" fontId="15" fillId="0" borderId="21" xfId="0" applyNumberFormat="1" applyFont="1" applyBorder="1" applyProtection="1">
      <protection hidden="1"/>
    </xf>
    <xf numFmtId="0" fontId="20" fillId="0" borderId="25" xfId="2" applyFont="1" applyBorder="1" applyAlignment="1" applyProtection="1">
      <alignment horizontal="center" wrapText="1"/>
      <protection locked="0"/>
    </xf>
    <xf numFmtId="9" fontId="16" fillId="2" borderId="25" xfId="2" applyNumberFormat="1" applyFont="1" applyFill="1" applyBorder="1" applyAlignment="1" applyProtection="1">
      <alignment horizontal="center" vertical="center" wrapText="1"/>
      <protection hidden="1"/>
    </xf>
    <xf numFmtId="0" fontId="15" fillId="0" borderId="29" xfId="0" applyFont="1" applyBorder="1" applyProtection="1">
      <protection hidden="1"/>
    </xf>
    <xf numFmtId="9" fontId="15" fillId="0" borderId="30" xfId="0" applyNumberFormat="1" applyFont="1" applyBorder="1" applyProtection="1">
      <protection hidden="1"/>
    </xf>
    <xf numFmtId="9" fontId="15" fillId="0" borderId="28" xfId="0" applyNumberFormat="1" applyFont="1" applyBorder="1" applyProtection="1">
      <protection hidden="1"/>
    </xf>
    <xf numFmtId="0" fontId="16" fillId="0" borderId="0" xfId="2" applyFont="1" applyAlignment="1" applyProtection="1">
      <alignment horizontal="center" vertical="top" wrapText="1"/>
      <protection locked="0"/>
    </xf>
    <xf numFmtId="0" fontId="20" fillId="0" borderId="0" xfId="2" applyFont="1" applyAlignment="1" applyProtection="1">
      <alignment horizontal="center" wrapText="1"/>
      <protection locked="0"/>
    </xf>
    <xf numFmtId="9" fontId="16" fillId="2" borderId="0" xfId="2" applyNumberFormat="1" applyFont="1" applyFill="1" applyAlignment="1" applyProtection="1">
      <alignment horizontal="center" vertical="center" wrapText="1"/>
      <protection hidden="1"/>
    </xf>
    <xf numFmtId="0" fontId="15" fillId="0" borderId="0" xfId="0" applyFont="1" applyProtection="1">
      <protection hidden="1"/>
    </xf>
    <xf numFmtId="9" fontId="13" fillId="0" borderId="0" xfId="0" applyNumberFormat="1" applyFont="1" applyAlignment="1">
      <alignment horizontal="center"/>
    </xf>
    <xf numFmtId="9" fontId="0" fillId="0" borderId="0" xfId="0" applyNumberFormat="1"/>
    <xf numFmtId="0" fontId="3" fillId="0" borderId="2" xfId="0" applyFont="1" applyBorder="1" applyAlignment="1">
      <alignment horizontal="left" vertical="top"/>
    </xf>
    <xf numFmtId="0" fontId="3" fillId="0" borderId="2" xfId="0" applyFont="1" applyBorder="1" applyAlignment="1">
      <alignment vertical="top"/>
    </xf>
    <xf numFmtId="14" fontId="3" fillId="0" borderId="2" xfId="0" applyNumberFormat="1" applyFont="1" applyBorder="1" applyAlignment="1">
      <alignment horizontal="left" vertical="top"/>
    </xf>
    <xf numFmtId="0" fontId="21" fillId="0" borderId="22" xfId="2" applyFont="1" applyBorder="1" applyAlignment="1" applyProtection="1">
      <alignment horizontal="center" vertical="top"/>
      <protection locked="0"/>
    </xf>
    <xf numFmtId="0" fontId="21" fillId="0" borderId="2" xfId="2" applyFont="1" applyBorder="1" applyAlignment="1" applyProtection="1">
      <alignment horizontal="center" vertical="top" wrapText="1"/>
      <protection locked="0"/>
    </xf>
    <xf numFmtId="0" fontId="21" fillId="0" borderId="2" xfId="2" applyFont="1" applyBorder="1" applyAlignment="1" applyProtection="1">
      <alignment horizontal="center" wrapText="1"/>
      <protection locked="0"/>
    </xf>
    <xf numFmtId="0" fontId="15" fillId="0" borderId="21" xfId="0" applyFont="1" applyBorder="1" applyProtection="1">
      <protection hidden="1"/>
    </xf>
    <xf numFmtId="1" fontId="21" fillId="0" borderId="2" xfId="2" applyNumberFormat="1" applyFont="1" applyBorder="1" applyAlignment="1" applyProtection="1">
      <alignment horizontal="center" wrapText="1"/>
      <protection locked="0"/>
    </xf>
    <xf numFmtId="1" fontId="0" fillId="0" borderId="21" xfId="0" applyNumberFormat="1" applyBorder="1"/>
    <xf numFmtId="1" fontId="0" fillId="0" borderId="21" xfId="0" applyNumberFormat="1" applyBorder="1" applyAlignment="1">
      <alignment horizontal="right"/>
    </xf>
    <xf numFmtId="0" fontId="21" fillId="0" borderId="25" xfId="2" applyFont="1" applyBorder="1" applyAlignment="1" applyProtection="1">
      <alignment horizontal="center" wrapText="1"/>
      <protection locked="0"/>
    </xf>
    <xf numFmtId="0" fontId="15" fillId="0" borderId="30" xfId="0" applyFont="1" applyBorder="1" applyProtection="1">
      <protection hidden="1"/>
    </xf>
    <xf numFmtId="1" fontId="0" fillId="0" borderId="28" xfId="0" applyNumberFormat="1" applyBorder="1"/>
    <xf numFmtId="0" fontId="1" fillId="0" borderId="0" xfId="1"/>
    <xf numFmtId="0" fontId="16" fillId="0" borderId="0" xfId="0" applyFont="1" applyAlignment="1">
      <alignment horizontal="center" vertical="center"/>
    </xf>
    <xf numFmtId="0" fontId="17" fillId="0" borderId="2" xfId="0" applyFont="1" applyBorder="1" applyAlignment="1">
      <alignment horizontal="center" vertical="center"/>
    </xf>
    <xf numFmtId="0" fontId="16" fillId="0" borderId="2" xfId="0" applyFont="1" applyBorder="1" applyAlignment="1">
      <alignment horizontal="center" vertical="center"/>
    </xf>
    <xf numFmtId="0" fontId="17" fillId="0" borderId="0" xfId="0" applyFont="1" applyAlignment="1">
      <alignment horizontal="center" vertical="center"/>
    </xf>
    <xf numFmtId="0" fontId="22" fillId="0" borderId="0" xfId="1" applyFont="1"/>
    <xf numFmtId="1" fontId="5" fillId="0" borderId="2" xfId="0" applyNumberFormat="1" applyFont="1" applyBorder="1" applyAlignment="1">
      <alignment horizontal="center" vertical="top" wrapText="1"/>
    </xf>
    <xf numFmtId="1" fontId="11" fillId="0" borderId="2" xfId="0" applyNumberFormat="1" applyFont="1" applyBorder="1" applyAlignment="1">
      <alignment horizontal="center" vertical="top" wrapText="1"/>
    </xf>
    <xf numFmtId="1" fontId="9" fillId="0" borderId="2" xfId="0" applyNumberFormat="1" applyFont="1" applyBorder="1" applyAlignment="1">
      <alignment horizontal="center" vertical="center" wrapText="1"/>
    </xf>
    <xf numFmtId="0" fontId="11" fillId="0" borderId="0" xfId="0" applyFont="1" applyAlignment="1">
      <alignment vertical="top"/>
    </xf>
    <xf numFmtId="0" fontId="2" fillId="0" borderId="0" xfId="0" applyFont="1" applyAlignment="1">
      <alignment vertical="top" wrapText="1"/>
    </xf>
    <xf numFmtId="0" fontId="2" fillId="0" borderId="0" xfId="0" applyFont="1" applyAlignment="1">
      <alignment vertical="top"/>
    </xf>
    <xf numFmtId="0" fontId="14" fillId="0" borderId="0" xfId="0" applyFont="1"/>
    <xf numFmtId="0" fontId="2" fillId="0" borderId="2" xfId="0" applyFont="1" applyBorder="1" applyAlignment="1">
      <alignment vertical="top"/>
    </xf>
    <xf numFmtId="0" fontId="13" fillId="0" borderId="0" xfId="0" applyFont="1"/>
    <xf numFmtId="1" fontId="9" fillId="0" borderId="1" xfId="0" applyNumberFormat="1" applyFont="1" applyBorder="1" applyAlignment="1">
      <alignment horizontal="center" vertical="center" wrapText="1"/>
    </xf>
    <xf numFmtId="1" fontId="9" fillId="0" borderId="4" xfId="0" applyNumberFormat="1" applyFont="1" applyBorder="1" applyAlignment="1">
      <alignment horizontal="center" vertical="center" wrapText="1"/>
    </xf>
    <xf numFmtId="1" fontId="21" fillId="0" borderId="25" xfId="0" applyNumberFormat="1" applyFont="1" applyBorder="1" applyAlignment="1">
      <alignment horizontal="center" vertical="top" wrapText="1"/>
    </xf>
    <xf numFmtId="1" fontId="21" fillId="0" borderId="40" xfId="0" applyNumberFormat="1" applyFont="1" applyBorder="1" applyAlignment="1">
      <alignment horizontal="center" vertical="top" wrapText="1"/>
    </xf>
    <xf numFmtId="1" fontId="5" fillId="0" borderId="44" xfId="0" applyNumberFormat="1" applyFont="1" applyBorder="1" applyAlignment="1">
      <alignment horizontal="center" vertical="center" wrapText="1"/>
    </xf>
    <xf numFmtId="1" fontId="5" fillId="0" borderId="45" xfId="0" applyNumberFormat="1" applyFont="1" applyBorder="1" applyAlignment="1">
      <alignment horizontal="center" vertical="center" wrapText="1"/>
    </xf>
    <xf numFmtId="0" fontId="17" fillId="0" borderId="45" xfId="0" applyFont="1" applyBorder="1" applyAlignment="1">
      <alignment horizontal="center" vertical="center"/>
    </xf>
    <xf numFmtId="1" fontId="12" fillId="0" borderId="45" xfId="0" applyNumberFormat="1" applyFont="1" applyBorder="1" applyAlignment="1">
      <alignment horizontal="center" vertical="top" wrapText="1"/>
    </xf>
    <xf numFmtId="1" fontId="5" fillId="0" borderId="45" xfId="0" applyNumberFormat="1" applyFont="1" applyBorder="1" applyAlignment="1">
      <alignment horizontal="center" vertical="top" wrapText="1"/>
    </xf>
    <xf numFmtId="1" fontId="5" fillId="0" borderId="46" xfId="0" applyNumberFormat="1" applyFont="1" applyBorder="1" applyAlignment="1">
      <alignment horizontal="center" vertical="top" wrapText="1"/>
    </xf>
    <xf numFmtId="1" fontId="5" fillId="0" borderId="1" xfId="0" applyNumberFormat="1" applyFont="1" applyBorder="1" applyAlignment="1">
      <alignment horizontal="center" vertical="center" wrapText="1"/>
    </xf>
    <xf numFmtId="1" fontId="5" fillId="0" borderId="5" xfId="0" applyNumberFormat="1" applyFont="1" applyBorder="1" applyAlignment="1">
      <alignment horizontal="center" vertical="center" wrapText="1"/>
    </xf>
    <xf numFmtId="1" fontId="5" fillId="0" borderId="4" xfId="0" applyNumberFormat="1" applyFont="1" applyBorder="1" applyAlignment="1">
      <alignment horizontal="center" vertical="center" wrapText="1"/>
    </xf>
    <xf numFmtId="1" fontId="9" fillId="0" borderId="6" xfId="0" applyNumberFormat="1" applyFont="1" applyBorder="1" applyAlignment="1">
      <alignment horizontal="center" vertical="center" wrapText="1"/>
    </xf>
    <xf numFmtId="1" fontId="9" fillId="0" borderId="7" xfId="0" applyNumberFormat="1" applyFont="1" applyBorder="1" applyAlignment="1">
      <alignment horizontal="center" vertical="center" wrapText="1"/>
    </xf>
    <xf numFmtId="1" fontId="9" fillId="0" borderId="8" xfId="0" applyNumberFormat="1" applyFont="1" applyBorder="1" applyAlignment="1">
      <alignment horizontal="center" vertical="center" wrapText="1"/>
    </xf>
    <xf numFmtId="1" fontId="9" fillId="0" borderId="9" xfId="0" applyNumberFormat="1" applyFont="1" applyBorder="1" applyAlignment="1">
      <alignment horizontal="center" vertical="center" wrapText="1"/>
    </xf>
    <xf numFmtId="1" fontId="5" fillId="0" borderId="6" xfId="0" applyNumberFormat="1" applyFont="1" applyBorder="1" applyAlignment="1">
      <alignment horizontal="center" vertical="center" wrapText="1"/>
    </xf>
    <xf numFmtId="1" fontId="5" fillId="0" borderId="12" xfId="0" applyNumberFormat="1" applyFont="1" applyBorder="1" applyAlignment="1">
      <alignment horizontal="center" vertical="center" wrapText="1"/>
    </xf>
    <xf numFmtId="1" fontId="5" fillId="0" borderId="7" xfId="0" applyNumberFormat="1" applyFont="1" applyBorder="1" applyAlignment="1">
      <alignment horizontal="center" vertical="center" wrapText="1"/>
    </xf>
    <xf numFmtId="1" fontId="9" fillId="0" borderId="10" xfId="0" applyNumberFormat="1" applyFont="1" applyBorder="1" applyAlignment="1">
      <alignment horizontal="center" vertical="center" wrapText="1"/>
    </xf>
    <xf numFmtId="1" fontId="9" fillId="0" borderId="11" xfId="0" applyNumberFormat="1" applyFont="1" applyBorder="1" applyAlignment="1">
      <alignment horizontal="center" vertical="center" wrapText="1"/>
    </xf>
    <xf numFmtId="1" fontId="9" fillId="0" borderId="5" xfId="0" applyNumberFormat="1" applyFont="1" applyBorder="1" applyAlignment="1">
      <alignment horizontal="center" vertical="center" wrapText="1"/>
    </xf>
    <xf numFmtId="1" fontId="9" fillId="0" borderId="12" xfId="0" applyNumberFormat="1" applyFont="1" applyBorder="1" applyAlignment="1">
      <alignment horizontal="center" vertical="center" wrapText="1"/>
    </xf>
    <xf numFmtId="1" fontId="9" fillId="0" borderId="3" xfId="0" applyNumberFormat="1" applyFont="1" applyBorder="1" applyAlignment="1">
      <alignment horizontal="center" vertical="center" wrapText="1"/>
    </xf>
    <xf numFmtId="0" fontId="21" fillId="0" borderId="24" xfId="2" applyFont="1" applyBorder="1" applyAlignment="1" applyProtection="1">
      <alignment horizontal="center" vertical="top" wrapText="1"/>
      <protection locked="0"/>
    </xf>
    <xf numFmtId="0" fontId="21" fillId="0" borderId="25" xfId="2" applyFont="1" applyBorder="1" applyAlignment="1" applyProtection="1">
      <alignment horizontal="center" vertical="top" wrapText="1"/>
      <protection locked="0"/>
    </xf>
    <xf numFmtId="9" fontId="21" fillId="0" borderId="38" xfId="2" applyNumberFormat="1" applyFont="1" applyBorder="1" applyAlignment="1" applyProtection="1">
      <alignment horizontal="center" vertical="center" wrapText="1"/>
      <protection hidden="1"/>
    </xf>
    <xf numFmtId="9" fontId="21" fillId="0" borderId="39" xfId="2" applyNumberFormat="1" applyFont="1" applyBorder="1" applyAlignment="1" applyProtection="1">
      <alignment horizontal="center" vertical="center" wrapText="1"/>
      <protection hidden="1"/>
    </xf>
    <xf numFmtId="0" fontId="12" fillId="0" borderId="22" xfId="2" applyFont="1" applyBorder="1" applyAlignment="1" applyProtection="1">
      <alignment horizontal="left" vertical="top"/>
      <protection locked="0"/>
    </xf>
    <xf numFmtId="0" fontId="12" fillId="0" borderId="2" xfId="2" applyFont="1" applyBorder="1" applyAlignment="1" applyProtection="1">
      <alignment horizontal="left" vertical="top"/>
      <protection locked="0"/>
    </xf>
    <xf numFmtId="0" fontId="12" fillId="0" borderId="1" xfId="2" applyFont="1" applyBorder="1" applyAlignment="1" applyProtection="1">
      <alignment horizontal="left" vertical="top" wrapText="1"/>
      <protection locked="0"/>
    </xf>
    <xf numFmtId="0" fontId="12" fillId="0" borderId="5" xfId="2" applyFont="1" applyBorder="1" applyAlignment="1" applyProtection="1">
      <alignment horizontal="left" vertical="top" wrapText="1"/>
      <protection locked="0"/>
    </xf>
    <xf numFmtId="0" fontId="12" fillId="0" borderId="36" xfId="2" applyFont="1" applyBorder="1" applyAlignment="1" applyProtection="1">
      <alignment horizontal="left" vertical="top" wrapText="1"/>
      <protection locked="0"/>
    </xf>
    <xf numFmtId="0" fontId="21" fillId="0" borderId="37" xfId="2" applyFont="1" applyBorder="1" applyAlignment="1" applyProtection="1">
      <alignment horizontal="center" vertical="top" wrapText="1"/>
      <protection locked="0"/>
    </xf>
    <xf numFmtId="0" fontId="21" fillId="0" borderId="4" xfId="2" applyFont="1" applyBorder="1" applyAlignment="1" applyProtection="1">
      <alignment horizontal="center" vertical="top" wrapText="1"/>
      <protection locked="0"/>
    </xf>
    <xf numFmtId="0" fontId="21" fillId="0" borderId="2" xfId="2" applyFont="1" applyBorder="1" applyAlignment="1" applyProtection="1">
      <alignment horizontal="center" vertical="top" wrapText="1"/>
      <protection locked="0"/>
    </xf>
    <xf numFmtId="0" fontId="21" fillId="0" borderId="19" xfId="2" applyFont="1" applyBorder="1" applyAlignment="1" applyProtection="1">
      <alignment horizontal="center" vertical="top" wrapText="1"/>
      <protection locked="0"/>
    </xf>
    <xf numFmtId="0" fontId="21" fillId="0" borderId="22" xfId="2" applyFont="1" applyBorder="1" applyAlignment="1" applyProtection="1">
      <alignment horizontal="center" vertical="top" wrapText="1"/>
      <protection locked="0"/>
    </xf>
    <xf numFmtId="9" fontId="21" fillId="0" borderId="1" xfId="2" applyNumberFormat="1" applyFont="1" applyBorder="1" applyAlignment="1" applyProtection="1">
      <alignment horizontal="center" vertical="center" wrapText="1"/>
      <protection hidden="1"/>
    </xf>
    <xf numFmtId="9" fontId="21" fillId="0" borderId="4" xfId="2" applyNumberFormat="1" applyFont="1" applyBorder="1" applyAlignment="1" applyProtection="1">
      <alignment horizontal="center" vertical="center" wrapText="1"/>
      <protection hidden="1"/>
    </xf>
    <xf numFmtId="9" fontId="21" fillId="0" borderId="2" xfId="2" applyNumberFormat="1" applyFont="1" applyBorder="1" applyAlignment="1" applyProtection="1">
      <alignment horizontal="center" vertical="center" wrapText="1"/>
      <protection hidden="1"/>
    </xf>
    <xf numFmtId="9" fontId="21" fillId="0" borderId="25" xfId="2" applyNumberFormat="1" applyFont="1" applyBorder="1" applyAlignment="1" applyProtection="1">
      <alignment horizontal="center" vertical="center" wrapText="1"/>
      <protection hidden="1"/>
    </xf>
    <xf numFmtId="9" fontId="21" fillId="0" borderId="6" xfId="2" applyNumberFormat="1" applyFont="1" applyBorder="1" applyAlignment="1" applyProtection="1">
      <alignment horizontal="center" vertical="center" wrapText="1"/>
      <protection hidden="1"/>
    </xf>
    <xf numFmtId="9" fontId="21" fillId="0" borderId="12" xfId="2" applyNumberFormat="1" applyFont="1" applyBorder="1" applyAlignment="1" applyProtection="1">
      <alignment horizontal="center" vertical="center" wrapText="1"/>
      <protection hidden="1"/>
    </xf>
    <xf numFmtId="9" fontId="21" fillId="0" borderId="23" xfId="2" applyNumberFormat="1" applyFont="1" applyBorder="1" applyAlignment="1" applyProtection="1">
      <alignment horizontal="center" vertical="center" wrapText="1"/>
      <protection hidden="1"/>
    </xf>
    <xf numFmtId="9" fontId="21" fillId="0" borderId="8" xfId="2" applyNumberFormat="1" applyFont="1" applyBorder="1" applyAlignment="1" applyProtection="1">
      <alignment horizontal="center" vertical="center" wrapText="1"/>
      <protection hidden="1"/>
    </xf>
    <xf numFmtId="9" fontId="21" fillId="0" borderId="0" xfId="2" applyNumberFormat="1" applyFont="1" applyAlignment="1" applyProtection="1">
      <alignment horizontal="center" vertical="center" wrapText="1"/>
      <protection hidden="1"/>
    </xf>
    <xf numFmtId="9" fontId="21" fillId="0" borderId="21" xfId="2" applyNumberFormat="1" applyFont="1" applyBorder="1" applyAlignment="1" applyProtection="1">
      <alignment horizontal="center" vertical="center" wrapText="1"/>
      <protection hidden="1"/>
    </xf>
    <xf numFmtId="9" fontId="21" fillId="0" borderId="26" xfId="2" applyNumberFormat="1" applyFont="1" applyBorder="1" applyAlignment="1" applyProtection="1">
      <alignment horizontal="center" vertical="center" wrapText="1"/>
      <protection hidden="1"/>
    </xf>
    <xf numFmtId="9" fontId="21" fillId="0" borderId="30" xfId="2" applyNumberFormat="1" applyFont="1" applyBorder="1" applyAlignment="1" applyProtection="1">
      <alignment horizontal="center" vertical="center" wrapText="1"/>
      <protection hidden="1"/>
    </xf>
    <xf numFmtId="9" fontId="21" fillId="0" borderId="28" xfId="2" applyNumberFormat="1" applyFont="1" applyBorder="1" applyAlignment="1" applyProtection="1">
      <alignment horizontal="center" vertical="center" wrapText="1"/>
      <protection hidden="1"/>
    </xf>
    <xf numFmtId="0" fontId="12" fillId="0" borderId="31" xfId="2" applyFont="1" applyBorder="1" applyAlignment="1" applyProtection="1">
      <alignment horizontal="center" vertical="top" wrapText="1"/>
      <protection locked="0"/>
    </xf>
    <xf numFmtId="0" fontId="12" fillId="0" borderId="32" xfId="2" applyFont="1" applyBorder="1" applyAlignment="1" applyProtection="1">
      <alignment horizontal="center" vertical="top" wrapText="1"/>
      <protection locked="0"/>
    </xf>
    <xf numFmtId="0" fontId="12" fillId="0" borderId="33" xfId="2" applyFont="1" applyBorder="1" applyAlignment="1" applyProtection="1">
      <alignment horizontal="left" vertical="top" wrapText="1"/>
      <protection locked="0"/>
    </xf>
    <xf numFmtId="0" fontId="12" fillId="0" borderId="34" xfId="2" applyFont="1" applyBorder="1" applyAlignment="1" applyProtection="1">
      <alignment horizontal="left" vertical="top" wrapText="1"/>
      <protection locked="0"/>
    </xf>
    <xf numFmtId="0" fontId="12" fillId="0" borderId="35" xfId="2" applyFont="1" applyBorder="1" applyAlignment="1" applyProtection="1">
      <alignment horizontal="left" vertical="top" wrapText="1"/>
      <protection locked="0"/>
    </xf>
    <xf numFmtId="0" fontId="21" fillId="0" borderId="1" xfId="2" applyFont="1" applyBorder="1" applyAlignment="1" applyProtection="1">
      <alignment horizontal="center" vertical="top"/>
      <protection locked="0"/>
    </xf>
    <xf numFmtId="0" fontId="21" fillId="0" borderId="4" xfId="2" applyFont="1" applyBorder="1" applyAlignment="1" applyProtection="1">
      <alignment horizontal="center" vertical="top"/>
      <protection locked="0"/>
    </xf>
    <xf numFmtId="0" fontId="21" fillId="0" borderId="36" xfId="2" applyFont="1" applyBorder="1" applyAlignment="1" applyProtection="1">
      <alignment horizontal="center" vertical="top"/>
      <protection locked="0"/>
    </xf>
    <xf numFmtId="1" fontId="12" fillId="0" borderId="1" xfId="0" applyNumberFormat="1" applyFont="1" applyBorder="1" applyAlignment="1">
      <alignment horizontal="center" vertical="center" wrapText="1"/>
    </xf>
    <xf numFmtId="1" fontId="12" fillId="0" borderId="5" xfId="0" applyNumberFormat="1" applyFont="1" applyBorder="1" applyAlignment="1">
      <alignment horizontal="center" vertical="center" wrapText="1"/>
    </xf>
    <xf numFmtId="1" fontId="12" fillId="0" borderId="4" xfId="0" applyNumberFormat="1" applyFont="1" applyBorder="1" applyAlignment="1">
      <alignment horizontal="center" vertical="center" wrapText="1"/>
    </xf>
    <xf numFmtId="1" fontId="16" fillId="0" borderId="1" xfId="0" applyNumberFormat="1" applyFont="1" applyBorder="1" applyAlignment="1">
      <alignment horizontal="center" vertical="top" wrapText="1"/>
    </xf>
    <xf numFmtId="1" fontId="16" fillId="0" borderId="5" xfId="0" applyNumberFormat="1" applyFont="1" applyBorder="1" applyAlignment="1">
      <alignment horizontal="center" vertical="top" wrapText="1"/>
    </xf>
    <xf numFmtId="1" fontId="16" fillId="0" borderId="4" xfId="0" applyNumberFormat="1" applyFont="1" applyBorder="1" applyAlignment="1">
      <alignment horizontal="center" vertical="top" wrapText="1"/>
    </xf>
    <xf numFmtId="0" fontId="8" fillId="0" borderId="1" xfId="0" applyFont="1" applyBorder="1" applyAlignment="1">
      <alignment horizontal="left" vertical="top"/>
    </xf>
    <xf numFmtId="0" fontId="8" fillId="0" borderId="5" xfId="0" applyFont="1" applyBorder="1" applyAlignment="1">
      <alignment horizontal="left" vertical="top"/>
    </xf>
    <xf numFmtId="0" fontId="8" fillId="0" borderId="4" xfId="0" applyFont="1" applyBorder="1" applyAlignment="1">
      <alignment horizontal="left" vertical="top"/>
    </xf>
    <xf numFmtId="0" fontId="6" fillId="0" borderId="1" xfId="0" applyFont="1" applyBorder="1" applyAlignment="1">
      <alignment horizontal="left" vertical="top"/>
    </xf>
    <xf numFmtId="0" fontId="6" fillId="0" borderId="5" xfId="0" applyFont="1" applyBorder="1" applyAlignment="1">
      <alignment horizontal="left" vertical="top"/>
    </xf>
    <xf numFmtId="0" fontId="6" fillId="0" borderId="4" xfId="0" applyFont="1" applyBorder="1" applyAlignment="1">
      <alignment horizontal="left" vertical="top"/>
    </xf>
    <xf numFmtId="0" fontId="2" fillId="0" borderId="1" xfId="0" applyFont="1" applyBorder="1" applyAlignment="1">
      <alignment horizontal="left" vertical="top"/>
    </xf>
    <xf numFmtId="0" fontId="2" fillId="0" borderId="5" xfId="0" applyFont="1" applyBorder="1" applyAlignment="1">
      <alignment horizontal="left" vertical="top"/>
    </xf>
    <xf numFmtId="0" fontId="2" fillId="0" borderId="4" xfId="0" applyFont="1" applyBorder="1" applyAlignment="1">
      <alignment horizontal="left" vertical="top"/>
    </xf>
    <xf numFmtId="0" fontId="2" fillId="0" borderId="1" xfId="0" applyFont="1" applyBorder="1" applyAlignment="1">
      <alignment vertical="top"/>
    </xf>
    <xf numFmtId="0" fontId="2" fillId="0" borderId="5" xfId="0" applyFont="1" applyBorder="1" applyAlignment="1">
      <alignment vertical="top"/>
    </xf>
    <xf numFmtId="0" fontId="2" fillId="0" borderId="4" xfId="0" applyFont="1" applyBorder="1" applyAlignment="1">
      <alignment vertical="top"/>
    </xf>
    <xf numFmtId="0" fontId="4" fillId="0" borderId="1" xfId="0" applyFont="1" applyBorder="1" applyAlignment="1">
      <alignment horizontal="left" vertical="top"/>
    </xf>
    <xf numFmtId="0" fontId="4" fillId="0" borderId="5" xfId="0" applyFont="1" applyBorder="1" applyAlignment="1">
      <alignment horizontal="left" vertical="top"/>
    </xf>
    <xf numFmtId="0" fontId="4" fillId="0" borderId="4" xfId="0" applyFont="1" applyBorder="1" applyAlignment="1">
      <alignment horizontal="left" vertical="top"/>
    </xf>
    <xf numFmtId="14" fontId="3" fillId="0" borderId="1" xfId="0" applyNumberFormat="1" applyFont="1" applyBorder="1" applyAlignment="1">
      <alignment horizontal="left" vertical="top" wrapText="1"/>
    </xf>
    <xf numFmtId="0" fontId="3" fillId="0" borderId="5" xfId="0" applyFont="1" applyBorder="1" applyAlignment="1">
      <alignment horizontal="left" vertical="top" wrapText="1"/>
    </xf>
    <xf numFmtId="0" fontId="3" fillId="0" borderId="4" xfId="0" applyFont="1" applyBorder="1" applyAlignment="1">
      <alignment horizontal="left" vertical="top" wrapText="1"/>
    </xf>
    <xf numFmtId="0" fontId="3" fillId="0" borderId="1" xfId="0" applyFont="1" applyBorder="1" applyAlignment="1">
      <alignment horizontal="left" vertical="top"/>
    </xf>
    <xf numFmtId="0" fontId="3" fillId="0" borderId="5" xfId="0" applyFont="1" applyBorder="1" applyAlignment="1">
      <alignment horizontal="left" vertical="top"/>
    </xf>
    <xf numFmtId="0" fontId="3" fillId="0" borderId="4" xfId="0" applyFont="1" applyBorder="1" applyAlignment="1">
      <alignment horizontal="left" vertical="top"/>
    </xf>
    <xf numFmtId="0" fontId="3" fillId="0" borderId="1" xfId="0" applyFont="1" applyBorder="1" applyAlignment="1">
      <alignment horizontal="left" vertical="top" wrapText="1"/>
    </xf>
    <xf numFmtId="0" fontId="3" fillId="0" borderId="2" xfId="0" applyFont="1" applyBorder="1" applyAlignment="1">
      <alignment horizontal="left" vertical="top" wrapText="1"/>
    </xf>
    <xf numFmtId="0" fontId="2" fillId="0" borderId="1" xfId="0" applyFont="1" applyBorder="1" applyAlignment="1">
      <alignment horizontal="left" vertical="top" wrapText="1"/>
    </xf>
    <xf numFmtId="0" fontId="2" fillId="0" borderId="5" xfId="0" applyFont="1" applyBorder="1" applyAlignment="1">
      <alignment horizontal="left" vertical="top" wrapText="1"/>
    </xf>
    <xf numFmtId="0" fontId="2" fillId="0" borderId="4" xfId="0" applyFont="1" applyBorder="1" applyAlignment="1">
      <alignment horizontal="left" vertical="top" wrapText="1"/>
    </xf>
    <xf numFmtId="0" fontId="3" fillId="0" borderId="2" xfId="0" applyFont="1" applyBorder="1" applyAlignment="1">
      <alignment horizontal="left" vertical="top"/>
    </xf>
    <xf numFmtId="14" fontId="2" fillId="0" borderId="2" xfId="0" applyNumberFormat="1" applyFont="1" applyBorder="1" applyAlignment="1">
      <alignment horizontal="left" vertical="top"/>
    </xf>
    <xf numFmtId="0" fontId="2" fillId="0" borderId="2" xfId="0" applyFont="1" applyBorder="1" applyAlignment="1">
      <alignment horizontal="left" vertical="top"/>
    </xf>
    <xf numFmtId="0" fontId="2" fillId="0" borderId="1" xfId="0" applyFont="1" applyBorder="1" applyAlignment="1">
      <alignment horizontal="center" vertical="top"/>
    </xf>
    <xf numFmtId="0" fontId="2" fillId="0" borderId="5" xfId="0" applyFont="1" applyBorder="1" applyAlignment="1">
      <alignment horizontal="center" vertical="top"/>
    </xf>
    <xf numFmtId="0" fontId="2" fillId="0" borderId="4" xfId="0" applyFont="1" applyBorder="1" applyAlignment="1">
      <alignment horizontal="center" vertical="top"/>
    </xf>
    <xf numFmtId="14" fontId="3" fillId="0" borderId="1" xfId="0" applyNumberFormat="1" applyFont="1" applyBorder="1" applyAlignment="1">
      <alignment horizontal="left" vertical="top"/>
    </xf>
    <xf numFmtId="14" fontId="3" fillId="0" borderId="5" xfId="0" applyNumberFormat="1" applyFont="1" applyBorder="1" applyAlignment="1">
      <alignment horizontal="left" vertical="top"/>
    </xf>
    <xf numFmtId="14" fontId="3" fillId="0" borderId="4" xfId="0" applyNumberFormat="1" applyFont="1" applyBorder="1" applyAlignment="1">
      <alignment horizontal="left" vertical="top"/>
    </xf>
    <xf numFmtId="0" fontId="3" fillId="0" borderId="1" xfId="0" applyFont="1" applyBorder="1" applyAlignment="1">
      <alignment vertical="top"/>
    </xf>
    <xf numFmtId="0" fontId="4" fillId="0" borderId="5" xfId="0" applyFont="1" applyBorder="1" applyAlignment="1">
      <alignment vertical="top"/>
    </xf>
    <xf numFmtId="0" fontId="4" fillId="0" borderId="4" xfId="0" applyFont="1" applyBorder="1" applyAlignment="1">
      <alignment vertical="top"/>
    </xf>
    <xf numFmtId="0" fontId="8" fillId="0" borderId="1" xfId="0" applyFont="1" applyBorder="1" applyAlignment="1">
      <alignment vertical="top" wrapText="1"/>
    </xf>
    <xf numFmtId="0" fontId="8" fillId="0" borderId="5" xfId="0" applyFont="1" applyBorder="1" applyAlignment="1">
      <alignment vertical="top" wrapText="1"/>
    </xf>
    <xf numFmtId="0" fontId="8" fillId="0" borderId="4" xfId="0" applyFont="1" applyBorder="1" applyAlignment="1">
      <alignment vertical="top" wrapText="1"/>
    </xf>
    <xf numFmtId="0" fontId="4" fillId="0" borderId="1" xfId="0" applyFont="1" applyBorder="1" applyAlignment="1">
      <alignment horizontal="center" vertical="top"/>
    </xf>
    <xf numFmtId="0" fontId="4" fillId="0" borderId="4" xfId="0" applyFont="1" applyBorder="1" applyAlignment="1">
      <alignment horizontal="center" vertical="top"/>
    </xf>
    <xf numFmtId="0" fontId="3" fillId="0" borderId="1" xfId="0" applyFont="1" applyBorder="1" applyAlignment="1">
      <alignment horizontal="center" vertical="top"/>
    </xf>
    <xf numFmtId="0" fontId="8" fillId="0" borderId="1" xfId="0" applyFont="1" applyBorder="1" applyAlignment="1">
      <alignment vertical="top"/>
    </xf>
    <xf numFmtId="0" fontId="8" fillId="0" borderId="5" xfId="0" applyFont="1" applyBorder="1" applyAlignment="1">
      <alignment vertical="top"/>
    </xf>
    <xf numFmtId="0" fontId="8" fillId="0" borderId="4" xfId="0" applyFont="1" applyBorder="1" applyAlignment="1">
      <alignment vertical="top"/>
    </xf>
    <xf numFmtId="0" fontId="3" fillId="0" borderId="6" xfId="0" applyFont="1" applyBorder="1" applyAlignment="1">
      <alignment horizontal="left" vertical="top" wrapText="1"/>
    </xf>
    <xf numFmtId="0" fontId="3" fillId="0" borderId="12" xfId="0" applyFont="1" applyBorder="1" applyAlignment="1">
      <alignment horizontal="left" vertical="top" wrapText="1"/>
    </xf>
    <xf numFmtId="0" fontId="3" fillId="0" borderId="7" xfId="0" applyFont="1" applyBorder="1" applyAlignment="1">
      <alignment horizontal="left" vertical="top" wrapText="1"/>
    </xf>
    <xf numFmtId="0" fontId="3" fillId="0" borderId="10" xfId="0" applyFont="1" applyBorder="1" applyAlignment="1">
      <alignment horizontal="left" vertical="top" wrapText="1"/>
    </xf>
    <xf numFmtId="0" fontId="3" fillId="0" borderId="3" xfId="0" applyFont="1" applyBorder="1" applyAlignment="1">
      <alignment horizontal="left" vertical="top" wrapText="1"/>
    </xf>
    <xf numFmtId="0" fontId="3" fillId="0" borderId="11" xfId="0" applyFont="1" applyBorder="1" applyAlignment="1">
      <alignment horizontal="left" vertical="top" wrapText="1"/>
    </xf>
    <xf numFmtId="0" fontId="3" fillId="0" borderId="6" xfId="0" applyFont="1" applyBorder="1" applyAlignment="1">
      <alignment horizontal="left" vertical="top"/>
    </xf>
    <xf numFmtId="0" fontId="3" fillId="0" borderId="12" xfId="0" applyFont="1" applyBorder="1" applyAlignment="1">
      <alignment horizontal="left" vertical="top"/>
    </xf>
    <xf numFmtId="0" fontId="3" fillId="0" borderId="7" xfId="0" applyFont="1" applyBorder="1" applyAlignment="1">
      <alignment horizontal="left" vertical="top"/>
    </xf>
    <xf numFmtId="0" fontId="3" fillId="0" borderId="10" xfId="0" applyFont="1" applyBorder="1" applyAlignment="1">
      <alignment horizontal="left" vertical="top"/>
    </xf>
    <xf numFmtId="0" fontId="3" fillId="0" borderId="3" xfId="0" applyFont="1" applyBorder="1" applyAlignment="1">
      <alignment horizontal="left" vertical="top"/>
    </xf>
    <xf numFmtId="0" fontId="3" fillId="0" borderId="11" xfId="0" applyFont="1" applyBorder="1" applyAlignment="1">
      <alignment horizontal="left" vertical="top"/>
    </xf>
    <xf numFmtId="0" fontId="4" fillId="0" borderId="12" xfId="0" applyFont="1" applyBorder="1" applyAlignment="1">
      <alignment horizontal="left" vertical="top" wrapText="1"/>
    </xf>
    <xf numFmtId="0" fontId="4" fillId="0" borderId="7" xfId="0" applyFont="1" applyBorder="1" applyAlignment="1">
      <alignment horizontal="left" vertical="top" wrapText="1"/>
    </xf>
    <xf numFmtId="0" fontId="4" fillId="0" borderId="10" xfId="0" applyFont="1" applyBorder="1" applyAlignment="1">
      <alignment horizontal="left" vertical="top" wrapText="1"/>
    </xf>
    <xf numFmtId="0" fontId="4" fillId="0" borderId="3" xfId="0" applyFont="1" applyBorder="1" applyAlignment="1">
      <alignment horizontal="left" vertical="top" wrapText="1"/>
    </xf>
    <xf numFmtId="0" fontId="4" fillId="0" borderId="11" xfId="0" applyFont="1" applyBorder="1" applyAlignment="1">
      <alignment horizontal="left" vertical="top" wrapText="1"/>
    </xf>
    <xf numFmtId="0" fontId="3" fillId="0" borderId="4" xfId="0" applyFont="1" applyBorder="1" applyAlignment="1">
      <alignment horizontal="center" vertical="top"/>
    </xf>
    <xf numFmtId="164" fontId="3" fillId="0" borderId="1" xfId="0" applyNumberFormat="1" applyFont="1" applyBorder="1" applyAlignment="1">
      <alignment horizontal="left" vertical="top"/>
    </xf>
    <xf numFmtId="164" fontId="3" fillId="0" borderId="5" xfId="0" applyNumberFormat="1" applyFont="1" applyBorder="1" applyAlignment="1">
      <alignment horizontal="left" vertical="top"/>
    </xf>
    <xf numFmtId="164" fontId="3" fillId="0" borderId="4" xfId="0" applyNumberFormat="1" applyFont="1" applyBorder="1" applyAlignment="1">
      <alignment horizontal="left" vertical="top"/>
    </xf>
    <xf numFmtId="0" fontId="23" fillId="0" borderId="1" xfId="3" applyBorder="1" applyAlignment="1">
      <alignment horizontal="left" vertical="top"/>
    </xf>
    <xf numFmtId="0" fontId="8" fillId="0" borderId="1" xfId="0" applyFont="1" applyBorder="1" applyAlignment="1">
      <alignment horizontal="left" vertical="top" wrapText="1"/>
    </xf>
    <xf numFmtId="0" fontId="8" fillId="0" borderId="5" xfId="0" applyFont="1" applyBorder="1" applyAlignment="1">
      <alignment horizontal="left" vertical="top" wrapText="1"/>
    </xf>
    <xf numFmtId="0" fontId="8" fillId="0" borderId="4" xfId="0" applyFont="1" applyBorder="1" applyAlignment="1">
      <alignment horizontal="left" vertical="top" wrapText="1"/>
    </xf>
    <xf numFmtId="0" fontId="4" fillId="0" borderId="1" xfId="0" applyFont="1" applyBorder="1" applyAlignment="1">
      <alignment vertical="top"/>
    </xf>
    <xf numFmtId="0" fontId="2" fillId="0" borderId="1" xfId="1" applyFont="1" applyBorder="1" applyAlignment="1">
      <alignment horizontal="left" vertical="top" wrapText="1"/>
    </xf>
    <xf numFmtId="0" fontId="2" fillId="0" borderId="5" xfId="1" applyFont="1" applyBorder="1" applyAlignment="1">
      <alignment horizontal="left" vertical="top" wrapText="1"/>
    </xf>
    <xf numFmtId="0" fontId="2" fillId="0" borderId="4" xfId="1" applyFont="1" applyBorder="1" applyAlignment="1">
      <alignment horizontal="left" vertical="top" wrapText="1"/>
    </xf>
    <xf numFmtId="0" fontId="2" fillId="0" borderId="6" xfId="0" applyFont="1" applyBorder="1" applyAlignment="1">
      <alignment horizontal="center" vertical="top" wrapText="1"/>
    </xf>
    <xf numFmtId="0" fontId="2" fillId="0" borderId="12" xfId="0" applyFont="1" applyBorder="1" applyAlignment="1">
      <alignment horizontal="center" vertical="top" wrapText="1"/>
    </xf>
    <xf numFmtId="0" fontId="2" fillId="0" borderId="7" xfId="0" applyFont="1" applyBorder="1" applyAlignment="1">
      <alignment horizontal="center" vertical="top" wrapText="1"/>
    </xf>
    <xf numFmtId="0" fontId="2" fillId="0" borderId="8" xfId="0" applyFont="1" applyBorder="1" applyAlignment="1">
      <alignment horizontal="center" vertical="top" wrapText="1"/>
    </xf>
    <xf numFmtId="0" fontId="2" fillId="0" borderId="0" xfId="0" applyFont="1" applyAlignment="1">
      <alignment horizontal="center" vertical="top" wrapText="1"/>
    </xf>
    <xf numFmtId="0" fontId="2" fillId="0" borderId="9" xfId="0" applyFont="1" applyBorder="1" applyAlignment="1">
      <alignment horizontal="center" vertical="top" wrapText="1"/>
    </xf>
    <xf numFmtId="0" fontId="2" fillId="0" borderId="10" xfId="0" applyFont="1" applyBorder="1" applyAlignment="1">
      <alignment horizontal="center" vertical="top" wrapText="1"/>
    </xf>
    <xf numFmtId="0" fontId="2" fillId="0" borderId="3" xfId="0" applyFont="1" applyBorder="1" applyAlignment="1">
      <alignment horizontal="center" vertical="top" wrapText="1"/>
    </xf>
    <xf numFmtId="0" fontId="2" fillId="0" borderId="11" xfId="0" applyFont="1" applyBorder="1" applyAlignment="1">
      <alignment horizontal="center" vertical="top" wrapText="1"/>
    </xf>
    <xf numFmtId="0" fontId="10" fillId="0" borderId="10" xfId="0" applyFont="1" applyBorder="1" applyAlignment="1">
      <alignment horizontal="center" vertical="top"/>
    </xf>
    <xf numFmtId="0" fontId="10" fillId="0" borderId="3" xfId="0" applyFont="1" applyBorder="1" applyAlignment="1">
      <alignment horizontal="center" vertical="top"/>
    </xf>
    <xf numFmtId="0" fontId="10" fillId="0" borderId="11" xfId="0" applyFont="1" applyBorder="1" applyAlignment="1">
      <alignment horizontal="center" vertical="top"/>
    </xf>
    <xf numFmtId="1" fontId="5" fillId="0" borderId="1" xfId="0" applyNumberFormat="1" applyFont="1" applyBorder="1" applyAlignment="1">
      <alignment horizontal="center" vertical="top" wrapText="1"/>
    </xf>
    <xf numFmtId="1" fontId="5" fillId="0" borderId="5" xfId="0" applyNumberFormat="1" applyFont="1" applyBorder="1" applyAlignment="1">
      <alignment horizontal="center" vertical="top" wrapText="1"/>
    </xf>
    <xf numFmtId="1" fontId="5" fillId="0" borderId="4" xfId="0" applyNumberFormat="1" applyFont="1" applyBorder="1" applyAlignment="1">
      <alignment horizontal="center" vertical="top" wrapText="1"/>
    </xf>
    <xf numFmtId="0" fontId="2" fillId="0" borderId="1" xfId="0" applyFont="1" applyBorder="1" applyAlignment="1">
      <alignment horizontal="center" vertical="top" wrapText="1"/>
    </xf>
    <xf numFmtId="0" fontId="2" fillId="0" borderId="5" xfId="0" applyFont="1" applyBorder="1" applyAlignment="1">
      <alignment horizontal="center" vertical="top" wrapText="1"/>
    </xf>
    <xf numFmtId="0" fontId="2" fillId="0" borderId="4" xfId="0" applyFont="1" applyBorder="1" applyAlignment="1">
      <alignment horizontal="center" vertical="top" wrapText="1"/>
    </xf>
    <xf numFmtId="0" fontId="0" fillId="0" borderId="4" xfId="0" applyBorder="1" applyAlignment="1">
      <alignment horizontal="left"/>
    </xf>
    <xf numFmtId="14" fontId="3" fillId="0" borderId="2" xfId="0" applyNumberFormat="1" applyFont="1" applyBorder="1" applyAlignment="1">
      <alignment horizontal="center" vertical="top"/>
    </xf>
    <xf numFmtId="0" fontId="8" fillId="0" borderId="6" xfId="0" applyFont="1" applyBorder="1" applyAlignment="1">
      <alignment horizontal="left" vertical="top" wrapText="1"/>
    </xf>
    <xf numFmtId="0" fontId="8" fillId="0" borderId="12" xfId="0" applyFont="1" applyBorder="1" applyAlignment="1">
      <alignment horizontal="left" vertical="top" wrapText="1"/>
    </xf>
    <xf numFmtId="0" fontId="8" fillId="0" borderId="7" xfId="0" applyFont="1" applyBorder="1" applyAlignment="1">
      <alignment horizontal="left" vertical="top" wrapText="1"/>
    </xf>
    <xf numFmtId="0" fontId="8" fillId="0" borderId="10" xfId="0" applyFont="1" applyBorder="1" applyAlignment="1">
      <alignment horizontal="left" vertical="top" wrapText="1"/>
    </xf>
    <xf numFmtId="0" fontId="8" fillId="0" borderId="3" xfId="0" applyFont="1" applyBorder="1" applyAlignment="1">
      <alignment horizontal="left" vertical="top" wrapText="1"/>
    </xf>
    <xf numFmtId="0" fontId="8" fillId="0" borderId="11" xfId="0" applyFont="1" applyBorder="1" applyAlignment="1">
      <alignment horizontal="left" vertical="top" wrapText="1"/>
    </xf>
    <xf numFmtId="1" fontId="9" fillId="0" borderId="1" xfId="0" applyNumberFormat="1" applyFont="1" applyBorder="1" applyAlignment="1">
      <alignment horizontal="center" vertical="top" wrapText="1"/>
    </xf>
    <xf numFmtId="1" fontId="9" fillId="0" borderId="5" xfId="0" applyNumberFormat="1" applyFont="1" applyBorder="1" applyAlignment="1">
      <alignment horizontal="center" vertical="top" wrapText="1"/>
    </xf>
    <xf numFmtId="1" fontId="9" fillId="0" borderId="4" xfId="0" applyNumberFormat="1" applyFont="1" applyBorder="1" applyAlignment="1">
      <alignment horizontal="center" vertical="top" wrapText="1"/>
    </xf>
    <xf numFmtId="1" fontId="2" fillId="0" borderId="1" xfId="0" applyNumberFormat="1" applyFont="1" applyBorder="1" applyAlignment="1">
      <alignment horizontal="center" vertical="top" wrapText="1"/>
    </xf>
    <xf numFmtId="1" fontId="2" fillId="0" borderId="4" xfId="0" applyNumberFormat="1" applyFont="1" applyBorder="1" applyAlignment="1">
      <alignment horizontal="center" vertical="top" wrapText="1"/>
    </xf>
    <xf numFmtId="1" fontId="21" fillId="0" borderId="14" xfId="0" applyNumberFormat="1" applyFont="1" applyBorder="1" applyAlignment="1">
      <alignment horizontal="center" vertical="top" wrapText="1"/>
    </xf>
    <xf numFmtId="1" fontId="21" fillId="0" borderId="15" xfId="0" applyNumberFormat="1" applyFont="1" applyBorder="1" applyAlignment="1">
      <alignment horizontal="center" vertical="top" wrapText="1"/>
    </xf>
    <xf numFmtId="1" fontId="9" fillId="0" borderId="24" xfId="0" applyNumberFormat="1" applyFont="1" applyBorder="1" applyAlignment="1">
      <alignment horizontal="center" vertical="center" wrapText="1"/>
    </xf>
    <xf numFmtId="1" fontId="9" fillId="0" borderId="25" xfId="0" applyNumberFormat="1" applyFont="1" applyBorder="1" applyAlignment="1">
      <alignment horizontal="center" vertical="center" wrapText="1"/>
    </xf>
    <xf numFmtId="0" fontId="16" fillId="0" borderId="25" xfId="0" applyFont="1" applyBorder="1" applyAlignment="1">
      <alignment horizontal="center" vertical="center"/>
    </xf>
    <xf numFmtId="0" fontId="7" fillId="0" borderId="1" xfId="0" applyFont="1" applyBorder="1" applyAlignment="1">
      <alignment vertical="top" wrapText="1"/>
    </xf>
    <xf numFmtId="0" fontId="7" fillId="0" borderId="5" xfId="0" applyFont="1" applyBorder="1" applyAlignment="1">
      <alignment vertical="top" wrapText="1"/>
    </xf>
    <xf numFmtId="0" fontId="7" fillId="0" borderId="4" xfId="0" applyFont="1" applyBorder="1" applyAlignment="1">
      <alignment vertical="top" wrapText="1"/>
    </xf>
    <xf numFmtId="0" fontId="17" fillId="0" borderId="1" xfId="0" applyFont="1" applyBorder="1" applyAlignment="1">
      <alignment horizontal="center" vertical="top" wrapText="1"/>
    </xf>
    <xf numFmtId="0" fontId="17" fillId="0" borderId="5" xfId="0" applyFont="1" applyBorder="1" applyAlignment="1">
      <alignment horizontal="center" vertical="top" wrapText="1"/>
    </xf>
    <xf numFmtId="0" fontId="17" fillId="0" borderId="4" xfId="0" applyFont="1" applyBorder="1" applyAlignment="1">
      <alignment horizontal="center" vertical="top" wrapText="1"/>
    </xf>
    <xf numFmtId="1" fontId="12" fillId="0" borderId="1" xfId="0" applyNumberFormat="1" applyFont="1" applyBorder="1" applyAlignment="1">
      <alignment horizontal="center" vertical="top" wrapText="1"/>
    </xf>
    <xf numFmtId="1" fontId="12" fillId="0" borderId="5" xfId="0" applyNumberFormat="1" applyFont="1" applyBorder="1" applyAlignment="1">
      <alignment horizontal="center" vertical="top" wrapText="1"/>
    </xf>
    <xf numFmtId="1" fontId="12" fillId="0" borderId="4" xfId="0" applyNumberFormat="1" applyFont="1" applyBorder="1" applyAlignment="1">
      <alignment horizontal="center" vertical="top" wrapText="1"/>
    </xf>
    <xf numFmtId="1" fontId="5" fillId="0" borderId="41" xfId="0" applyNumberFormat="1" applyFont="1" applyBorder="1" applyAlignment="1">
      <alignment horizontal="center" vertical="center" wrapText="1"/>
    </xf>
    <xf numFmtId="1" fontId="5" fillId="0" borderId="42" xfId="0" applyNumberFormat="1" applyFont="1" applyBorder="1" applyAlignment="1">
      <alignment horizontal="center" vertical="center" wrapText="1"/>
    </xf>
    <xf numFmtId="0" fontId="17" fillId="0" borderId="42" xfId="0" applyFont="1" applyBorder="1" applyAlignment="1">
      <alignment horizontal="center" vertical="center"/>
    </xf>
    <xf numFmtId="1" fontId="12" fillId="0" borderId="42" xfId="0" applyNumberFormat="1" applyFont="1" applyBorder="1" applyAlignment="1">
      <alignment horizontal="center" vertical="top" wrapText="1"/>
    </xf>
    <xf numFmtId="1" fontId="5" fillId="0" borderId="42" xfId="0" applyNumberFormat="1" applyFont="1" applyBorder="1" applyAlignment="1">
      <alignment horizontal="center" vertical="top" wrapText="1"/>
    </xf>
    <xf numFmtId="1" fontId="5" fillId="0" borderId="43" xfId="0" applyNumberFormat="1" applyFont="1" applyBorder="1" applyAlignment="1">
      <alignment horizontal="center" vertical="top" wrapText="1"/>
    </xf>
    <xf numFmtId="1" fontId="9" fillId="0" borderId="13" xfId="0" applyNumberFormat="1" applyFont="1" applyBorder="1" applyAlignment="1">
      <alignment horizontal="center" vertical="center" wrapText="1"/>
    </xf>
    <xf numFmtId="1" fontId="9" fillId="0" borderId="14" xfId="0" applyNumberFormat="1" applyFont="1" applyBorder="1" applyAlignment="1">
      <alignment horizontal="center" vertical="center" wrapText="1"/>
    </xf>
    <xf numFmtId="0" fontId="16" fillId="0" borderId="14" xfId="0" applyFont="1" applyBorder="1" applyAlignment="1">
      <alignment horizontal="center" vertical="center"/>
    </xf>
    <xf numFmtId="0" fontId="5" fillId="0" borderId="13" xfId="2" applyFont="1" applyBorder="1" applyAlignment="1" applyProtection="1">
      <alignment horizontal="left" vertical="top" wrapText="1"/>
      <protection locked="0"/>
    </xf>
    <xf numFmtId="0" fontId="5" fillId="0" borderId="14" xfId="2" applyFont="1" applyBorder="1" applyAlignment="1" applyProtection="1">
      <alignment horizontal="left" vertical="top" wrapText="1"/>
      <protection locked="0"/>
    </xf>
    <xf numFmtId="0" fontId="5" fillId="0" borderId="15" xfId="2" applyFont="1" applyBorder="1" applyAlignment="1" applyProtection="1">
      <alignment horizontal="left" vertical="top" wrapText="1"/>
      <protection locked="0"/>
    </xf>
    <xf numFmtId="0" fontId="9" fillId="0" borderId="1" xfId="2" applyFont="1" applyBorder="1" applyAlignment="1" applyProtection="1">
      <alignment horizontal="center" vertical="top"/>
      <protection locked="0"/>
    </xf>
    <xf numFmtId="0" fontId="9" fillId="0" borderId="4" xfId="2" applyFont="1" applyBorder="1" applyAlignment="1" applyProtection="1">
      <alignment horizontal="center" vertical="top"/>
      <protection locked="0"/>
    </xf>
    <xf numFmtId="0" fontId="20" fillId="0" borderId="1" xfId="2" applyFont="1" applyBorder="1" applyAlignment="1" applyProtection="1">
      <alignment horizontal="center" vertical="top"/>
      <protection locked="0"/>
    </xf>
    <xf numFmtId="0" fontId="20" fillId="0" borderId="4" xfId="2" applyFont="1" applyBorder="1" applyAlignment="1" applyProtection="1">
      <alignment horizontal="center" vertical="top"/>
      <protection locked="0"/>
    </xf>
    <xf numFmtId="0" fontId="12" fillId="0" borderId="22" xfId="2" applyFont="1" applyBorder="1" applyAlignment="1" applyProtection="1">
      <alignment horizontal="center" vertical="top"/>
      <protection locked="0"/>
    </xf>
    <xf numFmtId="0" fontId="12" fillId="0" borderId="2" xfId="2" applyFont="1" applyBorder="1" applyAlignment="1" applyProtection="1">
      <alignment horizontal="center" vertical="top"/>
      <protection locked="0"/>
    </xf>
    <xf numFmtId="0" fontId="12" fillId="0" borderId="2" xfId="2" applyFont="1" applyBorder="1" applyAlignment="1" applyProtection="1">
      <alignment horizontal="left" vertical="top" wrapText="1"/>
      <protection locked="0"/>
    </xf>
    <xf numFmtId="0" fontId="12" fillId="0" borderId="19" xfId="2" applyFont="1" applyBorder="1" applyAlignment="1" applyProtection="1">
      <alignment horizontal="left" vertical="top" wrapText="1"/>
      <protection locked="0"/>
    </xf>
    <xf numFmtId="0" fontId="16" fillId="0" borderId="22" xfId="2" applyFont="1" applyBorder="1" applyAlignment="1" applyProtection="1">
      <alignment horizontal="center" vertical="top" wrapText="1"/>
      <protection locked="0"/>
    </xf>
    <xf numFmtId="0" fontId="16" fillId="0" borderId="2" xfId="2" applyFont="1" applyBorder="1" applyAlignment="1" applyProtection="1">
      <alignment horizontal="center" vertical="top" wrapText="1"/>
      <protection locked="0"/>
    </xf>
    <xf numFmtId="0" fontId="16" fillId="0" borderId="2" xfId="2" applyFont="1" applyBorder="1" applyAlignment="1" applyProtection="1">
      <alignment horizontal="center" vertical="center" wrapText="1"/>
      <protection locked="0"/>
    </xf>
    <xf numFmtId="0" fontId="16" fillId="0" borderId="19" xfId="2" applyFont="1" applyBorder="1" applyAlignment="1" applyProtection="1">
      <alignment horizontal="center" vertical="center" wrapText="1"/>
      <protection locked="0"/>
    </xf>
    <xf numFmtId="9" fontId="16" fillId="2" borderId="6" xfId="2" applyNumberFormat="1" applyFont="1" applyFill="1" applyBorder="1" applyAlignment="1" applyProtection="1">
      <alignment horizontal="center" vertical="center" wrapText="1"/>
      <protection hidden="1"/>
    </xf>
    <xf numFmtId="9" fontId="16" fillId="2" borderId="7" xfId="2" applyNumberFormat="1" applyFont="1" applyFill="1" applyBorder="1" applyAlignment="1" applyProtection="1">
      <alignment horizontal="center" vertical="center" wrapText="1"/>
      <protection hidden="1"/>
    </xf>
    <xf numFmtId="9" fontId="16" fillId="2" borderId="8" xfId="2" applyNumberFormat="1" applyFont="1" applyFill="1" applyBorder="1" applyAlignment="1" applyProtection="1">
      <alignment horizontal="center" vertical="center" wrapText="1"/>
      <protection hidden="1"/>
    </xf>
    <xf numFmtId="9" fontId="16" fillId="2" borderId="9" xfId="2" applyNumberFormat="1" applyFont="1" applyFill="1" applyBorder="1" applyAlignment="1" applyProtection="1">
      <alignment horizontal="center" vertical="center" wrapText="1"/>
      <protection hidden="1"/>
    </xf>
    <xf numFmtId="9" fontId="16" fillId="2" borderId="26" xfId="2" applyNumberFormat="1" applyFont="1" applyFill="1" applyBorder="1" applyAlignment="1" applyProtection="1">
      <alignment horizontal="center" vertical="center" wrapText="1"/>
      <protection hidden="1"/>
    </xf>
    <xf numFmtId="9" fontId="16" fillId="2" borderId="27" xfId="2" applyNumberFormat="1" applyFont="1" applyFill="1" applyBorder="1" applyAlignment="1" applyProtection="1">
      <alignment horizontal="center" vertical="center" wrapText="1"/>
      <protection hidden="1"/>
    </xf>
    <xf numFmtId="9" fontId="16" fillId="2" borderId="23" xfId="2" applyNumberFormat="1" applyFont="1" applyFill="1" applyBorder="1" applyAlignment="1" applyProtection="1">
      <alignment horizontal="center" vertical="center" wrapText="1"/>
      <protection hidden="1"/>
    </xf>
    <xf numFmtId="9" fontId="16" fillId="2" borderId="21" xfId="2" applyNumberFormat="1" applyFont="1" applyFill="1" applyBorder="1" applyAlignment="1" applyProtection="1">
      <alignment horizontal="center" vertical="center" wrapText="1"/>
      <protection hidden="1"/>
    </xf>
    <xf numFmtId="9" fontId="16" fillId="2" borderId="28" xfId="2" applyNumberFormat="1" applyFont="1" applyFill="1" applyBorder="1" applyAlignment="1" applyProtection="1">
      <alignment horizontal="center" vertical="center" wrapText="1"/>
      <protection hidden="1"/>
    </xf>
    <xf numFmtId="0" fontId="16" fillId="0" borderId="24" xfId="2" applyFont="1" applyBorder="1" applyAlignment="1" applyProtection="1">
      <alignment horizontal="center" vertical="top" wrapText="1"/>
      <protection locked="0"/>
    </xf>
    <xf numFmtId="0" fontId="16" fillId="0" borderId="25" xfId="2" applyFont="1" applyBorder="1" applyAlignment="1" applyProtection="1">
      <alignment horizontal="center" vertical="top" wrapText="1"/>
      <protection locked="0"/>
    </xf>
    <xf numFmtId="0" fontId="0" fillId="3" borderId="2" xfId="0" applyFill="1" applyBorder="1" applyAlignment="1">
      <alignment horizontal="center" wrapText="1"/>
    </xf>
    <xf numFmtId="0" fontId="13" fillId="0" borderId="2" xfId="0" applyFont="1" applyBorder="1" applyAlignment="1">
      <alignment horizontal="center"/>
    </xf>
  </cellXfs>
  <cellStyles count="4">
    <cellStyle name="Excel Built-in Normal" xfId="1" xr:uid="{00000000-0005-0000-0000-000000000000}"/>
    <cellStyle name="Hyperlink" xfId="3" builtinId="8"/>
    <cellStyle name="Normal" xfId="0" builtinId="0"/>
    <cellStyle name="Normal 3" xfId="2"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g"/><Relationship Id="rId3" Type="http://schemas.openxmlformats.org/officeDocument/2006/relationships/image" Target="../media/image3.png"/><Relationship Id="rId7" Type="http://schemas.openxmlformats.org/officeDocument/2006/relationships/image" Target="../media/image7.jpg"/><Relationship Id="rId2" Type="http://schemas.openxmlformats.org/officeDocument/2006/relationships/image" Target="../media/image2.jpeg"/><Relationship Id="rId1" Type="http://schemas.openxmlformats.org/officeDocument/2006/relationships/image" Target="../media/image1.png"/><Relationship Id="rId6" Type="http://schemas.openxmlformats.org/officeDocument/2006/relationships/image" Target="../media/image6.jpeg"/><Relationship Id="rId5" Type="http://schemas.openxmlformats.org/officeDocument/2006/relationships/image" Target="../media/image5.jpe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13.png"/><Relationship Id="rId2" Type="http://schemas.openxmlformats.org/officeDocument/2006/relationships/image" Target="../media/image12.jpeg"/><Relationship Id="rId1" Type="http://schemas.openxmlformats.org/officeDocument/2006/relationships/image" Target="../media/image11.png"/><Relationship Id="rId4" Type="http://schemas.openxmlformats.org/officeDocument/2006/relationships/image" Target="../media/image14.png"/></Relationships>
</file>

<file path=xl/drawings/_rels/drawing3.xml.rels><?xml version="1.0" encoding="UTF-8" standalone="yes"?>
<Relationships xmlns="http://schemas.openxmlformats.org/package/2006/relationships"><Relationship Id="rId3" Type="http://schemas.openxmlformats.org/officeDocument/2006/relationships/image" Target="../media/image17.jpeg"/><Relationship Id="rId2" Type="http://schemas.openxmlformats.org/officeDocument/2006/relationships/image" Target="../media/image16.jpeg"/><Relationship Id="rId1" Type="http://schemas.openxmlformats.org/officeDocument/2006/relationships/image" Target="../media/image15.png"/></Relationships>
</file>

<file path=xl/drawings/_rels/drawing4.xml.rels><?xml version="1.0" encoding="UTF-8" standalone="yes"?>
<Relationships xmlns="http://schemas.openxmlformats.org/package/2006/relationships"><Relationship Id="rId3" Type="http://schemas.openxmlformats.org/officeDocument/2006/relationships/image" Target="../media/image17.jpeg"/><Relationship Id="rId2" Type="http://schemas.openxmlformats.org/officeDocument/2006/relationships/image" Target="../media/image16.jpeg"/><Relationship Id="rId1" Type="http://schemas.openxmlformats.org/officeDocument/2006/relationships/image" Target="../media/image15.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334416</xdr:colOff>
      <xdr:row>394</xdr:row>
      <xdr:rowOff>8283</xdr:rowOff>
    </xdr:from>
    <xdr:to>
      <xdr:col>8</xdr:col>
      <xdr:colOff>402928</xdr:colOff>
      <xdr:row>409</xdr:row>
      <xdr:rowOff>30783</xdr:rowOff>
    </xdr:to>
    <xdr:pic>
      <xdr:nvPicPr>
        <xdr:cNvPr id="1943" name="Picture 1">
          <a:extLst>
            <a:ext uri="{FF2B5EF4-FFF2-40B4-BE49-F238E27FC236}">
              <a16:creationId xmlns:a16="http://schemas.microsoft.com/office/drawing/2014/main" id="{00000000-0008-0000-0000-000097070000}"/>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rcRect/>
        <a:stretch>
          <a:fillRect/>
        </a:stretch>
      </xdr:blipFill>
      <xdr:spPr bwMode="auto">
        <a:xfrm>
          <a:off x="914199" y="81591979"/>
          <a:ext cx="4441729" cy="288000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353465</xdr:colOff>
      <xdr:row>409</xdr:row>
      <xdr:rowOff>144808</xdr:rowOff>
    </xdr:from>
    <xdr:to>
      <xdr:col>8</xdr:col>
      <xdr:colOff>364228</xdr:colOff>
      <xdr:row>424</xdr:row>
      <xdr:rowOff>167308</xdr:rowOff>
    </xdr:to>
    <xdr:pic>
      <xdr:nvPicPr>
        <xdr:cNvPr id="1944" name="Picture 2">
          <a:extLst>
            <a:ext uri="{FF2B5EF4-FFF2-40B4-BE49-F238E27FC236}">
              <a16:creationId xmlns:a16="http://schemas.microsoft.com/office/drawing/2014/main" id="{00000000-0008-0000-0000-000098070000}"/>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rcRect/>
        <a:stretch>
          <a:fillRect/>
        </a:stretch>
      </xdr:blipFill>
      <xdr:spPr bwMode="auto">
        <a:xfrm>
          <a:off x="933248" y="84586004"/>
          <a:ext cx="4383980" cy="288000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11</xdr:col>
      <xdr:colOff>449580</xdr:colOff>
      <xdr:row>351</xdr:row>
      <xdr:rowOff>173990</xdr:rowOff>
    </xdr:from>
    <xdr:to>
      <xdr:col>21</xdr:col>
      <xdr:colOff>370560</xdr:colOff>
      <xdr:row>373</xdr:row>
      <xdr:rowOff>82690</xdr:rowOff>
    </xdr:to>
    <xdr:grpSp>
      <xdr:nvGrpSpPr>
        <xdr:cNvPr id="2" name="Group 1">
          <a:extLst>
            <a:ext uri="{FF2B5EF4-FFF2-40B4-BE49-F238E27FC236}">
              <a16:creationId xmlns:a16="http://schemas.microsoft.com/office/drawing/2014/main" id="{00000000-0008-0000-0000-000002000000}"/>
            </a:ext>
          </a:extLst>
        </xdr:cNvPr>
        <xdr:cNvGrpSpPr/>
      </xdr:nvGrpSpPr>
      <xdr:grpSpPr>
        <a:xfrm>
          <a:off x="7978140" y="72464930"/>
          <a:ext cx="6016980" cy="3932060"/>
          <a:chOff x="228600" y="72161400"/>
          <a:chExt cx="6124930" cy="3960000"/>
        </a:xfrm>
      </xdr:grpSpPr>
      <xdr:pic>
        <xdr:nvPicPr>
          <xdr:cNvPr id="10" name="Picture 9">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a:ext>
            </a:extLst>
          </a:blip>
          <a:stretch>
            <a:fillRect/>
          </a:stretch>
        </xdr:blipFill>
        <xdr:spPr>
          <a:xfrm>
            <a:off x="228600" y="72161400"/>
            <a:ext cx="2966907" cy="3960000"/>
          </a:xfrm>
          <a:prstGeom prst="rect">
            <a:avLst/>
          </a:prstGeom>
          <a:ln>
            <a:solidFill>
              <a:schemeClr val="tx1"/>
            </a:solidFill>
          </a:ln>
        </xdr:spPr>
      </xdr:pic>
      <xdr:pic>
        <xdr:nvPicPr>
          <xdr:cNvPr id="11" name="Picture 10">
            <a:extLst>
              <a:ext uri="{FF2B5EF4-FFF2-40B4-BE49-F238E27FC236}">
                <a16:creationId xmlns:a16="http://schemas.microsoft.com/office/drawing/2014/main" id="{00000000-0008-0000-0000-00000B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a:ext>
            </a:extLst>
          </a:blip>
          <a:stretch>
            <a:fillRect/>
          </a:stretch>
        </xdr:blipFill>
        <xdr:spPr>
          <a:xfrm>
            <a:off x="3383530" y="72161400"/>
            <a:ext cx="2970000" cy="3960000"/>
          </a:xfrm>
          <a:prstGeom prst="rect">
            <a:avLst/>
          </a:prstGeom>
          <a:ln>
            <a:solidFill>
              <a:schemeClr val="tx1"/>
            </a:solidFill>
          </a:ln>
        </xdr:spPr>
      </xdr:pic>
    </xdr:grpSp>
    <xdr:clientData/>
  </xdr:twoCellAnchor>
  <xdr:twoCellAnchor>
    <xdr:from>
      <xdr:col>0</xdr:col>
      <xdr:colOff>205740</xdr:colOff>
      <xdr:row>353</xdr:row>
      <xdr:rowOff>15240</xdr:rowOff>
    </xdr:from>
    <xdr:to>
      <xdr:col>9</xdr:col>
      <xdr:colOff>259080</xdr:colOff>
      <xdr:row>381</xdr:row>
      <xdr:rowOff>137160</xdr:rowOff>
    </xdr:to>
    <xdr:grpSp>
      <xdr:nvGrpSpPr>
        <xdr:cNvPr id="3" name="Group 2">
          <a:extLst>
            <a:ext uri="{FF2B5EF4-FFF2-40B4-BE49-F238E27FC236}">
              <a16:creationId xmlns:a16="http://schemas.microsoft.com/office/drawing/2014/main" id="{2EC4F9D1-8CEA-96EE-6254-2F9262FA8169}"/>
            </a:ext>
          </a:extLst>
        </xdr:cNvPr>
        <xdr:cNvGrpSpPr/>
      </xdr:nvGrpSpPr>
      <xdr:grpSpPr>
        <a:xfrm>
          <a:off x="205740" y="72671940"/>
          <a:ext cx="5920740" cy="5242560"/>
          <a:chOff x="768335" y="2277742"/>
          <a:chExt cx="5142464" cy="4482357"/>
        </a:xfrm>
      </xdr:grpSpPr>
      <xdr:grpSp>
        <xdr:nvGrpSpPr>
          <xdr:cNvPr id="4" name="Group 3">
            <a:extLst>
              <a:ext uri="{FF2B5EF4-FFF2-40B4-BE49-F238E27FC236}">
                <a16:creationId xmlns:a16="http://schemas.microsoft.com/office/drawing/2014/main" id="{E969BC97-B6C1-23AD-47FD-881F6F17A487}"/>
              </a:ext>
            </a:extLst>
          </xdr:cNvPr>
          <xdr:cNvGrpSpPr/>
        </xdr:nvGrpSpPr>
        <xdr:grpSpPr>
          <a:xfrm>
            <a:off x="1192370" y="4960099"/>
            <a:ext cx="4294394" cy="1800000"/>
            <a:chOff x="2100944" y="3216318"/>
            <a:chExt cx="4294394" cy="1800000"/>
          </a:xfrm>
        </xdr:grpSpPr>
        <xdr:pic>
          <xdr:nvPicPr>
            <xdr:cNvPr id="8" name="Picture 7">
              <a:extLst>
                <a:ext uri="{FF2B5EF4-FFF2-40B4-BE49-F238E27FC236}">
                  <a16:creationId xmlns:a16="http://schemas.microsoft.com/office/drawing/2014/main" id="{E4083CDF-76BF-41A7-7947-CD230A4F06C5}"/>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b="5352"/>
            <a:stretch/>
          </xdr:blipFill>
          <xdr:spPr>
            <a:xfrm>
              <a:off x="4597004" y="3216318"/>
              <a:ext cx="1798334" cy="1800000"/>
            </a:xfrm>
            <a:prstGeom prst="rect">
              <a:avLst/>
            </a:prstGeom>
            <a:ln>
              <a:solidFill>
                <a:schemeClr val="tx1"/>
              </a:solidFill>
            </a:ln>
          </xdr:spPr>
        </xdr:pic>
        <xdr:pic>
          <xdr:nvPicPr>
            <xdr:cNvPr id="9" name="Picture 8">
              <a:extLst>
                <a:ext uri="{FF2B5EF4-FFF2-40B4-BE49-F238E27FC236}">
                  <a16:creationId xmlns:a16="http://schemas.microsoft.com/office/drawing/2014/main" id="{1F3CC5CE-BB90-D48F-D332-9DA6AFA6E159}"/>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2100944" y="3216318"/>
              <a:ext cx="2388930" cy="1800000"/>
            </a:xfrm>
            <a:prstGeom prst="rect">
              <a:avLst/>
            </a:prstGeom>
            <a:ln>
              <a:solidFill>
                <a:schemeClr val="tx1"/>
              </a:solidFill>
            </a:ln>
          </xdr:spPr>
        </xdr:pic>
      </xdr:grpSp>
      <xdr:grpSp>
        <xdr:nvGrpSpPr>
          <xdr:cNvPr id="5" name="Group 4">
            <a:extLst>
              <a:ext uri="{FF2B5EF4-FFF2-40B4-BE49-F238E27FC236}">
                <a16:creationId xmlns:a16="http://schemas.microsoft.com/office/drawing/2014/main" id="{D2A75AC7-B1B4-7F84-D7BC-70211D1C0D05}"/>
              </a:ext>
            </a:extLst>
          </xdr:cNvPr>
          <xdr:cNvGrpSpPr/>
        </xdr:nvGrpSpPr>
        <xdr:grpSpPr>
          <a:xfrm>
            <a:off x="768335" y="2277742"/>
            <a:ext cx="5142464" cy="2520000"/>
            <a:chOff x="768335" y="2277742"/>
            <a:chExt cx="5142464" cy="2520000"/>
          </a:xfrm>
        </xdr:grpSpPr>
        <xdr:pic>
          <xdr:nvPicPr>
            <xdr:cNvPr id="6" name="Picture 5">
              <a:extLst>
                <a:ext uri="{FF2B5EF4-FFF2-40B4-BE49-F238E27FC236}">
                  <a16:creationId xmlns:a16="http://schemas.microsoft.com/office/drawing/2014/main" id="{C83434DD-0F62-3AAD-A56D-DCFD44F623F3}"/>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768335" y="2277742"/>
              <a:ext cx="2517667" cy="2520000"/>
            </a:xfrm>
            <a:prstGeom prst="rect">
              <a:avLst/>
            </a:prstGeom>
            <a:ln>
              <a:solidFill>
                <a:schemeClr val="tx1"/>
              </a:solidFill>
            </a:ln>
          </xdr:spPr>
        </xdr:pic>
        <xdr:pic>
          <xdr:nvPicPr>
            <xdr:cNvPr id="7" name="Picture 6">
              <a:extLst>
                <a:ext uri="{FF2B5EF4-FFF2-40B4-BE49-F238E27FC236}">
                  <a16:creationId xmlns:a16="http://schemas.microsoft.com/office/drawing/2014/main" id="{12B2B90C-764F-2284-381E-BB884CA8E75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3393132" y="2277742"/>
              <a:ext cx="2517667" cy="2520000"/>
            </a:xfrm>
            <a:prstGeom prst="rect">
              <a:avLst/>
            </a:prstGeom>
            <a:ln>
              <a:solidFill>
                <a:schemeClr val="tx1"/>
              </a:solidFill>
            </a:ln>
          </xdr:spPr>
        </xdr:pic>
      </xdr:grp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0</xdr:colOff>
      <xdr:row>3</xdr:row>
      <xdr:rowOff>0</xdr:rowOff>
    </xdr:from>
    <xdr:to>
      <xdr:col>5</xdr:col>
      <xdr:colOff>114300</xdr:colOff>
      <xdr:row>14</xdr:row>
      <xdr:rowOff>63500</xdr:rowOff>
    </xdr:to>
    <xdr:pic>
      <xdr:nvPicPr>
        <xdr:cNvPr id="5240" name="Picture 1">
          <a:extLst>
            <a:ext uri="{FF2B5EF4-FFF2-40B4-BE49-F238E27FC236}">
              <a16:creationId xmlns:a16="http://schemas.microsoft.com/office/drawing/2014/main" id="{00000000-0008-0000-0100-00007814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0144" t="11792" r="27956" b="5424"/>
        <a:stretch>
          <a:fillRect/>
        </a:stretch>
      </xdr:blipFill>
      <xdr:spPr bwMode="auto">
        <a:xfrm>
          <a:off x="1397000" y="552450"/>
          <a:ext cx="1943100" cy="208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393700</xdr:colOff>
      <xdr:row>3</xdr:row>
      <xdr:rowOff>0</xdr:rowOff>
    </xdr:from>
    <xdr:to>
      <xdr:col>7</xdr:col>
      <xdr:colOff>584200</xdr:colOff>
      <xdr:row>14</xdr:row>
      <xdr:rowOff>63500</xdr:rowOff>
    </xdr:to>
    <xdr:pic>
      <xdr:nvPicPr>
        <xdr:cNvPr id="5241" name="Picture 2">
          <a:extLst>
            <a:ext uri="{FF2B5EF4-FFF2-40B4-BE49-F238E27FC236}">
              <a16:creationId xmlns:a16="http://schemas.microsoft.com/office/drawing/2014/main" id="{00000000-0008-0000-0100-00007914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r="10335" b="22641"/>
        <a:stretch>
          <a:fillRect/>
        </a:stretch>
      </xdr:blipFill>
      <xdr:spPr bwMode="auto">
        <a:xfrm>
          <a:off x="3619500" y="552450"/>
          <a:ext cx="1409700" cy="208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247650</xdr:colOff>
      <xdr:row>14</xdr:row>
      <xdr:rowOff>177800</xdr:rowOff>
    </xdr:from>
    <xdr:to>
      <xdr:col>12</xdr:col>
      <xdr:colOff>552450</xdr:colOff>
      <xdr:row>33</xdr:row>
      <xdr:rowOff>158750</xdr:rowOff>
    </xdr:to>
    <xdr:pic>
      <xdr:nvPicPr>
        <xdr:cNvPr id="5242" name="Picture 1">
          <a:extLst>
            <a:ext uri="{FF2B5EF4-FFF2-40B4-BE49-F238E27FC236}">
              <a16:creationId xmlns:a16="http://schemas.microsoft.com/office/drawing/2014/main" id="{00000000-0008-0000-0100-00007A14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644650" y="2755900"/>
          <a:ext cx="6400800" cy="3479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152400</xdr:colOff>
      <xdr:row>38</xdr:row>
      <xdr:rowOff>19050</xdr:rowOff>
    </xdr:from>
    <xdr:to>
      <xdr:col>7</xdr:col>
      <xdr:colOff>95250</xdr:colOff>
      <xdr:row>61</xdr:row>
      <xdr:rowOff>127000</xdr:rowOff>
    </xdr:to>
    <xdr:pic>
      <xdr:nvPicPr>
        <xdr:cNvPr id="5243" name="Picture 4">
          <a:extLst>
            <a:ext uri="{FF2B5EF4-FFF2-40B4-BE49-F238E27FC236}">
              <a16:creationId xmlns:a16="http://schemas.microsoft.com/office/drawing/2014/main" id="{00000000-0008-0000-0100-00007B14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l="37791" t="13838" r="32646" b="10422"/>
        <a:stretch>
          <a:fillRect/>
        </a:stretch>
      </xdr:blipFill>
      <xdr:spPr bwMode="auto">
        <a:xfrm>
          <a:off x="1549400" y="7016750"/>
          <a:ext cx="2990850" cy="434340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22</xdr:row>
      <xdr:rowOff>50800</xdr:rowOff>
    </xdr:from>
    <xdr:to>
      <xdr:col>15</xdr:col>
      <xdr:colOff>222250</xdr:colOff>
      <xdr:row>60</xdr:row>
      <xdr:rowOff>127000</xdr:rowOff>
    </xdr:to>
    <xdr:pic>
      <xdr:nvPicPr>
        <xdr:cNvPr id="2158" name="Picture 1">
          <a:extLst>
            <a:ext uri="{FF2B5EF4-FFF2-40B4-BE49-F238E27FC236}">
              <a16:creationId xmlns:a16="http://schemas.microsoft.com/office/drawing/2014/main" id="{00000000-0008-0000-0200-00006E08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962400"/>
          <a:ext cx="13671550" cy="6832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22</xdr:row>
      <xdr:rowOff>57150</xdr:rowOff>
    </xdr:from>
    <xdr:to>
      <xdr:col>18</xdr:col>
      <xdr:colOff>428625</xdr:colOff>
      <xdr:row>60</xdr:row>
      <xdr:rowOff>133350</xdr:rowOff>
    </xdr:to>
    <xdr:pic>
      <xdr:nvPicPr>
        <xdr:cNvPr id="5" name="Picture 1">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572000"/>
          <a:ext cx="13011150" cy="7315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781050</xdr:colOff>
      <xdr:row>17</xdr:row>
      <xdr:rowOff>9525</xdr:rowOff>
    </xdr:from>
    <xdr:to>
      <xdr:col>8</xdr:col>
      <xdr:colOff>666750</xdr:colOff>
      <xdr:row>30</xdr:row>
      <xdr:rowOff>161925</xdr:rowOff>
    </xdr:to>
    <xdr:pic>
      <xdr:nvPicPr>
        <xdr:cNvPr id="6" name="Picture 2">
          <a:extLst>
            <a:ext uri="{FF2B5EF4-FFF2-40B4-BE49-F238E27FC236}">
              <a16:creationId xmlns:a16="http://schemas.microsoft.com/office/drawing/2014/main" id="{00000000-0008-0000-0200-000006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495925" y="3571875"/>
          <a:ext cx="1971675" cy="262890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95250</xdr:colOff>
      <xdr:row>17</xdr:row>
      <xdr:rowOff>0</xdr:rowOff>
    </xdr:from>
    <xdr:to>
      <xdr:col>10</xdr:col>
      <xdr:colOff>428625</xdr:colOff>
      <xdr:row>30</xdr:row>
      <xdr:rowOff>152400</xdr:rowOff>
    </xdr:to>
    <xdr:pic>
      <xdr:nvPicPr>
        <xdr:cNvPr id="7" name="Picture 3">
          <a:extLst>
            <a:ext uri="{FF2B5EF4-FFF2-40B4-BE49-F238E27FC236}">
              <a16:creationId xmlns:a16="http://schemas.microsoft.com/office/drawing/2014/main" id="{00000000-0008-0000-0200-000007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639050" y="3562350"/>
          <a:ext cx="1971675" cy="262890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22</xdr:row>
      <xdr:rowOff>57150</xdr:rowOff>
    </xdr:from>
    <xdr:to>
      <xdr:col>22</xdr:col>
      <xdr:colOff>47625</xdr:colOff>
      <xdr:row>60</xdr:row>
      <xdr:rowOff>133350</xdr:rowOff>
    </xdr:to>
    <xdr:pic>
      <xdr:nvPicPr>
        <xdr:cNvPr id="8" name="Picture 1">
          <a:extLst>
            <a:ext uri="{FF2B5EF4-FFF2-40B4-BE49-F238E27FC236}">
              <a16:creationId xmlns:a16="http://schemas.microsoft.com/office/drawing/2014/main" id="{00000000-0008-0000-0200-000008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572000"/>
          <a:ext cx="15068550" cy="7315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22</xdr:row>
      <xdr:rowOff>50800</xdr:rowOff>
    </xdr:from>
    <xdr:to>
      <xdr:col>15</xdr:col>
      <xdr:colOff>222250</xdr:colOff>
      <xdr:row>60</xdr:row>
      <xdr:rowOff>127000</xdr:rowOff>
    </xdr:to>
    <xdr:pic>
      <xdr:nvPicPr>
        <xdr:cNvPr id="4147" name="Picture 1">
          <a:extLst>
            <a:ext uri="{FF2B5EF4-FFF2-40B4-BE49-F238E27FC236}">
              <a16:creationId xmlns:a16="http://schemas.microsoft.com/office/drawing/2014/main" id="{00000000-0008-0000-0300-0000331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962400"/>
          <a:ext cx="13671550" cy="6832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22</xdr:row>
      <xdr:rowOff>50800</xdr:rowOff>
    </xdr:from>
    <xdr:to>
      <xdr:col>15</xdr:col>
      <xdr:colOff>222250</xdr:colOff>
      <xdr:row>60</xdr:row>
      <xdr:rowOff>127000</xdr:rowOff>
    </xdr:to>
    <xdr:pic>
      <xdr:nvPicPr>
        <xdr:cNvPr id="3" name="Picture 1">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565650"/>
          <a:ext cx="13033375" cy="7315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22</xdr:row>
      <xdr:rowOff>57150</xdr:rowOff>
    </xdr:from>
    <xdr:to>
      <xdr:col>18</xdr:col>
      <xdr:colOff>428625</xdr:colOff>
      <xdr:row>60</xdr:row>
      <xdr:rowOff>133350</xdr:rowOff>
    </xdr:to>
    <xdr:pic>
      <xdr:nvPicPr>
        <xdr:cNvPr id="4" name="Picture 1">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572000"/>
          <a:ext cx="15068550" cy="7315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781050</xdr:colOff>
      <xdr:row>17</xdr:row>
      <xdr:rowOff>9525</xdr:rowOff>
    </xdr:from>
    <xdr:to>
      <xdr:col>8</xdr:col>
      <xdr:colOff>666750</xdr:colOff>
      <xdr:row>30</xdr:row>
      <xdr:rowOff>161925</xdr:rowOff>
    </xdr:to>
    <xdr:pic>
      <xdr:nvPicPr>
        <xdr:cNvPr id="5" name="Picture 2">
          <a:extLst>
            <a:ext uri="{FF2B5EF4-FFF2-40B4-BE49-F238E27FC236}">
              <a16:creationId xmlns:a16="http://schemas.microsoft.com/office/drawing/2014/main" id="{00000000-0008-0000-0300-000005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495925" y="3571875"/>
          <a:ext cx="2714625" cy="262890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95250</xdr:colOff>
      <xdr:row>17</xdr:row>
      <xdr:rowOff>0</xdr:rowOff>
    </xdr:from>
    <xdr:to>
      <xdr:col>10</xdr:col>
      <xdr:colOff>428625</xdr:colOff>
      <xdr:row>30</xdr:row>
      <xdr:rowOff>152400</xdr:rowOff>
    </xdr:to>
    <xdr:pic>
      <xdr:nvPicPr>
        <xdr:cNvPr id="6" name="Picture 3">
          <a:extLst>
            <a:ext uri="{FF2B5EF4-FFF2-40B4-BE49-F238E27FC236}">
              <a16:creationId xmlns:a16="http://schemas.microsoft.com/office/drawing/2014/main" id="{00000000-0008-0000-0300-000006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639050" y="3562350"/>
          <a:ext cx="2219325" cy="262890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22</xdr:row>
      <xdr:rowOff>57150</xdr:rowOff>
    </xdr:from>
    <xdr:to>
      <xdr:col>22</xdr:col>
      <xdr:colOff>47625</xdr:colOff>
      <xdr:row>60</xdr:row>
      <xdr:rowOff>133350</xdr:rowOff>
    </xdr:to>
    <xdr:pic>
      <xdr:nvPicPr>
        <xdr:cNvPr id="7" name="Picture 1">
          <a:extLst>
            <a:ext uri="{FF2B5EF4-FFF2-40B4-BE49-F238E27FC236}">
              <a16:creationId xmlns:a16="http://schemas.microsoft.com/office/drawing/2014/main" id="{00000000-0008-0000-0300-000007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572000"/>
          <a:ext cx="17125950" cy="7315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goo.gl/maps/S1wteK37Br2cRYQv8" TargetMode="Externa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IV394"/>
  <sheetViews>
    <sheetView tabSelected="1" view="pageBreakPreview" zoomScaleNormal="100" zoomScaleSheetLayoutView="100" workbookViewId="0">
      <selection activeCell="O14" sqref="O14"/>
    </sheetView>
  </sheetViews>
  <sheetFormatPr defaultRowHeight="14.4" x14ac:dyDescent="0.3"/>
  <cols>
    <col min="1" max="1" width="8.77734375" customWidth="1"/>
    <col min="2" max="2" width="9.77734375" customWidth="1"/>
    <col min="3" max="3" width="14.44140625" customWidth="1"/>
    <col min="4" max="4" width="7.21875" customWidth="1"/>
    <col min="5" max="5" width="5.5546875" customWidth="1"/>
    <col min="6" max="6" width="9" customWidth="1"/>
    <col min="7" max="7" width="8" customWidth="1"/>
    <col min="8" max="8" width="11.5546875" customWidth="1"/>
    <col min="9" max="9" width="11.21875" customWidth="1"/>
    <col min="10" max="10" width="8.44140625" customWidth="1"/>
    <col min="11" max="11" width="15.77734375" customWidth="1"/>
  </cols>
  <sheetData>
    <row r="1" spans="1:12" ht="43.95" customHeight="1" x14ac:dyDescent="0.3">
      <c r="A1" s="223" t="s">
        <v>251</v>
      </c>
      <c r="B1" s="224"/>
      <c r="C1" s="224"/>
      <c r="D1" s="224"/>
      <c r="E1" s="224"/>
      <c r="F1" s="224"/>
      <c r="G1" s="224"/>
      <c r="H1" s="224"/>
      <c r="I1" s="224"/>
      <c r="J1" s="225"/>
    </row>
    <row r="2" spans="1:12" x14ac:dyDescent="0.3">
      <c r="A2" s="161" t="s">
        <v>47</v>
      </c>
      <c r="B2" s="162"/>
      <c r="C2" s="162"/>
      <c r="D2" s="162"/>
      <c r="E2" s="162"/>
      <c r="F2" s="162"/>
      <c r="G2" s="162"/>
      <c r="H2" s="162"/>
      <c r="I2" s="162"/>
      <c r="J2" s="163"/>
    </row>
    <row r="3" spans="1:12" x14ac:dyDescent="0.3">
      <c r="A3" s="144" t="s">
        <v>0</v>
      </c>
      <c r="B3" s="145"/>
      <c r="C3" s="145"/>
      <c r="D3" s="145"/>
      <c r="E3" s="146"/>
      <c r="F3" s="164" t="str">
        <f ca="1">TEXT(TODAY(),"DD/MM/YYYY")</f>
        <v>30/08/2025</v>
      </c>
      <c r="G3" s="165"/>
      <c r="H3" s="165"/>
      <c r="I3" s="165"/>
      <c r="J3" s="166"/>
    </row>
    <row r="4" spans="1:12" x14ac:dyDescent="0.3">
      <c r="A4" s="144" t="s">
        <v>1</v>
      </c>
      <c r="B4" s="145"/>
      <c r="C4" s="145"/>
      <c r="D4" s="145"/>
      <c r="E4" s="146"/>
      <c r="F4" s="150" t="s">
        <v>175</v>
      </c>
      <c r="G4" s="151"/>
      <c r="H4" s="151"/>
      <c r="I4" s="151"/>
      <c r="J4" s="152"/>
    </row>
    <row r="5" spans="1:12" x14ac:dyDescent="0.3">
      <c r="A5" s="144" t="s">
        <v>2</v>
      </c>
      <c r="B5" s="145"/>
      <c r="C5" s="145"/>
      <c r="D5" s="145"/>
      <c r="E5" s="146"/>
      <c r="F5" s="164">
        <v>45899</v>
      </c>
      <c r="G5" s="165"/>
      <c r="H5" s="165"/>
      <c r="I5" s="165"/>
      <c r="J5" s="166"/>
    </row>
    <row r="6" spans="1:12" ht="16.5" customHeight="1" x14ac:dyDescent="0.3">
      <c r="A6" s="144" t="s">
        <v>3</v>
      </c>
      <c r="B6" s="145"/>
      <c r="C6" s="145"/>
      <c r="D6" s="145"/>
      <c r="E6" s="146"/>
      <c r="F6" s="153" t="s">
        <v>119</v>
      </c>
      <c r="G6" s="148"/>
      <c r="H6" s="148"/>
      <c r="I6" s="148"/>
      <c r="J6" s="149"/>
    </row>
    <row r="7" spans="1:12" ht="15" customHeight="1" x14ac:dyDescent="0.3">
      <c r="A7" s="144" t="s">
        <v>4</v>
      </c>
      <c r="B7" s="145"/>
      <c r="C7" s="145"/>
      <c r="D7" s="145"/>
      <c r="E7" s="146"/>
      <c r="F7" s="153" t="str">
        <f>F6</f>
        <v>M/s.Kanakia Spaces Realty Private Limited</v>
      </c>
      <c r="G7" s="148"/>
      <c r="H7" s="148"/>
      <c r="I7" s="148"/>
      <c r="J7" s="149"/>
    </row>
    <row r="8" spans="1:12" x14ac:dyDescent="0.3">
      <c r="A8" s="144" t="s">
        <v>5</v>
      </c>
      <c r="B8" s="145"/>
      <c r="C8" s="145"/>
      <c r="D8" s="145"/>
      <c r="E8" s="146"/>
      <c r="F8" s="138" t="s">
        <v>120</v>
      </c>
      <c r="G8" s="139"/>
      <c r="H8" s="139"/>
      <c r="I8" s="139"/>
      <c r="J8" s="140"/>
      <c r="L8" t="s">
        <v>252</v>
      </c>
    </row>
    <row r="9" spans="1:12" x14ac:dyDescent="0.3">
      <c r="A9" s="150" t="s">
        <v>122</v>
      </c>
      <c r="B9" s="145"/>
      <c r="C9" s="145"/>
      <c r="D9" s="145"/>
      <c r="E9" s="146"/>
      <c r="F9" s="150" t="s">
        <v>121</v>
      </c>
      <c r="G9" s="151"/>
      <c r="H9" s="151"/>
      <c r="I9" s="151"/>
      <c r="J9" s="152"/>
    </row>
    <row r="10" spans="1:12" x14ac:dyDescent="0.3">
      <c r="A10" s="150" t="s">
        <v>253</v>
      </c>
      <c r="B10" s="145"/>
      <c r="C10" s="145"/>
      <c r="D10" s="145"/>
      <c r="E10" s="146"/>
      <c r="F10" s="150">
        <v>2267267777</v>
      </c>
      <c r="G10" s="151"/>
      <c r="H10" s="151"/>
      <c r="I10" s="151"/>
      <c r="J10" s="152"/>
    </row>
    <row r="11" spans="1:12" x14ac:dyDescent="0.3">
      <c r="A11" s="150" t="s">
        <v>254</v>
      </c>
      <c r="B11" s="145"/>
      <c r="C11" s="145"/>
      <c r="D11" s="145"/>
      <c r="E11" s="146"/>
      <c r="F11" s="150" t="s">
        <v>265</v>
      </c>
      <c r="G11" s="151"/>
      <c r="H11" s="151"/>
      <c r="I11" s="151"/>
      <c r="J11" s="152"/>
    </row>
    <row r="12" spans="1:12" x14ac:dyDescent="0.3">
      <c r="A12" s="150" t="s">
        <v>116</v>
      </c>
      <c r="B12" s="151"/>
      <c r="C12" s="151"/>
      <c r="D12" s="151"/>
      <c r="E12" s="152"/>
      <c r="F12" s="150" t="s">
        <v>158</v>
      </c>
      <c r="G12" s="151"/>
      <c r="H12" s="151"/>
      <c r="I12" s="151"/>
      <c r="J12" s="152"/>
    </row>
    <row r="13" spans="1:12" x14ac:dyDescent="0.3">
      <c r="A13" s="144" t="s">
        <v>6</v>
      </c>
      <c r="B13" s="145"/>
      <c r="C13" s="145"/>
      <c r="D13" s="145"/>
      <c r="E13" s="146"/>
      <c r="F13" s="201" t="s">
        <v>109</v>
      </c>
      <c r="G13" s="202"/>
      <c r="H13" s="202"/>
      <c r="I13" s="202"/>
      <c r="J13" s="203"/>
    </row>
    <row r="14" spans="1:12" ht="33" customHeight="1" x14ac:dyDescent="0.3">
      <c r="A14" s="150" t="s">
        <v>110</v>
      </c>
      <c r="B14" s="151"/>
      <c r="C14" s="151"/>
      <c r="D14" s="151"/>
      <c r="E14" s="152"/>
      <c r="F14" s="153" t="s">
        <v>159</v>
      </c>
      <c r="G14" s="151"/>
      <c r="H14" s="151"/>
      <c r="I14" s="151"/>
      <c r="J14" s="152"/>
    </row>
    <row r="15" spans="1:12" ht="48" customHeight="1" x14ac:dyDescent="0.3">
      <c r="A15" s="158" t="s">
        <v>60</v>
      </c>
      <c r="B15" s="158"/>
      <c r="C15" s="153" t="s">
        <v>259</v>
      </c>
      <c r="D15" s="148"/>
      <c r="E15" s="148"/>
      <c r="F15" s="148"/>
      <c r="G15" s="148"/>
      <c r="H15" s="148"/>
      <c r="I15" s="148"/>
      <c r="J15" s="149"/>
    </row>
    <row r="16" spans="1:12" x14ac:dyDescent="0.3">
      <c r="A16" s="158" t="s">
        <v>126</v>
      </c>
      <c r="B16" s="158"/>
      <c r="C16" s="158" t="s">
        <v>260</v>
      </c>
      <c r="D16" s="158"/>
      <c r="E16" s="158"/>
      <c r="F16" s="153" t="s">
        <v>61</v>
      </c>
      <c r="G16" s="149"/>
      <c r="H16" s="153" t="s">
        <v>125</v>
      </c>
      <c r="I16" s="148"/>
      <c r="J16" s="149"/>
    </row>
    <row r="17" spans="1:10" x14ac:dyDescent="0.3">
      <c r="A17" s="158" t="s">
        <v>7</v>
      </c>
      <c r="B17" s="158"/>
      <c r="C17" s="158" t="s">
        <v>127</v>
      </c>
      <c r="D17" s="158"/>
      <c r="E17" s="158"/>
      <c r="F17" s="153" t="s">
        <v>62</v>
      </c>
      <c r="G17" s="149"/>
      <c r="H17" s="153" t="s">
        <v>123</v>
      </c>
      <c r="I17" s="148"/>
      <c r="J17" s="149"/>
    </row>
    <row r="18" spans="1:10" x14ac:dyDescent="0.3">
      <c r="A18" s="158" t="s">
        <v>8</v>
      </c>
      <c r="B18" s="158"/>
      <c r="C18" s="158" t="s">
        <v>124</v>
      </c>
      <c r="D18" s="158"/>
      <c r="E18" s="158"/>
      <c r="F18" s="153" t="s">
        <v>63</v>
      </c>
      <c r="G18" s="149"/>
      <c r="H18" s="153">
        <v>400076</v>
      </c>
      <c r="I18" s="148"/>
      <c r="J18" s="149"/>
    </row>
    <row r="19" spans="1:10" ht="32.25" customHeight="1" x14ac:dyDescent="0.3">
      <c r="A19" s="158" t="s">
        <v>64</v>
      </c>
      <c r="B19" s="158"/>
      <c r="C19" s="158" t="s">
        <v>128</v>
      </c>
      <c r="D19" s="158"/>
      <c r="E19" s="158"/>
      <c r="F19" s="153" t="s">
        <v>54</v>
      </c>
      <c r="G19" s="149"/>
      <c r="H19" s="153" t="s">
        <v>129</v>
      </c>
      <c r="I19" s="148"/>
      <c r="J19" s="149"/>
    </row>
    <row r="20" spans="1:10" ht="15" customHeight="1" x14ac:dyDescent="0.3">
      <c r="A20" s="179" t="s">
        <v>115</v>
      </c>
      <c r="B20" s="180"/>
      <c r="C20" s="180"/>
      <c r="D20" s="180"/>
      <c r="E20" s="181"/>
      <c r="F20" s="185" t="s">
        <v>58</v>
      </c>
      <c r="G20" s="186"/>
      <c r="H20" s="186"/>
      <c r="I20" s="186"/>
      <c r="J20" s="187"/>
    </row>
    <row r="21" spans="1:10" x14ac:dyDescent="0.3">
      <c r="A21" s="182"/>
      <c r="B21" s="183"/>
      <c r="C21" s="183"/>
      <c r="D21" s="183"/>
      <c r="E21" s="184"/>
      <c r="F21" s="188"/>
      <c r="G21" s="189"/>
      <c r="H21" s="189"/>
      <c r="I21" s="189"/>
      <c r="J21" s="190"/>
    </row>
    <row r="22" spans="1:10" ht="15" customHeight="1" x14ac:dyDescent="0.3">
      <c r="A22" s="179" t="s">
        <v>102</v>
      </c>
      <c r="B22" s="191"/>
      <c r="C22" s="191"/>
      <c r="D22" s="191"/>
      <c r="E22" s="192"/>
      <c r="F22" s="179" t="s">
        <v>49</v>
      </c>
      <c r="G22" s="180"/>
      <c r="H22" s="180"/>
      <c r="I22" s="180"/>
      <c r="J22" s="181"/>
    </row>
    <row r="23" spans="1:10" x14ac:dyDescent="0.3">
      <c r="A23" s="193"/>
      <c r="B23" s="194"/>
      <c r="C23" s="194"/>
      <c r="D23" s="194"/>
      <c r="E23" s="195"/>
      <c r="F23" s="182"/>
      <c r="G23" s="183"/>
      <c r="H23" s="183"/>
      <c r="I23" s="183"/>
      <c r="J23" s="184"/>
    </row>
    <row r="24" spans="1:10" x14ac:dyDescent="0.3">
      <c r="A24" s="144" t="s">
        <v>9</v>
      </c>
      <c r="B24" s="145"/>
      <c r="C24" s="145"/>
      <c r="D24" s="145"/>
      <c r="E24" s="146"/>
      <c r="F24" s="170" t="s">
        <v>130</v>
      </c>
      <c r="G24" s="171"/>
      <c r="H24" s="171"/>
      <c r="I24" s="171"/>
      <c r="J24" s="172"/>
    </row>
    <row r="25" spans="1:10" x14ac:dyDescent="0.3">
      <c r="A25" s="144" t="s">
        <v>10</v>
      </c>
      <c r="B25" s="145"/>
      <c r="C25" s="145"/>
      <c r="D25" s="145"/>
      <c r="E25" s="146"/>
      <c r="F25" s="176" t="s">
        <v>55</v>
      </c>
      <c r="G25" s="177"/>
      <c r="H25" s="177"/>
      <c r="I25" s="177"/>
      <c r="J25" s="178"/>
    </row>
    <row r="26" spans="1:10" x14ac:dyDescent="0.3">
      <c r="A26" s="144" t="s">
        <v>11</v>
      </c>
      <c r="B26" s="145"/>
      <c r="C26" s="145"/>
      <c r="D26" s="145"/>
      <c r="E26" s="146"/>
      <c r="F26" s="170" t="s">
        <v>131</v>
      </c>
      <c r="G26" s="171"/>
      <c r="H26" s="171"/>
      <c r="I26" s="171"/>
      <c r="J26" s="172"/>
    </row>
    <row r="27" spans="1:10" x14ac:dyDescent="0.3">
      <c r="A27" s="144" t="s">
        <v>28</v>
      </c>
      <c r="B27" s="145"/>
      <c r="C27" s="145"/>
      <c r="D27" s="145"/>
      <c r="E27" s="146"/>
      <c r="F27" s="167" t="s">
        <v>65</v>
      </c>
      <c r="G27" s="168"/>
      <c r="H27" s="168"/>
      <c r="I27" s="168"/>
      <c r="J27" s="169"/>
    </row>
    <row r="28" spans="1:10" x14ac:dyDescent="0.3">
      <c r="A28" s="173" t="s">
        <v>12</v>
      </c>
      <c r="B28" s="174"/>
      <c r="C28" s="173" t="s">
        <v>13</v>
      </c>
      <c r="D28" s="174"/>
      <c r="E28" s="175" t="s">
        <v>14</v>
      </c>
      <c r="F28" s="174"/>
      <c r="G28" s="175" t="s">
        <v>53</v>
      </c>
      <c r="H28" s="196"/>
      <c r="I28" s="173" t="s">
        <v>15</v>
      </c>
      <c r="J28" s="174"/>
    </row>
    <row r="29" spans="1:10" x14ac:dyDescent="0.3">
      <c r="A29" s="175" t="s">
        <v>16</v>
      </c>
      <c r="B29" s="196"/>
      <c r="C29" s="175" t="s">
        <v>52</v>
      </c>
      <c r="D29" s="196"/>
      <c r="E29" s="175" t="s">
        <v>52</v>
      </c>
      <c r="F29" s="196"/>
      <c r="G29" s="175" t="s">
        <v>52</v>
      </c>
      <c r="H29" s="196"/>
      <c r="I29" s="175" t="s">
        <v>52</v>
      </c>
      <c r="J29" s="196"/>
    </row>
    <row r="30" spans="1:10" x14ac:dyDescent="0.3">
      <c r="A30" s="173" t="s">
        <v>17</v>
      </c>
      <c r="B30" s="174"/>
      <c r="C30" s="175" t="s">
        <v>132</v>
      </c>
      <c r="D30" s="196"/>
      <c r="E30" s="175" t="s">
        <v>132</v>
      </c>
      <c r="F30" s="196"/>
      <c r="G30" s="175" t="s">
        <v>132</v>
      </c>
      <c r="H30" s="196"/>
      <c r="I30" s="175" t="s">
        <v>7</v>
      </c>
      <c r="J30" s="196"/>
    </row>
    <row r="31" spans="1:10" x14ac:dyDescent="0.3">
      <c r="A31" s="150" t="s">
        <v>57</v>
      </c>
      <c r="B31" s="151"/>
      <c r="C31" s="151"/>
      <c r="D31" s="151"/>
      <c r="E31" s="151"/>
      <c r="F31" s="151"/>
      <c r="G31" s="151"/>
      <c r="H31" s="151"/>
      <c r="I31" s="151"/>
      <c r="J31" s="152"/>
    </row>
    <row r="32" spans="1:10" x14ac:dyDescent="0.3">
      <c r="A32" s="150" t="s">
        <v>106</v>
      </c>
      <c r="B32" s="151"/>
      <c r="C32" s="151"/>
      <c r="D32" s="151"/>
      <c r="E32" s="151"/>
      <c r="F32" s="151"/>
      <c r="G32" s="151"/>
      <c r="H32" s="151"/>
      <c r="I32" s="151"/>
      <c r="J32" s="152"/>
    </row>
    <row r="33" spans="1:10" x14ac:dyDescent="0.3">
      <c r="A33" s="150" t="s">
        <v>42</v>
      </c>
      <c r="B33" s="152"/>
      <c r="C33" s="138" t="s">
        <v>247</v>
      </c>
      <c r="D33" s="139"/>
      <c r="E33" s="139">
        <v>19.119023299999998</v>
      </c>
      <c r="F33" s="139"/>
      <c r="G33" s="139" t="s">
        <v>43</v>
      </c>
      <c r="H33" s="139"/>
      <c r="I33" s="139">
        <v>72.919906900000001</v>
      </c>
      <c r="J33" s="140"/>
    </row>
    <row r="34" spans="1:10" x14ac:dyDescent="0.3">
      <c r="A34" s="150" t="s">
        <v>245</v>
      </c>
      <c r="B34" s="152"/>
      <c r="C34" s="200" t="s">
        <v>246</v>
      </c>
      <c r="D34" s="151"/>
      <c r="E34" s="151"/>
      <c r="F34" s="151"/>
      <c r="G34" s="151"/>
      <c r="H34" s="151"/>
      <c r="I34" s="151"/>
      <c r="J34" s="152"/>
    </row>
    <row r="35" spans="1:10" x14ac:dyDescent="0.3">
      <c r="A35" s="138" t="s">
        <v>18</v>
      </c>
      <c r="B35" s="139"/>
      <c r="C35" s="139"/>
      <c r="D35" s="139"/>
      <c r="E35" s="139"/>
      <c r="F35" s="139"/>
      <c r="G35" s="139"/>
      <c r="H35" s="139"/>
      <c r="I35" s="139"/>
      <c r="J35" s="140"/>
    </row>
    <row r="36" spans="1:10" ht="15" customHeight="1" x14ac:dyDescent="0.3">
      <c r="A36" s="228" t="s">
        <v>134</v>
      </c>
      <c r="B36" s="229"/>
      <c r="C36" s="229"/>
      <c r="D36" s="229"/>
      <c r="E36" s="229"/>
      <c r="F36" s="229"/>
      <c r="G36" s="229"/>
      <c r="H36" s="229"/>
      <c r="I36" s="229"/>
      <c r="J36" s="230"/>
    </row>
    <row r="37" spans="1:10" x14ac:dyDescent="0.3">
      <c r="A37" s="231"/>
      <c r="B37" s="232"/>
      <c r="C37" s="232"/>
      <c r="D37" s="232"/>
      <c r="E37" s="232"/>
      <c r="F37" s="232"/>
      <c r="G37" s="232"/>
      <c r="H37" s="232"/>
      <c r="I37" s="232"/>
      <c r="J37" s="233"/>
    </row>
    <row r="38" spans="1:10" ht="16.5" customHeight="1" x14ac:dyDescent="0.3">
      <c r="A38" s="150" t="s">
        <v>66</v>
      </c>
      <c r="B38" s="145"/>
      <c r="C38" s="145"/>
      <c r="D38" s="145"/>
      <c r="E38" s="146"/>
      <c r="F38" s="153">
        <v>37201.040000000001</v>
      </c>
      <c r="G38" s="148"/>
      <c r="H38" s="148"/>
      <c r="I38" s="148"/>
      <c r="J38" s="149"/>
    </row>
    <row r="39" spans="1:10" x14ac:dyDescent="0.3">
      <c r="A39" s="144" t="s">
        <v>19</v>
      </c>
      <c r="B39" s="145"/>
      <c r="C39" s="145"/>
      <c r="D39" s="145"/>
      <c r="E39" s="146"/>
      <c r="F39" s="150">
        <v>1</v>
      </c>
      <c r="G39" s="151"/>
      <c r="H39" s="151"/>
      <c r="I39" s="151"/>
      <c r="J39" s="152"/>
    </row>
    <row r="40" spans="1:10" x14ac:dyDescent="0.3">
      <c r="A40" s="144" t="s">
        <v>20</v>
      </c>
      <c r="B40" s="145"/>
      <c r="C40" s="145"/>
      <c r="D40" s="145"/>
      <c r="E40" s="146"/>
      <c r="F40" s="197">
        <f>F42/F38-F39</f>
        <v>0.56895129813575118</v>
      </c>
      <c r="G40" s="198"/>
      <c r="H40" s="198"/>
      <c r="I40" s="198"/>
      <c r="J40" s="199"/>
    </row>
    <row r="41" spans="1:10" x14ac:dyDescent="0.3">
      <c r="A41" s="144" t="s">
        <v>21</v>
      </c>
      <c r="B41" s="145"/>
      <c r="C41" s="145"/>
      <c r="D41" s="145"/>
      <c r="E41" s="146"/>
      <c r="F41" s="197">
        <f>F39+F40</f>
        <v>1.5689512981357512</v>
      </c>
      <c r="G41" s="198"/>
      <c r="H41" s="198"/>
      <c r="I41" s="198"/>
      <c r="J41" s="199"/>
    </row>
    <row r="42" spans="1:10" x14ac:dyDescent="0.3">
      <c r="A42" s="150" t="s">
        <v>67</v>
      </c>
      <c r="B42" s="145"/>
      <c r="C42" s="145"/>
      <c r="D42" s="145"/>
      <c r="E42" s="146"/>
      <c r="F42" s="150">
        <v>58366.62</v>
      </c>
      <c r="G42" s="151"/>
      <c r="H42" s="151"/>
      <c r="I42" s="151"/>
      <c r="J42" s="152"/>
    </row>
    <row r="43" spans="1:10" x14ac:dyDescent="0.3">
      <c r="A43" s="144" t="s">
        <v>22</v>
      </c>
      <c r="B43" s="145"/>
      <c r="C43" s="145"/>
      <c r="D43" s="145"/>
      <c r="E43" s="146"/>
      <c r="F43" s="150" t="s">
        <v>147</v>
      </c>
      <c r="G43" s="151"/>
      <c r="H43" s="151"/>
      <c r="I43" s="151"/>
      <c r="J43" s="152"/>
    </row>
    <row r="44" spans="1:10" x14ac:dyDescent="0.3">
      <c r="A44" s="138" t="s">
        <v>69</v>
      </c>
      <c r="B44" s="139"/>
      <c r="C44" s="139"/>
      <c r="D44" s="139"/>
      <c r="E44" s="139"/>
      <c r="F44" s="139"/>
      <c r="G44" s="139"/>
      <c r="H44" s="139"/>
      <c r="I44" s="139"/>
      <c r="J44" s="140"/>
    </row>
    <row r="45" spans="1:10" ht="16.5" customHeight="1" x14ac:dyDescent="0.3">
      <c r="A45" s="153" t="s">
        <v>68</v>
      </c>
      <c r="B45" s="149"/>
      <c r="C45" s="150" t="s">
        <v>133</v>
      </c>
      <c r="D45" s="151"/>
      <c r="E45" s="151"/>
      <c r="F45" s="152"/>
      <c r="G45" s="38" t="s">
        <v>59</v>
      </c>
      <c r="H45" s="147">
        <v>44496</v>
      </c>
      <c r="I45" s="148"/>
      <c r="J45" s="149"/>
    </row>
    <row r="46" spans="1:10" x14ac:dyDescent="0.3">
      <c r="A46" s="153" t="s">
        <v>114</v>
      </c>
      <c r="B46" s="149"/>
      <c r="C46" s="150" t="str">
        <f>C45</f>
        <v>CE/1193/BPES/AS</v>
      </c>
      <c r="D46" s="151"/>
      <c r="E46" s="151"/>
      <c r="F46" s="152"/>
      <c r="G46" s="38" t="s">
        <v>59</v>
      </c>
      <c r="H46" s="147">
        <f>H45</f>
        <v>44496</v>
      </c>
      <c r="I46" s="148"/>
      <c r="J46" s="149"/>
    </row>
    <row r="47" spans="1:10" ht="32.25" customHeight="1" x14ac:dyDescent="0.3">
      <c r="A47" s="153" t="s">
        <v>113</v>
      </c>
      <c r="B47" s="149"/>
      <c r="C47" s="153" t="s">
        <v>242</v>
      </c>
      <c r="D47" s="151"/>
      <c r="E47" s="151"/>
      <c r="F47" s="152"/>
      <c r="G47" s="39" t="s">
        <v>59</v>
      </c>
      <c r="H47" s="40">
        <v>44650</v>
      </c>
      <c r="I47" s="154" t="s">
        <v>243</v>
      </c>
      <c r="J47" s="154"/>
    </row>
    <row r="48" spans="1:10" ht="93" customHeight="1" x14ac:dyDescent="0.3">
      <c r="A48" s="153" t="s">
        <v>113</v>
      </c>
      <c r="B48" s="149"/>
      <c r="C48" s="153" t="s">
        <v>241</v>
      </c>
      <c r="D48" s="148"/>
      <c r="E48" s="148"/>
      <c r="F48" s="148"/>
      <c r="G48" s="148"/>
      <c r="H48" s="148"/>
      <c r="I48" s="148"/>
      <c r="J48" s="149"/>
    </row>
    <row r="49" spans="1:12" s="65" customFormat="1" ht="46.5" customHeight="1" x14ac:dyDescent="0.3">
      <c r="A49" s="155" t="s">
        <v>100</v>
      </c>
      <c r="B49" s="157"/>
      <c r="C49" s="155" t="s">
        <v>244</v>
      </c>
      <c r="D49" s="156"/>
      <c r="E49" s="156"/>
      <c r="F49" s="156" t="s">
        <v>101</v>
      </c>
      <c r="G49" s="157"/>
      <c r="H49" s="64" t="s">
        <v>59</v>
      </c>
      <c r="I49" s="159">
        <v>45058</v>
      </c>
      <c r="J49" s="160"/>
    </row>
    <row r="50" spans="1:12" s="65" customFormat="1" ht="46.5" customHeight="1" x14ac:dyDescent="0.3">
      <c r="A50" s="155" t="s">
        <v>100</v>
      </c>
      <c r="B50" s="157"/>
      <c r="C50" s="155" t="s">
        <v>255</v>
      </c>
      <c r="D50" s="156"/>
      <c r="E50" s="156"/>
      <c r="F50" s="156" t="s">
        <v>101</v>
      </c>
      <c r="G50" s="157"/>
      <c r="H50" s="64" t="s">
        <v>59</v>
      </c>
      <c r="I50" s="159">
        <v>45324</v>
      </c>
      <c r="J50" s="160"/>
    </row>
    <row r="51" spans="1:12" x14ac:dyDescent="0.3">
      <c r="A51" s="158" t="s">
        <v>72</v>
      </c>
      <c r="B51" s="158"/>
      <c r="C51" s="158"/>
      <c r="D51" s="227">
        <f>H47</f>
        <v>44650</v>
      </c>
      <c r="E51" s="227"/>
      <c r="F51" s="150" t="s">
        <v>70</v>
      </c>
      <c r="G51" s="226"/>
      <c r="H51" s="150" t="s">
        <v>256</v>
      </c>
      <c r="I51" s="151"/>
      <c r="J51" s="152"/>
    </row>
    <row r="52" spans="1:12" x14ac:dyDescent="0.3">
      <c r="A52" s="141" t="s">
        <v>23</v>
      </c>
      <c r="B52" s="142"/>
      <c r="C52" s="142"/>
      <c r="D52" s="142"/>
      <c r="E52" s="142"/>
      <c r="F52" s="142"/>
      <c r="G52" s="142"/>
      <c r="H52" s="142"/>
      <c r="I52" s="142"/>
      <c r="J52" s="143"/>
    </row>
    <row r="53" spans="1:12" x14ac:dyDescent="0.3">
      <c r="A53" s="150" t="s">
        <v>99</v>
      </c>
      <c r="B53" s="151"/>
      <c r="C53" s="152"/>
      <c r="D53" s="150">
        <f>12796.05+13661.45</f>
        <v>26457.5</v>
      </c>
      <c r="E53" s="151"/>
      <c r="F53" s="151"/>
      <c r="G53" s="151"/>
      <c r="H53" s="151"/>
      <c r="I53" s="151"/>
      <c r="J53" s="152"/>
    </row>
    <row r="54" spans="1:12" x14ac:dyDescent="0.3">
      <c r="A54" s="150" t="s">
        <v>107</v>
      </c>
      <c r="B54" s="151"/>
      <c r="C54" s="152"/>
      <c r="D54" s="150">
        <v>414</v>
      </c>
      <c r="E54" s="151"/>
      <c r="F54" s="151"/>
      <c r="G54" s="151"/>
      <c r="H54" s="151"/>
      <c r="I54" s="151"/>
      <c r="J54" s="152"/>
    </row>
    <row r="55" spans="1:12" ht="30" customHeight="1" x14ac:dyDescent="0.3">
      <c r="A55" s="150" t="s">
        <v>71</v>
      </c>
      <c r="B55" s="151"/>
      <c r="C55" s="152"/>
      <c r="D55" s="153" t="s">
        <v>248</v>
      </c>
      <c r="E55" s="151"/>
      <c r="F55" s="151"/>
      <c r="G55" s="151"/>
      <c r="H55" s="151"/>
      <c r="I55" s="151"/>
      <c r="J55" s="152"/>
    </row>
    <row r="56" spans="1:12" ht="16.5" customHeight="1" x14ac:dyDescent="0.3">
      <c r="A56" s="150" t="s">
        <v>203</v>
      </c>
      <c r="B56" s="151"/>
      <c r="C56" s="152"/>
      <c r="D56" s="153" t="s">
        <v>249</v>
      </c>
      <c r="E56" s="151"/>
      <c r="F56" s="151"/>
      <c r="G56" s="151"/>
      <c r="H56" s="151"/>
      <c r="I56" s="151"/>
      <c r="J56" s="152"/>
    </row>
    <row r="57" spans="1:12" x14ac:dyDescent="0.3">
      <c r="A57" s="150" t="s">
        <v>50</v>
      </c>
      <c r="B57" s="151"/>
      <c r="C57" s="151"/>
      <c r="D57" s="153" t="s">
        <v>257</v>
      </c>
      <c r="E57" s="148"/>
      <c r="F57" s="148"/>
      <c r="G57" s="148"/>
      <c r="H57" s="148"/>
      <c r="I57" s="148"/>
      <c r="J57" s="149"/>
    </row>
    <row r="58" spans="1:12" ht="15" thickBot="1" x14ac:dyDescent="0.35">
      <c r="A58" s="150" t="s">
        <v>261</v>
      </c>
      <c r="B58" s="151"/>
      <c r="C58" s="151"/>
      <c r="D58" s="153" t="s">
        <v>262</v>
      </c>
      <c r="E58" s="148"/>
      <c r="F58" s="148"/>
      <c r="G58" s="148"/>
      <c r="H58" s="148"/>
      <c r="I58" s="148"/>
      <c r="J58" s="149"/>
    </row>
    <row r="59" spans="1:12" ht="15.75" customHeight="1" x14ac:dyDescent="0.3">
      <c r="A59" s="118" t="s">
        <v>204</v>
      </c>
      <c r="B59" s="119"/>
      <c r="C59" s="120" t="s">
        <v>263</v>
      </c>
      <c r="D59" s="121"/>
      <c r="E59" s="121"/>
      <c r="F59" s="121"/>
      <c r="G59" s="121"/>
      <c r="H59" s="121"/>
      <c r="I59" s="121"/>
      <c r="J59" s="122"/>
      <c r="K59" s="8" t="str">
        <f>(IF(F63&gt;99%,"All work completed. Please provide OC.",IF(F63&gt;89.8%,"Plinth, RCC, Brick, Plaster, Flooring, Painting work Completed. Finishing work is in process.",IF(F63&lt;94%,(IF(C63=0,"Work not yet Started.",IF(D63=25%,"Piling work in process",IF(D63=50%,"Excavation work in process",IF(D63=100%,"Excavation work Completed. ","0")))&amp;(IF(C64=0%,"",IF(C64=L65,"Footing work is process",IF(C64=L66,"Footing work Completed",IF(C64=L67,"1st Basement Completed",IF(C64=L68,"1st &amp; 2nd Basement Completed",IF(C64=L69,"1st to 3rd Basement Completed",IF(C64=L70,"1st to 4th Basement Completed",IF(C64=L71,"Plinth work is process",IF(C64=L72,"Plinth work completed","0")))))))))))&amp;(IF(C65=(D60+G60+I60),", RCC Slab",IF(C65&gt;0,", RCC upto "&amp;C65&amp;" Slab",""))&amp;(IF(C66=I60,", Brickwork",IF(C66&gt;0,", Brickwork upto "&amp;C66&amp;" Floor",""))&amp;(IF(C67=I60,", Internal Plaster",IF(C67&gt;0,", Internal Plaster upto "&amp;C67&amp;" Floor",""))&amp;(IF(C68=I60,", External Plaster",IF(C68&gt;0,", External Plaster upto "&amp;C68&amp;" Floor",""))&amp;(IF(C69=I60,", Flooring",IF(C69&gt;0,", Flooring upto "&amp;C69&amp;" Floor",""))&amp;(IF(C70=I60,", Painting",IF(C70&gt;0,", Painting upto "&amp;C70&amp;" Floor",""))&amp;(IF(C71&gt;0,", Finishing upto "&amp;C71&amp;" Floor","")&amp;(IF(C65&gt;0.5," Completed",""))))))))))))))</f>
        <v>All work completed. Please provide OC.</v>
      </c>
      <c r="L59" s="9"/>
    </row>
    <row r="60" spans="1:12" ht="15.6" x14ac:dyDescent="0.3">
      <c r="A60" s="41" t="s">
        <v>205</v>
      </c>
      <c r="B60" s="10">
        <v>1</v>
      </c>
      <c r="C60" s="10" t="s">
        <v>138</v>
      </c>
      <c r="D60" s="10">
        <v>1</v>
      </c>
      <c r="E60" s="123" t="s">
        <v>151</v>
      </c>
      <c r="F60" s="124"/>
      <c r="G60" s="10">
        <v>3</v>
      </c>
      <c r="H60" s="10" t="s">
        <v>191</v>
      </c>
      <c r="I60" s="123">
        <v>24</v>
      </c>
      <c r="J60" s="125"/>
      <c r="K60" s="15"/>
      <c r="L60" s="16"/>
    </row>
    <row r="61" spans="1:12" ht="15.75" customHeight="1" x14ac:dyDescent="0.3">
      <c r="A61" s="95" t="s">
        <v>193</v>
      </c>
      <c r="B61" s="96"/>
      <c r="C61" s="97" t="str">
        <f>K61</f>
        <v>All work Completed. OC Received.</v>
      </c>
      <c r="D61" s="98"/>
      <c r="E61" s="98"/>
      <c r="F61" s="98"/>
      <c r="G61" s="98"/>
      <c r="H61" s="98"/>
      <c r="I61" s="98"/>
      <c r="J61" s="99"/>
      <c r="K61" s="15" t="s">
        <v>199</v>
      </c>
      <c r="L61" s="16"/>
    </row>
    <row r="62" spans="1:12" ht="15.75" customHeight="1" x14ac:dyDescent="0.3">
      <c r="A62" s="100" t="s">
        <v>34</v>
      </c>
      <c r="B62" s="101"/>
      <c r="C62" s="42" t="s">
        <v>206</v>
      </c>
      <c r="D62" s="102" t="s">
        <v>196</v>
      </c>
      <c r="E62" s="102"/>
      <c r="F62" s="102" t="s">
        <v>197</v>
      </c>
      <c r="G62" s="102"/>
      <c r="H62" s="102" t="s">
        <v>198</v>
      </c>
      <c r="I62" s="102"/>
      <c r="J62" s="103"/>
      <c r="K62" s="35" t="s">
        <v>207</v>
      </c>
      <c r="L62" s="19">
        <f>I60*25%</f>
        <v>6</v>
      </c>
    </row>
    <row r="63" spans="1:12" ht="15.75" customHeight="1" x14ac:dyDescent="0.3">
      <c r="A63" s="104" t="s">
        <v>208</v>
      </c>
      <c r="B63" s="102"/>
      <c r="C63" s="43">
        <f>L64</f>
        <v>24</v>
      </c>
      <c r="D63" s="105">
        <f>((100/I60)*C63)/100</f>
        <v>1</v>
      </c>
      <c r="E63" s="106"/>
      <c r="F63" s="107">
        <f>(((C64/I60*10)+(40/(D60+G60+I60)*C65)+(7.5/(I60)*C66)+(7.5/(I60)*C67)+(10/I60*C68)+(10/I60*C69)+(5/I60*C70)+(5/I60*C71)+(5/I60*C72))/100)</f>
        <v>1</v>
      </c>
      <c r="G63" s="107"/>
      <c r="H63" s="109">
        <f>((((C63/I60)*20)+((C64/I60)*25)+(30/(I60+G60+D60)*C65)+(5/I60*C66)+(5/I60*C67)+(5/I60*C68)+(5/I60*C69)+(0/I60*C70)+(0/I60*C71)+(5/I60*C72))/100)</f>
        <v>1</v>
      </c>
      <c r="I63" s="110"/>
      <c r="J63" s="111"/>
      <c r="K63" s="35" t="s">
        <v>152</v>
      </c>
      <c r="L63" s="44">
        <f>I60*50%</f>
        <v>12</v>
      </c>
    </row>
    <row r="64" spans="1:12" ht="15.6" x14ac:dyDescent="0.3">
      <c r="A64" s="104" t="s">
        <v>35</v>
      </c>
      <c r="B64" s="102"/>
      <c r="C64" s="45">
        <f>L72</f>
        <v>24</v>
      </c>
      <c r="D64" s="105">
        <f>((100/I60)*C64)/100</f>
        <v>1</v>
      </c>
      <c r="E64" s="106"/>
      <c r="F64" s="107"/>
      <c r="G64" s="107"/>
      <c r="H64" s="112"/>
      <c r="I64" s="113"/>
      <c r="J64" s="114"/>
      <c r="K64" s="35" t="s">
        <v>153</v>
      </c>
      <c r="L64" s="44">
        <f>I60</f>
        <v>24</v>
      </c>
    </row>
    <row r="65" spans="1:12" ht="15.75" customHeight="1" x14ac:dyDescent="0.3">
      <c r="A65" s="104" t="s">
        <v>209</v>
      </c>
      <c r="B65" s="102"/>
      <c r="C65" s="45">
        <v>28</v>
      </c>
      <c r="D65" s="105">
        <f>((100/(D60+G60+I60))*C65)/100</f>
        <v>1</v>
      </c>
      <c r="E65" s="106"/>
      <c r="F65" s="107"/>
      <c r="G65" s="107"/>
      <c r="H65" s="112"/>
      <c r="I65" s="113"/>
      <c r="J65" s="114"/>
      <c r="K65" s="35" t="s">
        <v>154</v>
      </c>
      <c r="L65" s="46">
        <f>(IF(B60&gt;1,(I60/(B60+2)),I60/4))</f>
        <v>6</v>
      </c>
    </row>
    <row r="66" spans="1:12" ht="15.75" customHeight="1" x14ac:dyDescent="0.3">
      <c r="A66" s="104" t="s">
        <v>210</v>
      </c>
      <c r="B66" s="102" t="s">
        <v>211</v>
      </c>
      <c r="C66" s="45">
        <v>24</v>
      </c>
      <c r="D66" s="105">
        <f>((100/I60)*C66)/100</f>
        <v>1</v>
      </c>
      <c r="E66" s="106"/>
      <c r="F66" s="107"/>
      <c r="G66" s="107"/>
      <c r="H66" s="112"/>
      <c r="I66" s="113"/>
      <c r="J66" s="114"/>
      <c r="K66" s="35" t="s">
        <v>155</v>
      </c>
      <c r="L66" s="46">
        <f>(IF(B60&gt;1,(I60/(B60+2)+L65),I60/4+L65))</f>
        <v>12</v>
      </c>
    </row>
    <row r="67" spans="1:12" ht="15.75" customHeight="1" x14ac:dyDescent="0.3">
      <c r="A67" s="104" t="s">
        <v>212</v>
      </c>
      <c r="B67" s="102" t="s">
        <v>211</v>
      </c>
      <c r="C67" s="45">
        <v>24</v>
      </c>
      <c r="D67" s="105">
        <f>((100/I60)*C67)/100</f>
        <v>1</v>
      </c>
      <c r="E67" s="106"/>
      <c r="F67" s="107"/>
      <c r="G67" s="107"/>
      <c r="H67" s="112"/>
      <c r="I67" s="113"/>
      <c r="J67" s="114"/>
      <c r="K67" s="35" t="s">
        <v>213</v>
      </c>
      <c r="L67" s="46">
        <f>(IF(B60&gt;1,(I60/(B60+2)+L66),0))</f>
        <v>0</v>
      </c>
    </row>
    <row r="68" spans="1:12" ht="15.75" customHeight="1" x14ac:dyDescent="0.3">
      <c r="A68" s="104" t="s">
        <v>214</v>
      </c>
      <c r="B68" s="102" t="s">
        <v>215</v>
      </c>
      <c r="C68" s="45">
        <v>24</v>
      </c>
      <c r="D68" s="105">
        <f>((100/(I60))*C68)/100</f>
        <v>1</v>
      </c>
      <c r="E68" s="106"/>
      <c r="F68" s="107"/>
      <c r="G68" s="107"/>
      <c r="H68" s="112"/>
      <c r="I68" s="113"/>
      <c r="J68" s="114"/>
      <c r="K68" s="35" t="s">
        <v>216</v>
      </c>
      <c r="L68" s="46">
        <f>(IF(B60&gt;2,(I60/(B60+2)+L67),0))</f>
        <v>0</v>
      </c>
    </row>
    <row r="69" spans="1:12" ht="15.75" customHeight="1" x14ac:dyDescent="0.3">
      <c r="A69" s="104" t="s">
        <v>217</v>
      </c>
      <c r="B69" s="102" t="s">
        <v>217</v>
      </c>
      <c r="C69" s="43">
        <v>24</v>
      </c>
      <c r="D69" s="105">
        <f>((100/I60)*C69)/100</f>
        <v>1</v>
      </c>
      <c r="E69" s="106"/>
      <c r="F69" s="107"/>
      <c r="G69" s="107"/>
      <c r="H69" s="112"/>
      <c r="I69" s="113"/>
      <c r="J69" s="114"/>
      <c r="K69" s="35" t="s">
        <v>218</v>
      </c>
      <c r="L69" s="47">
        <f>(IF(B60&gt;3,(I60/(B60+2)+L68),0))</f>
        <v>0</v>
      </c>
    </row>
    <row r="70" spans="1:12" ht="15.75" customHeight="1" x14ac:dyDescent="0.3">
      <c r="A70" s="104" t="s">
        <v>219</v>
      </c>
      <c r="B70" s="102"/>
      <c r="C70" s="43">
        <v>24</v>
      </c>
      <c r="D70" s="105">
        <f>((100/I60)*C70)/100</f>
        <v>1</v>
      </c>
      <c r="E70" s="106"/>
      <c r="F70" s="107"/>
      <c r="G70" s="107"/>
      <c r="H70" s="112"/>
      <c r="I70" s="113"/>
      <c r="J70" s="114"/>
      <c r="K70" s="35" t="s">
        <v>220</v>
      </c>
      <c r="L70" s="46">
        <f>(IF(B60&gt;4,(I60/(B60+2)+L69),0))</f>
        <v>0</v>
      </c>
    </row>
    <row r="71" spans="1:12" ht="15.75" customHeight="1" x14ac:dyDescent="0.3">
      <c r="A71" s="104" t="s">
        <v>221</v>
      </c>
      <c r="B71" s="102" t="s">
        <v>221</v>
      </c>
      <c r="C71" s="43">
        <v>24</v>
      </c>
      <c r="D71" s="105">
        <f>((100/(I60))*C71)/100</f>
        <v>1</v>
      </c>
      <c r="E71" s="106"/>
      <c r="F71" s="107"/>
      <c r="G71" s="107"/>
      <c r="H71" s="112"/>
      <c r="I71" s="113"/>
      <c r="J71" s="114"/>
      <c r="K71" s="35" t="s">
        <v>156</v>
      </c>
      <c r="L71" s="46">
        <f>(IF(B60=1,(I60/(B60+3)+L66),IF(B60=0,(I60/4+L66),IF(B60&gt;1,0))))</f>
        <v>18</v>
      </c>
    </row>
    <row r="72" spans="1:12" ht="16.5" customHeight="1" thickBot="1" x14ac:dyDescent="0.35">
      <c r="A72" s="91" t="s">
        <v>222</v>
      </c>
      <c r="B72" s="92"/>
      <c r="C72" s="48">
        <v>24</v>
      </c>
      <c r="D72" s="93">
        <f>((100/(I60))*C72)/100</f>
        <v>1</v>
      </c>
      <c r="E72" s="94"/>
      <c r="F72" s="108"/>
      <c r="G72" s="108"/>
      <c r="H72" s="115"/>
      <c r="I72" s="116"/>
      <c r="J72" s="117"/>
      <c r="K72" s="49" t="s">
        <v>157</v>
      </c>
      <c r="L72" s="50">
        <f>(IF(B60&gt;1.5,(I60/(B60+2)+L66+MAX(0,L67-L66)+MAX(0,L68-L67)+MAX(0,L69-L68)+MAX(0,L70-L69)+MAX(0,L71-L70)),IF(B60=1,(I60/(B60+3)+L71),IF(B60=0,I60/4+L71))))</f>
        <v>24</v>
      </c>
    </row>
    <row r="73" spans="1:12" ht="15.75" hidden="1" customHeight="1" x14ac:dyDescent="0.3">
      <c r="A73" s="118" t="s">
        <v>204</v>
      </c>
      <c r="B73" s="119"/>
      <c r="C73" s="120" t="s">
        <v>250</v>
      </c>
      <c r="D73" s="121"/>
      <c r="E73" s="121"/>
      <c r="F73" s="121"/>
      <c r="G73" s="121"/>
      <c r="H73" s="121"/>
      <c r="I73" s="121"/>
      <c r="J73" s="122"/>
      <c r="K73" s="8" t="str">
        <f ca="1">(IF(F77&gt;99%,"All work completed. Please provide OC.",IF(F77&gt;89.8%,"Plinth, RCC, Brick, Plaster, Flooring, Painting work Completed. Finishing work is in process.",IF(F77&lt;94%,(IF(C77=0,"Work not yet Started.",IF(D77=25%,"Piling work in process",IF(D77=50%,"Excavation work in process",IF(D77=100%,"Excavation work Completed. ","0")))&amp;(IF(C78=0%,"",IF(C78=L79,"Footing work is process",IF(C78=L80,"Footing work Completed",IF(C78=L81,"1st Basement Completed",IF(C78=L82,"1st &amp; 2nd Basement Completed",IF(C78=L83,"1st to 3rd Basement Completed",IF(C78=L84,"1st to 4th Basement Completed",IF(C78=L85,"Plinth work is process",IF(C78=L86,"Plinth work completed","0")))))))))))&amp;(IF(C79=(D74+G74+I74),", RCC Slab",IF(C79&gt;0,", RCC upto "&amp;C79&amp;" Slab",""))&amp;(IF(C80=I74,", Brickwork",IF(C80&gt;0,", Brickwork upto "&amp;C80&amp;" Floor",""))&amp;(IF(C81=I74,", Internal Plaster",IF(C81&gt;0,", Internal Plaster upto "&amp;C81&amp;" Floor",""))&amp;(IF(C82=I74,", External Plaster",IF(C82&gt;0,", External Plaster upto "&amp;C82&amp;" Floor",""))&amp;(IF(C83=I74,", Flooring",IF(C83&gt;0,", Flooring upto "&amp;C83&amp;" Floor",""))&amp;(IF(C84=I74,", Painting",IF(C84&gt;0,", Painting upto "&amp;C84&amp;" Floor",""))&amp;(IF(C85&gt;0,", Finishing upto "&amp;C85&amp;" Floor","")&amp;(IF(C79&gt;0.5," Completed",""))))))))))))))</f>
        <v>All work completed. Please provide OC.</v>
      </c>
      <c r="L73" s="9"/>
    </row>
    <row r="74" spans="1:12" ht="15.6" hidden="1" x14ac:dyDescent="0.3">
      <c r="A74" s="41" t="s">
        <v>205</v>
      </c>
      <c r="B74" s="10">
        <v>4</v>
      </c>
      <c r="C74" s="10" t="s">
        <v>138</v>
      </c>
      <c r="D74" s="10">
        <v>1</v>
      </c>
      <c r="E74" s="123" t="s">
        <v>151</v>
      </c>
      <c r="F74" s="124"/>
      <c r="G74" s="10">
        <v>3</v>
      </c>
      <c r="H74" s="10" t="s">
        <v>191</v>
      </c>
      <c r="I74" s="123">
        <f ca="1">--TRIM(RIGHT(SUBSTITUTE(LEFT(C73,_xlfn.AGGREGATE(16,6,FIND({0,1,2,3,4,5,6,7,8,9},C73,ROW(INDIRECT("1:"&amp;LEN(C73)))),1))," ",REPT(" ",LEN(C73))),LEN(C73)))</f>
        <v>24</v>
      </c>
      <c r="J74" s="125"/>
      <c r="K74" s="15"/>
      <c r="L74" s="16"/>
    </row>
    <row r="75" spans="1:12" ht="15.6" hidden="1" x14ac:dyDescent="0.3">
      <c r="A75" s="95" t="s">
        <v>193</v>
      </c>
      <c r="B75" s="96"/>
      <c r="C75" s="97" t="str">
        <f>K75</f>
        <v>All work Completed. OC Received.</v>
      </c>
      <c r="D75" s="98"/>
      <c r="E75" s="98"/>
      <c r="F75" s="98"/>
      <c r="G75" s="98"/>
      <c r="H75" s="98"/>
      <c r="I75" s="98"/>
      <c r="J75" s="99"/>
      <c r="K75" s="15" t="s">
        <v>199</v>
      </c>
      <c r="L75" s="16"/>
    </row>
    <row r="76" spans="1:12" ht="15.75" hidden="1" customHeight="1" x14ac:dyDescent="0.3">
      <c r="A76" s="100" t="s">
        <v>34</v>
      </c>
      <c r="B76" s="101"/>
      <c r="C76" s="42" t="s">
        <v>206</v>
      </c>
      <c r="D76" s="102" t="s">
        <v>196</v>
      </c>
      <c r="E76" s="102"/>
      <c r="F76" s="102" t="s">
        <v>197</v>
      </c>
      <c r="G76" s="102"/>
      <c r="H76" s="102" t="s">
        <v>198</v>
      </c>
      <c r="I76" s="102"/>
      <c r="J76" s="103"/>
      <c r="K76" s="35" t="s">
        <v>207</v>
      </c>
      <c r="L76" s="19">
        <f ca="1">I74*25%</f>
        <v>6</v>
      </c>
    </row>
    <row r="77" spans="1:12" ht="15.75" hidden="1" customHeight="1" x14ac:dyDescent="0.3">
      <c r="A77" s="104" t="s">
        <v>208</v>
      </c>
      <c r="B77" s="102"/>
      <c r="C77" s="43">
        <f ca="1">L78</f>
        <v>24</v>
      </c>
      <c r="D77" s="105">
        <f ca="1">((100/I74)*C77)/100</f>
        <v>1</v>
      </c>
      <c r="E77" s="106"/>
      <c r="F77" s="107">
        <f ca="1">(((C78/I74*10)+(40/(D74+G74+I74)*C79)+(7.5/(I74)*C80)+(7.5/(I74)*C81)+(10/I74*C82)+(10/I74*C83)+(5/I74*C84)+(5/I74*C85)+(5/I74*C86))/100)</f>
        <v>1</v>
      </c>
      <c r="G77" s="107"/>
      <c r="H77" s="109">
        <f ca="1">((((C77/I74)*20)+((C78/I74)*25)+(30/(I74+G74+D74)*C79)+(5/I74*C80)+(5/I74*C81)+(5/I74*C82)+(5/I74*C83)+(0/I74*C84)+(0/I74*C85)+(5/I74*C86))/100)</f>
        <v>1</v>
      </c>
      <c r="I77" s="110"/>
      <c r="J77" s="111"/>
      <c r="K77" s="35" t="s">
        <v>152</v>
      </c>
      <c r="L77" s="44">
        <f ca="1">I74*50%</f>
        <v>12</v>
      </c>
    </row>
    <row r="78" spans="1:12" ht="15.6" hidden="1" x14ac:dyDescent="0.3">
      <c r="A78" s="104" t="s">
        <v>35</v>
      </c>
      <c r="B78" s="102"/>
      <c r="C78" s="45">
        <f ca="1">L86</f>
        <v>24</v>
      </c>
      <c r="D78" s="105">
        <f ca="1">((100/I74)*C78)/100</f>
        <v>1</v>
      </c>
      <c r="E78" s="106"/>
      <c r="F78" s="107"/>
      <c r="G78" s="107"/>
      <c r="H78" s="112"/>
      <c r="I78" s="113"/>
      <c r="J78" s="114"/>
      <c r="K78" s="35" t="s">
        <v>153</v>
      </c>
      <c r="L78" s="44">
        <f ca="1">I74</f>
        <v>24</v>
      </c>
    </row>
    <row r="79" spans="1:12" ht="15.75" hidden="1" customHeight="1" x14ac:dyDescent="0.3">
      <c r="A79" s="104" t="s">
        <v>209</v>
      </c>
      <c r="B79" s="102"/>
      <c r="C79" s="45">
        <v>28</v>
      </c>
      <c r="D79" s="105">
        <f ca="1">((100/(D74+G74+I74))*C79)/100</f>
        <v>1</v>
      </c>
      <c r="E79" s="106"/>
      <c r="F79" s="107"/>
      <c r="G79" s="107"/>
      <c r="H79" s="112"/>
      <c r="I79" s="113"/>
      <c r="J79" s="114"/>
      <c r="K79" s="35" t="s">
        <v>154</v>
      </c>
      <c r="L79" s="46">
        <f ca="1">(IF(B74&gt;1,(I74/(B74+2)),I74/4))</f>
        <v>4</v>
      </c>
    </row>
    <row r="80" spans="1:12" ht="15.75" hidden="1" customHeight="1" x14ac:dyDescent="0.3">
      <c r="A80" s="104" t="s">
        <v>210</v>
      </c>
      <c r="B80" s="102" t="s">
        <v>211</v>
      </c>
      <c r="C80" s="45">
        <v>24</v>
      </c>
      <c r="D80" s="105">
        <f ca="1">((100/I74)*C80)/100</f>
        <v>1</v>
      </c>
      <c r="E80" s="106"/>
      <c r="F80" s="107"/>
      <c r="G80" s="107"/>
      <c r="H80" s="112"/>
      <c r="I80" s="113"/>
      <c r="J80" s="114"/>
      <c r="K80" s="35" t="s">
        <v>155</v>
      </c>
      <c r="L80" s="46">
        <f ca="1">(IF(B74&gt;1,(I74/(B74+2)+L79),I74/4+L79))</f>
        <v>8</v>
      </c>
    </row>
    <row r="81" spans="1:12" ht="15.75" hidden="1" customHeight="1" x14ac:dyDescent="0.3">
      <c r="A81" s="104" t="s">
        <v>212</v>
      </c>
      <c r="B81" s="102" t="s">
        <v>211</v>
      </c>
      <c r="C81" s="45">
        <v>24</v>
      </c>
      <c r="D81" s="105">
        <f ca="1">((100/I74)*C81)/100</f>
        <v>1</v>
      </c>
      <c r="E81" s="106"/>
      <c r="F81" s="107"/>
      <c r="G81" s="107"/>
      <c r="H81" s="112"/>
      <c r="I81" s="113"/>
      <c r="J81" s="114"/>
      <c r="K81" s="35" t="s">
        <v>213</v>
      </c>
      <c r="L81" s="46">
        <f ca="1">(IF(B74&gt;1,(I74/(B74+2)+L80),0))</f>
        <v>12</v>
      </c>
    </row>
    <row r="82" spans="1:12" ht="15.75" hidden="1" customHeight="1" x14ac:dyDescent="0.3">
      <c r="A82" s="104" t="s">
        <v>214</v>
      </c>
      <c r="B82" s="102" t="s">
        <v>215</v>
      </c>
      <c r="C82" s="45">
        <v>24</v>
      </c>
      <c r="D82" s="105">
        <f ca="1">((100/(I74))*C82)/100</f>
        <v>1</v>
      </c>
      <c r="E82" s="106"/>
      <c r="F82" s="107"/>
      <c r="G82" s="107"/>
      <c r="H82" s="112"/>
      <c r="I82" s="113"/>
      <c r="J82" s="114"/>
      <c r="K82" s="35" t="s">
        <v>216</v>
      </c>
      <c r="L82" s="46">
        <f ca="1">(IF(B74&gt;2,(I74/(B74+2)+L81),0))</f>
        <v>16</v>
      </c>
    </row>
    <row r="83" spans="1:12" ht="15.75" hidden="1" customHeight="1" x14ac:dyDescent="0.3">
      <c r="A83" s="104" t="s">
        <v>217</v>
      </c>
      <c r="B83" s="102" t="s">
        <v>217</v>
      </c>
      <c r="C83" s="43">
        <v>24</v>
      </c>
      <c r="D83" s="105">
        <f ca="1">((100/I74)*C83)/100</f>
        <v>1</v>
      </c>
      <c r="E83" s="106"/>
      <c r="F83" s="107"/>
      <c r="G83" s="107"/>
      <c r="H83" s="112"/>
      <c r="I83" s="113"/>
      <c r="J83" s="114"/>
      <c r="K83" s="35" t="s">
        <v>218</v>
      </c>
      <c r="L83" s="47">
        <f ca="1">(IF(B74&gt;3,(I74/(B74+2)+L82),0))</f>
        <v>20</v>
      </c>
    </row>
    <row r="84" spans="1:12" ht="15.75" hidden="1" customHeight="1" x14ac:dyDescent="0.3">
      <c r="A84" s="104" t="s">
        <v>219</v>
      </c>
      <c r="B84" s="102"/>
      <c r="C84" s="43">
        <v>24</v>
      </c>
      <c r="D84" s="105">
        <f ca="1">((100/I74)*C84)/100</f>
        <v>1</v>
      </c>
      <c r="E84" s="106"/>
      <c r="F84" s="107"/>
      <c r="G84" s="107"/>
      <c r="H84" s="112"/>
      <c r="I84" s="113"/>
      <c r="J84" s="114"/>
      <c r="K84" s="35" t="s">
        <v>220</v>
      </c>
      <c r="L84" s="46">
        <f>(IF(B74&gt;4,(I74/(B74+2)+L83),0))</f>
        <v>0</v>
      </c>
    </row>
    <row r="85" spans="1:12" ht="15.75" hidden="1" customHeight="1" x14ac:dyDescent="0.3">
      <c r="A85" s="104" t="s">
        <v>221</v>
      </c>
      <c r="B85" s="102" t="s">
        <v>221</v>
      </c>
      <c r="C85" s="43">
        <v>24</v>
      </c>
      <c r="D85" s="105">
        <f ca="1">((100/(I74))*C85)/100</f>
        <v>1</v>
      </c>
      <c r="E85" s="106"/>
      <c r="F85" s="107"/>
      <c r="G85" s="107"/>
      <c r="H85" s="112"/>
      <c r="I85" s="113"/>
      <c r="J85" s="114"/>
      <c r="K85" s="35" t="s">
        <v>156</v>
      </c>
      <c r="L85" s="46">
        <f>(IF(B74=1,(I74/(B74+3)+L80),IF(B74=0,(I74/4+L80),IF(B74&gt;1,0))))</f>
        <v>0</v>
      </c>
    </row>
    <row r="86" spans="1:12" ht="16.5" hidden="1" customHeight="1" thickBot="1" x14ac:dyDescent="0.35">
      <c r="A86" s="91" t="s">
        <v>222</v>
      </c>
      <c r="B86" s="92"/>
      <c r="C86" s="48">
        <v>24</v>
      </c>
      <c r="D86" s="93">
        <f ca="1">((100/(I74))*C86)/100</f>
        <v>1</v>
      </c>
      <c r="E86" s="94"/>
      <c r="F86" s="108"/>
      <c r="G86" s="108"/>
      <c r="H86" s="115"/>
      <c r="I86" s="116"/>
      <c r="J86" s="117"/>
      <c r="K86" s="49" t="s">
        <v>157</v>
      </c>
      <c r="L86" s="50">
        <f ca="1">(IF(B74&gt;1.5,(I74/(B74+2)+L80+MAX(0,L81-L80)+MAX(0,L82-L81)+MAX(0,L83-L82)+MAX(0,L84-L83)+MAX(0,L85-L84)),IF(B74=1,(I74/(B74+3)+L85),IF(B74=0,I74/4+L85))))</f>
        <v>24</v>
      </c>
    </row>
    <row r="87" spans="1:12" x14ac:dyDescent="0.3">
      <c r="A87" s="150" t="s">
        <v>258</v>
      </c>
      <c r="B87" s="151"/>
      <c r="C87" s="151"/>
      <c r="D87" s="151"/>
      <c r="E87" s="151"/>
      <c r="F87" s="151"/>
      <c r="G87" s="151"/>
      <c r="H87" s="151"/>
      <c r="I87" s="151"/>
      <c r="J87" s="152"/>
    </row>
    <row r="88" spans="1:12" x14ac:dyDescent="0.3">
      <c r="A88" s="150" t="s">
        <v>51</v>
      </c>
      <c r="B88" s="151"/>
      <c r="C88" s="151"/>
      <c r="D88" s="151"/>
      <c r="E88" s="151"/>
      <c r="F88" s="151"/>
      <c r="G88" s="151"/>
      <c r="H88" s="151"/>
      <c r="I88" s="151"/>
      <c r="J88" s="152"/>
    </row>
    <row r="89" spans="1:12" ht="15" customHeight="1" x14ac:dyDescent="0.3">
      <c r="A89" s="244" t="s">
        <v>118</v>
      </c>
      <c r="B89" s="245"/>
      <c r="C89" s="245"/>
      <c r="D89" s="245"/>
      <c r="E89" s="245"/>
      <c r="F89" s="245"/>
      <c r="G89" s="245"/>
      <c r="H89" s="245"/>
      <c r="I89" s="245"/>
      <c r="J89" s="246"/>
    </row>
    <row r="90" spans="1:12" x14ac:dyDescent="0.3">
      <c r="A90" s="135" t="s">
        <v>24</v>
      </c>
      <c r="B90" s="136"/>
      <c r="C90" s="136"/>
      <c r="D90" s="136"/>
      <c r="E90" s="136"/>
      <c r="F90" s="136"/>
      <c r="G90" s="136"/>
      <c r="H90" s="136"/>
      <c r="I90" s="136"/>
      <c r="J90" s="137"/>
    </row>
    <row r="91" spans="1:12" x14ac:dyDescent="0.3">
      <c r="A91" s="132" t="s">
        <v>111</v>
      </c>
      <c r="B91" s="133"/>
      <c r="C91" s="133"/>
      <c r="D91" s="133"/>
      <c r="E91" s="133"/>
      <c r="F91" s="134"/>
      <c r="G91" s="138">
        <v>21100</v>
      </c>
      <c r="H91" s="139"/>
      <c r="I91" s="139"/>
      <c r="J91" s="140"/>
    </row>
    <row r="92" spans="1:12" x14ac:dyDescent="0.3">
      <c r="A92" s="150" t="s">
        <v>148</v>
      </c>
      <c r="B92" s="151"/>
      <c r="C92" s="151"/>
      <c r="D92" s="151"/>
      <c r="E92" s="151"/>
      <c r="F92" s="152"/>
      <c r="G92" s="153" t="s">
        <v>149</v>
      </c>
      <c r="H92" s="148"/>
      <c r="I92" s="148"/>
      <c r="J92" s="149"/>
    </row>
    <row r="93" spans="1:12" x14ac:dyDescent="0.3">
      <c r="A93" s="150" t="s">
        <v>240</v>
      </c>
      <c r="B93" s="151"/>
      <c r="C93" s="151"/>
      <c r="D93" s="151"/>
      <c r="E93" s="151"/>
      <c r="F93" s="152"/>
      <c r="G93" s="153" t="s">
        <v>149</v>
      </c>
      <c r="H93" s="148"/>
      <c r="I93" s="148"/>
      <c r="J93" s="149"/>
    </row>
    <row r="94" spans="1:12" x14ac:dyDescent="0.3">
      <c r="A94" s="150" t="s">
        <v>73</v>
      </c>
      <c r="B94" s="151"/>
      <c r="C94" s="151"/>
      <c r="D94" s="151"/>
      <c r="E94" s="151"/>
      <c r="F94" s="152"/>
      <c r="G94" s="153" t="s">
        <v>150</v>
      </c>
      <c r="H94" s="148"/>
      <c r="I94" s="148"/>
      <c r="J94" s="149"/>
    </row>
    <row r="95" spans="1:12" x14ac:dyDescent="0.3">
      <c r="A95" s="150" t="s">
        <v>95</v>
      </c>
      <c r="B95" s="145"/>
      <c r="C95" s="145"/>
      <c r="D95" s="145"/>
      <c r="E95" s="145"/>
      <c r="F95" s="146"/>
      <c r="G95" s="153" t="s">
        <v>146</v>
      </c>
      <c r="H95" s="148"/>
      <c r="I95" s="148"/>
      <c r="J95" s="149"/>
    </row>
    <row r="96" spans="1:12" s="51" customFormat="1" ht="14.55" customHeight="1" x14ac:dyDescent="0.3">
      <c r="A96" s="138" t="s">
        <v>103</v>
      </c>
      <c r="B96" s="136"/>
      <c r="C96" s="136"/>
      <c r="D96" s="136"/>
      <c r="E96" s="136"/>
      <c r="F96" s="137"/>
      <c r="G96" s="150">
        <f>G91*0.8</f>
        <v>16880</v>
      </c>
      <c r="H96" s="151"/>
      <c r="I96" s="151"/>
      <c r="J96" s="152"/>
    </row>
    <row r="97" spans="1:256" s="51" customFormat="1" ht="14.55" hidden="1" customHeight="1" x14ac:dyDescent="0.3">
      <c r="A97" s="76" t="s">
        <v>168</v>
      </c>
      <c r="B97" s="77"/>
      <c r="C97" s="77"/>
      <c r="D97" s="77"/>
      <c r="E97" s="77"/>
      <c r="F97" s="77"/>
      <c r="G97" s="77"/>
      <c r="H97" s="77"/>
      <c r="I97" s="77"/>
      <c r="J97" s="78"/>
      <c r="K97" s="52"/>
      <c r="L97" s="52"/>
      <c r="M97" s="52"/>
      <c r="N97" s="52"/>
      <c r="O97" s="52"/>
      <c r="P97" s="52"/>
      <c r="Q97" s="52"/>
      <c r="R97" s="52"/>
      <c r="S97" s="52"/>
      <c r="T97" s="52"/>
      <c r="U97" s="52"/>
      <c r="V97" s="52"/>
      <c r="W97" s="52"/>
      <c r="X97" s="52"/>
      <c r="Y97" s="52"/>
      <c r="Z97" s="52"/>
      <c r="AA97" s="52"/>
      <c r="AB97" s="52"/>
      <c r="AC97" s="52"/>
      <c r="AD97" s="52"/>
      <c r="AE97" s="52"/>
      <c r="AF97" s="52"/>
      <c r="AG97" s="52"/>
      <c r="AH97" s="52"/>
      <c r="AI97" s="52"/>
      <c r="AJ97" s="52"/>
      <c r="AK97" s="52"/>
      <c r="AL97" s="52"/>
      <c r="AM97" s="52"/>
      <c r="AN97" s="52"/>
      <c r="AO97" s="52"/>
      <c r="AP97" s="52"/>
      <c r="AQ97" s="52"/>
      <c r="AR97" s="52"/>
      <c r="AS97" s="52"/>
      <c r="AT97" s="52"/>
      <c r="AU97" s="52"/>
      <c r="AV97" s="52"/>
      <c r="AW97" s="52"/>
      <c r="AX97" s="52"/>
      <c r="AY97" s="52"/>
      <c r="AZ97" s="52"/>
      <c r="BA97" s="52"/>
      <c r="BB97" s="52"/>
      <c r="BC97" s="52"/>
      <c r="BD97" s="52"/>
      <c r="BE97" s="52"/>
      <c r="BF97" s="52"/>
      <c r="BG97" s="52"/>
      <c r="BH97" s="52"/>
      <c r="BI97" s="52"/>
      <c r="BJ97" s="52"/>
      <c r="BK97" s="52"/>
      <c r="BL97" s="52"/>
      <c r="BM97" s="52"/>
      <c r="BN97" s="52"/>
      <c r="BO97" s="52"/>
      <c r="BP97" s="52"/>
      <c r="BQ97" s="52"/>
      <c r="BR97" s="52"/>
      <c r="BS97" s="52"/>
      <c r="BT97" s="52"/>
      <c r="BU97" s="52"/>
      <c r="BV97" s="52"/>
      <c r="BW97" s="52"/>
      <c r="BX97" s="52"/>
      <c r="BY97" s="52"/>
      <c r="BZ97" s="52"/>
      <c r="CA97" s="52"/>
      <c r="CB97" s="52"/>
      <c r="CC97" s="52"/>
      <c r="CD97" s="52"/>
      <c r="CE97" s="52"/>
      <c r="CF97" s="52"/>
      <c r="CG97" s="52"/>
      <c r="CH97" s="52"/>
      <c r="CI97" s="52"/>
      <c r="CJ97" s="52"/>
      <c r="CK97" s="52"/>
      <c r="CL97" s="52"/>
      <c r="CM97" s="52"/>
      <c r="CN97" s="52"/>
      <c r="CO97" s="52"/>
      <c r="CP97" s="52"/>
      <c r="CQ97" s="52"/>
      <c r="CR97" s="52"/>
      <c r="CS97" s="52"/>
      <c r="CT97" s="52"/>
      <c r="CU97" s="52"/>
      <c r="CV97" s="52"/>
      <c r="CW97" s="52"/>
      <c r="CX97" s="52"/>
      <c r="CY97" s="52"/>
      <c r="CZ97" s="52"/>
      <c r="DA97" s="52"/>
      <c r="DB97" s="52"/>
      <c r="DC97" s="52"/>
      <c r="DD97" s="52"/>
      <c r="DE97" s="52"/>
      <c r="DF97" s="52"/>
      <c r="DG97" s="52"/>
      <c r="DH97" s="52"/>
      <c r="DI97" s="52"/>
      <c r="DJ97" s="52"/>
      <c r="DK97" s="52"/>
      <c r="DL97" s="52"/>
      <c r="DM97" s="52"/>
      <c r="DN97" s="52"/>
      <c r="DO97" s="52"/>
      <c r="DP97" s="52"/>
      <c r="DQ97" s="52"/>
      <c r="DR97" s="52"/>
      <c r="DS97" s="52"/>
      <c r="DT97" s="52"/>
      <c r="DU97" s="52"/>
      <c r="DV97" s="52"/>
      <c r="DW97" s="52"/>
      <c r="DX97" s="52"/>
      <c r="DY97" s="52"/>
      <c r="DZ97" s="52"/>
      <c r="EA97" s="52"/>
      <c r="EB97" s="52"/>
      <c r="EC97" s="52"/>
      <c r="ED97" s="52"/>
      <c r="EE97" s="52"/>
      <c r="EF97" s="52"/>
      <c r="EG97" s="52"/>
      <c r="EH97" s="52"/>
      <c r="EI97" s="52"/>
      <c r="EJ97" s="52"/>
      <c r="EK97" s="52"/>
      <c r="EL97" s="52"/>
      <c r="EM97" s="52"/>
      <c r="EN97" s="52"/>
      <c r="EO97" s="52"/>
      <c r="EP97" s="52"/>
      <c r="EQ97" s="52"/>
      <c r="ER97" s="52"/>
      <c r="ES97" s="52"/>
      <c r="ET97" s="52"/>
      <c r="EU97" s="52"/>
      <c r="EV97" s="52"/>
      <c r="EW97" s="52"/>
      <c r="EX97" s="52"/>
      <c r="EY97" s="52"/>
      <c r="EZ97" s="52"/>
      <c r="FA97" s="52"/>
      <c r="FB97" s="52"/>
      <c r="FC97" s="52"/>
      <c r="FD97" s="52"/>
      <c r="FE97" s="52"/>
      <c r="FF97" s="52"/>
      <c r="FG97" s="52"/>
      <c r="FH97" s="52"/>
      <c r="FI97" s="52"/>
      <c r="FJ97" s="52"/>
      <c r="FK97" s="52"/>
      <c r="FL97" s="52"/>
      <c r="FM97" s="52"/>
      <c r="FN97" s="52"/>
      <c r="FO97" s="52"/>
      <c r="FP97" s="52"/>
      <c r="FQ97" s="52"/>
      <c r="FR97" s="52"/>
      <c r="FS97" s="52"/>
      <c r="FT97" s="52"/>
      <c r="FU97" s="52"/>
      <c r="FV97" s="52"/>
      <c r="FW97" s="52"/>
      <c r="FX97" s="52"/>
      <c r="FY97" s="52"/>
      <c r="FZ97" s="52"/>
      <c r="GA97" s="52"/>
      <c r="GB97" s="52"/>
      <c r="GC97" s="52"/>
      <c r="GD97" s="52"/>
      <c r="GE97" s="52"/>
      <c r="GF97" s="52"/>
      <c r="GG97" s="52"/>
      <c r="GH97" s="52"/>
      <c r="GI97" s="52"/>
      <c r="GJ97" s="52"/>
      <c r="GK97" s="52"/>
      <c r="GL97" s="52"/>
      <c r="GM97" s="52"/>
      <c r="GN97" s="52"/>
      <c r="GO97" s="52"/>
      <c r="GP97" s="52"/>
      <c r="GQ97" s="52"/>
      <c r="GR97" s="52"/>
      <c r="GS97" s="52"/>
      <c r="GT97" s="52"/>
      <c r="GU97" s="52"/>
      <c r="GV97" s="52"/>
      <c r="GW97" s="52"/>
      <c r="GX97" s="52"/>
      <c r="GY97" s="52"/>
      <c r="GZ97" s="52"/>
      <c r="HA97" s="52"/>
      <c r="HB97" s="52"/>
      <c r="HC97" s="52"/>
      <c r="HD97" s="52"/>
      <c r="HE97" s="52"/>
      <c r="HF97" s="52"/>
      <c r="HG97" s="52"/>
      <c r="HH97" s="52"/>
      <c r="HI97" s="52"/>
      <c r="HJ97" s="52"/>
      <c r="HK97" s="52"/>
      <c r="HL97" s="52"/>
      <c r="HM97" s="52"/>
      <c r="HN97" s="52"/>
      <c r="HO97" s="52"/>
      <c r="HP97" s="52"/>
      <c r="HQ97" s="52"/>
      <c r="HR97" s="52"/>
      <c r="HS97" s="52"/>
      <c r="HT97" s="52"/>
      <c r="HU97" s="52"/>
      <c r="HV97" s="52"/>
      <c r="HW97" s="52"/>
      <c r="HX97" s="52"/>
      <c r="HY97" s="52"/>
      <c r="HZ97" s="52"/>
      <c r="IA97" s="52"/>
      <c r="IB97" s="52"/>
      <c r="IC97" s="52"/>
      <c r="ID97" s="52"/>
      <c r="IE97" s="52"/>
      <c r="IF97" s="52"/>
      <c r="IG97" s="52"/>
      <c r="IH97" s="52"/>
      <c r="II97" s="52"/>
      <c r="IJ97" s="52"/>
      <c r="IK97" s="52"/>
      <c r="IL97" s="52"/>
      <c r="IM97" s="52"/>
      <c r="IN97" s="52"/>
      <c r="IO97" s="52"/>
      <c r="IP97" s="52"/>
      <c r="IQ97" s="52"/>
      <c r="IR97" s="52"/>
      <c r="IS97" s="52"/>
      <c r="IT97" s="52"/>
      <c r="IU97" s="52"/>
      <c r="IV97" s="52"/>
    </row>
    <row r="98" spans="1:256" s="51" customFormat="1" ht="14.55" hidden="1" customHeight="1" x14ac:dyDescent="0.3">
      <c r="A98" s="220" t="s">
        <v>169</v>
      </c>
      <c r="B98" s="222"/>
      <c r="C98" s="53" t="s">
        <v>173</v>
      </c>
      <c r="D98" s="247" t="s">
        <v>170</v>
      </c>
      <c r="E98" s="248"/>
      <c r="F98" s="249"/>
      <c r="G98" s="220" t="s">
        <v>171</v>
      </c>
      <c r="H98" s="221"/>
      <c r="I98" s="221"/>
      <c r="J98" s="222"/>
      <c r="K98" s="52"/>
      <c r="L98" s="52"/>
      <c r="M98" s="52"/>
      <c r="N98" s="52"/>
      <c r="O98" s="52"/>
      <c r="P98" s="52"/>
      <c r="Q98" s="52"/>
      <c r="R98" s="52"/>
      <c r="S98" s="52"/>
      <c r="T98" s="52"/>
      <c r="U98" s="52"/>
      <c r="V98" s="52"/>
      <c r="W98" s="52"/>
      <c r="X98" s="52"/>
      <c r="Y98" s="52"/>
      <c r="Z98" s="52"/>
      <c r="AA98" s="52"/>
      <c r="AB98" s="52"/>
      <c r="AC98" s="52"/>
      <c r="AD98" s="52"/>
      <c r="AE98" s="52"/>
      <c r="AF98" s="52"/>
      <c r="AG98" s="52"/>
      <c r="AH98" s="52"/>
      <c r="AI98" s="52"/>
      <c r="AJ98" s="52"/>
      <c r="AK98" s="52"/>
      <c r="AL98" s="52"/>
      <c r="AM98" s="52"/>
      <c r="AN98" s="52"/>
      <c r="AO98" s="52"/>
      <c r="AP98" s="52"/>
      <c r="AQ98" s="52"/>
      <c r="AR98" s="52"/>
      <c r="AS98" s="52"/>
      <c r="AT98" s="52"/>
      <c r="AU98" s="52"/>
      <c r="AV98" s="52"/>
      <c r="AW98" s="52"/>
      <c r="AX98" s="52"/>
      <c r="AY98" s="52"/>
      <c r="AZ98" s="52"/>
      <c r="BA98" s="52"/>
      <c r="BB98" s="52"/>
      <c r="BC98" s="52"/>
      <c r="BD98" s="52"/>
      <c r="BE98" s="52"/>
      <c r="BF98" s="52"/>
      <c r="BG98" s="52"/>
      <c r="BH98" s="52"/>
      <c r="BI98" s="52"/>
      <c r="BJ98" s="52"/>
      <c r="BK98" s="52"/>
      <c r="BL98" s="52"/>
      <c r="BM98" s="52"/>
      <c r="BN98" s="52"/>
      <c r="BO98" s="52"/>
      <c r="BP98" s="52"/>
      <c r="BQ98" s="52"/>
      <c r="BR98" s="52"/>
      <c r="BS98" s="52"/>
      <c r="BT98" s="52"/>
      <c r="BU98" s="52"/>
      <c r="BV98" s="52"/>
      <c r="BW98" s="52"/>
      <c r="BX98" s="52"/>
      <c r="BY98" s="52"/>
      <c r="BZ98" s="52"/>
      <c r="CA98" s="52"/>
      <c r="CB98" s="52"/>
      <c r="CC98" s="52"/>
      <c r="CD98" s="52"/>
      <c r="CE98" s="52"/>
      <c r="CF98" s="52"/>
      <c r="CG98" s="52"/>
      <c r="CH98" s="52"/>
      <c r="CI98" s="52"/>
      <c r="CJ98" s="52"/>
      <c r="CK98" s="52"/>
      <c r="CL98" s="52"/>
      <c r="CM98" s="52"/>
      <c r="CN98" s="52"/>
      <c r="CO98" s="52"/>
      <c r="CP98" s="52"/>
      <c r="CQ98" s="52"/>
      <c r="CR98" s="52"/>
      <c r="CS98" s="52"/>
      <c r="CT98" s="52"/>
      <c r="CU98" s="52"/>
      <c r="CV98" s="52"/>
      <c r="CW98" s="52"/>
      <c r="CX98" s="52"/>
      <c r="CY98" s="52"/>
      <c r="CZ98" s="52"/>
      <c r="DA98" s="52"/>
      <c r="DB98" s="52"/>
      <c r="DC98" s="52"/>
      <c r="DD98" s="52"/>
      <c r="DE98" s="52"/>
      <c r="DF98" s="52"/>
      <c r="DG98" s="52"/>
      <c r="DH98" s="52"/>
      <c r="DI98" s="52"/>
      <c r="DJ98" s="52"/>
      <c r="DK98" s="52"/>
      <c r="DL98" s="52"/>
      <c r="DM98" s="52"/>
      <c r="DN98" s="52"/>
      <c r="DO98" s="52"/>
      <c r="DP98" s="52"/>
      <c r="DQ98" s="52"/>
      <c r="DR98" s="52"/>
      <c r="DS98" s="52"/>
      <c r="DT98" s="52"/>
      <c r="DU98" s="52"/>
      <c r="DV98" s="52"/>
      <c r="DW98" s="52"/>
      <c r="DX98" s="52"/>
      <c r="DY98" s="52"/>
      <c r="DZ98" s="52"/>
      <c r="EA98" s="52"/>
      <c r="EB98" s="52"/>
      <c r="EC98" s="52"/>
      <c r="ED98" s="52"/>
      <c r="EE98" s="52"/>
      <c r="EF98" s="52"/>
      <c r="EG98" s="52"/>
      <c r="EH98" s="52"/>
      <c r="EI98" s="52"/>
      <c r="EJ98" s="52"/>
      <c r="EK98" s="52"/>
      <c r="EL98" s="52"/>
      <c r="EM98" s="52"/>
      <c r="EN98" s="52"/>
      <c r="EO98" s="52"/>
      <c r="EP98" s="52"/>
      <c r="EQ98" s="52"/>
      <c r="ER98" s="52"/>
      <c r="ES98" s="52"/>
      <c r="ET98" s="52"/>
      <c r="EU98" s="52"/>
      <c r="EV98" s="52"/>
      <c r="EW98" s="52"/>
      <c r="EX98" s="52"/>
      <c r="EY98" s="52"/>
      <c r="EZ98" s="52"/>
      <c r="FA98" s="52"/>
      <c r="FB98" s="52"/>
      <c r="FC98" s="52"/>
      <c r="FD98" s="52"/>
      <c r="FE98" s="52"/>
      <c r="FF98" s="52"/>
      <c r="FG98" s="52"/>
      <c r="FH98" s="52"/>
      <c r="FI98" s="52"/>
      <c r="FJ98" s="52"/>
      <c r="FK98" s="52"/>
      <c r="FL98" s="52"/>
      <c r="FM98" s="52"/>
      <c r="FN98" s="52"/>
      <c r="FO98" s="52"/>
      <c r="FP98" s="52"/>
      <c r="FQ98" s="52"/>
      <c r="FR98" s="52"/>
      <c r="FS98" s="52"/>
      <c r="FT98" s="52"/>
      <c r="FU98" s="52"/>
      <c r="FV98" s="52"/>
      <c r="FW98" s="52"/>
      <c r="FX98" s="52"/>
      <c r="FY98" s="52"/>
      <c r="FZ98" s="52"/>
      <c r="GA98" s="52"/>
      <c r="GB98" s="52"/>
      <c r="GC98" s="52"/>
      <c r="GD98" s="52"/>
      <c r="GE98" s="52"/>
      <c r="GF98" s="52"/>
      <c r="GG98" s="52"/>
      <c r="GH98" s="52"/>
      <c r="GI98" s="52"/>
      <c r="GJ98" s="52"/>
      <c r="GK98" s="52"/>
      <c r="GL98" s="52"/>
      <c r="GM98" s="52"/>
      <c r="GN98" s="52"/>
      <c r="GO98" s="52"/>
      <c r="GP98" s="52"/>
      <c r="GQ98" s="52"/>
      <c r="GR98" s="52"/>
      <c r="GS98" s="52"/>
      <c r="GT98" s="52"/>
      <c r="GU98" s="52"/>
      <c r="GV98" s="52"/>
      <c r="GW98" s="52"/>
      <c r="GX98" s="52"/>
      <c r="GY98" s="52"/>
      <c r="GZ98" s="52"/>
      <c r="HA98" s="52"/>
      <c r="HB98" s="52"/>
      <c r="HC98" s="52"/>
      <c r="HD98" s="52"/>
      <c r="HE98" s="52"/>
      <c r="HF98" s="52"/>
      <c r="HG98" s="52"/>
      <c r="HH98" s="52"/>
      <c r="HI98" s="52"/>
      <c r="HJ98" s="52"/>
      <c r="HK98" s="52"/>
      <c r="HL98" s="52"/>
      <c r="HM98" s="52"/>
      <c r="HN98" s="52"/>
      <c r="HO98" s="52"/>
      <c r="HP98" s="52"/>
      <c r="HQ98" s="52"/>
      <c r="HR98" s="52"/>
      <c r="HS98" s="52"/>
      <c r="HT98" s="52"/>
      <c r="HU98" s="52"/>
      <c r="HV98" s="52"/>
      <c r="HW98" s="52"/>
      <c r="HX98" s="52"/>
      <c r="HY98" s="52"/>
      <c r="HZ98" s="52"/>
      <c r="IA98" s="52"/>
      <c r="IB98" s="52"/>
      <c r="IC98" s="52"/>
      <c r="ID98" s="52"/>
      <c r="IE98" s="52"/>
      <c r="IF98" s="52"/>
      <c r="IG98" s="52"/>
      <c r="IH98" s="52"/>
      <c r="II98" s="52"/>
      <c r="IJ98" s="52"/>
      <c r="IK98" s="52"/>
      <c r="IL98" s="52"/>
      <c r="IM98" s="52"/>
      <c r="IN98" s="52"/>
      <c r="IO98" s="52"/>
      <c r="IP98" s="52"/>
      <c r="IQ98" s="52"/>
      <c r="IR98" s="52"/>
      <c r="IS98" s="52"/>
      <c r="IT98" s="52"/>
      <c r="IU98" s="52"/>
      <c r="IV98" s="52"/>
    </row>
    <row r="99" spans="1:256" s="51" customFormat="1" ht="14.55" hidden="1" customHeight="1" x14ac:dyDescent="0.3">
      <c r="A99" s="66" t="s">
        <v>172</v>
      </c>
      <c r="B99" s="67"/>
      <c r="C99" s="54">
        <f>COUNT(D114:E116)+COUNT(D118:E120)+COUNT(D122:E128)+COUNT(D130:E136)*6+COUNT(D138:E143)+COUNT(D146:E152)*2+COUNT(D154:E159)+COUNT(D162:E168)*2+COUNT(D170:E176)*2+COUNT(D178:E184)+COUNT(D186:E191)+COUNT(D194:E200)+COUNT(D202:E208)*2+COUNT(D210:E216)</f>
        <v>150</v>
      </c>
      <c r="D99" s="129">
        <f>SUM(D114:E116)+SUM(D118:E120)+SUM(D122:E128)+SUM(D130:E136)*6+SUM(D138:E143)+SUM(D146:E152)*2+SUM(D154:E159)+SUM(D162:E168)*2+SUM(D170:E176)*2+SUM(D178:E184)+SUM(D186:E191)+SUM(D194:E200)+SUM(D202:E208)*4+SUM(D210:E216)</f>
        <v>120544.74432</v>
      </c>
      <c r="E99" s="130"/>
      <c r="F99" s="131"/>
      <c r="G99" s="234">
        <f>SUM(G114:G116)+SUM(G118:G120)+SUM(G122:G128)+SUM(G130:G136)*6+SUM(G138:G143)+SUM(G146:G152)*2+SUM(G154:G159)+SUM(G162:G168)*2+SUM(G170:G176)*2+SUM(G178:G184)+SUM(G186:G191)+SUM(G194:G200)+SUM(G202:G208)*2+SUM(G210:G216)</f>
        <v>176228.552448</v>
      </c>
      <c r="H99" s="235"/>
      <c r="I99" s="235"/>
      <c r="J99" s="236"/>
      <c r="K99" s="52"/>
      <c r="L99" s="52"/>
      <c r="M99" s="52"/>
      <c r="N99" s="52"/>
      <c r="O99" s="52"/>
      <c r="P99" s="52"/>
      <c r="Q99" s="52"/>
      <c r="R99" s="52"/>
      <c r="S99" s="52"/>
      <c r="T99" s="52"/>
      <c r="U99" s="52"/>
      <c r="V99" s="52"/>
      <c r="W99" s="52"/>
      <c r="X99" s="52"/>
      <c r="Y99" s="52"/>
      <c r="Z99" s="52"/>
      <c r="AA99" s="52"/>
      <c r="AB99" s="52"/>
      <c r="AC99" s="52"/>
      <c r="AD99" s="52"/>
      <c r="AE99" s="52"/>
      <c r="AF99" s="52"/>
      <c r="AG99" s="52"/>
      <c r="AH99" s="52"/>
      <c r="AI99" s="52"/>
      <c r="AJ99" s="52"/>
      <c r="AK99" s="52"/>
      <c r="AL99" s="52"/>
      <c r="AM99" s="52"/>
      <c r="AN99" s="52"/>
      <c r="AO99" s="52"/>
      <c r="AP99" s="52"/>
      <c r="AQ99" s="52"/>
      <c r="AR99" s="52"/>
      <c r="AS99" s="52"/>
      <c r="AT99" s="52"/>
      <c r="AU99" s="52"/>
      <c r="AV99" s="52"/>
      <c r="AW99" s="52"/>
      <c r="AX99" s="52"/>
      <c r="AY99" s="52"/>
      <c r="AZ99" s="52"/>
      <c r="BA99" s="52"/>
      <c r="BB99" s="52"/>
      <c r="BC99" s="52"/>
      <c r="BD99" s="52"/>
      <c r="BE99" s="52"/>
      <c r="BF99" s="52"/>
      <c r="BG99" s="52"/>
      <c r="BH99" s="52"/>
      <c r="BI99" s="52"/>
      <c r="BJ99" s="52"/>
      <c r="BK99" s="52"/>
      <c r="BL99" s="52"/>
      <c r="BM99" s="52"/>
      <c r="BN99" s="52"/>
      <c r="BO99" s="52"/>
      <c r="BP99" s="52"/>
      <c r="BQ99" s="52"/>
      <c r="BR99" s="52"/>
      <c r="BS99" s="52"/>
      <c r="BT99" s="52"/>
      <c r="BU99" s="52"/>
      <c r="BV99" s="52"/>
      <c r="BW99" s="52"/>
      <c r="BX99" s="52"/>
      <c r="BY99" s="52"/>
      <c r="BZ99" s="52"/>
      <c r="CA99" s="52"/>
      <c r="CB99" s="52"/>
      <c r="CC99" s="52"/>
      <c r="CD99" s="52"/>
      <c r="CE99" s="52"/>
      <c r="CF99" s="52"/>
      <c r="CG99" s="52"/>
      <c r="CH99" s="52"/>
      <c r="CI99" s="52"/>
      <c r="CJ99" s="52"/>
      <c r="CK99" s="52"/>
      <c r="CL99" s="52"/>
      <c r="CM99" s="52"/>
      <c r="CN99" s="52"/>
      <c r="CO99" s="52"/>
      <c r="CP99" s="52"/>
      <c r="CQ99" s="52"/>
      <c r="CR99" s="52"/>
      <c r="CS99" s="52"/>
      <c r="CT99" s="52"/>
      <c r="CU99" s="52"/>
      <c r="CV99" s="52"/>
      <c r="CW99" s="52"/>
      <c r="CX99" s="52"/>
      <c r="CY99" s="52"/>
      <c r="CZ99" s="52"/>
      <c r="DA99" s="52"/>
      <c r="DB99" s="52"/>
      <c r="DC99" s="52"/>
      <c r="DD99" s="52"/>
      <c r="DE99" s="52"/>
      <c r="DF99" s="52"/>
      <c r="DG99" s="52"/>
      <c r="DH99" s="52"/>
      <c r="DI99" s="52"/>
      <c r="DJ99" s="52"/>
      <c r="DK99" s="52"/>
      <c r="DL99" s="52"/>
      <c r="DM99" s="52"/>
      <c r="DN99" s="52"/>
      <c r="DO99" s="52"/>
      <c r="DP99" s="52"/>
      <c r="DQ99" s="52"/>
      <c r="DR99" s="52"/>
      <c r="DS99" s="52"/>
      <c r="DT99" s="52"/>
      <c r="DU99" s="52"/>
      <c r="DV99" s="52"/>
      <c r="DW99" s="52"/>
      <c r="DX99" s="52"/>
      <c r="DY99" s="52"/>
      <c r="DZ99" s="52"/>
      <c r="EA99" s="52"/>
      <c r="EB99" s="52"/>
      <c r="EC99" s="52"/>
      <c r="ED99" s="52"/>
      <c r="EE99" s="52"/>
      <c r="EF99" s="52"/>
      <c r="EG99" s="52"/>
      <c r="EH99" s="52"/>
      <c r="EI99" s="52"/>
      <c r="EJ99" s="52"/>
      <c r="EK99" s="52"/>
      <c r="EL99" s="52"/>
      <c r="EM99" s="52"/>
      <c r="EN99" s="52"/>
      <c r="EO99" s="52"/>
      <c r="EP99" s="52"/>
      <c r="EQ99" s="52"/>
      <c r="ER99" s="52"/>
      <c r="ES99" s="52"/>
      <c r="ET99" s="52"/>
      <c r="EU99" s="52"/>
      <c r="EV99" s="52"/>
      <c r="EW99" s="52"/>
      <c r="EX99" s="52"/>
      <c r="EY99" s="52"/>
      <c r="EZ99" s="52"/>
      <c r="FA99" s="52"/>
      <c r="FB99" s="52"/>
      <c r="FC99" s="52"/>
      <c r="FD99" s="52"/>
      <c r="FE99" s="52"/>
      <c r="FF99" s="52"/>
      <c r="FG99" s="52"/>
      <c r="FH99" s="52"/>
      <c r="FI99" s="52"/>
      <c r="FJ99" s="52"/>
      <c r="FK99" s="52"/>
      <c r="FL99" s="52"/>
      <c r="FM99" s="52"/>
      <c r="FN99" s="52"/>
      <c r="FO99" s="52"/>
      <c r="FP99" s="52"/>
      <c r="FQ99" s="52"/>
      <c r="FR99" s="52"/>
      <c r="FS99" s="52"/>
      <c r="FT99" s="52"/>
      <c r="FU99" s="52"/>
      <c r="FV99" s="52"/>
      <c r="FW99" s="52"/>
      <c r="FX99" s="52"/>
      <c r="FY99" s="52"/>
      <c r="FZ99" s="52"/>
      <c r="GA99" s="52"/>
      <c r="GB99" s="52"/>
      <c r="GC99" s="52"/>
      <c r="GD99" s="52"/>
      <c r="GE99" s="52"/>
      <c r="GF99" s="52"/>
      <c r="GG99" s="52"/>
      <c r="GH99" s="52"/>
      <c r="GI99" s="52"/>
      <c r="GJ99" s="52"/>
      <c r="GK99" s="52"/>
      <c r="GL99" s="52"/>
      <c r="GM99" s="52"/>
      <c r="GN99" s="52"/>
      <c r="GO99" s="52"/>
      <c r="GP99" s="52"/>
      <c r="GQ99" s="52"/>
      <c r="GR99" s="52"/>
      <c r="GS99" s="52"/>
      <c r="GT99" s="52"/>
      <c r="GU99" s="52"/>
      <c r="GV99" s="52"/>
      <c r="GW99" s="52"/>
      <c r="GX99" s="52"/>
      <c r="GY99" s="52"/>
      <c r="GZ99" s="52"/>
      <c r="HA99" s="52"/>
      <c r="HB99" s="52"/>
      <c r="HC99" s="52"/>
      <c r="HD99" s="52"/>
      <c r="HE99" s="52"/>
      <c r="HF99" s="52"/>
      <c r="HG99" s="52"/>
      <c r="HH99" s="52"/>
      <c r="HI99" s="52"/>
      <c r="HJ99" s="52"/>
      <c r="HK99" s="52"/>
      <c r="HL99" s="52"/>
      <c r="HM99" s="52"/>
      <c r="HN99" s="52"/>
      <c r="HO99" s="52"/>
      <c r="HP99" s="52"/>
      <c r="HQ99" s="52"/>
      <c r="HR99" s="52"/>
      <c r="HS99" s="52"/>
      <c r="HT99" s="52"/>
      <c r="HU99" s="52"/>
      <c r="HV99" s="52"/>
      <c r="HW99" s="52"/>
      <c r="HX99" s="52"/>
      <c r="HY99" s="52"/>
      <c r="HZ99" s="52"/>
      <c r="IA99" s="52"/>
      <c r="IB99" s="52"/>
      <c r="IC99" s="52"/>
      <c r="ID99" s="52"/>
      <c r="IE99" s="52"/>
      <c r="IF99" s="52"/>
      <c r="IG99" s="52"/>
      <c r="IH99" s="52"/>
      <c r="II99" s="52"/>
      <c r="IJ99" s="52"/>
      <c r="IK99" s="52"/>
      <c r="IL99" s="52"/>
      <c r="IM99" s="52"/>
      <c r="IN99" s="52"/>
      <c r="IO99" s="52"/>
      <c r="IP99" s="52"/>
      <c r="IQ99" s="52"/>
      <c r="IR99" s="52"/>
      <c r="IS99" s="52"/>
      <c r="IT99" s="52"/>
      <c r="IU99" s="52"/>
      <c r="IV99" s="52"/>
    </row>
    <row r="100" spans="1:256" s="51" customFormat="1" ht="14.55" hidden="1" customHeight="1" x14ac:dyDescent="0.3">
      <c r="A100" s="66" t="s">
        <v>174</v>
      </c>
      <c r="B100" s="67"/>
      <c r="C100" s="54">
        <f>COUNT(D244:E249)*15+COUNT(#REF!)*2</f>
        <v>90</v>
      </c>
      <c r="D100" s="129" t="e">
        <f>SUM(D244:E249)*15+SUM(#REF!)*2</f>
        <v>#REF!</v>
      </c>
      <c r="E100" s="130"/>
      <c r="F100" s="131"/>
      <c r="G100" s="234" t="e">
        <f>SUM(G244:G249)*15+SUM(#REF!)*2</f>
        <v>#REF!</v>
      </c>
      <c r="H100" s="235"/>
      <c r="I100" s="235"/>
      <c r="J100" s="236"/>
      <c r="K100" s="52"/>
      <c r="L100" s="52"/>
      <c r="M100" s="52"/>
      <c r="N100" s="52"/>
      <c r="O100" s="52"/>
      <c r="P100" s="52"/>
      <c r="Q100" s="52"/>
      <c r="R100" s="52"/>
      <c r="S100" s="52"/>
      <c r="T100" s="52"/>
      <c r="U100" s="52"/>
      <c r="V100" s="52"/>
      <c r="W100" s="52"/>
      <c r="X100" s="52"/>
      <c r="Y100" s="52"/>
      <c r="Z100" s="52"/>
      <c r="AA100" s="52"/>
      <c r="AB100" s="52"/>
      <c r="AC100" s="52"/>
      <c r="AD100" s="52"/>
      <c r="AE100" s="52"/>
      <c r="AF100" s="52"/>
      <c r="AG100" s="52"/>
      <c r="AH100" s="52"/>
      <c r="AI100" s="52"/>
      <c r="AJ100" s="52"/>
      <c r="AK100" s="52"/>
      <c r="AL100" s="52"/>
      <c r="AM100" s="52"/>
      <c r="AN100" s="52"/>
      <c r="AO100" s="52"/>
      <c r="AP100" s="52"/>
      <c r="AQ100" s="52"/>
      <c r="AR100" s="52"/>
      <c r="AS100" s="52"/>
      <c r="AT100" s="52"/>
      <c r="AU100" s="52"/>
      <c r="AV100" s="52"/>
      <c r="AW100" s="52"/>
      <c r="AX100" s="52"/>
      <c r="AY100" s="52"/>
      <c r="AZ100" s="52"/>
      <c r="BA100" s="52"/>
      <c r="BB100" s="52"/>
      <c r="BC100" s="52"/>
      <c r="BD100" s="52"/>
      <c r="BE100" s="52"/>
      <c r="BF100" s="52"/>
      <c r="BG100" s="52"/>
      <c r="BH100" s="52"/>
      <c r="BI100" s="52"/>
      <c r="BJ100" s="52"/>
      <c r="BK100" s="52"/>
      <c r="BL100" s="52"/>
      <c r="BM100" s="52"/>
      <c r="BN100" s="52"/>
      <c r="BO100" s="52"/>
      <c r="BP100" s="52"/>
      <c r="BQ100" s="52"/>
      <c r="BR100" s="52"/>
      <c r="BS100" s="52"/>
      <c r="BT100" s="52"/>
      <c r="BU100" s="52"/>
      <c r="BV100" s="52"/>
      <c r="BW100" s="52"/>
      <c r="BX100" s="52"/>
      <c r="BY100" s="52"/>
      <c r="BZ100" s="52"/>
      <c r="CA100" s="52"/>
      <c r="CB100" s="52"/>
      <c r="CC100" s="52"/>
      <c r="CD100" s="52"/>
      <c r="CE100" s="52"/>
      <c r="CF100" s="52"/>
      <c r="CG100" s="52"/>
      <c r="CH100" s="52"/>
      <c r="CI100" s="52"/>
      <c r="CJ100" s="52"/>
      <c r="CK100" s="52"/>
      <c r="CL100" s="52"/>
      <c r="CM100" s="52"/>
      <c r="CN100" s="52"/>
      <c r="CO100" s="52"/>
      <c r="CP100" s="52"/>
      <c r="CQ100" s="52"/>
      <c r="CR100" s="52"/>
      <c r="CS100" s="52"/>
      <c r="CT100" s="52"/>
      <c r="CU100" s="52"/>
      <c r="CV100" s="52"/>
      <c r="CW100" s="52"/>
      <c r="CX100" s="52"/>
      <c r="CY100" s="52"/>
      <c r="CZ100" s="52"/>
      <c r="DA100" s="52"/>
      <c r="DB100" s="52"/>
      <c r="DC100" s="52"/>
      <c r="DD100" s="52"/>
      <c r="DE100" s="52"/>
      <c r="DF100" s="52"/>
      <c r="DG100" s="52"/>
      <c r="DH100" s="52"/>
      <c r="DI100" s="52"/>
      <c r="DJ100" s="52"/>
      <c r="DK100" s="52"/>
      <c r="DL100" s="52"/>
      <c r="DM100" s="52"/>
      <c r="DN100" s="52"/>
      <c r="DO100" s="52"/>
      <c r="DP100" s="52"/>
      <c r="DQ100" s="52"/>
      <c r="DR100" s="52"/>
      <c r="DS100" s="52"/>
      <c r="DT100" s="52"/>
      <c r="DU100" s="52"/>
      <c r="DV100" s="52"/>
      <c r="DW100" s="52"/>
      <c r="DX100" s="52"/>
      <c r="DY100" s="52"/>
      <c r="DZ100" s="52"/>
      <c r="EA100" s="52"/>
      <c r="EB100" s="52"/>
      <c r="EC100" s="52"/>
      <c r="ED100" s="52"/>
      <c r="EE100" s="52"/>
      <c r="EF100" s="52"/>
      <c r="EG100" s="52"/>
      <c r="EH100" s="52"/>
      <c r="EI100" s="52"/>
      <c r="EJ100" s="52"/>
      <c r="EK100" s="52"/>
      <c r="EL100" s="52"/>
      <c r="EM100" s="52"/>
      <c r="EN100" s="52"/>
      <c r="EO100" s="52"/>
      <c r="EP100" s="52"/>
      <c r="EQ100" s="52"/>
      <c r="ER100" s="52"/>
      <c r="ES100" s="52"/>
      <c r="ET100" s="52"/>
      <c r="EU100" s="52"/>
      <c r="EV100" s="52"/>
      <c r="EW100" s="52"/>
      <c r="EX100" s="52"/>
      <c r="EY100" s="52"/>
      <c r="EZ100" s="52"/>
      <c r="FA100" s="52"/>
      <c r="FB100" s="52"/>
      <c r="FC100" s="52"/>
      <c r="FD100" s="52"/>
      <c r="FE100" s="52"/>
      <c r="FF100" s="52"/>
      <c r="FG100" s="52"/>
      <c r="FH100" s="52"/>
      <c r="FI100" s="52"/>
      <c r="FJ100" s="52"/>
      <c r="FK100" s="52"/>
      <c r="FL100" s="52"/>
      <c r="FM100" s="52"/>
      <c r="FN100" s="52"/>
      <c r="FO100" s="52"/>
      <c r="FP100" s="52"/>
      <c r="FQ100" s="52"/>
      <c r="FR100" s="52"/>
      <c r="FS100" s="52"/>
      <c r="FT100" s="52"/>
      <c r="FU100" s="52"/>
      <c r="FV100" s="52"/>
      <c r="FW100" s="52"/>
      <c r="FX100" s="52"/>
      <c r="FY100" s="52"/>
      <c r="FZ100" s="52"/>
      <c r="GA100" s="52"/>
      <c r="GB100" s="52"/>
      <c r="GC100" s="52"/>
      <c r="GD100" s="52"/>
      <c r="GE100" s="52"/>
      <c r="GF100" s="52"/>
      <c r="GG100" s="52"/>
      <c r="GH100" s="52"/>
      <c r="GI100" s="52"/>
      <c r="GJ100" s="52"/>
      <c r="GK100" s="52"/>
      <c r="GL100" s="52"/>
      <c r="GM100" s="52"/>
      <c r="GN100" s="52"/>
      <c r="GO100" s="52"/>
      <c r="GP100" s="52"/>
      <c r="GQ100" s="52"/>
      <c r="GR100" s="52"/>
      <c r="GS100" s="52"/>
      <c r="GT100" s="52"/>
      <c r="GU100" s="52"/>
      <c r="GV100" s="52"/>
      <c r="GW100" s="52"/>
      <c r="GX100" s="52"/>
      <c r="GY100" s="52"/>
      <c r="GZ100" s="52"/>
      <c r="HA100" s="52"/>
      <c r="HB100" s="52"/>
      <c r="HC100" s="52"/>
      <c r="HD100" s="52"/>
      <c r="HE100" s="52"/>
      <c r="HF100" s="52"/>
      <c r="HG100" s="52"/>
      <c r="HH100" s="52"/>
      <c r="HI100" s="52"/>
      <c r="HJ100" s="52"/>
      <c r="HK100" s="52"/>
      <c r="HL100" s="52"/>
      <c r="HM100" s="52"/>
      <c r="HN100" s="52"/>
      <c r="HO100" s="52"/>
      <c r="HP100" s="52"/>
      <c r="HQ100" s="52"/>
      <c r="HR100" s="52"/>
      <c r="HS100" s="52"/>
      <c r="HT100" s="52"/>
      <c r="HU100" s="52"/>
      <c r="HV100" s="52"/>
      <c r="HW100" s="52"/>
      <c r="HX100" s="52"/>
      <c r="HY100" s="52"/>
      <c r="HZ100" s="52"/>
      <c r="IA100" s="52"/>
      <c r="IB100" s="52"/>
      <c r="IC100" s="52"/>
      <c r="ID100" s="52"/>
      <c r="IE100" s="52"/>
      <c r="IF100" s="52"/>
      <c r="IG100" s="52"/>
      <c r="IH100" s="52"/>
      <c r="II100" s="52"/>
      <c r="IJ100" s="52"/>
      <c r="IK100" s="52"/>
      <c r="IL100" s="52"/>
      <c r="IM100" s="52"/>
      <c r="IN100" s="52"/>
      <c r="IO100" s="52"/>
      <c r="IP100" s="52"/>
      <c r="IQ100" s="52"/>
      <c r="IR100" s="52"/>
      <c r="IS100" s="52"/>
      <c r="IT100" s="52"/>
      <c r="IU100" s="52"/>
      <c r="IV100" s="52"/>
    </row>
    <row r="101" spans="1:256" s="51" customFormat="1" ht="14.55" hidden="1" customHeight="1" x14ac:dyDescent="0.3">
      <c r="A101" s="76" t="s">
        <v>92</v>
      </c>
      <c r="B101" s="77"/>
      <c r="C101" s="53">
        <f>SUM(C99:C100)</f>
        <v>240</v>
      </c>
      <c r="D101" s="250" t="e">
        <f>SUM(D99:F100)</f>
        <v>#REF!</v>
      </c>
      <c r="E101" s="251"/>
      <c r="F101" s="252"/>
      <c r="G101" s="220" t="e">
        <f>SUM(G99:J100)</f>
        <v>#REF!</v>
      </c>
      <c r="H101" s="221"/>
      <c r="I101" s="221"/>
      <c r="J101" s="222"/>
      <c r="K101" s="52"/>
      <c r="L101" s="52"/>
      <c r="M101" s="52"/>
      <c r="N101" s="52"/>
      <c r="O101" s="52"/>
      <c r="P101" s="52"/>
      <c r="Q101" s="52"/>
      <c r="R101" s="52"/>
      <c r="S101" s="52"/>
      <c r="T101" s="52"/>
      <c r="U101" s="52"/>
      <c r="V101" s="52"/>
      <c r="W101" s="52"/>
      <c r="X101" s="52"/>
      <c r="Y101" s="52"/>
      <c r="Z101" s="52"/>
      <c r="AA101" s="52"/>
      <c r="AB101" s="52"/>
      <c r="AC101" s="52"/>
      <c r="AD101" s="52"/>
      <c r="AE101" s="52"/>
      <c r="AF101" s="52"/>
      <c r="AG101" s="52"/>
      <c r="AH101" s="52"/>
      <c r="AI101" s="52"/>
      <c r="AJ101" s="52"/>
      <c r="AK101" s="52"/>
      <c r="AL101" s="52"/>
      <c r="AM101" s="52"/>
      <c r="AN101" s="52"/>
      <c r="AO101" s="52"/>
      <c r="AP101" s="52"/>
      <c r="AQ101" s="52"/>
      <c r="AR101" s="52"/>
      <c r="AS101" s="52"/>
      <c r="AT101" s="52"/>
      <c r="AU101" s="52"/>
      <c r="AV101" s="52"/>
      <c r="AW101" s="52"/>
      <c r="AX101" s="52"/>
      <c r="AY101" s="52"/>
      <c r="AZ101" s="52"/>
      <c r="BA101" s="52"/>
      <c r="BB101" s="52"/>
      <c r="BC101" s="52"/>
      <c r="BD101" s="52"/>
      <c r="BE101" s="52"/>
      <c r="BF101" s="52"/>
      <c r="BG101" s="52"/>
      <c r="BH101" s="52"/>
      <c r="BI101" s="52"/>
      <c r="BJ101" s="52"/>
      <c r="BK101" s="52"/>
      <c r="BL101" s="52"/>
      <c r="BM101" s="52"/>
      <c r="BN101" s="52"/>
      <c r="BO101" s="52"/>
      <c r="BP101" s="52"/>
      <c r="BQ101" s="52"/>
      <c r="BR101" s="52"/>
      <c r="BS101" s="52"/>
      <c r="BT101" s="52"/>
      <c r="BU101" s="52"/>
      <c r="BV101" s="52"/>
      <c r="BW101" s="52"/>
      <c r="BX101" s="52"/>
      <c r="BY101" s="52"/>
      <c r="BZ101" s="52"/>
      <c r="CA101" s="52"/>
      <c r="CB101" s="52"/>
      <c r="CC101" s="52"/>
      <c r="CD101" s="52"/>
      <c r="CE101" s="52"/>
      <c r="CF101" s="52"/>
      <c r="CG101" s="52"/>
      <c r="CH101" s="52"/>
      <c r="CI101" s="52"/>
      <c r="CJ101" s="52"/>
      <c r="CK101" s="52"/>
      <c r="CL101" s="52"/>
      <c r="CM101" s="52"/>
      <c r="CN101" s="52"/>
      <c r="CO101" s="52"/>
      <c r="CP101" s="52"/>
      <c r="CQ101" s="52"/>
      <c r="CR101" s="52"/>
      <c r="CS101" s="52"/>
      <c r="CT101" s="52"/>
      <c r="CU101" s="52"/>
      <c r="CV101" s="52"/>
      <c r="CW101" s="52"/>
      <c r="CX101" s="52"/>
      <c r="CY101" s="52"/>
      <c r="CZ101" s="52"/>
      <c r="DA101" s="52"/>
      <c r="DB101" s="52"/>
      <c r="DC101" s="52"/>
      <c r="DD101" s="52"/>
      <c r="DE101" s="52"/>
      <c r="DF101" s="52"/>
      <c r="DG101" s="52"/>
      <c r="DH101" s="52"/>
      <c r="DI101" s="52"/>
      <c r="DJ101" s="52"/>
      <c r="DK101" s="52"/>
      <c r="DL101" s="52"/>
      <c r="DM101" s="52"/>
      <c r="DN101" s="52"/>
      <c r="DO101" s="52"/>
      <c r="DP101" s="52"/>
      <c r="DQ101" s="52"/>
      <c r="DR101" s="52"/>
      <c r="DS101" s="52"/>
      <c r="DT101" s="52"/>
      <c r="DU101" s="52"/>
      <c r="DV101" s="52"/>
      <c r="DW101" s="52"/>
      <c r="DX101" s="52"/>
      <c r="DY101" s="52"/>
      <c r="DZ101" s="52"/>
      <c r="EA101" s="52"/>
      <c r="EB101" s="52"/>
      <c r="EC101" s="52"/>
      <c r="ED101" s="52"/>
      <c r="EE101" s="52"/>
      <c r="EF101" s="52"/>
      <c r="EG101" s="52"/>
      <c r="EH101" s="52"/>
      <c r="EI101" s="52"/>
      <c r="EJ101" s="52"/>
      <c r="EK101" s="52"/>
      <c r="EL101" s="52"/>
      <c r="EM101" s="52"/>
      <c r="EN101" s="52"/>
      <c r="EO101" s="52"/>
      <c r="EP101" s="52"/>
      <c r="EQ101" s="52"/>
      <c r="ER101" s="52"/>
      <c r="ES101" s="52"/>
      <c r="ET101" s="52"/>
      <c r="EU101" s="52"/>
      <c r="EV101" s="52"/>
      <c r="EW101" s="52"/>
      <c r="EX101" s="52"/>
      <c r="EY101" s="52"/>
      <c r="EZ101" s="52"/>
      <c r="FA101" s="52"/>
      <c r="FB101" s="52"/>
      <c r="FC101" s="52"/>
      <c r="FD101" s="52"/>
      <c r="FE101" s="52"/>
      <c r="FF101" s="52"/>
      <c r="FG101" s="52"/>
      <c r="FH101" s="52"/>
      <c r="FI101" s="52"/>
      <c r="FJ101" s="52"/>
      <c r="FK101" s="52"/>
      <c r="FL101" s="52"/>
      <c r="FM101" s="52"/>
      <c r="FN101" s="52"/>
      <c r="FO101" s="52"/>
      <c r="FP101" s="52"/>
      <c r="FQ101" s="52"/>
      <c r="FR101" s="52"/>
      <c r="FS101" s="52"/>
      <c r="FT101" s="52"/>
      <c r="FU101" s="52"/>
      <c r="FV101" s="52"/>
      <c r="FW101" s="52"/>
      <c r="FX101" s="52"/>
      <c r="FY101" s="52"/>
      <c r="FZ101" s="52"/>
      <c r="GA101" s="52"/>
      <c r="GB101" s="52"/>
      <c r="GC101" s="52"/>
      <c r="GD101" s="52"/>
      <c r="GE101" s="52"/>
      <c r="GF101" s="52"/>
      <c r="GG101" s="52"/>
      <c r="GH101" s="52"/>
      <c r="GI101" s="52"/>
      <c r="GJ101" s="52"/>
      <c r="GK101" s="52"/>
      <c r="GL101" s="52"/>
      <c r="GM101" s="52"/>
      <c r="GN101" s="52"/>
      <c r="GO101" s="52"/>
      <c r="GP101" s="52"/>
      <c r="GQ101" s="52"/>
      <c r="GR101" s="52"/>
      <c r="GS101" s="52"/>
      <c r="GT101" s="52"/>
      <c r="GU101" s="52"/>
      <c r="GV101" s="52"/>
      <c r="GW101" s="52"/>
      <c r="GX101" s="52"/>
      <c r="GY101" s="52"/>
      <c r="GZ101" s="52"/>
      <c r="HA101" s="52"/>
      <c r="HB101" s="52"/>
      <c r="HC101" s="52"/>
      <c r="HD101" s="52"/>
      <c r="HE101" s="52"/>
      <c r="HF101" s="52"/>
      <c r="HG101" s="52"/>
      <c r="HH101" s="52"/>
      <c r="HI101" s="52"/>
      <c r="HJ101" s="52"/>
      <c r="HK101" s="52"/>
      <c r="HL101" s="52"/>
      <c r="HM101" s="52"/>
      <c r="HN101" s="52"/>
      <c r="HO101" s="52"/>
      <c r="HP101" s="52"/>
      <c r="HQ101" s="52"/>
      <c r="HR101" s="52"/>
      <c r="HS101" s="52"/>
      <c r="HT101" s="52"/>
      <c r="HU101" s="52"/>
      <c r="HV101" s="52"/>
      <c r="HW101" s="52"/>
      <c r="HX101" s="52"/>
      <c r="HY101" s="52"/>
      <c r="HZ101" s="52"/>
      <c r="IA101" s="52"/>
      <c r="IB101" s="52"/>
      <c r="IC101" s="52"/>
      <c r="ID101" s="52"/>
      <c r="IE101" s="52"/>
      <c r="IF101" s="52"/>
      <c r="IG101" s="52"/>
      <c r="IH101" s="52"/>
      <c r="II101" s="52"/>
      <c r="IJ101" s="52"/>
      <c r="IK101" s="52"/>
      <c r="IL101" s="52"/>
      <c r="IM101" s="52"/>
      <c r="IN101" s="52"/>
      <c r="IO101" s="52"/>
      <c r="IP101" s="52"/>
      <c r="IQ101" s="52"/>
      <c r="IR101" s="52"/>
      <c r="IS101" s="52"/>
      <c r="IT101" s="52"/>
      <c r="IU101" s="52"/>
      <c r="IV101" s="52"/>
    </row>
    <row r="102" spans="1:256" s="51" customFormat="1" ht="16.2" thickBot="1" x14ac:dyDescent="0.35">
      <c r="A102" s="83" t="s">
        <v>168</v>
      </c>
      <c r="B102" s="84"/>
      <c r="C102" s="84"/>
      <c r="D102" s="84"/>
      <c r="E102" s="84"/>
      <c r="F102" s="84"/>
      <c r="G102" s="84"/>
      <c r="H102" s="84"/>
      <c r="I102" s="84"/>
      <c r="J102" s="85"/>
      <c r="K102" s="52"/>
      <c r="L102" s="52"/>
      <c r="M102" s="52"/>
      <c r="N102" s="52"/>
      <c r="O102" s="52"/>
      <c r="P102" s="52"/>
      <c r="Q102" s="52"/>
      <c r="R102" s="52"/>
      <c r="S102" s="52"/>
      <c r="T102" s="52"/>
      <c r="U102" s="52"/>
      <c r="V102" s="52"/>
      <c r="W102" s="52"/>
      <c r="X102" s="52"/>
      <c r="Y102" s="52"/>
      <c r="Z102" s="52"/>
      <c r="AA102" s="52"/>
      <c r="AB102" s="52"/>
      <c r="AC102" s="52"/>
      <c r="AD102" s="52"/>
      <c r="AE102" s="52"/>
      <c r="AF102" s="52"/>
      <c r="AG102" s="52"/>
      <c r="AH102" s="52"/>
      <c r="AI102" s="52"/>
      <c r="AJ102" s="52"/>
      <c r="AK102" s="52"/>
      <c r="AL102" s="52"/>
      <c r="AM102" s="52"/>
      <c r="AN102" s="52"/>
      <c r="AO102" s="52"/>
      <c r="AP102" s="52"/>
      <c r="AQ102" s="52"/>
      <c r="AR102" s="52"/>
      <c r="AS102" s="52"/>
      <c r="AT102" s="52"/>
      <c r="AU102" s="52"/>
      <c r="AV102" s="52"/>
      <c r="AW102" s="52"/>
      <c r="AX102" s="52"/>
      <c r="AY102" s="52"/>
      <c r="AZ102" s="52"/>
      <c r="BA102" s="52"/>
      <c r="BB102" s="52"/>
      <c r="BC102" s="52"/>
      <c r="BD102" s="52"/>
      <c r="BE102" s="52"/>
      <c r="BF102" s="52"/>
      <c r="BG102" s="52"/>
      <c r="BH102" s="52"/>
      <c r="BI102" s="52"/>
      <c r="BJ102" s="52"/>
      <c r="BK102" s="52"/>
      <c r="BL102" s="52"/>
      <c r="BM102" s="52"/>
      <c r="BN102" s="52"/>
      <c r="BO102" s="52"/>
      <c r="BP102" s="52"/>
      <c r="BQ102" s="52"/>
      <c r="BR102" s="52"/>
      <c r="BS102" s="52"/>
      <c r="BT102" s="52"/>
      <c r="BU102" s="52"/>
      <c r="BV102" s="52"/>
      <c r="BW102" s="52"/>
      <c r="BX102" s="52"/>
      <c r="BY102" s="52"/>
      <c r="BZ102" s="52"/>
      <c r="CA102" s="52"/>
      <c r="CB102" s="52"/>
      <c r="CC102" s="52"/>
      <c r="CD102" s="52"/>
      <c r="CE102" s="52"/>
      <c r="CF102" s="52"/>
      <c r="CG102" s="52"/>
      <c r="CH102" s="52"/>
      <c r="CI102" s="52"/>
      <c r="CJ102" s="52"/>
      <c r="CK102" s="52"/>
      <c r="CL102" s="52"/>
      <c r="CM102" s="52"/>
      <c r="CN102" s="52"/>
      <c r="CO102" s="52"/>
      <c r="CP102" s="52"/>
      <c r="CQ102" s="52"/>
      <c r="CR102" s="52"/>
      <c r="CS102" s="52"/>
      <c r="CT102" s="52"/>
      <c r="CU102" s="52"/>
      <c r="CV102" s="52"/>
      <c r="CW102" s="52"/>
      <c r="CX102" s="52"/>
      <c r="CY102" s="52"/>
      <c r="CZ102" s="52"/>
      <c r="DA102" s="52"/>
      <c r="DB102" s="52"/>
      <c r="DC102" s="52"/>
      <c r="DD102" s="52"/>
      <c r="DE102" s="52"/>
      <c r="DF102" s="52"/>
      <c r="DG102" s="52"/>
      <c r="DH102" s="52"/>
      <c r="DI102" s="52"/>
      <c r="DJ102" s="52"/>
      <c r="DK102" s="52"/>
      <c r="DL102" s="52"/>
      <c r="DM102" s="52"/>
      <c r="DN102" s="52"/>
      <c r="DO102" s="52"/>
      <c r="DP102" s="52"/>
      <c r="DQ102" s="52"/>
      <c r="DR102" s="52"/>
      <c r="DS102" s="52"/>
      <c r="DT102" s="52"/>
      <c r="DU102" s="52"/>
      <c r="DV102" s="52"/>
      <c r="DW102" s="52"/>
      <c r="DX102" s="52"/>
      <c r="DY102" s="52"/>
      <c r="DZ102" s="52"/>
      <c r="EA102" s="52"/>
      <c r="EB102" s="52"/>
      <c r="EC102" s="52"/>
      <c r="ED102" s="52"/>
      <c r="EE102" s="52"/>
      <c r="EF102" s="52"/>
      <c r="EG102" s="52"/>
      <c r="EH102" s="52"/>
      <c r="EI102" s="52"/>
      <c r="EJ102" s="52"/>
      <c r="EK102" s="52"/>
      <c r="EL102" s="52"/>
      <c r="EM102" s="52"/>
      <c r="EN102" s="52"/>
      <c r="EO102" s="52"/>
      <c r="EP102" s="52"/>
      <c r="EQ102" s="52"/>
      <c r="ER102" s="52"/>
      <c r="ES102" s="52"/>
      <c r="ET102" s="52"/>
      <c r="EU102" s="52"/>
      <c r="EV102" s="52"/>
      <c r="EW102" s="52"/>
      <c r="EX102" s="52"/>
      <c r="EY102" s="52"/>
      <c r="EZ102" s="52"/>
      <c r="FA102" s="52"/>
      <c r="FB102" s="52"/>
      <c r="FC102" s="52"/>
      <c r="FD102" s="52"/>
      <c r="FE102" s="52"/>
      <c r="FF102" s="52"/>
      <c r="FG102" s="52"/>
      <c r="FH102" s="52"/>
      <c r="FI102" s="52"/>
      <c r="FJ102" s="52"/>
      <c r="FK102" s="52"/>
      <c r="FL102" s="52"/>
      <c r="FM102" s="52"/>
      <c r="FN102" s="52"/>
      <c r="FO102" s="52"/>
      <c r="FP102" s="52"/>
      <c r="FQ102" s="52"/>
      <c r="FR102" s="52"/>
      <c r="FS102" s="52"/>
      <c r="FT102" s="52"/>
      <c r="FU102" s="52"/>
      <c r="FV102" s="52"/>
      <c r="FW102" s="52"/>
      <c r="FX102" s="52"/>
      <c r="FY102" s="52"/>
      <c r="FZ102" s="52"/>
      <c r="GA102" s="52"/>
      <c r="GB102" s="52"/>
      <c r="GC102" s="52"/>
      <c r="GD102" s="52"/>
      <c r="GE102" s="52"/>
      <c r="GF102" s="52"/>
      <c r="GG102" s="52"/>
      <c r="GH102" s="52"/>
      <c r="GI102" s="52"/>
      <c r="GJ102" s="52"/>
      <c r="GK102" s="52"/>
      <c r="GL102" s="52"/>
      <c r="GM102" s="52"/>
      <c r="GN102" s="52"/>
      <c r="GO102" s="52"/>
      <c r="GP102" s="52"/>
      <c r="GQ102" s="52"/>
      <c r="GR102" s="52"/>
      <c r="GS102" s="52"/>
      <c r="GT102" s="52"/>
      <c r="GU102" s="52"/>
      <c r="GV102" s="52"/>
      <c r="GW102" s="52"/>
      <c r="GX102" s="52"/>
      <c r="GY102" s="52"/>
      <c r="GZ102" s="52"/>
      <c r="HA102" s="52"/>
      <c r="HB102" s="52"/>
      <c r="HC102" s="52"/>
      <c r="HD102" s="52"/>
      <c r="HE102" s="52"/>
      <c r="HF102" s="52"/>
      <c r="HG102" s="52"/>
      <c r="HH102" s="52"/>
      <c r="HI102" s="52"/>
      <c r="HJ102" s="52"/>
      <c r="HK102" s="52"/>
      <c r="HL102" s="52"/>
      <c r="HM102" s="52"/>
      <c r="HN102" s="52"/>
      <c r="HO102" s="52"/>
      <c r="HP102" s="52"/>
      <c r="HQ102" s="52"/>
      <c r="HR102" s="52"/>
      <c r="HS102" s="52"/>
      <c r="HT102" s="52"/>
      <c r="HU102" s="52"/>
      <c r="HV102" s="52"/>
      <c r="HW102" s="52"/>
      <c r="HX102" s="52"/>
      <c r="HY102" s="52"/>
      <c r="HZ102" s="52"/>
      <c r="IA102" s="52"/>
      <c r="IB102" s="52"/>
      <c r="IC102" s="52"/>
      <c r="ID102" s="52"/>
      <c r="IE102" s="52"/>
      <c r="IF102" s="52"/>
      <c r="IG102" s="52"/>
      <c r="IH102" s="52"/>
      <c r="II102" s="52"/>
      <c r="IJ102" s="52"/>
      <c r="IK102" s="52"/>
      <c r="IL102" s="52"/>
      <c r="IM102" s="52"/>
      <c r="IN102" s="52"/>
      <c r="IO102" s="52"/>
      <c r="IP102" s="52"/>
      <c r="IQ102" s="52"/>
      <c r="IR102" s="52"/>
      <c r="IS102" s="52"/>
      <c r="IT102" s="52"/>
      <c r="IU102" s="52"/>
      <c r="IV102" s="52"/>
    </row>
    <row r="103" spans="1:256" s="51" customFormat="1" ht="16.2" thickBot="1" x14ac:dyDescent="0.35">
      <c r="A103" s="253" t="s">
        <v>169</v>
      </c>
      <c r="B103" s="254"/>
      <c r="C103" s="255" t="s">
        <v>231</v>
      </c>
      <c r="D103" s="255"/>
      <c r="E103" s="256" t="s">
        <v>170</v>
      </c>
      <c r="F103" s="256"/>
      <c r="G103" s="256"/>
      <c r="H103" s="257" t="s">
        <v>171</v>
      </c>
      <c r="I103" s="257"/>
      <c r="J103" s="258"/>
      <c r="K103" s="52"/>
      <c r="L103" s="52"/>
      <c r="M103" s="52"/>
      <c r="N103" s="52"/>
      <c r="O103" s="52"/>
      <c r="P103" s="52"/>
      <c r="Q103" s="52"/>
      <c r="R103" s="52"/>
      <c r="S103" s="52"/>
      <c r="T103" s="52"/>
      <c r="U103" s="52"/>
      <c r="V103" s="52"/>
      <c r="W103" s="52"/>
      <c r="X103" s="52"/>
      <c r="Y103" s="52"/>
      <c r="Z103" s="52"/>
      <c r="AA103" s="52"/>
      <c r="AB103" s="52"/>
      <c r="AC103" s="52"/>
      <c r="AD103" s="52"/>
      <c r="AE103" s="52"/>
      <c r="AF103" s="52"/>
      <c r="AG103" s="52"/>
      <c r="AH103" s="52"/>
      <c r="AI103" s="52"/>
      <c r="AJ103" s="52"/>
      <c r="AK103" s="52"/>
      <c r="AL103" s="52"/>
      <c r="AM103" s="52"/>
      <c r="AN103" s="52"/>
      <c r="AO103" s="52"/>
      <c r="AP103" s="52"/>
      <c r="AQ103" s="52"/>
      <c r="AR103" s="52"/>
      <c r="AS103" s="52"/>
      <c r="AT103" s="52"/>
      <c r="AU103" s="52"/>
      <c r="AV103" s="52"/>
      <c r="AW103" s="52"/>
      <c r="AX103" s="52"/>
      <c r="AY103" s="52"/>
      <c r="AZ103" s="52"/>
      <c r="BA103" s="52"/>
      <c r="BB103" s="52"/>
      <c r="BC103" s="52"/>
      <c r="BD103" s="52"/>
      <c r="BE103" s="52"/>
      <c r="BF103" s="52"/>
      <c r="BG103" s="52"/>
      <c r="BH103" s="52"/>
      <c r="BI103" s="52"/>
      <c r="BJ103" s="52"/>
      <c r="BK103" s="52"/>
      <c r="BL103" s="52"/>
      <c r="BM103" s="52"/>
      <c r="BN103" s="52"/>
      <c r="BO103" s="52"/>
      <c r="BP103" s="52"/>
      <c r="BQ103" s="52"/>
      <c r="BR103" s="52"/>
      <c r="BS103" s="52"/>
      <c r="BT103" s="52"/>
      <c r="BU103" s="52"/>
      <c r="BV103" s="52"/>
      <c r="BW103" s="52"/>
      <c r="BX103" s="52"/>
      <c r="BY103" s="52"/>
      <c r="BZ103" s="52"/>
      <c r="CA103" s="52"/>
      <c r="CB103" s="52"/>
      <c r="CC103" s="52"/>
      <c r="CD103" s="52"/>
      <c r="CE103" s="52"/>
      <c r="CF103" s="52"/>
      <c r="CG103" s="52"/>
      <c r="CH103" s="52"/>
      <c r="CI103" s="52"/>
      <c r="CJ103" s="52"/>
      <c r="CK103" s="52"/>
      <c r="CL103" s="52"/>
      <c r="CM103" s="52"/>
      <c r="CN103" s="52"/>
      <c r="CO103" s="52"/>
      <c r="CP103" s="52"/>
      <c r="CQ103" s="52"/>
      <c r="CR103" s="52"/>
      <c r="CS103" s="52"/>
      <c r="CT103" s="52"/>
      <c r="CU103" s="52"/>
      <c r="CV103" s="52"/>
      <c r="CW103" s="52"/>
      <c r="CX103" s="52"/>
      <c r="CY103" s="52"/>
      <c r="CZ103" s="52"/>
      <c r="DA103" s="52"/>
      <c r="DB103" s="52"/>
      <c r="DC103" s="52"/>
      <c r="DD103" s="52"/>
      <c r="DE103" s="52"/>
      <c r="DF103" s="52"/>
      <c r="DG103" s="52"/>
      <c r="DH103" s="52"/>
      <c r="DI103" s="52"/>
      <c r="DJ103" s="52"/>
      <c r="DK103" s="52"/>
      <c r="DL103" s="52"/>
      <c r="DM103" s="52"/>
      <c r="DN103" s="52"/>
      <c r="DO103" s="52"/>
      <c r="DP103" s="52"/>
      <c r="DQ103" s="52"/>
      <c r="DR103" s="52"/>
      <c r="DS103" s="52"/>
      <c r="DT103" s="52"/>
      <c r="DU103" s="52"/>
      <c r="DV103" s="52"/>
      <c r="DW103" s="52"/>
      <c r="DX103" s="52"/>
      <c r="DY103" s="52"/>
      <c r="DZ103" s="52"/>
      <c r="EA103" s="52"/>
      <c r="EB103" s="52"/>
      <c r="EC103" s="52"/>
      <c r="ED103" s="52"/>
      <c r="EE103" s="52"/>
      <c r="EF103" s="52"/>
      <c r="EG103" s="52"/>
      <c r="EH103" s="52"/>
      <c r="EI103" s="52"/>
      <c r="EJ103" s="52"/>
      <c r="EK103" s="52"/>
      <c r="EL103" s="52"/>
      <c r="EM103" s="52"/>
      <c r="EN103" s="52"/>
      <c r="EO103" s="52"/>
      <c r="EP103" s="52"/>
      <c r="EQ103" s="52"/>
      <c r="ER103" s="52"/>
      <c r="ES103" s="52"/>
      <c r="ET103" s="52"/>
      <c r="EU103" s="52"/>
      <c r="EV103" s="52"/>
      <c r="EW103" s="52"/>
      <c r="EX103" s="52"/>
      <c r="EY103" s="52"/>
      <c r="EZ103" s="52"/>
      <c r="FA103" s="52"/>
      <c r="FB103" s="52"/>
      <c r="FC103" s="52"/>
      <c r="FD103" s="52"/>
      <c r="FE103" s="52"/>
      <c r="FF103" s="52"/>
      <c r="FG103" s="52"/>
      <c r="FH103" s="52"/>
      <c r="FI103" s="52"/>
      <c r="FJ103" s="52"/>
      <c r="FK103" s="52"/>
      <c r="FL103" s="52"/>
      <c r="FM103" s="52"/>
      <c r="FN103" s="52"/>
      <c r="FO103" s="52"/>
      <c r="FP103" s="52"/>
      <c r="FQ103" s="52"/>
      <c r="FR103" s="52"/>
      <c r="FS103" s="52"/>
      <c r="FT103" s="52"/>
      <c r="FU103" s="52"/>
      <c r="FV103" s="52"/>
      <c r="FW103" s="52"/>
      <c r="FX103" s="52"/>
      <c r="FY103" s="52"/>
      <c r="FZ103" s="52"/>
      <c r="GA103" s="52"/>
      <c r="GB103" s="52"/>
      <c r="GC103" s="52"/>
      <c r="GD103" s="52"/>
      <c r="GE103" s="52"/>
      <c r="GF103" s="52"/>
      <c r="GG103" s="52"/>
      <c r="GH103" s="52"/>
      <c r="GI103" s="52"/>
      <c r="GJ103" s="52"/>
      <c r="GK103" s="52"/>
      <c r="GL103" s="52"/>
      <c r="GM103" s="52"/>
      <c r="GN103" s="52"/>
      <c r="GO103" s="52"/>
      <c r="GP103" s="52"/>
      <c r="GQ103" s="52"/>
      <c r="GR103" s="52"/>
      <c r="GS103" s="52"/>
      <c r="GT103" s="52"/>
      <c r="GU103" s="52"/>
      <c r="GV103" s="52"/>
      <c r="GW103" s="52"/>
      <c r="GX103" s="52"/>
      <c r="GY103" s="52"/>
      <c r="GZ103" s="52"/>
      <c r="HA103" s="52"/>
      <c r="HB103" s="52"/>
      <c r="HC103" s="52"/>
      <c r="HD103" s="52"/>
      <c r="HE103" s="52"/>
      <c r="HF103" s="52"/>
      <c r="HG103" s="52"/>
      <c r="HH103" s="52"/>
      <c r="HI103" s="52"/>
      <c r="HJ103" s="52"/>
      <c r="HK103" s="52"/>
      <c r="HL103" s="52"/>
      <c r="HM103" s="52"/>
      <c r="HN103" s="52"/>
      <c r="HO103" s="52"/>
      <c r="HP103" s="52"/>
      <c r="HQ103" s="52"/>
      <c r="HR103" s="52"/>
      <c r="HS103" s="52"/>
      <c r="HT103" s="52"/>
      <c r="HU103" s="52"/>
      <c r="HV103" s="52"/>
      <c r="HW103" s="52"/>
      <c r="HX103" s="52"/>
      <c r="HY103" s="52"/>
      <c r="HZ103" s="52"/>
      <c r="IA103" s="52"/>
      <c r="IB103" s="52"/>
      <c r="IC103" s="52"/>
      <c r="ID103" s="52"/>
      <c r="IE103" s="52"/>
      <c r="IF103" s="52"/>
      <c r="IG103" s="52"/>
      <c r="IH103" s="52"/>
      <c r="II103" s="52"/>
      <c r="IJ103" s="52"/>
      <c r="IK103" s="52"/>
      <c r="IL103" s="52"/>
      <c r="IM103" s="52"/>
      <c r="IN103" s="52"/>
      <c r="IO103" s="52"/>
      <c r="IP103" s="52"/>
      <c r="IQ103" s="52"/>
      <c r="IR103" s="52"/>
      <c r="IS103" s="52"/>
      <c r="IT103" s="52"/>
      <c r="IU103" s="52"/>
      <c r="IV103" s="52"/>
    </row>
    <row r="104" spans="1:256" s="51" customFormat="1" ht="15.6" x14ac:dyDescent="0.3">
      <c r="A104" s="259" t="s">
        <v>232</v>
      </c>
      <c r="B104" s="260"/>
      <c r="C104" s="261">
        <f>COUNT(D114:E116)+COUNT(D118:E120)+COUNT(D122:E128)+COUNT(D130:E136)*6+COUNT(D138:E143)+COUNT(D146:E152)*2+COUNT(D154:E159)+COUNT(D162:E168)*2+COUNT(D170:E176)*2+COUNT(D178:E184)+COUNT(D186:E191)+COUNT(D194:E200)+COUNT(D202:E208)*7+COUNT(D210:E216)*2+COUNT(D218:E223)+COUNT(D226:E232)</f>
        <v>205</v>
      </c>
      <c r="D104" s="261"/>
      <c r="E104" s="239">
        <f>SUM(D114:E116)+SUM(D118:E120)+SUM(D122:E128)+SUM(D130:E136)*6+SUM(D138:E143)+SUM(D146:E152)*2+SUM(D154:E159)+SUM(D162:E168)*2+SUM(D170:E176)*2+SUM(D178:E184)+SUM(D186:E191)+SUM(D194:E200)+SUM(D202:E208)*7+SUM(D210:E216)*2+SUM(D218:E223)+SUM(D226:E232)</f>
        <v>152931.14460000003</v>
      </c>
      <c r="F104" s="239"/>
      <c r="G104" s="239"/>
      <c r="H104" s="239">
        <f>SUM(G114:H116)+SUM(G118:H120)+SUM(G122:H128)+SUM(G130:H136)*6+SUM(G138:H143)+SUM(G146:H152)*2+SUM(G154:H159)+SUM(G162:H168)*2+SUM(G170:H176)*2+SUM(G178:H184)+SUM(G186:H191)+SUM(G194:H200)+SUM(G202:H208)*7+SUM(G210:H216)*2+SUM(G218:H223)+SUM(G226:H232)</f>
        <v>244689.83135999998</v>
      </c>
      <c r="I104" s="239"/>
      <c r="J104" s="240"/>
      <c r="K104" s="52"/>
      <c r="L104" s="52"/>
      <c r="M104" s="52"/>
      <c r="N104" s="52"/>
      <c r="O104" s="52"/>
      <c r="P104" s="52"/>
      <c r="Q104" s="52"/>
      <c r="R104" s="52"/>
      <c r="S104" s="52"/>
      <c r="T104" s="52"/>
      <c r="U104" s="52"/>
      <c r="V104" s="52"/>
      <c r="W104" s="52"/>
      <c r="X104" s="52"/>
      <c r="Y104" s="52"/>
      <c r="Z104" s="52"/>
      <c r="AA104" s="52"/>
      <c r="AB104" s="52"/>
      <c r="AC104" s="52"/>
      <c r="AD104" s="52"/>
      <c r="AE104" s="52"/>
      <c r="AF104" s="52"/>
      <c r="AG104" s="52"/>
      <c r="AH104" s="52"/>
      <c r="AI104" s="52"/>
      <c r="AJ104" s="52"/>
      <c r="AK104" s="52"/>
      <c r="AL104" s="52"/>
      <c r="AM104" s="52"/>
      <c r="AN104" s="52"/>
      <c r="AO104" s="52"/>
      <c r="AP104" s="52"/>
      <c r="AQ104" s="52"/>
      <c r="AR104" s="52"/>
      <c r="AS104" s="52"/>
      <c r="AT104" s="52"/>
      <c r="AU104" s="52"/>
      <c r="AV104" s="52"/>
      <c r="AW104" s="52"/>
      <c r="AX104" s="52"/>
      <c r="AY104" s="52"/>
      <c r="AZ104" s="52"/>
      <c r="BA104" s="52"/>
      <c r="BB104" s="52"/>
      <c r="BC104" s="52"/>
      <c r="BD104" s="52"/>
      <c r="BE104" s="52"/>
      <c r="BF104" s="52"/>
      <c r="BG104" s="52"/>
      <c r="BH104" s="52"/>
      <c r="BI104" s="52"/>
      <c r="BJ104" s="52"/>
      <c r="BK104" s="52"/>
      <c r="BL104" s="52"/>
      <c r="BM104" s="52"/>
      <c r="BN104" s="52"/>
      <c r="BO104" s="52"/>
      <c r="BP104" s="52"/>
      <c r="BQ104" s="52"/>
      <c r="BR104" s="52"/>
      <c r="BS104" s="52"/>
      <c r="BT104" s="52"/>
      <c r="BU104" s="52"/>
      <c r="BV104" s="52"/>
      <c r="BW104" s="52"/>
      <c r="BX104" s="52"/>
      <c r="BY104" s="52"/>
      <c r="BZ104" s="52"/>
      <c r="CA104" s="52"/>
      <c r="CB104" s="52"/>
      <c r="CC104" s="52"/>
      <c r="CD104" s="52"/>
      <c r="CE104" s="52"/>
      <c r="CF104" s="52"/>
      <c r="CG104" s="52"/>
      <c r="CH104" s="52"/>
      <c r="CI104" s="52"/>
      <c r="CJ104" s="52"/>
      <c r="CK104" s="52"/>
      <c r="CL104" s="52"/>
      <c r="CM104" s="52"/>
      <c r="CN104" s="52"/>
      <c r="CO104" s="52"/>
      <c r="CP104" s="52"/>
      <c r="CQ104" s="52"/>
      <c r="CR104" s="52"/>
      <c r="CS104" s="52"/>
      <c r="CT104" s="52"/>
      <c r="CU104" s="52"/>
      <c r="CV104" s="52"/>
      <c r="CW104" s="52"/>
      <c r="CX104" s="52"/>
      <c r="CY104" s="52"/>
      <c r="CZ104" s="52"/>
      <c r="DA104" s="52"/>
      <c r="DB104" s="52"/>
      <c r="DC104" s="52"/>
      <c r="DD104" s="52"/>
      <c r="DE104" s="52"/>
      <c r="DF104" s="52"/>
      <c r="DG104" s="52"/>
      <c r="DH104" s="52"/>
      <c r="DI104" s="52"/>
      <c r="DJ104" s="52"/>
      <c r="DK104" s="52"/>
      <c r="DL104" s="52"/>
      <c r="DM104" s="52"/>
      <c r="DN104" s="52"/>
      <c r="DO104" s="52"/>
      <c r="DP104" s="52"/>
      <c r="DQ104" s="52"/>
      <c r="DR104" s="52"/>
      <c r="DS104" s="52"/>
      <c r="DT104" s="52"/>
      <c r="DU104" s="52"/>
      <c r="DV104" s="52"/>
      <c r="DW104" s="52"/>
      <c r="DX104" s="52"/>
      <c r="DY104" s="52"/>
      <c r="DZ104" s="52"/>
      <c r="EA104" s="52"/>
      <c r="EB104" s="52"/>
      <c r="EC104" s="52"/>
      <c r="ED104" s="52"/>
      <c r="EE104" s="52"/>
      <c r="EF104" s="52"/>
      <c r="EG104" s="52"/>
      <c r="EH104" s="52"/>
      <c r="EI104" s="52"/>
      <c r="EJ104" s="52"/>
      <c r="EK104" s="52"/>
      <c r="EL104" s="52"/>
      <c r="EM104" s="52"/>
      <c r="EN104" s="52"/>
      <c r="EO104" s="52"/>
      <c r="EP104" s="52"/>
      <c r="EQ104" s="52"/>
      <c r="ER104" s="52"/>
      <c r="ES104" s="52"/>
      <c r="ET104" s="52"/>
      <c r="EU104" s="52"/>
      <c r="EV104" s="52"/>
      <c r="EW104" s="52"/>
      <c r="EX104" s="52"/>
      <c r="EY104" s="52"/>
      <c r="EZ104" s="52"/>
      <c r="FA104" s="52"/>
      <c r="FB104" s="52"/>
      <c r="FC104" s="52"/>
      <c r="FD104" s="52"/>
      <c r="FE104" s="52"/>
      <c r="FF104" s="52"/>
      <c r="FG104" s="52"/>
      <c r="FH104" s="52"/>
      <c r="FI104" s="52"/>
      <c r="FJ104" s="52"/>
      <c r="FK104" s="52"/>
      <c r="FL104" s="52"/>
      <c r="FM104" s="52"/>
      <c r="FN104" s="52"/>
      <c r="FO104" s="52"/>
      <c r="FP104" s="52"/>
      <c r="FQ104" s="52"/>
      <c r="FR104" s="52"/>
      <c r="FS104" s="52"/>
      <c r="FT104" s="52"/>
      <c r="FU104" s="52"/>
      <c r="FV104" s="52"/>
      <c r="FW104" s="52"/>
      <c r="FX104" s="52"/>
      <c r="FY104" s="52"/>
      <c r="FZ104" s="52"/>
      <c r="GA104" s="52"/>
      <c r="GB104" s="52"/>
      <c r="GC104" s="52"/>
      <c r="GD104" s="52"/>
      <c r="GE104" s="52"/>
      <c r="GF104" s="52"/>
      <c r="GG104" s="52"/>
      <c r="GH104" s="52"/>
      <c r="GI104" s="52"/>
      <c r="GJ104" s="52"/>
      <c r="GK104" s="52"/>
      <c r="GL104" s="52"/>
      <c r="GM104" s="52"/>
      <c r="GN104" s="52"/>
      <c r="GO104" s="52"/>
      <c r="GP104" s="52"/>
      <c r="GQ104" s="52"/>
      <c r="GR104" s="52"/>
      <c r="GS104" s="52"/>
      <c r="GT104" s="52"/>
      <c r="GU104" s="52"/>
      <c r="GV104" s="52"/>
      <c r="GW104" s="52"/>
      <c r="GX104" s="52"/>
      <c r="GY104" s="52"/>
      <c r="GZ104" s="52"/>
      <c r="HA104" s="52"/>
      <c r="HB104" s="52"/>
      <c r="HC104" s="52"/>
      <c r="HD104" s="52"/>
      <c r="HE104" s="52"/>
      <c r="HF104" s="52"/>
      <c r="HG104" s="52"/>
      <c r="HH104" s="52"/>
      <c r="HI104" s="52"/>
      <c r="HJ104" s="52"/>
      <c r="HK104" s="52"/>
      <c r="HL104" s="52"/>
      <c r="HM104" s="52"/>
      <c r="HN104" s="52"/>
      <c r="HO104" s="52"/>
      <c r="HP104" s="52"/>
      <c r="HQ104" s="52"/>
      <c r="HR104" s="52"/>
      <c r="HS104" s="52"/>
      <c r="HT104" s="52"/>
      <c r="HU104" s="52"/>
      <c r="HV104" s="52"/>
      <c r="HW104" s="52"/>
      <c r="HX104" s="52"/>
      <c r="HY104" s="52"/>
      <c r="HZ104" s="52"/>
      <c r="IA104" s="52"/>
      <c r="IB104" s="52"/>
      <c r="IC104" s="52"/>
      <c r="ID104" s="52"/>
      <c r="IE104" s="52"/>
      <c r="IF104" s="52"/>
      <c r="IG104" s="52"/>
      <c r="IH104" s="52"/>
      <c r="II104" s="52"/>
      <c r="IJ104" s="52"/>
      <c r="IK104" s="52"/>
      <c r="IL104" s="52"/>
      <c r="IM104" s="52"/>
      <c r="IN104" s="52"/>
      <c r="IO104" s="52"/>
      <c r="IP104" s="52"/>
      <c r="IQ104" s="52"/>
      <c r="IR104" s="52"/>
      <c r="IS104" s="52"/>
      <c r="IT104" s="52"/>
      <c r="IU104" s="52"/>
      <c r="IV104" s="52"/>
    </row>
    <row r="105" spans="1:256" s="51" customFormat="1" ht="16.2" thickBot="1" x14ac:dyDescent="0.35">
      <c r="A105" s="241" t="s">
        <v>233</v>
      </c>
      <c r="B105" s="242"/>
      <c r="C105" s="243">
        <f>COUNT(D236:E240)+COUNT(D242)+COUNT(D244:E250)*7+COUNT(D252:E253)+COUNT(D255:E258)+COUNT(D260:E266)*2+COUNT(D268:E269)+COUNT(D271:E274)+COUNT(D276:E282)*2+COUNT(D284:E290)*2+COUNT(D292:E298)+COUNT(D300:E301)+COUNT(D303:E306)+COUNT(D308:E314)*3+COUNT(D316:E322)*8+COUNT(D324:E325)+COUNT(D327:E330)+COUNT(D332:E333)+COUNT(D335:E336)</f>
        <v>209</v>
      </c>
      <c r="D105" s="243"/>
      <c r="E105" s="68">
        <f>SUM(D236:E240)+SUM(D242)+SUM(D244:E250)*7+SUM(D252:E253)+SUM(D255:E258)+SUM(D260:E266)*2+SUM(D268:E269)+SUM(D271:E274)+SUM(D276:E282)*2+SUM(D284:E290)*2+SUM(D292:E298)+SUM(D300:E301)+SUM(D303:E306)+SUM(D308:E314)*3+SUM(D316:E322)*8+SUM(D324:E325)+SUM(D327:E330)+SUM(D332:E333)+SUM(D335:E336)</f>
        <v>156634.92936000004</v>
      </c>
      <c r="F105" s="68"/>
      <c r="G105" s="68"/>
      <c r="H105" s="68">
        <f>SUM(G236:H240)+SUM(G242)+SUM(G244:H250)*7+SUM(G252:H253)+SUM(G255:H258)+SUM(G260:H266)*2+SUM(G268:H269)+SUM(G271:H274)+SUM(G276:H282)*2+SUM(G284:H290)*2+SUM(G292:H298)+SUM(G300:H301)+SUM(G303:H306)+SUM(G308:H314)*3+SUM(G316:H322)*8+SUM(G324:H325)+SUM(G327:H330)+SUM(G332:H333)+SUM(G335:H336)</f>
        <v>250615.88697600001</v>
      </c>
      <c r="I105" s="68"/>
      <c r="J105" s="69"/>
      <c r="K105" s="52"/>
      <c r="L105" s="52"/>
      <c r="M105" s="52"/>
      <c r="N105" s="52"/>
      <c r="O105" s="52"/>
      <c r="P105" s="52"/>
      <c r="Q105" s="52"/>
      <c r="R105" s="52"/>
      <c r="S105" s="52"/>
      <c r="T105" s="52"/>
      <c r="U105" s="52"/>
      <c r="V105" s="52"/>
      <c r="W105" s="52"/>
      <c r="X105" s="52"/>
      <c r="Y105" s="52"/>
      <c r="Z105" s="52"/>
      <c r="AA105" s="52"/>
      <c r="AB105" s="52"/>
      <c r="AC105" s="52"/>
      <c r="AD105" s="52"/>
      <c r="AE105" s="52"/>
      <c r="AF105" s="52"/>
      <c r="AG105" s="52"/>
      <c r="AH105" s="52"/>
      <c r="AI105" s="52"/>
      <c r="AJ105" s="52"/>
      <c r="AK105" s="52"/>
      <c r="AL105" s="52"/>
      <c r="AM105" s="52"/>
      <c r="AN105" s="52"/>
      <c r="AO105" s="52"/>
      <c r="AP105" s="52"/>
      <c r="AQ105" s="52"/>
      <c r="AR105" s="52"/>
      <c r="AS105" s="52"/>
      <c r="AT105" s="52"/>
      <c r="AU105" s="52"/>
      <c r="AV105" s="52"/>
      <c r="AW105" s="52"/>
      <c r="AX105" s="52"/>
      <c r="AY105" s="52"/>
      <c r="AZ105" s="52"/>
      <c r="BA105" s="52"/>
      <c r="BB105" s="52"/>
      <c r="BC105" s="52"/>
      <c r="BD105" s="52"/>
      <c r="BE105" s="52"/>
      <c r="BF105" s="52"/>
      <c r="BG105" s="52"/>
      <c r="BH105" s="52"/>
      <c r="BI105" s="52"/>
      <c r="BJ105" s="52"/>
      <c r="BK105" s="52"/>
      <c r="BL105" s="52"/>
      <c r="BM105" s="52"/>
      <c r="BN105" s="52"/>
      <c r="BO105" s="52"/>
      <c r="BP105" s="52"/>
      <c r="BQ105" s="52"/>
      <c r="BR105" s="52"/>
      <c r="BS105" s="52"/>
      <c r="BT105" s="52"/>
      <c r="BU105" s="52"/>
      <c r="BV105" s="52"/>
      <c r="BW105" s="52"/>
      <c r="BX105" s="52"/>
      <c r="BY105" s="52"/>
      <c r="BZ105" s="52"/>
      <c r="CA105" s="52"/>
      <c r="CB105" s="52"/>
      <c r="CC105" s="52"/>
      <c r="CD105" s="52"/>
      <c r="CE105" s="52"/>
      <c r="CF105" s="52"/>
      <c r="CG105" s="52"/>
      <c r="CH105" s="52"/>
      <c r="CI105" s="52"/>
      <c r="CJ105" s="52"/>
      <c r="CK105" s="52"/>
      <c r="CL105" s="52"/>
      <c r="CM105" s="52"/>
      <c r="CN105" s="52"/>
      <c r="CO105" s="52"/>
      <c r="CP105" s="52"/>
      <c r="CQ105" s="52"/>
      <c r="CR105" s="52"/>
      <c r="CS105" s="52"/>
      <c r="CT105" s="52"/>
      <c r="CU105" s="52"/>
      <c r="CV105" s="52"/>
      <c r="CW105" s="52"/>
      <c r="CX105" s="52"/>
      <c r="CY105" s="52"/>
      <c r="CZ105" s="52"/>
      <c r="DA105" s="52"/>
      <c r="DB105" s="52"/>
      <c r="DC105" s="52"/>
      <c r="DD105" s="52"/>
      <c r="DE105" s="52"/>
      <c r="DF105" s="52"/>
      <c r="DG105" s="52"/>
      <c r="DH105" s="52"/>
      <c r="DI105" s="52"/>
      <c r="DJ105" s="52"/>
      <c r="DK105" s="52"/>
      <c r="DL105" s="52"/>
      <c r="DM105" s="52"/>
      <c r="DN105" s="52"/>
      <c r="DO105" s="52"/>
      <c r="DP105" s="52"/>
      <c r="DQ105" s="52"/>
      <c r="DR105" s="52"/>
      <c r="DS105" s="52"/>
      <c r="DT105" s="52"/>
      <c r="DU105" s="52"/>
      <c r="DV105" s="52"/>
      <c r="DW105" s="52"/>
      <c r="DX105" s="52"/>
      <c r="DY105" s="52"/>
      <c r="DZ105" s="52"/>
      <c r="EA105" s="52"/>
      <c r="EB105" s="52"/>
      <c r="EC105" s="52"/>
      <c r="ED105" s="52"/>
      <c r="EE105" s="52"/>
      <c r="EF105" s="52"/>
      <c r="EG105" s="52"/>
      <c r="EH105" s="52"/>
      <c r="EI105" s="52"/>
      <c r="EJ105" s="52"/>
      <c r="EK105" s="52"/>
      <c r="EL105" s="52"/>
      <c r="EM105" s="52"/>
      <c r="EN105" s="52"/>
      <c r="EO105" s="52"/>
      <c r="EP105" s="52"/>
      <c r="EQ105" s="52"/>
      <c r="ER105" s="52"/>
      <c r="ES105" s="52"/>
      <c r="ET105" s="52"/>
      <c r="EU105" s="52"/>
      <c r="EV105" s="52"/>
      <c r="EW105" s="52"/>
      <c r="EX105" s="52"/>
      <c r="EY105" s="52"/>
      <c r="EZ105" s="52"/>
      <c r="FA105" s="52"/>
      <c r="FB105" s="52"/>
      <c r="FC105" s="52"/>
      <c r="FD105" s="52"/>
      <c r="FE105" s="52"/>
      <c r="FF105" s="52"/>
      <c r="FG105" s="52"/>
      <c r="FH105" s="52"/>
      <c r="FI105" s="52"/>
      <c r="FJ105" s="52"/>
      <c r="FK105" s="52"/>
      <c r="FL105" s="52"/>
      <c r="FM105" s="52"/>
      <c r="FN105" s="52"/>
      <c r="FO105" s="52"/>
      <c r="FP105" s="52"/>
      <c r="FQ105" s="52"/>
      <c r="FR105" s="52"/>
      <c r="FS105" s="52"/>
      <c r="FT105" s="52"/>
      <c r="FU105" s="52"/>
      <c r="FV105" s="52"/>
      <c r="FW105" s="52"/>
      <c r="FX105" s="52"/>
      <c r="FY105" s="52"/>
      <c r="FZ105" s="52"/>
      <c r="GA105" s="52"/>
      <c r="GB105" s="52"/>
      <c r="GC105" s="52"/>
      <c r="GD105" s="52"/>
      <c r="GE105" s="52"/>
      <c r="GF105" s="52"/>
      <c r="GG105" s="52"/>
      <c r="GH105" s="52"/>
      <c r="GI105" s="52"/>
      <c r="GJ105" s="52"/>
      <c r="GK105" s="52"/>
      <c r="GL105" s="52"/>
      <c r="GM105" s="52"/>
      <c r="GN105" s="52"/>
      <c r="GO105" s="52"/>
      <c r="GP105" s="52"/>
      <c r="GQ105" s="52"/>
      <c r="GR105" s="52"/>
      <c r="GS105" s="52"/>
      <c r="GT105" s="52"/>
      <c r="GU105" s="52"/>
      <c r="GV105" s="52"/>
      <c r="GW105" s="52"/>
      <c r="GX105" s="52"/>
      <c r="GY105" s="52"/>
      <c r="GZ105" s="52"/>
      <c r="HA105" s="52"/>
      <c r="HB105" s="52"/>
      <c r="HC105" s="52"/>
      <c r="HD105" s="52"/>
      <c r="HE105" s="52"/>
      <c r="HF105" s="52"/>
      <c r="HG105" s="52"/>
      <c r="HH105" s="52"/>
      <c r="HI105" s="52"/>
      <c r="HJ105" s="52"/>
      <c r="HK105" s="52"/>
      <c r="HL105" s="52"/>
      <c r="HM105" s="52"/>
      <c r="HN105" s="52"/>
      <c r="HO105" s="52"/>
      <c r="HP105" s="52"/>
      <c r="HQ105" s="52"/>
      <c r="HR105" s="52"/>
      <c r="HS105" s="52"/>
      <c r="HT105" s="52"/>
      <c r="HU105" s="52"/>
      <c r="HV105" s="52"/>
      <c r="HW105" s="52"/>
      <c r="HX105" s="52"/>
      <c r="HY105" s="52"/>
      <c r="HZ105" s="52"/>
      <c r="IA105" s="52"/>
      <c r="IB105" s="52"/>
      <c r="IC105" s="52"/>
      <c r="ID105" s="52"/>
      <c r="IE105" s="52"/>
      <c r="IF105" s="52"/>
      <c r="IG105" s="52"/>
      <c r="IH105" s="52"/>
      <c r="II105" s="52"/>
      <c r="IJ105" s="52"/>
      <c r="IK105" s="52"/>
      <c r="IL105" s="52"/>
      <c r="IM105" s="52"/>
      <c r="IN105" s="52"/>
      <c r="IO105" s="52"/>
      <c r="IP105" s="52"/>
      <c r="IQ105" s="52"/>
      <c r="IR105" s="52"/>
      <c r="IS105" s="52"/>
      <c r="IT105" s="52"/>
      <c r="IU105" s="52"/>
      <c r="IV105" s="52"/>
    </row>
    <row r="106" spans="1:256" s="56" customFormat="1" ht="16.2" thickBot="1" x14ac:dyDescent="0.35">
      <c r="A106" s="70" t="s">
        <v>234</v>
      </c>
      <c r="B106" s="71"/>
      <c r="C106" s="72">
        <f>SUM(C104:C105)</f>
        <v>414</v>
      </c>
      <c r="D106" s="72"/>
      <c r="E106" s="73">
        <f>SUM(E104:E105)</f>
        <v>309566.07396000007</v>
      </c>
      <c r="F106" s="73"/>
      <c r="G106" s="73"/>
      <c r="H106" s="74">
        <f>SUM(H104:H105)</f>
        <v>495305.71833599999</v>
      </c>
      <c r="I106" s="74"/>
      <c r="J106" s="75"/>
      <c r="K106" s="55"/>
      <c r="L106" s="55"/>
      <c r="M106" s="55"/>
      <c r="N106" s="55"/>
      <c r="O106" s="55"/>
      <c r="P106" s="55"/>
      <c r="Q106" s="55"/>
      <c r="R106" s="55"/>
      <c r="S106" s="55"/>
      <c r="T106" s="55"/>
      <c r="U106" s="55"/>
      <c r="V106" s="55"/>
      <c r="W106" s="55"/>
      <c r="X106" s="55"/>
      <c r="Y106" s="55"/>
      <c r="Z106" s="55"/>
      <c r="AA106" s="55"/>
      <c r="AB106" s="55"/>
      <c r="AC106" s="55"/>
      <c r="AD106" s="55"/>
      <c r="AE106" s="55"/>
      <c r="AF106" s="55"/>
      <c r="AG106" s="55"/>
      <c r="AH106" s="55"/>
      <c r="AI106" s="55"/>
      <c r="AJ106" s="55"/>
      <c r="AK106" s="55"/>
      <c r="AL106" s="55"/>
      <c r="AM106" s="55"/>
      <c r="AN106" s="55"/>
      <c r="AO106" s="55"/>
      <c r="AP106" s="55"/>
      <c r="AQ106" s="55"/>
      <c r="AR106" s="55"/>
      <c r="AS106" s="55"/>
      <c r="AT106" s="55"/>
      <c r="AU106" s="55"/>
      <c r="AV106" s="55"/>
      <c r="AW106" s="55"/>
      <c r="AX106" s="55"/>
      <c r="AY106" s="55"/>
      <c r="AZ106" s="55"/>
      <c r="BA106" s="55"/>
      <c r="BB106" s="55"/>
      <c r="BC106" s="55"/>
      <c r="BD106" s="55"/>
      <c r="BE106" s="55"/>
      <c r="BF106" s="55"/>
      <c r="BG106" s="55"/>
      <c r="BH106" s="55"/>
      <c r="BI106" s="55"/>
      <c r="BJ106" s="55"/>
      <c r="BK106" s="55"/>
      <c r="BL106" s="55"/>
      <c r="BM106" s="55"/>
      <c r="BN106" s="55"/>
      <c r="BO106" s="55"/>
      <c r="BP106" s="55"/>
      <c r="BQ106" s="55"/>
      <c r="BR106" s="55"/>
      <c r="BS106" s="55"/>
      <c r="BT106" s="55"/>
      <c r="BU106" s="55"/>
      <c r="BV106" s="55"/>
      <c r="BW106" s="55"/>
      <c r="BX106" s="55"/>
      <c r="BY106" s="55"/>
      <c r="BZ106" s="55"/>
      <c r="CA106" s="55"/>
      <c r="CB106" s="55"/>
      <c r="CC106" s="55"/>
      <c r="CD106" s="55"/>
      <c r="CE106" s="55"/>
      <c r="CF106" s="55"/>
      <c r="CG106" s="55"/>
      <c r="CH106" s="55"/>
      <c r="CI106" s="55"/>
      <c r="CJ106" s="55"/>
      <c r="CK106" s="55"/>
      <c r="CL106" s="55"/>
      <c r="CM106" s="55"/>
      <c r="CN106" s="55"/>
      <c r="CO106" s="55"/>
      <c r="CP106" s="55"/>
      <c r="CQ106" s="55"/>
      <c r="CR106" s="55"/>
      <c r="CS106" s="55"/>
      <c r="CT106" s="55"/>
      <c r="CU106" s="55"/>
      <c r="CV106" s="55"/>
      <c r="CW106" s="55"/>
      <c r="CX106" s="55"/>
      <c r="CY106" s="55"/>
      <c r="CZ106" s="55"/>
      <c r="DA106" s="55"/>
      <c r="DB106" s="55"/>
      <c r="DC106" s="55"/>
      <c r="DD106" s="55"/>
      <c r="DE106" s="55"/>
      <c r="DF106" s="55"/>
      <c r="DG106" s="55"/>
      <c r="DH106" s="55"/>
      <c r="DI106" s="55"/>
      <c r="DJ106" s="55"/>
      <c r="DK106" s="55"/>
      <c r="DL106" s="55"/>
      <c r="DM106" s="55"/>
      <c r="DN106" s="55"/>
      <c r="DO106" s="55"/>
      <c r="DP106" s="55"/>
      <c r="DQ106" s="55"/>
      <c r="DR106" s="55"/>
      <c r="DS106" s="55"/>
      <c r="DT106" s="55"/>
      <c r="DU106" s="55"/>
      <c r="DV106" s="55"/>
      <c r="DW106" s="55"/>
      <c r="DX106" s="55"/>
      <c r="DY106" s="55"/>
      <c r="DZ106" s="55"/>
      <c r="EA106" s="55"/>
      <c r="EB106" s="55"/>
      <c r="EC106" s="55"/>
      <c r="ED106" s="55"/>
      <c r="EE106" s="55"/>
      <c r="EF106" s="55"/>
      <c r="EG106" s="55"/>
      <c r="EH106" s="55"/>
      <c r="EI106" s="55"/>
      <c r="EJ106" s="55"/>
      <c r="EK106" s="55"/>
      <c r="EL106" s="55"/>
      <c r="EM106" s="55"/>
      <c r="EN106" s="55"/>
      <c r="EO106" s="55"/>
      <c r="EP106" s="55"/>
      <c r="EQ106" s="55"/>
      <c r="ER106" s="55"/>
      <c r="ES106" s="55"/>
      <c r="ET106" s="55"/>
      <c r="EU106" s="55"/>
      <c r="EV106" s="55"/>
      <c r="EW106" s="55"/>
      <c r="EX106" s="55"/>
      <c r="EY106" s="55"/>
      <c r="EZ106" s="55"/>
      <c r="FA106" s="55"/>
      <c r="FB106" s="55"/>
      <c r="FC106" s="55"/>
      <c r="FD106" s="55"/>
      <c r="FE106" s="55"/>
      <c r="FF106" s="55"/>
      <c r="FG106" s="55"/>
      <c r="FH106" s="55"/>
      <c r="FI106" s="55"/>
      <c r="FJ106" s="55"/>
      <c r="FK106" s="55"/>
      <c r="FL106" s="55"/>
      <c r="FM106" s="55"/>
      <c r="FN106" s="55"/>
      <c r="FO106" s="55"/>
      <c r="FP106" s="55"/>
      <c r="FQ106" s="55"/>
      <c r="FR106" s="55"/>
      <c r="FS106" s="55"/>
      <c r="FT106" s="55"/>
      <c r="FU106" s="55"/>
      <c r="FV106" s="55"/>
      <c r="FW106" s="55"/>
      <c r="FX106" s="55"/>
      <c r="FY106" s="55"/>
      <c r="FZ106" s="55"/>
      <c r="GA106" s="55"/>
      <c r="GB106" s="55"/>
      <c r="GC106" s="55"/>
      <c r="GD106" s="55"/>
      <c r="GE106" s="55"/>
      <c r="GF106" s="55"/>
      <c r="GG106" s="55"/>
      <c r="GH106" s="55"/>
      <c r="GI106" s="55"/>
      <c r="GJ106" s="55"/>
      <c r="GK106" s="55"/>
      <c r="GL106" s="55"/>
      <c r="GM106" s="55"/>
      <c r="GN106" s="55"/>
      <c r="GO106" s="55"/>
      <c r="GP106" s="55"/>
      <c r="GQ106" s="55"/>
      <c r="GR106" s="55"/>
      <c r="GS106" s="55"/>
      <c r="GT106" s="55"/>
      <c r="GU106" s="55"/>
      <c r="GV106" s="55"/>
      <c r="GW106" s="55"/>
      <c r="GX106" s="55"/>
      <c r="GY106" s="55"/>
      <c r="GZ106" s="55"/>
      <c r="HA106" s="55"/>
      <c r="HB106" s="55"/>
      <c r="HC106" s="55"/>
      <c r="HD106" s="55"/>
      <c r="HE106" s="55"/>
      <c r="HF106" s="55"/>
      <c r="HG106" s="55"/>
      <c r="HH106" s="55"/>
      <c r="HI106" s="55"/>
      <c r="HJ106" s="55"/>
      <c r="HK106" s="55"/>
      <c r="HL106" s="55"/>
      <c r="HM106" s="55"/>
      <c r="HN106" s="55"/>
      <c r="HO106" s="55"/>
      <c r="HP106" s="55"/>
      <c r="HQ106" s="55"/>
      <c r="HR106" s="55"/>
      <c r="HS106" s="55"/>
      <c r="HT106" s="55"/>
      <c r="HU106" s="55"/>
      <c r="HV106" s="55"/>
      <c r="HW106" s="55"/>
      <c r="HX106" s="55"/>
      <c r="HY106" s="55"/>
      <c r="HZ106" s="55"/>
      <c r="IA106" s="55"/>
      <c r="IB106" s="55"/>
      <c r="IC106" s="55"/>
      <c r="ID106" s="55"/>
      <c r="IE106" s="55"/>
      <c r="IF106" s="55"/>
      <c r="IG106" s="55"/>
      <c r="IH106" s="55"/>
      <c r="II106" s="55"/>
      <c r="IJ106" s="55"/>
      <c r="IK106" s="55"/>
      <c r="IL106" s="55"/>
      <c r="IM106" s="55"/>
      <c r="IN106" s="55"/>
      <c r="IO106" s="55"/>
      <c r="IP106" s="55"/>
      <c r="IQ106" s="55"/>
      <c r="IR106" s="55"/>
      <c r="IS106" s="55"/>
      <c r="IT106" s="55"/>
      <c r="IU106" s="55"/>
      <c r="IV106" s="55"/>
    </row>
    <row r="107" spans="1:256" s="51" customFormat="1" ht="21" customHeight="1" x14ac:dyDescent="0.3">
      <c r="A107" s="217" t="s">
        <v>104</v>
      </c>
      <c r="B107" s="218"/>
      <c r="C107" s="218"/>
      <c r="D107" s="218"/>
      <c r="E107" s="218"/>
      <c r="F107" s="218"/>
      <c r="G107" s="218"/>
      <c r="H107" s="218"/>
      <c r="I107" s="218"/>
      <c r="J107" s="219"/>
    </row>
    <row r="108" spans="1:256" x14ac:dyDescent="0.3">
      <c r="A108" s="161" t="s">
        <v>48</v>
      </c>
      <c r="B108" s="162"/>
      <c r="C108" s="162"/>
      <c r="D108" s="162"/>
      <c r="E108" s="162"/>
      <c r="F108" s="162"/>
      <c r="G108" s="162"/>
      <c r="H108" s="162"/>
      <c r="I108" s="162"/>
      <c r="J108" s="163"/>
    </row>
    <row r="109" spans="1:256" ht="46.8" x14ac:dyDescent="0.3">
      <c r="A109" s="220" t="s">
        <v>32</v>
      </c>
      <c r="B109" s="222"/>
      <c r="C109" s="57" t="s">
        <v>29</v>
      </c>
      <c r="D109" s="237" t="s">
        <v>112</v>
      </c>
      <c r="E109" s="238"/>
      <c r="F109" s="58" t="s">
        <v>30</v>
      </c>
      <c r="G109" s="57" t="s">
        <v>185</v>
      </c>
      <c r="H109" s="57" t="s">
        <v>31</v>
      </c>
      <c r="I109" s="220" t="s">
        <v>105</v>
      </c>
      <c r="J109" s="222"/>
    </row>
    <row r="110" spans="1:256" ht="15.6" x14ac:dyDescent="0.3">
      <c r="A110" s="76" t="s">
        <v>135</v>
      </c>
      <c r="B110" s="77"/>
      <c r="C110" s="77"/>
      <c r="D110" s="77"/>
      <c r="E110" s="77"/>
      <c r="F110" s="77"/>
      <c r="G110" s="77"/>
      <c r="H110" s="77"/>
      <c r="I110" s="77"/>
      <c r="J110" s="78"/>
    </row>
    <row r="111" spans="1:256" ht="15.6" x14ac:dyDescent="0.3">
      <c r="A111" s="83" t="s">
        <v>160</v>
      </c>
      <c r="B111" s="84"/>
      <c r="C111" s="84"/>
      <c r="D111" s="84"/>
      <c r="E111" s="84"/>
      <c r="F111" s="84"/>
      <c r="G111" s="84"/>
      <c r="H111" s="84"/>
      <c r="I111" s="84"/>
      <c r="J111" s="85"/>
    </row>
    <row r="112" spans="1:256" ht="15.6" x14ac:dyDescent="0.3">
      <c r="A112" s="83" t="s">
        <v>141</v>
      </c>
      <c r="B112" s="84"/>
      <c r="C112" s="84"/>
      <c r="D112" s="84"/>
      <c r="E112" s="84"/>
      <c r="F112" s="84"/>
      <c r="G112" s="84"/>
      <c r="H112" s="84"/>
      <c r="I112" s="84"/>
      <c r="J112" s="85"/>
    </row>
    <row r="113" spans="1:10" ht="15.6" x14ac:dyDescent="0.3">
      <c r="A113" s="83" t="s">
        <v>136</v>
      </c>
      <c r="B113" s="84"/>
      <c r="C113" s="84"/>
      <c r="D113" s="84"/>
      <c r="E113" s="84"/>
      <c r="F113" s="84"/>
      <c r="G113" s="84"/>
      <c r="H113" s="84"/>
      <c r="I113" s="84"/>
      <c r="J113" s="85"/>
    </row>
    <row r="114" spans="1:10" ht="15.6" x14ac:dyDescent="0.3">
      <c r="A114" s="66">
        <v>1</v>
      </c>
      <c r="B114" s="67"/>
      <c r="C114" s="59" t="s">
        <v>143</v>
      </c>
      <c r="D114" s="66">
        <f>61.72*10.764</f>
        <v>664.35407999999995</v>
      </c>
      <c r="E114" s="67"/>
      <c r="F114" s="59">
        <v>0</v>
      </c>
      <c r="G114" s="59">
        <f>D114*1.6</f>
        <v>1062.9665279999999</v>
      </c>
      <c r="H114" s="59" t="s">
        <v>137</v>
      </c>
      <c r="I114" s="79" t="s">
        <v>136</v>
      </c>
      <c r="J114" s="80"/>
    </row>
    <row r="115" spans="1:10" ht="15.6" x14ac:dyDescent="0.3">
      <c r="A115" s="66">
        <v>2</v>
      </c>
      <c r="B115" s="67"/>
      <c r="C115" s="59" t="s">
        <v>143</v>
      </c>
      <c r="D115" s="66">
        <f>61.72*10.764</f>
        <v>664.35407999999995</v>
      </c>
      <c r="E115" s="67"/>
      <c r="F115" s="59">
        <v>0</v>
      </c>
      <c r="G115" s="59">
        <f t="shared" ref="G115:G143" si="0">D115*1.6</f>
        <v>1062.9665279999999</v>
      </c>
      <c r="H115" s="59" t="s">
        <v>137</v>
      </c>
      <c r="I115" s="81"/>
      <c r="J115" s="82"/>
    </row>
    <row r="116" spans="1:10" ht="15.6" x14ac:dyDescent="0.3">
      <c r="A116" s="66">
        <v>3</v>
      </c>
      <c r="B116" s="67"/>
      <c r="C116" s="59" t="s">
        <v>142</v>
      </c>
      <c r="D116" s="66">
        <f>78.91*10.764</f>
        <v>849.38723999999991</v>
      </c>
      <c r="E116" s="67"/>
      <c r="F116" s="59">
        <v>0</v>
      </c>
      <c r="G116" s="59">
        <f t="shared" si="0"/>
        <v>1359.0195839999999</v>
      </c>
      <c r="H116" s="59" t="s">
        <v>137</v>
      </c>
      <c r="I116" s="81"/>
      <c r="J116" s="82"/>
    </row>
    <row r="117" spans="1:10" ht="15.6" x14ac:dyDescent="0.3">
      <c r="A117" s="66">
        <v>4</v>
      </c>
      <c r="B117" s="67"/>
      <c r="C117" s="66" t="s">
        <v>145</v>
      </c>
      <c r="D117" s="88"/>
      <c r="E117" s="88"/>
      <c r="F117" s="88"/>
      <c r="G117" s="88"/>
      <c r="H117" s="67"/>
      <c r="I117" s="81"/>
      <c r="J117" s="82"/>
    </row>
    <row r="118" spans="1:10" ht="15.6" x14ac:dyDescent="0.3">
      <c r="A118" s="66">
        <v>5</v>
      </c>
      <c r="B118" s="67"/>
      <c r="C118" s="59" t="s">
        <v>143</v>
      </c>
      <c r="D118" s="66">
        <f>60.61*10.764</f>
        <v>652.40603999999996</v>
      </c>
      <c r="E118" s="67"/>
      <c r="F118" s="59">
        <v>0</v>
      </c>
      <c r="G118" s="59">
        <f t="shared" si="0"/>
        <v>1043.8496640000001</v>
      </c>
      <c r="H118" s="59" t="s">
        <v>137</v>
      </c>
      <c r="I118" s="81"/>
      <c r="J118" s="82"/>
    </row>
    <row r="119" spans="1:10" ht="15.6" x14ac:dyDescent="0.3">
      <c r="A119" s="66">
        <v>6</v>
      </c>
      <c r="B119" s="67"/>
      <c r="C119" s="59" t="s">
        <v>143</v>
      </c>
      <c r="D119" s="66">
        <f>60.61*10.764</f>
        <v>652.40603999999996</v>
      </c>
      <c r="E119" s="67"/>
      <c r="F119" s="59">
        <v>0</v>
      </c>
      <c r="G119" s="59">
        <f t="shared" si="0"/>
        <v>1043.8496640000001</v>
      </c>
      <c r="H119" s="59" t="s">
        <v>137</v>
      </c>
      <c r="I119" s="81"/>
      <c r="J119" s="82"/>
    </row>
    <row r="120" spans="1:10" ht="15.6" x14ac:dyDescent="0.3">
      <c r="A120" s="66">
        <v>7</v>
      </c>
      <c r="B120" s="67"/>
      <c r="C120" s="59" t="s">
        <v>142</v>
      </c>
      <c r="D120" s="66">
        <f>102.21*10.764</f>
        <v>1100.1884399999999</v>
      </c>
      <c r="E120" s="67"/>
      <c r="F120" s="59">
        <v>0</v>
      </c>
      <c r="G120" s="59">
        <f t="shared" si="0"/>
        <v>1760.301504</v>
      </c>
      <c r="H120" s="59" t="s">
        <v>137</v>
      </c>
      <c r="I120" s="86"/>
      <c r="J120" s="87"/>
    </row>
    <row r="121" spans="1:10" ht="15.6" x14ac:dyDescent="0.3">
      <c r="A121" s="83" t="s">
        <v>161</v>
      </c>
      <c r="B121" s="84"/>
      <c r="C121" s="84"/>
      <c r="D121" s="84"/>
      <c r="E121" s="84"/>
      <c r="F121" s="84"/>
      <c r="G121" s="84"/>
      <c r="H121" s="84"/>
      <c r="I121" s="84"/>
      <c r="J121" s="85"/>
    </row>
    <row r="122" spans="1:10" ht="15.6" x14ac:dyDescent="0.3">
      <c r="A122" s="66">
        <v>1</v>
      </c>
      <c r="B122" s="67"/>
      <c r="C122" s="59" t="s">
        <v>143</v>
      </c>
      <c r="D122" s="66">
        <f>61.72*10.764</f>
        <v>664.35407999999995</v>
      </c>
      <c r="E122" s="67"/>
      <c r="F122" s="59">
        <v>0</v>
      </c>
      <c r="G122" s="59">
        <f t="shared" si="0"/>
        <v>1062.9665279999999</v>
      </c>
      <c r="H122" s="59" t="s">
        <v>137</v>
      </c>
      <c r="I122" s="79" t="str">
        <f>A121</f>
        <v>1st Floor</v>
      </c>
      <c r="J122" s="80"/>
    </row>
    <row r="123" spans="1:10" ht="15.6" x14ac:dyDescent="0.3">
      <c r="A123" s="66">
        <v>2</v>
      </c>
      <c r="B123" s="67"/>
      <c r="C123" s="59" t="s">
        <v>143</v>
      </c>
      <c r="D123" s="66">
        <f>61.72*10.764</f>
        <v>664.35407999999995</v>
      </c>
      <c r="E123" s="67"/>
      <c r="F123" s="59">
        <v>0</v>
      </c>
      <c r="G123" s="59">
        <f t="shared" si="0"/>
        <v>1062.9665279999999</v>
      </c>
      <c r="H123" s="59" t="s">
        <v>137</v>
      </c>
      <c r="I123" s="81"/>
      <c r="J123" s="82"/>
    </row>
    <row r="124" spans="1:10" ht="15.6" x14ac:dyDescent="0.3">
      <c r="A124" s="66">
        <v>3</v>
      </c>
      <c r="B124" s="67"/>
      <c r="C124" s="59" t="s">
        <v>142</v>
      </c>
      <c r="D124" s="66">
        <f>78.91*10.764</f>
        <v>849.38723999999991</v>
      </c>
      <c r="E124" s="67"/>
      <c r="F124" s="59">
        <v>0</v>
      </c>
      <c r="G124" s="59">
        <f t="shared" si="0"/>
        <v>1359.0195839999999</v>
      </c>
      <c r="H124" s="59" t="s">
        <v>137</v>
      </c>
      <c r="I124" s="81"/>
      <c r="J124" s="82"/>
    </row>
    <row r="125" spans="1:10" ht="15.6" x14ac:dyDescent="0.3">
      <c r="A125" s="66">
        <v>4</v>
      </c>
      <c r="B125" s="67"/>
      <c r="C125" s="59" t="s">
        <v>143</v>
      </c>
      <c r="D125" s="66">
        <f>54.93*10.764</f>
        <v>591.26652000000001</v>
      </c>
      <c r="E125" s="67"/>
      <c r="F125" s="59">
        <v>0</v>
      </c>
      <c r="G125" s="59">
        <f t="shared" si="0"/>
        <v>946.02643200000011</v>
      </c>
      <c r="H125" s="59" t="s">
        <v>137</v>
      </c>
      <c r="I125" s="81"/>
      <c r="J125" s="82"/>
    </row>
    <row r="126" spans="1:10" ht="15.6" x14ac:dyDescent="0.3">
      <c r="A126" s="66">
        <v>5</v>
      </c>
      <c r="B126" s="67"/>
      <c r="C126" s="59" t="s">
        <v>143</v>
      </c>
      <c r="D126" s="66">
        <f>60.61*10.764</f>
        <v>652.40603999999996</v>
      </c>
      <c r="E126" s="67"/>
      <c r="F126" s="59">
        <v>0</v>
      </c>
      <c r="G126" s="59">
        <f t="shared" si="0"/>
        <v>1043.8496640000001</v>
      </c>
      <c r="H126" s="59" t="s">
        <v>137</v>
      </c>
      <c r="I126" s="81"/>
      <c r="J126" s="82"/>
    </row>
    <row r="127" spans="1:10" ht="15.6" x14ac:dyDescent="0.3">
      <c r="A127" s="66">
        <v>6</v>
      </c>
      <c r="B127" s="67"/>
      <c r="C127" s="59" t="s">
        <v>143</v>
      </c>
      <c r="D127" s="66">
        <f>60.61*10.764</f>
        <v>652.40603999999996</v>
      </c>
      <c r="E127" s="67"/>
      <c r="F127" s="59">
        <v>0</v>
      </c>
      <c r="G127" s="59">
        <f t="shared" si="0"/>
        <v>1043.8496640000001</v>
      </c>
      <c r="H127" s="59" t="s">
        <v>137</v>
      </c>
      <c r="I127" s="81"/>
      <c r="J127" s="82"/>
    </row>
    <row r="128" spans="1:10" ht="15.6" x14ac:dyDescent="0.3">
      <c r="A128" s="66">
        <v>7</v>
      </c>
      <c r="B128" s="67"/>
      <c r="C128" s="59" t="s">
        <v>142</v>
      </c>
      <c r="D128" s="66">
        <f>102.21*10.764</f>
        <v>1100.1884399999999</v>
      </c>
      <c r="E128" s="67"/>
      <c r="F128" s="59">
        <v>0</v>
      </c>
      <c r="G128" s="59">
        <f t="shared" si="0"/>
        <v>1760.301504</v>
      </c>
      <c r="H128" s="59" t="s">
        <v>137</v>
      </c>
      <c r="I128" s="86"/>
      <c r="J128" s="87"/>
    </row>
    <row r="129" spans="1:10" ht="15.6" x14ac:dyDescent="0.3">
      <c r="A129" s="83" t="s">
        <v>162</v>
      </c>
      <c r="B129" s="84"/>
      <c r="C129" s="84"/>
      <c r="D129" s="84"/>
      <c r="E129" s="84"/>
      <c r="F129" s="84"/>
      <c r="G129" s="84"/>
      <c r="H129" s="84"/>
      <c r="I129" s="84"/>
      <c r="J129" s="85"/>
    </row>
    <row r="130" spans="1:10" ht="15.6" x14ac:dyDescent="0.3">
      <c r="A130" s="66">
        <v>1</v>
      </c>
      <c r="B130" s="67"/>
      <c r="C130" s="59" t="s">
        <v>143</v>
      </c>
      <c r="D130" s="66">
        <f>61.72*10.764</f>
        <v>664.35407999999995</v>
      </c>
      <c r="E130" s="67"/>
      <c r="F130" s="59">
        <v>0</v>
      </c>
      <c r="G130" s="59">
        <f t="shared" si="0"/>
        <v>1062.9665279999999</v>
      </c>
      <c r="H130" s="59" t="s">
        <v>137</v>
      </c>
      <c r="I130" s="79" t="str">
        <f>A129</f>
        <v>2nd, 4th to 8th Floor</v>
      </c>
      <c r="J130" s="80"/>
    </row>
    <row r="131" spans="1:10" ht="15.6" x14ac:dyDescent="0.3">
      <c r="A131" s="66">
        <v>2</v>
      </c>
      <c r="B131" s="67"/>
      <c r="C131" s="59" t="s">
        <v>143</v>
      </c>
      <c r="D131" s="66">
        <f>61.72*10.764</f>
        <v>664.35407999999995</v>
      </c>
      <c r="E131" s="67"/>
      <c r="F131" s="59">
        <v>0</v>
      </c>
      <c r="G131" s="59">
        <f t="shared" si="0"/>
        <v>1062.9665279999999</v>
      </c>
      <c r="H131" s="59" t="s">
        <v>137</v>
      </c>
      <c r="I131" s="81"/>
      <c r="J131" s="82"/>
    </row>
    <row r="132" spans="1:10" ht="15.6" x14ac:dyDescent="0.3">
      <c r="A132" s="66">
        <v>3</v>
      </c>
      <c r="B132" s="67"/>
      <c r="C132" s="59" t="s">
        <v>142</v>
      </c>
      <c r="D132" s="66">
        <f>78.91*10.764</f>
        <v>849.38723999999991</v>
      </c>
      <c r="E132" s="67"/>
      <c r="F132" s="59">
        <v>0</v>
      </c>
      <c r="G132" s="59">
        <f t="shared" si="0"/>
        <v>1359.0195839999999</v>
      </c>
      <c r="H132" s="59" t="s">
        <v>137</v>
      </c>
      <c r="I132" s="81"/>
      <c r="J132" s="82"/>
    </row>
    <row r="133" spans="1:10" ht="15.6" x14ac:dyDescent="0.3">
      <c r="A133" s="66">
        <v>4</v>
      </c>
      <c r="B133" s="67"/>
      <c r="C133" s="59" t="s">
        <v>143</v>
      </c>
      <c r="D133" s="66">
        <f>54.93*10.764</f>
        <v>591.26652000000001</v>
      </c>
      <c r="E133" s="67"/>
      <c r="F133" s="59">
        <v>0</v>
      </c>
      <c r="G133" s="59">
        <f t="shared" si="0"/>
        <v>946.02643200000011</v>
      </c>
      <c r="H133" s="59" t="s">
        <v>137</v>
      </c>
      <c r="I133" s="81"/>
      <c r="J133" s="82"/>
    </row>
    <row r="134" spans="1:10" ht="15.6" x14ac:dyDescent="0.3">
      <c r="A134" s="66">
        <v>5</v>
      </c>
      <c r="B134" s="67"/>
      <c r="C134" s="59" t="s">
        <v>143</v>
      </c>
      <c r="D134" s="66">
        <f>60.61*10.764</f>
        <v>652.40603999999996</v>
      </c>
      <c r="E134" s="67"/>
      <c r="F134" s="59">
        <v>0</v>
      </c>
      <c r="G134" s="59">
        <f t="shared" si="0"/>
        <v>1043.8496640000001</v>
      </c>
      <c r="H134" s="59" t="s">
        <v>137</v>
      </c>
      <c r="I134" s="81"/>
      <c r="J134" s="82"/>
    </row>
    <row r="135" spans="1:10" ht="15.6" x14ac:dyDescent="0.3">
      <c r="A135" s="66">
        <v>6</v>
      </c>
      <c r="B135" s="67"/>
      <c r="C135" s="59" t="s">
        <v>143</v>
      </c>
      <c r="D135" s="66">
        <f>60.61*10.764</f>
        <v>652.40603999999996</v>
      </c>
      <c r="E135" s="67"/>
      <c r="F135" s="59">
        <v>0</v>
      </c>
      <c r="G135" s="59">
        <f t="shared" si="0"/>
        <v>1043.8496640000001</v>
      </c>
      <c r="H135" s="59" t="s">
        <v>137</v>
      </c>
      <c r="I135" s="81"/>
      <c r="J135" s="82"/>
    </row>
    <row r="136" spans="1:10" ht="15.6" x14ac:dyDescent="0.3">
      <c r="A136" s="66">
        <v>7</v>
      </c>
      <c r="B136" s="67"/>
      <c r="C136" s="59" t="s">
        <v>142</v>
      </c>
      <c r="D136" s="66">
        <f>102.21*10.764</f>
        <v>1100.1884399999999</v>
      </c>
      <c r="E136" s="67"/>
      <c r="F136" s="59">
        <v>0</v>
      </c>
      <c r="G136" s="59">
        <f t="shared" si="0"/>
        <v>1760.301504</v>
      </c>
      <c r="H136" s="59" t="s">
        <v>137</v>
      </c>
      <c r="I136" s="86"/>
      <c r="J136" s="87"/>
    </row>
    <row r="137" spans="1:10" ht="15.6" x14ac:dyDescent="0.3">
      <c r="A137" s="76" t="s">
        <v>224</v>
      </c>
      <c r="B137" s="77"/>
      <c r="C137" s="77"/>
      <c r="D137" s="77"/>
      <c r="E137" s="77"/>
      <c r="F137" s="77"/>
      <c r="G137" s="77"/>
      <c r="H137" s="77"/>
      <c r="I137" s="77"/>
      <c r="J137" s="78"/>
    </row>
    <row r="138" spans="1:10" ht="15.6" x14ac:dyDescent="0.3">
      <c r="A138" s="66">
        <v>1</v>
      </c>
      <c r="B138" s="67"/>
      <c r="C138" s="59" t="s">
        <v>143</v>
      </c>
      <c r="D138" s="66">
        <f>61.72*10.764</f>
        <v>664.35407999999995</v>
      </c>
      <c r="E138" s="67"/>
      <c r="F138" s="59">
        <v>0</v>
      </c>
      <c r="G138" s="59">
        <f t="shared" si="0"/>
        <v>1062.9665279999999</v>
      </c>
      <c r="H138" s="59" t="s">
        <v>137</v>
      </c>
      <c r="I138" s="79" t="str">
        <f>A137</f>
        <v>3rd Floor (Part Refuge Area)</v>
      </c>
      <c r="J138" s="80"/>
    </row>
    <row r="139" spans="1:10" ht="15.6" x14ac:dyDescent="0.3">
      <c r="A139" s="66">
        <v>2</v>
      </c>
      <c r="B139" s="67"/>
      <c r="C139" s="59" t="s">
        <v>143</v>
      </c>
      <c r="D139" s="66">
        <f>61.72*10.764</f>
        <v>664.35407999999995</v>
      </c>
      <c r="E139" s="67"/>
      <c r="F139" s="59">
        <v>0</v>
      </c>
      <c r="G139" s="59">
        <f t="shared" si="0"/>
        <v>1062.9665279999999</v>
      </c>
      <c r="H139" s="59" t="s">
        <v>137</v>
      </c>
      <c r="I139" s="81"/>
      <c r="J139" s="82"/>
    </row>
    <row r="140" spans="1:10" ht="15.6" x14ac:dyDescent="0.3">
      <c r="A140" s="66">
        <v>3</v>
      </c>
      <c r="B140" s="67"/>
      <c r="C140" s="59" t="s">
        <v>142</v>
      </c>
      <c r="D140" s="66">
        <f>78.91*10.764</f>
        <v>849.38723999999991</v>
      </c>
      <c r="E140" s="67"/>
      <c r="F140" s="59">
        <v>0</v>
      </c>
      <c r="G140" s="59">
        <f t="shared" si="0"/>
        <v>1359.0195839999999</v>
      </c>
      <c r="H140" s="59" t="s">
        <v>137</v>
      </c>
      <c r="I140" s="81"/>
      <c r="J140" s="82"/>
    </row>
    <row r="141" spans="1:10" ht="15.6" x14ac:dyDescent="0.3">
      <c r="A141" s="66">
        <v>4</v>
      </c>
      <c r="B141" s="67"/>
      <c r="C141" s="59" t="s">
        <v>143</v>
      </c>
      <c r="D141" s="66">
        <f>54.93*10.764</f>
        <v>591.26652000000001</v>
      </c>
      <c r="E141" s="67"/>
      <c r="F141" s="59">
        <v>0</v>
      </c>
      <c r="G141" s="59">
        <f t="shared" si="0"/>
        <v>946.02643200000011</v>
      </c>
      <c r="H141" s="59" t="s">
        <v>137</v>
      </c>
      <c r="I141" s="81"/>
      <c r="J141" s="82"/>
    </row>
    <row r="142" spans="1:10" ht="15.6" x14ac:dyDescent="0.3">
      <c r="A142" s="66">
        <v>5</v>
      </c>
      <c r="B142" s="67"/>
      <c r="C142" s="59" t="s">
        <v>143</v>
      </c>
      <c r="D142" s="66">
        <f>60.61*10.764</f>
        <v>652.40603999999996</v>
      </c>
      <c r="E142" s="67"/>
      <c r="F142" s="59">
        <v>0</v>
      </c>
      <c r="G142" s="59">
        <f t="shared" si="0"/>
        <v>1043.8496640000001</v>
      </c>
      <c r="H142" s="59" t="s">
        <v>137</v>
      </c>
      <c r="I142" s="81"/>
      <c r="J142" s="82"/>
    </row>
    <row r="143" spans="1:10" ht="15.6" x14ac:dyDescent="0.3">
      <c r="A143" s="66">
        <v>6</v>
      </c>
      <c r="B143" s="67"/>
      <c r="C143" s="59" t="s">
        <v>143</v>
      </c>
      <c r="D143" s="66">
        <f>60.61*10.764</f>
        <v>652.40603999999996</v>
      </c>
      <c r="E143" s="67"/>
      <c r="F143" s="59">
        <v>0</v>
      </c>
      <c r="G143" s="59">
        <f t="shared" si="0"/>
        <v>1043.8496640000001</v>
      </c>
      <c r="H143" s="59" t="s">
        <v>137</v>
      </c>
      <c r="I143" s="81"/>
      <c r="J143" s="82"/>
    </row>
    <row r="144" spans="1:10" ht="15.6" x14ac:dyDescent="0.3">
      <c r="A144" s="66">
        <v>7</v>
      </c>
      <c r="B144" s="67"/>
      <c r="C144" s="66" t="s">
        <v>139</v>
      </c>
      <c r="D144" s="88"/>
      <c r="E144" s="88"/>
      <c r="F144" s="88"/>
      <c r="G144" s="88"/>
      <c r="H144" s="67"/>
      <c r="I144" s="86"/>
      <c r="J144" s="87"/>
    </row>
    <row r="145" spans="1:10" ht="15.6" x14ac:dyDescent="0.3">
      <c r="A145" s="83" t="s">
        <v>163</v>
      </c>
      <c r="B145" s="84"/>
      <c r="C145" s="84"/>
      <c r="D145" s="84"/>
      <c r="E145" s="84"/>
      <c r="F145" s="84"/>
      <c r="G145" s="84"/>
      <c r="H145" s="84"/>
      <c r="I145" s="84"/>
      <c r="J145" s="85"/>
    </row>
    <row r="146" spans="1:10" ht="15.6" x14ac:dyDescent="0.3">
      <c r="A146" s="66">
        <v>1</v>
      </c>
      <c r="B146" s="67"/>
      <c r="C146" s="59" t="s">
        <v>143</v>
      </c>
      <c r="D146" s="66">
        <f>61.32*10.764</f>
        <v>660.04847999999993</v>
      </c>
      <c r="E146" s="67"/>
      <c r="F146" s="59">
        <v>0</v>
      </c>
      <c r="G146" s="59">
        <f t="shared" ref="G146:G152" si="1">D146*1.6</f>
        <v>1056.0775679999999</v>
      </c>
      <c r="H146" s="59" t="s">
        <v>137</v>
      </c>
      <c r="I146" s="79" t="str">
        <f>A145</f>
        <v>9th &amp; 11th Floor</v>
      </c>
      <c r="J146" s="80"/>
    </row>
    <row r="147" spans="1:10" ht="15.6" x14ac:dyDescent="0.3">
      <c r="A147" s="66">
        <v>2</v>
      </c>
      <c r="B147" s="67"/>
      <c r="C147" s="59" t="s">
        <v>143</v>
      </c>
      <c r="D147" s="66">
        <f>61.72*10.764</f>
        <v>664.35407999999995</v>
      </c>
      <c r="E147" s="67"/>
      <c r="F147" s="59">
        <v>0</v>
      </c>
      <c r="G147" s="59">
        <f t="shared" si="1"/>
        <v>1062.9665279999999</v>
      </c>
      <c r="H147" s="59" t="s">
        <v>137</v>
      </c>
      <c r="I147" s="81"/>
      <c r="J147" s="82"/>
    </row>
    <row r="148" spans="1:10" ht="15.6" x14ac:dyDescent="0.3">
      <c r="A148" s="66">
        <v>3</v>
      </c>
      <c r="B148" s="67"/>
      <c r="C148" s="59" t="s">
        <v>142</v>
      </c>
      <c r="D148" s="66">
        <f>79*10.764</f>
        <v>850.35599999999999</v>
      </c>
      <c r="E148" s="67"/>
      <c r="F148" s="59">
        <v>0</v>
      </c>
      <c r="G148" s="59">
        <f t="shared" si="1"/>
        <v>1360.5696</v>
      </c>
      <c r="H148" s="59" t="s">
        <v>137</v>
      </c>
      <c r="I148" s="81"/>
      <c r="J148" s="82"/>
    </row>
    <row r="149" spans="1:10" ht="15.6" x14ac:dyDescent="0.3">
      <c r="A149" s="66">
        <v>4</v>
      </c>
      <c r="B149" s="67"/>
      <c r="C149" s="59" t="s">
        <v>143</v>
      </c>
      <c r="D149" s="66">
        <f>54.93*10.764</f>
        <v>591.26652000000001</v>
      </c>
      <c r="E149" s="67"/>
      <c r="F149" s="59">
        <v>0</v>
      </c>
      <c r="G149" s="59">
        <f t="shared" si="1"/>
        <v>946.02643200000011</v>
      </c>
      <c r="H149" s="59" t="s">
        <v>137</v>
      </c>
      <c r="I149" s="81"/>
      <c r="J149" s="82"/>
    </row>
    <row r="150" spans="1:10" ht="15.6" x14ac:dyDescent="0.3">
      <c r="A150" s="66">
        <v>5</v>
      </c>
      <c r="B150" s="67"/>
      <c r="C150" s="59" t="s">
        <v>143</v>
      </c>
      <c r="D150" s="66">
        <f>60.61*10.764</f>
        <v>652.40603999999996</v>
      </c>
      <c r="E150" s="67"/>
      <c r="F150" s="59">
        <v>0</v>
      </c>
      <c r="G150" s="59">
        <f t="shared" si="1"/>
        <v>1043.8496640000001</v>
      </c>
      <c r="H150" s="59" t="s">
        <v>137</v>
      </c>
      <c r="I150" s="81"/>
      <c r="J150" s="82"/>
    </row>
    <row r="151" spans="1:10" ht="15.6" x14ac:dyDescent="0.3">
      <c r="A151" s="66">
        <v>6</v>
      </c>
      <c r="B151" s="67"/>
      <c r="C151" s="59" t="s">
        <v>143</v>
      </c>
      <c r="D151" s="66">
        <f>60.61*10.764</f>
        <v>652.40603999999996</v>
      </c>
      <c r="E151" s="67"/>
      <c r="F151" s="59">
        <v>0</v>
      </c>
      <c r="G151" s="59">
        <f t="shared" si="1"/>
        <v>1043.8496640000001</v>
      </c>
      <c r="H151" s="59" t="s">
        <v>137</v>
      </c>
      <c r="I151" s="81"/>
      <c r="J151" s="82"/>
    </row>
    <row r="152" spans="1:10" ht="15.6" x14ac:dyDescent="0.3">
      <c r="A152" s="66">
        <v>7</v>
      </c>
      <c r="B152" s="67"/>
      <c r="C152" s="59" t="s">
        <v>142</v>
      </c>
      <c r="D152" s="66">
        <f>103.57*10.764</f>
        <v>1114.8274799999999</v>
      </c>
      <c r="E152" s="67"/>
      <c r="F152" s="59">
        <v>0</v>
      </c>
      <c r="G152" s="59">
        <f t="shared" si="1"/>
        <v>1783.723968</v>
      </c>
      <c r="H152" s="59" t="s">
        <v>137</v>
      </c>
      <c r="I152" s="81"/>
      <c r="J152" s="82"/>
    </row>
    <row r="153" spans="1:10" ht="15.6" x14ac:dyDescent="0.3">
      <c r="A153" s="76" t="s">
        <v>223</v>
      </c>
      <c r="B153" s="77"/>
      <c r="C153" s="77"/>
      <c r="D153" s="77"/>
      <c r="E153" s="77"/>
      <c r="F153" s="77"/>
      <c r="G153" s="77"/>
      <c r="H153" s="77"/>
      <c r="I153" s="77"/>
      <c r="J153" s="78"/>
    </row>
    <row r="154" spans="1:10" ht="15.6" x14ac:dyDescent="0.3">
      <c r="A154" s="66">
        <v>1</v>
      </c>
      <c r="B154" s="67"/>
      <c r="C154" s="59" t="s">
        <v>143</v>
      </c>
      <c r="D154" s="66">
        <f>61.32*10.764</f>
        <v>660.04847999999993</v>
      </c>
      <c r="E154" s="67"/>
      <c r="F154" s="59">
        <v>0</v>
      </c>
      <c r="G154" s="59">
        <f t="shared" ref="G154:G159" si="2">D154*1.6</f>
        <v>1056.0775679999999</v>
      </c>
      <c r="H154" s="59" t="s">
        <v>137</v>
      </c>
      <c r="I154" s="79" t="str">
        <f>A153</f>
        <v>10th Floor (Part Refuge Area)</v>
      </c>
      <c r="J154" s="80"/>
    </row>
    <row r="155" spans="1:10" ht="15.6" x14ac:dyDescent="0.3">
      <c r="A155" s="66">
        <v>2</v>
      </c>
      <c r="B155" s="67"/>
      <c r="C155" s="59" t="s">
        <v>143</v>
      </c>
      <c r="D155" s="66">
        <f>61.72*10.764</f>
        <v>664.35407999999995</v>
      </c>
      <c r="E155" s="67"/>
      <c r="F155" s="59">
        <v>0</v>
      </c>
      <c r="G155" s="59">
        <f t="shared" si="2"/>
        <v>1062.9665279999999</v>
      </c>
      <c r="H155" s="59" t="s">
        <v>137</v>
      </c>
      <c r="I155" s="81"/>
      <c r="J155" s="82"/>
    </row>
    <row r="156" spans="1:10" ht="15.6" x14ac:dyDescent="0.3">
      <c r="A156" s="66">
        <v>3</v>
      </c>
      <c r="B156" s="67"/>
      <c r="C156" s="59" t="s">
        <v>142</v>
      </c>
      <c r="D156" s="66">
        <f>78.22*10.764</f>
        <v>841.96007999999995</v>
      </c>
      <c r="E156" s="67"/>
      <c r="F156" s="59">
        <v>0</v>
      </c>
      <c r="G156" s="59">
        <f t="shared" si="2"/>
        <v>1347.1361280000001</v>
      </c>
      <c r="H156" s="59" t="s">
        <v>137</v>
      </c>
      <c r="I156" s="81"/>
      <c r="J156" s="82"/>
    </row>
    <row r="157" spans="1:10" ht="15.6" x14ac:dyDescent="0.3">
      <c r="A157" s="66">
        <v>4</v>
      </c>
      <c r="B157" s="67"/>
      <c r="C157" s="59" t="s">
        <v>143</v>
      </c>
      <c r="D157" s="66">
        <f>54.93*10.764</f>
        <v>591.26652000000001</v>
      </c>
      <c r="E157" s="67"/>
      <c r="F157" s="59">
        <v>0</v>
      </c>
      <c r="G157" s="59">
        <f t="shared" si="2"/>
        <v>946.02643200000011</v>
      </c>
      <c r="H157" s="59" t="s">
        <v>137</v>
      </c>
      <c r="I157" s="81"/>
      <c r="J157" s="82"/>
    </row>
    <row r="158" spans="1:10" ht="15.6" x14ac:dyDescent="0.3">
      <c r="A158" s="66">
        <v>5</v>
      </c>
      <c r="B158" s="67"/>
      <c r="C158" s="59" t="s">
        <v>143</v>
      </c>
      <c r="D158" s="66">
        <f>60.61*10.764</f>
        <v>652.40603999999996</v>
      </c>
      <c r="E158" s="67"/>
      <c r="F158" s="59">
        <v>0</v>
      </c>
      <c r="G158" s="59">
        <f t="shared" si="2"/>
        <v>1043.8496640000001</v>
      </c>
      <c r="H158" s="59" t="s">
        <v>137</v>
      </c>
      <c r="I158" s="81"/>
      <c r="J158" s="82"/>
    </row>
    <row r="159" spans="1:10" ht="15.6" x14ac:dyDescent="0.3">
      <c r="A159" s="66">
        <v>6</v>
      </c>
      <c r="B159" s="67"/>
      <c r="C159" s="59" t="s">
        <v>143</v>
      </c>
      <c r="D159" s="66">
        <f>60.61*10.764</f>
        <v>652.40603999999996</v>
      </c>
      <c r="E159" s="67"/>
      <c r="F159" s="59">
        <v>0</v>
      </c>
      <c r="G159" s="59">
        <f t="shared" si="2"/>
        <v>1043.8496640000001</v>
      </c>
      <c r="H159" s="59" t="s">
        <v>137</v>
      </c>
      <c r="I159" s="81"/>
      <c r="J159" s="82"/>
    </row>
    <row r="160" spans="1:10" ht="15.6" x14ac:dyDescent="0.3">
      <c r="A160" s="66">
        <v>7</v>
      </c>
      <c r="B160" s="67"/>
      <c r="C160" s="66" t="s">
        <v>139</v>
      </c>
      <c r="D160" s="88"/>
      <c r="E160" s="88"/>
      <c r="F160" s="88"/>
      <c r="G160" s="88"/>
      <c r="H160" s="67"/>
      <c r="I160" s="81"/>
      <c r="J160" s="82"/>
    </row>
    <row r="161" spans="1:10" ht="15.6" x14ac:dyDescent="0.3">
      <c r="A161" s="76" t="s">
        <v>164</v>
      </c>
      <c r="B161" s="77"/>
      <c r="C161" s="77"/>
      <c r="D161" s="77"/>
      <c r="E161" s="77"/>
      <c r="F161" s="77"/>
      <c r="G161" s="77"/>
      <c r="H161" s="77"/>
      <c r="I161" s="77"/>
      <c r="J161" s="78"/>
    </row>
    <row r="162" spans="1:10" ht="15.6" x14ac:dyDescent="0.3">
      <c r="A162" s="66">
        <v>1</v>
      </c>
      <c r="B162" s="67"/>
      <c r="C162" s="59" t="s">
        <v>143</v>
      </c>
      <c r="D162" s="66">
        <f>62.22*10.764</f>
        <v>669.7360799999999</v>
      </c>
      <c r="E162" s="67"/>
      <c r="F162" s="59">
        <v>0</v>
      </c>
      <c r="G162" s="59">
        <f t="shared" ref="G162:G168" si="3">D162*1.6</f>
        <v>1071.577728</v>
      </c>
      <c r="H162" s="59" t="s">
        <v>137</v>
      </c>
      <c r="I162" s="79" t="str">
        <f>A161</f>
        <v>12th &amp; 14th Floor</v>
      </c>
      <c r="J162" s="80"/>
    </row>
    <row r="163" spans="1:10" ht="15.6" x14ac:dyDescent="0.3">
      <c r="A163" s="66">
        <v>2</v>
      </c>
      <c r="B163" s="67"/>
      <c r="C163" s="59" t="s">
        <v>143</v>
      </c>
      <c r="D163" s="66">
        <f>61.72*10.764</f>
        <v>664.35407999999995</v>
      </c>
      <c r="E163" s="67"/>
      <c r="F163" s="59">
        <v>0</v>
      </c>
      <c r="G163" s="59">
        <f t="shared" si="3"/>
        <v>1062.9665279999999</v>
      </c>
      <c r="H163" s="59" t="s">
        <v>137</v>
      </c>
      <c r="I163" s="81"/>
      <c r="J163" s="82"/>
    </row>
    <row r="164" spans="1:10" ht="15.6" x14ac:dyDescent="0.3">
      <c r="A164" s="66">
        <v>3</v>
      </c>
      <c r="B164" s="67"/>
      <c r="C164" s="59" t="s">
        <v>142</v>
      </c>
      <c r="D164" s="66">
        <f>78.91*10.764</f>
        <v>849.38723999999991</v>
      </c>
      <c r="E164" s="67"/>
      <c r="F164" s="59">
        <v>0</v>
      </c>
      <c r="G164" s="59">
        <f t="shared" si="3"/>
        <v>1359.0195839999999</v>
      </c>
      <c r="H164" s="59" t="s">
        <v>137</v>
      </c>
      <c r="I164" s="81"/>
      <c r="J164" s="82"/>
    </row>
    <row r="165" spans="1:10" ht="15.6" x14ac:dyDescent="0.3">
      <c r="A165" s="66">
        <v>4</v>
      </c>
      <c r="B165" s="67"/>
      <c r="C165" s="59" t="s">
        <v>143</v>
      </c>
      <c r="D165" s="66">
        <f>54.93*10.764</f>
        <v>591.26652000000001</v>
      </c>
      <c r="E165" s="67"/>
      <c r="F165" s="59">
        <v>0</v>
      </c>
      <c r="G165" s="59">
        <f t="shared" si="3"/>
        <v>946.02643200000011</v>
      </c>
      <c r="H165" s="59" t="s">
        <v>137</v>
      </c>
      <c r="I165" s="81"/>
      <c r="J165" s="82"/>
    </row>
    <row r="166" spans="1:10" ht="15.6" x14ac:dyDescent="0.3">
      <c r="A166" s="66">
        <v>5</v>
      </c>
      <c r="B166" s="67"/>
      <c r="C166" s="59" t="s">
        <v>143</v>
      </c>
      <c r="D166" s="66">
        <f>60.61*10.764</f>
        <v>652.40603999999996</v>
      </c>
      <c r="E166" s="67"/>
      <c r="F166" s="59">
        <v>0</v>
      </c>
      <c r="G166" s="59">
        <f t="shared" si="3"/>
        <v>1043.8496640000001</v>
      </c>
      <c r="H166" s="59" t="s">
        <v>137</v>
      </c>
      <c r="I166" s="81"/>
      <c r="J166" s="82"/>
    </row>
    <row r="167" spans="1:10" ht="15.6" x14ac:dyDescent="0.3">
      <c r="A167" s="66">
        <v>6</v>
      </c>
      <c r="B167" s="67"/>
      <c r="C167" s="59" t="s">
        <v>143</v>
      </c>
      <c r="D167" s="66">
        <f>60.61*10.764</f>
        <v>652.40603999999996</v>
      </c>
      <c r="E167" s="67"/>
      <c r="F167" s="59">
        <v>0</v>
      </c>
      <c r="G167" s="59">
        <f t="shared" si="3"/>
        <v>1043.8496640000001</v>
      </c>
      <c r="H167" s="59" t="s">
        <v>137</v>
      </c>
      <c r="I167" s="81"/>
      <c r="J167" s="82"/>
    </row>
    <row r="168" spans="1:10" ht="15.6" x14ac:dyDescent="0.3">
      <c r="A168" s="66">
        <v>7</v>
      </c>
      <c r="B168" s="67"/>
      <c r="C168" s="59" t="s">
        <v>142</v>
      </c>
      <c r="D168" s="66">
        <f>102.21*10.764</f>
        <v>1100.1884399999999</v>
      </c>
      <c r="E168" s="67"/>
      <c r="F168" s="59">
        <v>0</v>
      </c>
      <c r="G168" s="59">
        <f t="shared" si="3"/>
        <v>1760.301504</v>
      </c>
      <c r="H168" s="59" t="s">
        <v>137</v>
      </c>
      <c r="I168" s="86"/>
      <c r="J168" s="87"/>
    </row>
    <row r="169" spans="1:10" ht="15.6" x14ac:dyDescent="0.3">
      <c r="A169" s="83" t="s">
        <v>165</v>
      </c>
      <c r="B169" s="84"/>
      <c r="C169" s="84"/>
      <c r="D169" s="84"/>
      <c r="E169" s="84"/>
      <c r="F169" s="84"/>
      <c r="G169" s="84"/>
      <c r="H169" s="84"/>
      <c r="I169" s="84"/>
      <c r="J169" s="85"/>
    </row>
    <row r="170" spans="1:10" ht="15.6" x14ac:dyDescent="0.3">
      <c r="A170" s="66">
        <v>1</v>
      </c>
      <c r="B170" s="67"/>
      <c r="C170" s="59" t="s">
        <v>143</v>
      </c>
      <c r="D170" s="66">
        <f>61.72*10.764</f>
        <v>664.35407999999995</v>
      </c>
      <c r="E170" s="67"/>
      <c r="F170" s="59">
        <v>0</v>
      </c>
      <c r="G170" s="59">
        <f t="shared" ref="G170:G176" si="4">D170*1.6</f>
        <v>1062.9665279999999</v>
      </c>
      <c r="H170" s="59" t="s">
        <v>137</v>
      </c>
      <c r="I170" s="79" t="str">
        <f>A169</f>
        <v>13th &amp; 15th Floor</v>
      </c>
      <c r="J170" s="80"/>
    </row>
    <row r="171" spans="1:10" ht="15.6" x14ac:dyDescent="0.3">
      <c r="A171" s="66">
        <v>2</v>
      </c>
      <c r="B171" s="67"/>
      <c r="C171" s="59" t="s">
        <v>143</v>
      </c>
      <c r="D171" s="66">
        <f>62.22*10.764</f>
        <v>669.7360799999999</v>
      </c>
      <c r="E171" s="67"/>
      <c r="F171" s="59">
        <v>0</v>
      </c>
      <c r="G171" s="59">
        <f t="shared" si="4"/>
        <v>1071.577728</v>
      </c>
      <c r="H171" s="59" t="s">
        <v>137</v>
      </c>
      <c r="I171" s="81"/>
      <c r="J171" s="82"/>
    </row>
    <row r="172" spans="1:10" ht="15.6" x14ac:dyDescent="0.3">
      <c r="A172" s="66">
        <v>3</v>
      </c>
      <c r="B172" s="67"/>
      <c r="C172" s="59" t="s">
        <v>142</v>
      </c>
      <c r="D172" s="66">
        <f>78.91*10.764</f>
        <v>849.38723999999991</v>
      </c>
      <c r="E172" s="67"/>
      <c r="F172" s="59">
        <v>0</v>
      </c>
      <c r="G172" s="59">
        <f t="shared" si="4"/>
        <v>1359.0195839999999</v>
      </c>
      <c r="H172" s="59" t="s">
        <v>137</v>
      </c>
      <c r="I172" s="81"/>
      <c r="J172" s="82"/>
    </row>
    <row r="173" spans="1:10" ht="15.6" x14ac:dyDescent="0.3">
      <c r="A173" s="66">
        <v>4</v>
      </c>
      <c r="B173" s="67"/>
      <c r="C173" s="59" t="s">
        <v>143</v>
      </c>
      <c r="D173" s="66">
        <f>54.93*10.764</f>
        <v>591.26652000000001</v>
      </c>
      <c r="E173" s="67"/>
      <c r="F173" s="59">
        <v>0</v>
      </c>
      <c r="G173" s="59">
        <f t="shared" si="4"/>
        <v>946.02643200000011</v>
      </c>
      <c r="H173" s="59" t="s">
        <v>137</v>
      </c>
      <c r="I173" s="81"/>
      <c r="J173" s="82"/>
    </row>
    <row r="174" spans="1:10" ht="15.6" x14ac:dyDescent="0.3">
      <c r="A174" s="66">
        <v>5</v>
      </c>
      <c r="B174" s="67"/>
      <c r="C174" s="59" t="s">
        <v>143</v>
      </c>
      <c r="D174" s="66">
        <f>60.61*10.764</f>
        <v>652.40603999999996</v>
      </c>
      <c r="E174" s="67"/>
      <c r="F174" s="59">
        <v>0</v>
      </c>
      <c r="G174" s="59">
        <f t="shared" si="4"/>
        <v>1043.8496640000001</v>
      </c>
      <c r="H174" s="59" t="s">
        <v>137</v>
      </c>
      <c r="I174" s="81"/>
      <c r="J174" s="82"/>
    </row>
    <row r="175" spans="1:10" ht="15.6" x14ac:dyDescent="0.3">
      <c r="A175" s="66">
        <v>6</v>
      </c>
      <c r="B175" s="67"/>
      <c r="C175" s="59" t="s">
        <v>143</v>
      </c>
      <c r="D175" s="66">
        <f>60.61*10.764</f>
        <v>652.40603999999996</v>
      </c>
      <c r="E175" s="67"/>
      <c r="F175" s="59">
        <v>0</v>
      </c>
      <c r="G175" s="59">
        <f t="shared" si="4"/>
        <v>1043.8496640000001</v>
      </c>
      <c r="H175" s="59" t="s">
        <v>137</v>
      </c>
      <c r="I175" s="81"/>
      <c r="J175" s="82"/>
    </row>
    <row r="176" spans="1:10" ht="15.6" x14ac:dyDescent="0.3">
      <c r="A176" s="66">
        <v>7</v>
      </c>
      <c r="B176" s="67"/>
      <c r="C176" s="59" t="s">
        <v>142</v>
      </c>
      <c r="D176" s="66">
        <f>102.21*10.764</f>
        <v>1100.1884399999999</v>
      </c>
      <c r="E176" s="67"/>
      <c r="F176" s="59">
        <v>0</v>
      </c>
      <c r="G176" s="59">
        <f t="shared" si="4"/>
        <v>1760.301504</v>
      </c>
      <c r="H176" s="59" t="s">
        <v>137</v>
      </c>
      <c r="I176" s="86"/>
      <c r="J176" s="87"/>
    </row>
    <row r="177" spans="1:10" ht="15.6" x14ac:dyDescent="0.3">
      <c r="A177" s="83" t="s">
        <v>140</v>
      </c>
      <c r="B177" s="84"/>
      <c r="C177" s="84"/>
      <c r="D177" s="84"/>
      <c r="E177" s="84"/>
      <c r="F177" s="84"/>
      <c r="G177" s="84"/>
      <c r="H177" s="84"/>
      <c r="I177" s="84"/>
      <c r="J177" s="85"/>
    </row>
    <row r="178" spans="1:10" ht="15.6" x14ac:dyDescent="0.3">
      <c r="A178" s="66">
        <v>1</v>
      </c>
      <c r="B178" s="67"/>
      <c r="C178" s="59" t="s">
        <v>143</v>
      </c>
      <c r="D178" s="66">
        <f>62.22*10.764</f>
        <v>669.7360799999999</v>
      </c>
      <c r="E178" s="67"/>
      <c r="F178" s="59">
        <v>0</v>
      </c>
      <c r="G178" s="59">
        <f t="shared" ref="G178:G184" si="5">D178*1.6</f>
        <v>1071.577728</v>
      </c>
      <c r="H178" s="59" t="s">
        <v>137</v>
      </c>
      <c r="I178" s="79" t="str">
        <f>A177</f>
        <v>16th Floor</v>
      </c>
      <c r="J178" s="80"/>
    </row>
    <row r="179" spans="1:10" ht="15.6" x14ac:dyDescent="0.3">
      <c r="A179" s="66">
        <v>2</v>
      </c>
      <c r="B179" s="67"/>
      <c r="C179" s="59" t="s">
        <v>143</v>
      </c>
      <c r="D179" s="66">
        <f>61.72*10.764</f>
        <v>664.35407999999995</v>
      </c>
      <c r="E179" s="67"/>
      <c r="F179" s="59">
        <v>0</v>
      </c>
      <c r="G179" s="59">
        <f t="shared" si="5"/>
        <v>1062.9665279999999</v>
      </c>
      <c r="H179" s="59" t="s">
        <v>137</v>
      </c>
      <c r="I179" s="81"/>
      <c r="J179" s="82"/>
    </row>
    <row r="180" spans="1:10" ht="15.6" x14ac:dyDescent="0.3">
      <c r="A180" s="66">
        <v>3</v>
      </c>
      <c r="B180" s="67"/>
      <c r="C180" s="59" t="s">
        <v>142</v>
      </c>
      <c r="D180" s="66">
        <f>79.4*10.764</f>
        <v>854.66160000000002</v>
      </c>
      <c r="E180" s="67"/>
      <c r="F180" s="59">
        <v>0</v>
      </c>
      <c r="G180" s="59">
        <f t="shared" si="5"/>
        <v>1367.45856</v>
      </c>
      <c r="H180" s="59" t="s">
        <v>137</v>
      </c>
      <c r="I180" s="81"/>
      <c r="J180" s="82"/>
    </row>
    <row r="181" spans="1:10" ht="15.6" x14ac:dyDescent="0.3">
      <c r="A181" s="66">
        <v>4</v>
      </c>
      <c r="B181" s="67"/>
      <c r="C181" s="59" t="s">
        <v>143</v>
      </c>
      <c r="D181" s="66">
        <f>54.93*10.764</f>
        <v>591.26652000000001</v>
      </c>
      <c r="E181" s="67"/>
      <c r="F181" s="59">
        <v>0</v>
      </c>
      <c r="G181" s="59">
        <f t="shared" si="5"/>
        <v>946.02643200000011</v>
      </c>
      <c r="H181" s="59" t="s">
        <v>137</v>
      </c>
      <c r="I181" s="81"/>
      <c r="J181" s="82"/>
    </row>
    <row r="182" spans="1:10" ht="15.6" x14ac:dyDescent="0.3">
      <c r="A182" s="66">
        <v>5</v>
      </c>
      <c r="B182" s="67"/>
      <c r="C182" s="59" t="s">
        <v>143</v>
      </c>
      <c r="D182" s="66">
        <f>60.61*10.764</f>
        <v>652.40603999999996</v>
      </c>
      <c r="E182" s="67"/>
      <c r="F182" s="59">
        <v>0</v>
      </c>
      <c r="G182" s="59">
        <f t="shared" si="5"/>
        <v>1043.8496640000001</v>
      </c>
      <c r="H182" s="59" t="s">
        <v>137</v>
      </c>
      <c r="I182" s="81"/>
      <c r="J182" s="82"/>
    </row>
    <row r="183" spans="1:10" ht="15.6" x14ac:dyDescent="0.3">
      <c r="A183" s="66">
        <v>6</v>
      </c>
      <c r="B183" s="67"/>
      <c r="C183" s="59" t="s">
        <v>143</v>
      </c>
      <c r="D183" s="66">
        <f>60.61*10.764</f>
        <v>652.40603999999996</v>
      </c>
      <c r="E183" s="67"/>
      <c r="F183" s="59">
        <v>0</v>
      </c>
      <c r="G183" s="59">
        <f t="shared" si="5"/>
        <v>1043.8496640000001</v>
      </c>
      <c r="H183" s="59" t="s">
        <v>137</v>
      </c>
      <c r="I183" s="81"/>
      <c r="J183" s="82"/>
    </row>
    <row r="184" spans="1:10" ht="15.6" x14ac:dyDescent="0.3">
      <c r="A184" s="66">
        <v>7</v>
      </c>
      <c r="B184" s="67"/>
      <c r="C184" s="59" t="s">
        <v>142</v>
      </c>
      <c r="D184" s="66">
        <f>103.57*10.764</f>
        <v>1114.8274799999999</v>
      </c>
      <c r="E184" s="67"/>
      <c r="F184" s="59">
        <v>0</v>
      </c>
      <c r="G184" s="59">
        <f t="shared" si="5"/>
        <v>1783.723968</v>
      </c>
      <c r="H184" s="59" t="s">
        <v>137</v>
      </c>
      <c r="I184" s="86"/>
      <c r="J184" s="87"/>
    </row>
    <row r="185" spans="1:10" ht="15.6" x14ac:dyDescent="0.3">
      <c r="A185" s="76" t="s">
        <v>225</v>
      </c>
      <c r="B185" s="77"/>
      <c r="C185" s="77"/>
      <c r="D185" s="77"/>
      <c r="E185" s="77"/>
      <c r="F185" s="77"/>
      <c r="G185" s="77"/>
      <c r="H185" s="77"/>
      <c r="I185" s="77"/>
      <c r="J185" s="78"/>
    </row>
    <row r="186" spans="1:10" ht="15.6" x14ac:dyDescent="0.3">
      <c r="A186" s="66">
        <v>1</v>
      </c>
      <c r="B186" s="67"/>
      <c r="C186" s="59" t="s">
        <v>143</v>
      </c>
      <c r="D186" s="66">
        <f>61.72*10.764</f>
        <v>664.35407999999995</v>
      </c>
      <c r="E186" s="67"/>
      <c r="F186" s="59">
        <v>0</v>
      </c>
      <c r="G186" s="59">
        <f t="shared" ref="G186:G191" si="6">D186*1.6</f>
        <v>1062.9665279999999</v>
      </c>
      <c r="H186" s="59" t="s">
        <v>137</v>
      </c>
      <c r="I186" s="79" t="str">
        <f>A185</f>
        <v>17th Floor (Part Refuge Area)</v>
      </c>
      <c r="J186" s="80"/>
    </row>
    <row r="187" spans="1:10" ht="15.6" x14ac:dyDescent="0.3">
      <c r="A187" s="66">
        <v>2</v>
      </c>
      <c r="B187" s="67"/>
      <c r="C187" s="59" t="s">
        <v>143</v>
      </c>
      <c r="D187" s="66">
        <f>62.22*10.764</f>
        <v>669.7360799999999</v>
      </c>
      <c r="E187" s="67"/>
      <c r="F187" s="59">
        <v>0</v>
      </c>
      <c r="G187" s="59">
        <f t="shared" si="6"/>
        <v>1071.577728</v>
      </c>
      <c r="H187" s="59" t="s">
        <v>137</v>
      </c>
      <c r="I187" s="81"/>
      <c r="J187" s="82"/>
    </row>
    <row r="188" spans="1:10" ht="15.6" x14ac:dyDescent="0.3">
      <c r="A188" s="66">
        <v>3</v>
      </c>
      <c r="B188" s="67"/>
      <c r="C188" s="59" t="s">
        <v>142</v>
      </c>
      <c r="D188" s="66">
        <f>78.91*10.764</f>
        <v>849.38723999999991</v>
      </c>
      <c r="E188" s="67"/>
      <c r="F188" s="59">
        <v>0</v>
      </c>
      <c r="G188" s="59">
        <f t="shared" si="6"/>
        <v>1359.0195839999999</v>
      </c>
      <c r="H188" s="59" t="s">
        <v>137</v>
      </c>
      <c r="I188" s="81"/>
      <c r="J188" s="82"/>
    </row>
    <row r="189" spans="1:10" ht="15.6" x14ac:dyDescent="0.3">
      <c r="A189" s="66">
        <v>4</v>
      </c>
      <c r="B189" s="67"/>
      <c r="C189" s="59" t="s">
        <v>143</v>
      </c>
      <c r="D189" s="66">
        <f>54.93*10.764</f>
        <v>591.26652000000001</v>
      </c>
      <c r="E189" s="67"/>
      <c r="F189" s="59">
        <v>0</v>
      </c>
      <c r="G189" s="59">
        <f t="shared" si="6"/>
        <v>946.02643200000011</v>
      </c>
      <c r="H189" s="59" t="s">
        <v>137</v>
      </c>
      <c r="I189" s="81"/>
      <c r="J189" s="82"/>
    </row>
    <row r="190" spans="1:10" ht="15.6" x14ac:dyDescent="0.3">
      <c r="A190" s="66">
        <v>5</v>
      </c>
      <c r="B190" s="67"/>
      <c r="C190" s="59" t="s">
        <v>143</v>
      </c>
      <c r="D190" s="66">
        <f>60.61*10.764</f>
        <v>652.40603999999996</v>
      </c>
      <c r="E190" s="67"/>
      <c r="F190" s="59">
        <v>0</v>
      </c>
      <c r="G190" s="59">
        <f t="shared" si="6"/>
        <v>1043.8496640000001</v>
      </c>
      <c r="H190" s="59" t="s">
        <v>137</v>
      </c>
      <c r="I190" s="81"/>
      <c r="J190" s="82"/>
    </row>
    <row r="191" spans="1:10" ht="15.6" x14ac:dyDescent="0.3">
      <c r="A191" s="66">
        <v>6</v>
      </c>
      <c r="B191" s="67"/>
      <c r="C191" s="59" t="s">
        <v>143</v>
      </c>
      <c r="D191" s="66">
        <f>60.61*10.764</f>
        <v>652.40603999999996</v>
      </c>
      <c r="E191" s="67"/>
      <c r="F191" s="59">
        <v>0</v>
      </c>
      <c r="G191" s="59">
        <f t="shared" si="6"/>
        <v>1043.8496640000001</v>
      </c>
      <c r="H191" s="59" t="s">
        <v>137</v>
      </c>
      <c r="I191" s="81"/>
      <c r="J191" s="82"/>
    </row>
    <row r="192" spans="1:10" ht="15.6" x14ac:dyDescent="0.3">
      <c r="A192" s="66">
        <v>7</v>
      </c>
      <c r="B192" s="67"/>
      <c r="C192" s="66" t="s">
        <v>139</v>
      </c>
      <c r="D192" s="88"/>
      <c r="E192" s="88"/>
      <c r="F192" s="88"/>
      <c r="G192" s="67"/>
      <c r="H192" s="59" t="s">
        <v>137</v>
      </c>
      <c r="I192" s="81"/>
      <c r="J192" s="82"/>
    </row>
    <row r="193" spans="1:10" ht="15.6" x14ac:dyDescent="0.3">
      <c r="A193" s="83" t="s">
        <v>166</v>
      </c>
      <c r="B193" s="84"/>
      <c r="C193" s="84"/>
      <c r="D193" s="84"/>
      <c r="E193" s="84"/>
      <c r="F193" s="84"/>
      <c r="G193" s="84"/>
      <c r="H193" s="84"/>
      <c r="I193" s="84"/>
      <c r="J193" s="85"/>
    </row>
    <row r="194" spans="1:10" ht="15.6" x14ac:dyDescent="0.3">
      <c r="A194" s="66">
        <v>1</v>
      </c>
      <c r="B194" s="67"/>
      <c r="C194" s="59" t="s">
        <v>143</v>
      </c>
      <c r="D194" s="66">
        <f>62.22*10.764</f>
        <v>669.7360799999999</v>
      </c>
      <c r="E194" s="67"/>
      <c r="F194" s="59">
        <v>0</v>
      </c>
      <c r="G194" s="59">
        <f t="shared" ref="G194:G200" si="7">D194*1.6</f>
        <v>1071.577728</v>
      </c>
      <c r="H194" s="59" t="s">
        <v>137</v>
      </c>
      <c r="I194" s="79" t="str">
        <f>A193</f>
        <v>18th Floor</v>
      </c>
      <c r="J194" s="80"/>
    </row>
    <row r="195" spans="1:10" ht="15.6" x14ac:dyDescent="0.3">
      <c r="A195" s="66">
        <v>2</v>
      </c>
      <c r="B195" s="67"/>
      <c r="C195" s="59" t="s">
        <v>143</v>
      </c>
      <c r="D195" s="66">
        <f>62.22*10.764</f>
        <v>669.7360799999999</v>
      </c>
      <c r="E195" s="67"/>
      <c r="F195" s="59">
        <v>0</v>
      </c>
      <c r="G195" s="59">
        <f t="shared" si="7"/>
        <v>1071.577728</v>
      </c>
      <c r="H195" s="59" t="s">
        <v>137</v>
      </c>
      <c r="I195" s="81"/>
      <c r="J195" s="82"/>
    </row>
    <row r="196" spans="1:10" ht="15.6" x14ac:dyDescent="0.3">
      <c r="A196" s="66">
        <v>3</v>
      </c>
      <c r="B196" s="67"/>
      <c r="C196" s="59" t="s">
        <v>142</v>
      </c>
      <c r="D196" s="66">
        <f>79.4*10.764</f>
        <v>854.66160000000002</v>
      </c>
      <c r="E196" s="67"/>
      <c r="F196" s="59">
        <v>0</v>
      </c>
      <c r="G196" s="59">
        <f t="shared" si="7"/>
        <v>1367.45856</v>
      </c>
      <c r="H196" s="59" t="s">
        <v>137</v>
      </c>
      <c r="I196" s="81"/>
      <c r="J196" s="82"/>
    </row>
    <row r="197" spans="1:10" ht="15.6" x14ac:dyDescent="0.3">
      <c r="A197" s="66">
        <v>4</v>
      </c>
      <c r="B197" s="67"/>
      <c r="C197" s="59" t="s">
        <v>143</v>
      </c>
      <c r="D197" s="66">
        <f>54.93*10.764</f>
        <v>591.26652000000001</v>
      </c>
      <c r="E197" s="67"/>
      <c r="F197" s="59">
        <v>0</v>
      </c>
      <c r="G197" s="59">
        <f t="shared" si="7"/>
        <v>946.02643200000011</v>
      </c>
      <c r="H197" s="59" t="s">
        <v>137</v>
      </c>
      <c r="I197" s="81"/>
      <c r="J197" s="82"/>
    </row>
    <row r="198" spans="1:10" ht="15.6" x14ac:dyDescent="0.3">
      <c r="A198" s="66">
        <v>5</v>
      </c>
      <c r="B198" s="67"/>
      <c r="C198" s="59" t="s">
        <v>143</v>
      </c>
      <c r="D198" s="66">
        <f>61.1*10.764</f>
        <v>657.68039999999996</v>
      </c>
      <c r="E198" s="67"/>
      <c r="F198" s="59">
        <v>0</v>
      </c>
      <c r="G198" s="59">
        <f t="shared" si="7"/>
        <v>1052.28864</v>
      </c>
      <c r="H198" s="59" t="s">
        <v>137</v>
      </c>
      <c r="I198" s="81"/>
      <c r="J198" s="82"/>
    </row>
    <row r="199" spans="1:10" ht="15.6" x14ac:dyDescent="0.3">
      <c r="A199" s="66">
        <v>6</v>
      </c>
      <c r="B199" s="67"/>
      <c r="C199" s="59" t="s">
        <v>143</v>
      </c>
      <c r="D199" s="66">
        <f>61.1*10.764</f>
        <v>657.68039999999996</v>
      </c>
      <c r="E199" s="67"/>
      <c r="F199" s="59">
        <v>0</v>
      </c>
      <c r="G199" s="59">
        <f t="shared" si="7"/>
        <v>1052.28864</v>
      </c>
      <c r="H199" s="59" t="s">
        <v>137</v>
      </c>
      <c r="I199" s="81"/>
      <c r="J199" s="82"/>
    </row>
    <row r="200" spans="1:10" ht="15.6" x14ac:dyDescent="0.3">
      <c r="A200" s="66">
        <v>7</v>
      </c>
      <c r="B200" s="67"/>
      <c r="C200" s="59" t="s">
        <v>142</v>
      </c>
      <c r="D200" s="66">
        <f>103.57*10.764</f>
        <v>1114.8274799999999</v>
      </c>
      <c r="E200" s="67"/>
      <c r="F200" s="59">
        <v>0</v>
      </c>
      <c r="G200" s="59">
        <f t="shared" si="7"/>
        <v>1783.723968</v>
      </c>
      <c r="H200" s="59" t="s">
        <v>137</v>
      </c>
      <c r="I200" s="81"/>
      <c r="J200" s="82"/>
    </row>
    <row r="201" spans="1:10" ht="15.6" x14ac:dyDescent="0.3">
      <c r="A201" s="83" t="s">
        <v>236</v>
      </c>
      <c r="B201" s="84"/>
      <c r="C201" s="84"/>
      <c r="D201" s="84"/>
      <c r="E201" s="84"/>
      <c r="F201" s="84"/>
      <c r="G201" s="84"/>
      <c r="H201" s="84"/>
      <c r="I201" s="84"/>
      <c r="J201" s="85"/>
    </row>
    <row r="202" spans="1:10" ht="15.6" x14ac:dyDescent="0.3">
      <c r="A202" s="66">
        <v>1</v>
      </c>
      <c r="B202" s="67"/>
      <c r="C202" s="59" t="s">
        <v>143</v>
      </c>
      <c r="D202" s="66">
        <f>62.22*10.764</f>
        <v>669.7360799999999</v>
      </c>
      <c r="E202" s="67"/>
      <c r="F202" s="59">
        <v>0</v>
      </c>
      <c r="G202" s="59">
        <f t="shared" ref="G202:G208" si="8">D202*1.6</f>
        <v>1071.577728</v>
      </c>
      <c r="H202" s="59" t="s">
        <v>137</v>
      </c>
      <c r="I202" s="79" t="str">
        <f>A201</f>
        <v>19th to 22nd, 26th to 28th Floor</v>
      </c>
      <c r="J202" s="80"/>
    </row>
    <row r="203" spans="1:10" ht="15.6" x14ac:dyDescent="0.3">
      <c r="A203" s="66">
        <v>2</v>
      </c>
      <c r="B203" s="67"/>
      <c r="C203" s="59" t="s">
        <v>143</v>
      </c>
      <c r="D203" s="66">
        <f>62.22*10.764</f>
        <v>669.7360799999999</v>
      </c>
      <c r="E203" s="67"/>
      <c r="F203" s="59">
        <v>0</v>
      </c>
      <c r="G203" s="59">
        <f t="shared" si="8"/>
        <v>1071.577728</v>
      </c>
      <c r="H203" s="59" t="s">
        <v>137</v>
      </c>
      <c r="I203" s="81"/>
      <c r="J203" s="82"/>
    </row>
    <row r="204" spans="1:10" ht="15.6" x14ac:dyDescent="0.3">
      <c r="A204" s="66">
        <v>3</v>
      </c>
      <c r="B204" s="67"/>
      <c r="C204" s="59" t="s">
        <v>142</v>
      </c>
      <c r="D204" s="66">
        <f>79.4*10.764</f>
        <v>854.66160000000002</v>
      </c>
      <c r="E204" s="67"/>
      <c r="F204" s="59">
        <v>0</v>
      </c>
      <c r="G204" s="59">
        <f t="shared" si="8"/>
        <v>1367.45856</v>
      </c>
      <c r="H204" s="59" t="s">
        <v>137</v>
      </c>
      <c r="I204" s="81"/>
      <c r="J204" s="82"/>
    </row>
    <row r="205" spans="1:10" ht="15.6" x14ac:dyDescent="0.3">
      <c r="A205" s="66">
        <v>4</v>
      </c>
      <c r="B205" s="67"/>
      <c r="C205" s="59" t="s">
        <v>143</v>
      </c>
      <c r="D205" s="66">
        <f>54.93*10.764</f>
        <v>591.26652000000001</v>
      </c>
      <c r="E205" s="67"/>
      <c r="F205" s="59">
        <v>0</v>
      </c>
      <c r="G205" s="59">
        <f t="shared" si="8"/>
        <v>946.02643200000011</v>
      </c>
      <c r="H205" s="59" t="s">
        <v>137</v>
      </c>
      <c r="I205" s="81"/>
      <c r="J205" s="82"/>
    </row>
    <row r="206" spans="1:10" ht="15.6" x14ac:dyDescent="0.3">
      <c r="A206" s="66">
        <v>5</v>
      </c>
      <c r="B206" s="67"/>
      <c r="C206" s="59" t="s">
        <v>143</v>
      </c>
      <c r="D206" s="66">
        <f>61.1*10.764</f>
        <v>657.68039999999996</v>
      </c>
      <c r="E206" s="67"/>
      <c r="F206" s="59">
        <v>0</v>
      </c>
      <c r="G206" s="59">
        <f t="shared" si="8"/>
        <v>1052.28864</v>
      </c>
      <c r="H206" s="59" t="s">
        <v>137</v>
      </c>
      <c r="I206" s="81"/>
      <c r="J206" s="82"/>
    </row>
    <row r="207" spans="1:10" ht="15.6" x14ac:dyDescent="0.3">
      <c r="A207" s="66">
        <v>6</v>
      </c>
      <c r="B207" s="67"/>
      <c r="C207" s="59" t="s">
        <v>143</v>
      </c>
      <c r="D207" s="66">
        <f>61.1*10.764</f>
        <v>657.68039999999996</v>
      </c>
      <c r="E207" s="67"/>
      <c r="F207" s="59">
        <v>0</v>
      </c>
      <c r="G207" s="59">
        <f t="shared" si="8"/>
        <v>1052.28864</v>
      </c>
      <c r="H207" s="59" t="s">
        <v>137</v>
      </c>
      <c r="I207" s="81"/>
      <c r="J207" s="82"/>
    </row>
    <row r="208" spans="1:10" ht="15.6" x14ac:dyDescent="0.3">
      <c r="A208" s="66">
        <v>7</v>
      </c>
      <c r="B208" s="67"/>
      <c r="C208" s="59" t="s">
        <v>142</v>
      </c>
      <c r="D208" s="66">
        <f>102.21*10.764</f>
        <v>1100.1884399999999</v>
      </c>
      <c r="E208" s="67"/>
      <c r="F208" s="59">
        <v>0</v>
      </c>
      <c r="G208" s="59">
        <f t="shared" si="8"/>
        <v>1760.301504</v>
      </c>
      <c r="H208" s="59" t="s">
        <v>137</v>
      </c>
      <c r="I208" s="86"/>
      <c r="J208" s="87"/>
    </row>
    <row r="209" spans="1:10" ht="15.6" x14ac:dyDescent="0.3">
      <c r="A209" s="83" t="s">
        <v>235</v>
      </c>
      <c r="B209" s="84"/>
      <c r="C209" s="84"/>
      <c r="D209" s="84"/>
      <c r="E209" s="84"/>
      <c r="F209" s="84"/>
      <c r="G209" s="84"/>
      <c r="H209" s="84"/>
      <c r="I209" s="84"/>
      <c r="J209" s="85"/>
    </row>
    <row r="210" spans="1:10" ht="15.6" x14ac:dyDescent="0.3">
      <c r="A210" s="66">
        <v>1</v>
      </c>
      <c r="B210" s="67"/>
      <c r="C210" s="59" t="s">
        <v>143</v>
      </c>
      <c r="D210" s="66">
        <f>62.22*10.764</f>
        <v>669.7360799999999</v>
      </c>
      <c r="E210" s="67"/>
      <c r="F210" s="59">
        <v>0</v>
      </c>
      <c r="G210" s="59">
        <f t="shared" ref="G210:G216" si="9">D210*1.6</f>
        <v>1071.577728</v>
      </c>
      <c r="H210" s="59" t="s">
        <v>137</v>
      </c>
      <c r="I210" s="79" t="str">
        <f>A209</f>
        <v>23rd &amp; 25th Floor</v>
      </c>
      <c r="J210" s="80"/>
    </row>
    <row r="211" spans="1:10" ht="15.6" x14ac:dyDescent="0.3">
      <c r="A211" s="66">
        <v>2</v>
      </c>
      <c r="B211" s="67"/>
      <c r="C211" s="59" t="s">
        <v>143</v>
      </c>
      <c r="D211" s="66">
        <f>62.22*10.764</f>
        <v>669.7360799999999</v>
      </c>
      <c r="E211" s="67"/>
      <c r="F211" s="59">
        <v>0</v>
      </c>
      <c r="G211" s="59">
        <f t="shared" si="9"/>
        <v>1071.577728</v>
      </c>
      <c r="H211" s="59" t="s">
        <v>137</v>
      </c>
      <c r="I211" s="81"/>
      <c r="J211" s="82"/>
    </row>
    <row r="212" spans="1:10" ht="15.6" x14ac:dyDescent="0.3">
      <c r="A212" s="66">
        <v>3</v>
      </c>
      <c r="B212" s="67"/>
      <c r="C212" s="59" t="s">
        <v>142</v>
      </c>
      <c r="D212" s="66">
        <f>79.4*10.764</f>
        <v>854.66160000000002</v>
      </c>
      <c r="E212" s="67"/>
      <c r="F212" s="59">
        <v>0</v>
      </c>
      <c r="G212" s="59">
        <f t="shared" si="9"/>
        <v>1367.45856</v>
      </c>
      <c r="H212" s="59" t="s">
        <v>137</v>
      </c>
      <c r="I212" s="81"/>
      <c r="J212" s="82"/>
    </row>
    <row r="213" spans="1:10" ht="15.6" x14ac:dyDescent="0.3">
      <c r="A213" s="66">
        <v>4</v>
      </c>
      <c r="B213" s="67"/>
      <c r="C213" s="59" t="s">
        <v>143</v>
      </c>
      <c r="D213" s="66">
        <f>54.93*10.764</f>
        <v>591.26652000000001</v>
      </c>
      <c r="E213" s="67"/>
      <c r="F213" s="59">
        <v>0</v>
      </c>
      <c r="G213" s="59">
        <f t="shared" si="9"/>
        <v>946.02643200000011</v>
      </c>
      <c r="H213" s="59" t="s">
        <v>137</v>
      </c>
      <c r="I213" s="81"/>
      <c r="J213" s="82"/>
    </row>
    <row r="214" spans="1:10" ht="15.6" x14ac:dyDescent="0.3">
      <c r="A214" s="66">
        <v>5</v>
      </c>
      <c r="B214" s="67"/>
      <c r="C214" s="59" t="s">
        <v>143</v>
      </c>
      <c r="D214" s="66">
        <f>61.1*10.764</f>
        <v>657.68039999999996</v>
      </c>
      <c r="E214" s="67"/>
      <c r="F214" s="59">
        <v>0</v>
      </c>
      <c r="G214" s="59">
        <f t="shared" si="9"/>
        <v>1052.28864</v>
      </c>
      <c r="H214" s="59" t="s">
        <v>137</v>
      </c>
      <c r="I214" s="81"/>
      <c r="J214" s="82"/>
    </row>
    <row r="215" spans="1:10" ht="15.6" x14ac:dyDescent="0.3">
      <c r="A215" s="66">
        <v>6</v>
      </c>
      <c r="B215" s="67"/>
      <c r="C215" s="59" t="s">
        <v>143</v>
      </c>
      <c r="D215" s="66">
        <f>61.1*10.764</f>
        <v>657.68039999999996</v>
      </c>
      <c r="E215" s="67"/>
      <c r="F215" s="59">
        <v>0</v>
      </c>
      <c r="G215" s="59">
        <f t="shared" si="9"/>
        <v>1052.28864</v>
      </c>
      <c r="H215" s="59" t="s">
        <v>137</v>
      </c>
      <c r="I215" s="81"/>
      <c r="J215" s="82"/>
    </row>
    <row r="216" spans="1:10" ht="15.6" x14ac:dyDescent="0.3">
      <c r="A216" s="66">
        <v>7</v>
      </c>
      <c r="B216" s="67"/>
      <c r="C216" s="59" t="s">
        <v>142</v>
      </c>
      <c r="D216" s="66">
        <f>103.57*10.764</f>
        <v>1114.8274799999999</v>
      </c>
      <c r="E216" s="67"/>
      <c r="F216" s="59">
        <v>0</v>
      </c>
      <c r="G216" s="59">
        <f t="shared" si="9"/>
        <v>1783.723968</v>
      </c>
      <c r="H216" s="59" t="s">
        <v>137</v>
      </c>
      <c r="I216" s="86"/>
      <c r="J216" s="87"/>
    </row>
    <row r="217" spans="1:10" ht="15.6" x14ac:dyDescent="0.3">
      <c r="A217" s="76" t="s">
        <v>228</v>
      </c>
      <c r="B217" s="77"/>
      <c r="C217" s="77"/>
      <c r="D217" s="77"/>
      <c r="E217" s="77"/>
      <c r="F217" s="77"/>
      <c r="G217" s="77"/>
      <c r="H217" s="77"/>
      <c r="I217" s="77"/>
      <c r="J217" s="78"/>
    </row>
    <row r="218" spans="1:10" ht="15.6" x14ac:dyDescent="0.3">
      <c r="A218" s="66">
        <v>1</v>
      </c>
      <c r="B218" s="67"/>
      <c r="C218" s="59" t="s">
        <v>143</v>
      </c>
      <c r="D218" s="66">
        <f>61.72*10.764</f>
        <v>664.35407999999995</v>
      </c>
      <c r="E218" s="67"/>
      <c r="F218" s="59">
        <v>0</v>
      </c>
      <c r="G218" s="59">
        <f t="shared" ref="G218:G223" si="10">D218*1.6</f>
        <v>1062.9665279999999</v>
      </c>
      <c r="H218" s="59" t="s">
        <v>137</v>
      </c>
      <c r="I218" s="79" t="str">
        <f>A217</f>
        <v>24th Floor (Part Refuge Area)</v>
      </c>
      <c r="J218" s="80"/>
    </row>
    <row r="219" spans="1:10" ht="15.6" x14ac:dyDescent="0.3">
      <c r="A219" s="66">
        <v>2</v>
      </c>
      <c r="B219" s="67"/>
      <c r="C219" s="59" t="s">
        <v>143</v>
      </c>
      <c r="D219" s="66">
        <f>62.22*10.764</f>
        <v>669.7360799999999</v>
      </c>
      <c r="E219" s="67"/>
      <c r="F219" s="59">
        <v>0</v>
      </c>
      <c r="G219" s="59">
        <f t="shared" si="10"/>
        <v>1071.577728</v>
      </c>
      <c r="H219" s="59" t="s">
        <v>137</v>
      </c>
      <c r="I219" s="81"/>
      <c r="J219" s="82"/>
    </row>
    <row r="220" spans="1:10" ht="15.6" x14ac:dyDescent="0.3">
      <c r="A220" s="66">
        <v>3</v>
      </c>
      <c r="B220" s="67"/>
      <c r="C220" s="59" t="s">
        <v>142</v>
      </c>
      <c r="D220" s="66">
        <f>78.91*10.764</f>
        <v>849.38723999999991</v>
      </c>
      <c r="E220" s="67"/>
      <c r="F220" s="59">
        <v>0</v>
      </c>
      <c r="G220" s="59">
        <f t="shared" si="10"/>
        <v>1359.0195839999999</v>
      </c>
      <c r="H220" s="59" t="s">
        <v>137</v>
      </c>
      <c r="I220" s="81"/>
      <c r="J220" s="82"/>
    </row>
    <row r="221" spans="1:10" ht="15.6" x14ac:dyDescent="0.3">
      <c r="A221" s="66">
        <v>4</v>
      </c>
      <c r="B221" s="67"/>
      <c r="C221" s="59" t="s">
        <v>143</v>
      </c>
      <c r="D221" s="66">
        <f>54.93*10.764</f>
        <v>591.26652000000001</v>
      </c>
      <c r="E221" s="67"/>
      <c r="F221" s="59">
        <v>0</v>
      </c>
      <c r="G221" s="59">
        <f t="shared" si="10"/>
        <v>946.02643200000011</v>
      </c>
      <c r="H221" s="59" t="s">
        <v>137</v>
      </c>
      <c r="I221" s="81"/>
      <c r="J221" s="82"/>
    </row>
    <row r="222" spans="1:10" ht="15.6" x14ac:dyDescent="0.3">
      <c r="A222" s="66">
        <v>5</v>
      </c>
      <c r="B222" s="67"/>
      <c r="C222" s="59" t="s">
        <v>143</v>
      </c>
      <c r="D222" s="66">
        <f>60.61*10.764</f>
        <v>652.40603999999996</v>
      </c>
      <c r="E222" s="67"/>
      <c r="F222" s="59">
        <v>0</v>
      </c>
      <c r="G222" s="59">
        <f t="shared" si="10"/>
        <v>1043.8496640000001</v>
      </c>
      <c r="H222" s="59" t="s">
        <v>137</v>
      </c>
      <c r="I222" s="81"/>
      <c r="J222" s="82"/>
    </row>
    <row r="223" spans="1:10" ht="15.6" x14ac:dyDescent="0.3">
      <c r="A223" s="66">
        <v>6</v>
      </c>
      <c r="B223" s="67"/>
      <c r="C223" s="59" t="s">
        <v>143</v>
      </c>
      <c r="D223" s="66">
        <f>60.61*10.764</f>
        <v>652.40603999999996</v>
      </c>
      <c r="E223" s="67"/>
      <c r="F223" s="59">
        <v>0</v>
      </c>
      <c r="G223" s="59">
        <f t="shared" si="10"/>
        <v>1043.8496640000001</v>
      </c>
      <c r="H223" s="59" t="s">
        <v>137</v>
      </c>
      <c r="I223" s="81"/>
      <c r="J223" s="82"/>
    </row>
    <row r="224" spans="1:10" ht="15.6" x14ac:dyDescent="0.3">
      <c r="A224" s="66">
        <v>7</v>
      </c>
      <c r="B224" s="67"/>
      <c r="C224" s="66" t="s">
        <v>139</v>
      </c>
      <c r="D224" s="88"/>
      <c r="E224" s="88"/>
      <c r="F224" s="88"/>
      <c r="G224" s="67"/>
      <c r="H224" s="59" t="s">
        <v>137</v>
      </c>
      <c r="I224" s="81"/>
      <c r="J224" s="82"/>
    </row>
    <row r="225" spans="1:10" ht="15.6" x14ac:dyDescent="0.3">
      <c r="A225" s="83" t="s">
        <v>237</v>
      </c>
      <c r="B225" s="84"/>
      <c r="C225" s="84"/>
      <c r="D225" s="84"/>
      <c r="E225" s="84"/>
      <c r="F225" s="84"/>
      <c r="G225" s="84"/>
      <c r="H225" s="84"/>
      <c r="I225" s="84"/>
      <c r="J225" s="85"/>
    </row>
    <row r="226" spans="1:10" ht="48.75" customHeight="1" x14ac:dyDescent="0.3">
      <c r="A226" s="66">
        <v>1</v>
      </c>
      <c r="B226" s="67"/>
      <c r="C226" s="59" t="s">
        <v>238</v>
      </c>
      <c r="D226" s="66">
        <f>116.48*10.764</f>
        <v>1253.79072</v>
      </c>
      <c r="E226" s="67"/>
      <c r="F226" s="59">
        <v>0</v>
      </c>
      <c r="G226" s="59">
        <f t="shared" ref="G226:G232" si="11">D226*1.6</f>
        <v>2006.0651520000001</v>
      </c>
      <c r="H226" s="59" t="s">
        <v>137</v>
      </c>
      <c r="I226" s="79" t="str">
        <f>A225</f>
        <v>29th Floor (Duplex with 30th Floor)</v>
      </c>
      <c r="J226" s="80"/>
    </row>
    <row r="227" spans="1:10" ht="48.75" customHeight="1" x14ac:dyDescent="0.3">
      <c r="A227" s="66">
        <v>2</v>
      </c>
      <c r="B227" s="67"/>
      <c r="C227" s="59" t="s">
        <v>238</v>
      </c>
      <c r="D227" s="66">
        <f>116.48*10.764</f>
        <v>1253.79072</v>
      </c>
      <c r="E227" s="67"/>
      <c r="F227" s="59">
        <v>0</v>
      </c>
      <c r="G227" s="59">
        <f t="shared" si="11"/>
        <v>2006.0651520000001</v>
      </c>
      <c r="H227" s="59" t="s">
        <v>137</v>
      </c>
      <c r="I227" s="81"/>
      <c r="J227" s="82"/>
    </row>
    <row r="228" spans="1:10" ht="15.6" x14ac:dyDescent="0.3">
      <c r="A228" s="66">
        <v>3</v>
      </c>
      <c r="B228" s="67"/>
      <c r="C228" s="59" t="s">
        <v>142</v>
      </c>
      <c r="D228" s="66">
        <f>78.22*10.764</f>
        <v>841.96007999999995</v>
      </c>
      <c r="E228" s="67"/>
      <c r="F228" s="59">
        <v>0</v>
      </c>
      <c r="G228" s="59">
        <f t="shared" si="11"/>
        <v>1347.1361280000001</v>
      </c>
      <c r="H228" s="59" t="s">
        <v>137</v>
      </c>
      <c r="I228" s="81"/>
      <c r="J228" s="82"/>
    </row>
    <row r="229" spans="1:10" ht="15.6" x14ac:dyDescent="0.3">
      <c r="A229" s="66">
        <v>4</v>
      </c>
      <c r="B229" s="67"/>
      <c r="C229" s="59" t="s">
        <v>143</v>
      </c>
      <c r="D229" s="66">
        <f>54.72*10.764</f>
        <v>589.00608</v>
      </c>
      <c r="E229" s="67"/>
      <c r="F229" s="59">
        <v>0</v>
      </c>
      <c r="G229" s="59">
        <f t="shared" si="11"/>
        <v>942.40972800000009</v>
      </c>
      <c r="H229" s="59" t="s">
        <v>137</v>
      </c>
      <c r="I229" s="81"/>
      <c r="J229" s="82"/>
    </row>
    <row r="230" spans="1:10" ht="46.5" customHeight="1" x14ac:dyDescent="0.3">
      <c r="A230" s="66">
        <v>5</v>
      </c>
      <c r="B230" s="67"/>
      <c r="C230" s="59" t="s">
        <v>239</v>
      </c>
      <c r="D230" s="66">
        <f>114.17*10.764</f>
        <v>1228.92588</v>
      </c>
      <c r="E230" s="67"/>
      <c r="F230" s="59">
        <v>0</v>
      </c>
      <c r="G230" s="59">
        <f t="shared" si="11"/>
        <v>1966.2814080000001</v>
      </c>
      <c r="H230" s="59" t="s">
        <v>137</v>
      </c>
      <c r="I230" s="81"/>
      <c r="J230" s="82"/>
    </row>
    <row r="231" spans="1:10" ht="46.5" customHeight="1" x14ac:dyDescent="0.3">
      <c r="A231" s="66">
        <v>6</v>
      </c>
      <c r="B231" s="67"/>
      <c r="C231" s="59" t="s">
        <v>239</v>
      </c>
      <c r="D231" s="66">
        <f>114.17*10.764</f>
        <v>1228.92588</v>
      </c>
      <c r="E231" s="67"/>
      <c r="F231" s="59">
        <v>0</v>
      </c>
      <c r="G231" s="59">
        <f t="shared" si="11"/>
        <v>1966.2814080000001</v>
      </c>
      <c r="H231" s="59" t="s">
        <v>137</v>
      </c>
      <c r="I231" s="81"/>
      <c r="J231" s="82"/>
    </row>
    <row r="232" spans="1:10" ht="15.6" x14ac:dyDescent="0.3">
      <c r="A232" s="66">
        <v>7</v>
      </c>
      <c r="B232" s="67"/>
      <c r="C232" s="59" t="s">
        <v>142</v>
      </c>
      <c r="D232" s="66">
        <f>101.45*10.764</f>
        <v>1092.0077999999999</v>
      </c>
      <c r="E232" s="67"/>
      <c r="F232" s="59">
        <v>0</v>
      </c>
      <c r="G232" s="59">
        <f t="shared" si="11"/>
        <v>1747.2124799999999</v>
      </c>
      <c r="H232" s="59" t="s">
        <v>137</v>
      </c>
      <c r="I232" s="86"/>
      <c r="J232" s="87"/>
    </row>
    <row r="233" spans="1:10" ht="15.6" x14ac:dyDescent="0.3">
      <c r="A233" s="76" t="s">
        <v>167</v>
      </c>
      <c r="B233" s="77"/>
      <c r="C233" s="77"/>
      <c r="D233" s="77"/>
      <c r="E233" s="77"/>
      <c r="F233" s="77"/>
      <c r="G233" s="77"/>
      <c r="H233" s="77"/>
      <c r="I233" s="77"/>
      <c r="J233" s="78"/>
    </row>
    <row r="234" spans="1:10" ht="15.6" x14ac:dyDescent="0.3">
      <c r="A234" s="126" t="s">
        <v>180</v>
      </c>
      <c r="B234" s="127"/>
      <c r="C234" s="127"/>
      <c r="D234" s="127"/>
      <c r="E234" s="127"/>
      <c r="F234" s="127"/>
      <c r="G234" s="127"/>
      <c r="H234" s="127"/>
      <c r="I234" s="127"/>
      <c r="J234" s="128"/>
    </row>
    <row r="235" spans="1:10" ht="15.6" x14ac:dyDescent="0.3">
      <c r="A235" s="76" t="s">
        <v>136</v>
      </c>
      <c r="B235" s="77"/>
      <c r="C235" s="77"/>
      <c r="D235" s="77"/>
      <c r="E235" s="77"/>
      <c r="F235" s="77"/>
      <c r="G235" s="77"/>
      <c r="H235" s="77"/>
      <c r="I235" s="77"/>
      <c r="J235" s="78"/>
    </row>
    <row r="236" spans="1:10" ht="15.6" x14ac:dyDescent="0.3">
      <c r="A236" s="66">
        <v>1</v>
      </c>
      <c r="B236" s="67"/>
      <c r="C236" s="59" t="s">
        <v>143</v>
      </c>
      <c r="D236" s="66">
        <f t="shared" ref="D236:D237" si="12">68.42*10.764</f>
        <v>736.47287999999992</v>
      </c>
      <c r="E236" s="67"/>
      <c r="F236" s="59">
        <v>0</v>
      </c>
      <c r="G236" s="59">
        <f>D236*1.6</f>
        <v>1178.3566079999998</v>
      </c>
      <c r="H236" s="59" t="s">
        <v>137</v>
      </c>
      <c r="I236" s="79" t="str">
        <f>A235</f>
        <v>Ground Floor</v>
      </c>
      <c r="J236" s="80"/>
    </row>
    <row r="237" spans="1:10" ht="15.6" x14ac:dyDescent="0.3">
      <c r="A237" s="66">
        <v>2</v>
      </c>
      <c r="B237" s="67"/>
      <c r="C237" s="59" t="s">
        <v>143</v>
      </c>
      <c r="D237" s="66">
        <f t="shared" si="12"/>
        <v>736.47287999999992</v>
      </c>
      <c r="E237" s="67"/>
      <c r="F237" s="59">
        <v>0</v>
      </c>
      <c r="G237" s="59">
        <f>D237*1.6</f>
        <v>1178.3566079999998</v>
      </c>
      <c r="H237" s="59" t="s">
        <v>137</v>
      </c>
      <c r="I237" s="81"/>
      <c r="J237" s="82"/>
    </row>
    <row r="238" spans="1:10" ht="15.6" x14ac:dyDescent="0.3">
      <c r="A238" s="66">
        <v>3</v>
      </c>
      <c r="B238" s="67"/>
      <c r="C238" s="59" t="s">
        <v>142</v>
      </c>
      <c r="D238" s="66">
        <f>105.63*10.764</f>
        <v>1137.0013199999999</v>
      </c>
      <c r="E238" s="67"/>
      <c r="F238" s="59">
        <v>0</v>
      </c>
      <c r="G238" s="59">
        <f>D238*1.6</f>
        <v>1819.2021119999999</v>
      </c>
      <c r="H238" s="59" t="s">
        <v>137</v>
      </c>
      <c r="I238" s="81"/>
      <c r="J238" s="82"/>
    </row>
    <row r="239" spans="1:10" ht="15.6" x14ac:dyDescent="0.3">
      <c r="A239" s="66">
        <v>4</v>
      </c>
      <c r="B239" s="67"/>
      <c r="C239" s="59" t="s">
        <v>143</v>
      </c>
      <c r="D239" s="66">
        <f>61.72*10.764</f>
        <v>664.35407999999995</v>
      </c>
      <c r="E239" s="67"/>
      <c r="F239" s="59">
        <v>0</v>
      </c>
      <c r="G239" s="59">
        <f>D239*1.6</f>
        <v>1062.9665279999999</v>
      </c>
      <c r="H239" s="59" t="s">
        <v>137</v>
      </c>
      <c r="I239" s="81"/>
      <c r="J239" s="82"/>
    </row>
    <row r="240" spans="1:10" ht="15.6" x14ac:dyDescent="0.3">
      <c r="A240" s="66">
        <v>5</v>
      </c>
      <c r="B240" s="67"/>
      <c r="C240" s="59" t="s">
        <v>143</v>
      </c>
      <c r="D240" s="66">
        <f>61.72*10.764</f>
        <v>664.35407999999995</v>
      </c>
      <c r="E240" s="67"/>
      <c r="F240" s="59">
        <v>0</v>
      </c>
      <c r="G240" s="59">
        <f>D240*1.6</f>
        <v>1062.9665279999999</v>
      </c>
      <c r="H240" s="59" t="s">
        <v>137</v>
      </c>
      <c r="I240" s="81"/>
      <c r="J240" s="82"/>
    </row>
    <row r="241" spans="1:10" ht="15.6" x14ac:dyDescent="0.3">
      <c r="A241" s="66">
        <v>6</v>
      </c>
      <c r="B241" s="67"/>
      <c r="C241" s="66" t="s">
        <v>181</v>
      </c>
      <c r="D241" s="88"/>
      <c r="E241" s="88"/>
      <c r="F241" s="88"/>
      <c r="G241" s="88"/>
      <c r="H241" s="67"/>
      <c r="I241" s="81"/>
      <c r="J241" s="82"/>
    </row>
    <row r="242" spans="1:10" ht="15.6" x14ac:dyDescent="0.3">
      <c r="A242" s="66">
        <v>7</v>
      </c>
      <c r="B242" s="67"/>
      <c r="C242" s="59" t="s">
        <v>143</v>
      </c>
      <c r="D242" s="66">
        <f>63.36*10.764</f>
        <v>682.00703999999996</v>
      </c>
      <c r="E242" s="67"/>
      <c r="F242" s="59">
        <v>0</v>
      </c>
      <c r="G242" s="59">
        <f>D242*1.6</f>
        <v>1091.211264</v>
      </c>
      <c r="H242" s="59" t="s">
        <v>137</v>
      </c>
      <c r="I242" s="86"/>
      <c r="J242" s="87"/>
    </row>
    <row r="243" spans="1:10" ht="15.6" x14ac:dyDescent="0.3">
      <c r="A243" s="76" t="s">
        <v>182</v>
      </c>
      <c r="B243" s="77"/>
      <c r="C243" s="77"/>
      <c r="D243" s="77"/>
      <c r="E243" s="77"/>
      <c r="F243" s="77"/>
      <c r="G243" s="77"/>
      <c r="H243" s="77"/>
      <c r="I243" s="77"/>
      <c r="J243" s="78"/>
    </row>
    <row r="244" spans="1:10" ht="15.6" x14ac:dyDescent="0.3">
      <c r="A244" s="66">
        <v>1</v>
      </c>
      <c r="B244" s="67"/>
      <c r="C244" s="59" t="s">
        <v>143</v>
      </c>
      <c r="D244" s="66">
        <f>68.42*10.764</f>
        <v>736.47287999999992</v>
      </c>
      <c r="E244" s="67"/>
      <c r="F244" s="59">
        <v>0</v>
      </c>
      <c r="G244" s="59">
        <f t="shared" ref="G244:G250" si="13">D244*1.6</f>
        <v>1178.3566079999998</v>
      </c>
      <c r="H244" s="59" t="s">
        <v>137</v>
      </c>
      <c r="I244" s="79" t="str">
        <f>A243</f>
        <v>1st, 2nd, 4th to 8th Floor</v>
      </c>
      <c r="J244" s="80"/>
    </row>
    <row r="245" spans="1:10" ht="15.6" x14ac:dyDescent="0.3">
      <c r="A245" s="66">
        <v>2</v>
      </c>
      <c r="B245" s="67"/>
      <c r="C245" s="59" t="s">
        <v>143</v>
      </c>
      <c r="D245" s="66">
        <f>68.42*10.764</f>
        <v>736.47287999999992</v>
      </c>
      <c r="E245" s="67"/>
      <c r="F245" s="59">
        <v>0</v>
      </c>
      <c r="G245" s="59">
        <f t="shared" si="13"/>
        <v>1178.3566079999998</v>
      </c>
      <c r="H245" s="59" t="s">
        <v>137</v>
      </c>
      <c r="I245" s="81"/>
      <c r="J245" s="82"/>
    </row>
    <row r="246" spans="1:10" ht="15.6" x14ac:dyDescent="0.3">
      <c r="A246" s="66">
        <v>3</v>
      </c>
      <c r="B246" s="67"/>
      <c r="C246" s="59" t="s">
        <v>142</v>
      </c>
      <c r="D246" s="66">
        <f>105.37*10.764</f>
        <v>1134.2026799999999</v>
      </c>
      <c r="E246" s="67"/>
      <c r="F246" s="59">
        <v>0</v>
      </c>
      <c r="G246" s="59">
        <f t="shared" si="13"/>
        <v>1814.7242879999999</v>
      </c>
      <c r="H246" s="59" t="s">
        <v>137</v>
      </c>
      <c r="I246" s="81"/>
      <c r="J246" s="82"/>
    </row>
    <row r="247" spans="1:10" ht="15.6" x14ac:dyDescent="0.3">
      <c r="A247" s="66">
        <v>4</v>
      </c>
      <c r="B247" s="67"/>
      <c r="C247" s="59" t="s">
        <v>143</v>
      </c>
      <c r="D247" s="66">
        <f t="shared" ref="D247" si="14">61.72*10.764</f>
        <v>664.35407999999995</v>
      </c>
      <c r="E247" s="67"/>
      <c r="F247" s="59">
        <v>0</v>
      </c>
      <c r="G247" s="59">
        <f t="shared" si="13"/>
        <v>1062.9665279999999</v>
      </c>
      <c r="H247" s="59" t="s">
        <v>137</v>
      </c>
      <c r="I247" s="81"/>
      <c r="J247" s="82"/>
    </row>
    <row r="248" spans="1:10" ht="15.6" x14ac:dyDescent="0.3">
      <c r="A248" s="66">
        <v>5</v>
      </c>
      <c r="B248" s="67"/>
      <c r="C248" s="59" t="s">
        <v>143</v>
      </c>
      <c r="D248" s="66">
        <f>61.72*10.764</f>
        <v>664.35407999999995</v>
      </c>
      <c r="E248" s="67"/>
      <c r="F248" s="59">
        <v>0</v>
      </c>
      <c r="G248" s="59">
        <f t="shared" si="13"/>
        <v>1062.9665279999999</v>
      </c>
      <c r="H248" s="59" t="s">
        <v>137</v>
      </c>
      <c r="I248" s="81"/>
      <c r="J248" s="82"/>
    </row>
    <row r="249" spans="1:10" ht="15.6" x14ac:dyDescent="0.3">
      <c r="A249" s="66">
        <v>6</v>
      </c>
      <c r="B249" s="67"/>
      <c r="C249" s="59" t="s">
        <v>143</v>
      </c>
      <c r="D249" s="66">
        <f t="shared" ref="D249:D250" si="15">63.36*10.764</f>
        <v>682.00703999999996</v>
      </c>
      <c r="E249" s="67"/>
      <c r="F249" s="59">
        <v>0</v>
      </c>
      <c r="G249" s="59">
        <f t="shared" si="13"/>
        <v>1091.211264</v>
      </c>
      <c r="H249" s="59" t="s">
        <v>137</v>
      </c>
      <c r="I249" s="81"/>
      <c r="J249" s="82"/>
    </row>
    <row r="250" spans="1:10" ht="15.6" x14ac:dyDescent="0.3">
      <c r="A250" s="66">
        <v>7</v>
      </c>
      <c r="B250" s="67"/>
      <c r="C250" s="59" t="s">
        <v>143</v>
      </c>
      <c r="D250" s="66">
        <f t="shared" si="15"/>
        <v>682.00703999999996</v>
      </c>
      <c r="E250" s="67"/>
      <c r="F250" s="59">
        <v>0</v>
      </c>
      <c r="G250" s="59">
        <f t="shared" si="13"/>
        <v>1091.211264</v>
      </c>
      <c r="H250" s="59" t="s">
        <v>137</v>
      </c>
      <c r="I250" s="86"/>
      <c r="J250" s="87"/>
    </row>
    <row r="251" spans="1:10" ht="15.6" x14ac:dyDescent="0.3">
      <c r="A251" s="76" t="s">
        <v>224</v>
      </c>
      <c r="B251" s="77"/>
      <c r="C251" s="77"/>
      <c r="D251" s="77"/>
      <c r="E251" s="77"/>
      <c r="F251" s="77"/>
      <c r="G251" s="77"/>
      <c r="H251" s="77"/>
      <c r="I251" s="77"/>
      <c r="J251" s="78"/>
    </row>
    <row r="252" spans="1:10" ht="15.6" x14ac:dyDescent="0.3">
      <c r="A252" s="66">
        <v>1</v>
      </c>
      <c r="B252" s="67"/>
      <c r="C252" s="59" t="s">
        <v>143</v>
      </c>
      <c r="D252" s="66">
        <f>68.42*10.764</f>
        <v>736.47287999999992</v>
      </c>
      <c r="E252" s="67"/>
      <c r="F252" s="59">
        <v>0</v>
      </c>
      <c r="G252" s="59">
        <f>D252*1.6</f>
        <v>1178.3566079999998</v>
      </c>
      <c r="H252" s="59" t="s">
        <v>137</v>
      </c>
      <c r="I252" s="79" t="str">
        <f>A251</f>
        <v>3rd Floor (Part Refuge Area)</v>
      </c>
      <c r="J252" s="80"/>
    </row>
    <row r="253" spans="1:10" ht="15.6" x14ac:dyDescent="0.3">
      <c r="A253" s="66">
        <v>2</v>
      </c>
      <c r="B253" s="67"/>
      <c r="C253" s="59" t="s">
        <v>143</v>
      </c>
      <c r="D253" s="66">
        <f>68.42*10.764</f>
        <v>736.47287999999992</v>
      </c>
      <c r="E253" s="67"/>
      <c r="F253" s="59">
        <v>0</v>
      </c>
      <c r="G253" s="59">
        <f>D253*1.6</f>
        <v>1178.3566079999998</v>
      </c>
      <c r="H253" s="59" t="s">
        <v>137</v>
      </c>
      <c r="I253" s="81"/>
      <c r="J253" s="82"/>
    </row>
    <row r="254" spans="1:10" ht="15.6" x14ac:dyDescent="0.3">
      <c r="A254" s="66">
        <v>3</v>
      </c>
      <c r="B254" s="67"/>
      <c r="C254" s="66" t="s">
        <v>139</v>
      </c>
      <c r="D254" s="88"/>
      <c r="E254" s="88"/>
      <c r="F254" s="88"/>
      <c r="G254" s="88"/>
      <c r="H254" s="67"/>
      <c r="I254" s="81"/>
      <c r="J254" s="82"/>
    </row>
    <row r="255" spans="1:10" ht="15.6" x14ac:dyDescent="0.3">
      <c r="A255" s="66">
        <v>4</v>
      </c>
      <c r="B255" s="67"/>
      <c r="C255" s="59" t="s">
        <v>143</v>
      </c>
      <c r="D255" s="66">
        <f t="shared" ref="D255" si="16">61.72*10.764</f>
        <v>664.35407999999995</v>
      </c>
      <c r="E255" s="67"/>
      <c r="F255" s="59">
        <v>0</v>
      </c>
      <c r="G255" s="59">
        <f>D255*1.6</f>
        <v>1062.9665279999999</v>
      </c>
      <c r="H255" s="59" t="s">
        <v>137</v>
      </c>
      <c r="I255" s="81"/>
      <c r="J255" s="82"/>
    </row>
    <row r="256" spans="1:10" ht="15.6" x14ac:dyDescent="0.3">
      <c r="A256" s="66">
        <v>5</v>
      </c>
      <c r="B256" s="67"/>
      <c r="C256" s="59" t="s">
        <v>143</v>
      </c>
      <c r="D256" s="66">
        <f>61.72*10.764</f>
        <v>664.35407999999995</v>
      </c>
      <c r="E256" s="67"/>
      <c r="F256" s="59">
        <v>0</v>
      </c>
      <c r="G256" s="59">
        <f>D256*1.6</f>
        <v>1062.9665279999999</v>
      </c>
      <c r="H256" s="59" t="s">
        <v>137</v>
      </c>
      <c r="I256" s="81"/>
      <c r="J256" s="82"/>
    </row>
    <row r="257" spans="1:10" ht="15.6" x14ac:dyDescent="0.3">
      <c r="A257" s="66">
        <v>6</v>
      </c>
      <c r="B257" s="67"/>
      <c r="C257" s="59" t="s">
        <v>143</v>
      </c>
      <c r="D257" s="66">
        <f t="shared" ref="D257:D258" si="17">63.36*10.764</f>
        <v>682.00703999999996</v>
      </c>
      <c r="E257" s="67"/>
      <c r="F257" s="59">
        <v>0</v>
      </c>
      <c r="G257" s="59">
        <f>D257*1.6</f>
        <v>1091.211264</v>
      </c>
      <c r="H257" s="59" t="s">
        <v>137</v>
      </c>
      <c r="I257" s="81"/>
      <c r="J257" s="82"/>
    </row>
    <row r="258" spans="1:10" ht="15.6" x14ac:dyDescent="0.3">
      <c r="A258" s="66">
        <v>7</v>
      </c>
      <c r="B258" s="67"/>
      <c r="C258" s="59" t="s">
        <v>143</v>
      </c>
      <c r="D258" s="66">
        <f t="shared" si="17"/>
        <v>682.00703999999996</v>
      </c>
      <c r="E258" s="67"/>
      <c r="F258" s="59">
        <v>0</v>
      </c>
      <c r="G258" s="59">
        <f>D258*1.6</f>
        <v>1091.211264</v>
      </c>
      <c r="H258" s="59" t="s">
        <v>137</v>
      </c>
      <c r="I258" s="86"/>
      <c r="J258" s="87"/>
    </row>
    <row r="259" spans="1:10" ht="15.6" x14ac:dyDescent="0.3">
      <c r="A259" s="76" t="s">
        <v>163</v>
      </c>
      <c r="B259" s="77"/>
      <c r="C259" s="77"/>
      <c r="D259" s="77"/>
      <c r="E259" s="77"/>
      <c r="F259" s="77"/>
      <c r="G259" s="77"/>
      <c r="H259" s="77"/>
      <c r="I259" s="77"/>
      <c r="J259" s="78"/>
    </row>
    <row r="260" spans="1:10" ht="15.6" x14ac:dyDescent="0.3">
      <c r="A260" s="66">
        <v>1</v>
      </c>
      <c r="B260" s="67"/>
      <c r="C260" s="59" t="s">
        <v>143</v>
      </c>
      <c r="D260" s="66">
        <f>68.42*10.764</f>
        <v>736.47287999999992</v>
      </c>
      <c r="E260" s="67"/>
      <c r="F260" s="59">
        <v>0</v>
      </c>
      <c r="G260" s="59">
        <f t="shared" ref="G260:G266" si="18">D260*1.6</f>
        <v>1178.3566079999998</v>
      </c>
      <c r="H260" s="59" t="s">
        <v>137</v>
      </c>
      <c r="I260" s="79" t="str">
        <f>A259</f>
        <v>9th &amp; 11th Floor</v>
      </c>
      <c r="J260" s="80"/>
    </row>
    <row r="261" spans="1:10" ht="15.6" x14ac:dyDescent="0.3">
      <c r="A261" s="66">
        <v>2</v>
      </c>
      <c r="B261" s="67"/>
      <c r="C261" s="59" t="s">
        <v>143</v>
      </c>
      <c r="D261" s="66">
        <f>68.42*10.764</f>
        <v>736.47287999999992</v>
      </c>
      <c r="E261" s="67"/>
      <c r="F261" s="59">
        <v>0</v>
      </c>
      <c r="G261" s="59">
        <f t="shared" si="18"/>
        <v>1178.3566079999998</v>
      </c>
      <c r="H261" s="59" t="s">
        <v>137</v>
      </c>
      <c r="I261" s="81"/>
      <c r="J261" s="82"/>
    </row>
    <row r="262" spans="1:10" ht="15.6" x14ac:dyDescent="0.3">
      <c r="A262" s="66">
        <v>3</v>
      </c>
      <c r="B262" s="67"/>
      <c r="C262" s="59" t="s">
        <v>142</v>
      </c>
      <c r="D262" s="66">
        <f>105.63*10.764</f>
        <v>1137.0013199999999</v>
      </c>
      <c r="E262" s="67"/>
      <c r="F262" s="59">
        <v>0</v>
      </c>
      <c r="G262" s="59">
        <f t="shared" si="18"/>
        <v>1819.2021119999999</v>
      </c>
      <c r="H262" s="59" t="s">
        <v>137</v>
      </c>
      <c r="I262" s="81"/>
      <c r="J262" s="82"/>
    </row>
    <row r="263" spans="1:10" ht="15.6" x14ac:dyDescent="0.3">
      <c r="A263" s="66">
        <v>4</v>
      </c>
      <c r="B263" s="67"/>
      <c r="C263" s="59" t="s">
        <v>143</v>
      </c>
      <c r="D263" s="66">
        <f>61.72*10.764</f>
        <v>664.35407999999995</v>
      </c>
      <c r="E263" s="67"/>
      <c r="F263" s="59">
        <v>0</v>
      </c>
      <c r="G263" s="59">
        <f t="shared" si="18"/>
        <v>1062.9665279999999</v>
      </c>
      <c r="H263" s="59" t="s">
        <v>137</v>
      </c>
      <c r="I263" s="81"/>
      <c r="J263" s="82"/>
    </row>
    <row r="264" spans="1:10" ht="15.6" x14ac:dyDescent="0.3">
      <c r="A264" s="66">
        <v>5</v>
      </c>
      <c r="B264" s="67"/>
      <c r="C264" s="59" t="s">
        <v>143</v>
      </c>
      <c r="D264" s="66">
        <f>61.72*10.764</f>
        <v>664.35407999999995</v>
      </c>
      <c r="E264" s="67"/>
      <c r="F264" s="59">
        <v>0</v>
      </c>
      <c r="G264" s="59">
        <f t="shared" si="18"/>
        <v>1062.9665279999999</v>
      </c>
      <c r="H264" s="59" t="s">
        <v>137</v>
      </c>
      <c r="I264" s="81"/>
      <c r="J264" s="82"/>
    </row>
    <row r="265" spans="1:10" ht="15.6" x14ac:dyDescent="0.3">
      <c r="A265" s="66">
        <v>6</v>
      </c>
      <c r="B265" s="67"/>
      <c r="C265" s="59" t="s">
        <v>143</v>
      </c>
      <c r="D265" s="66">
        <f>63.36*10.764</f>
        <v>682.00703999999996</v>
      </c>
      <c r="E265" s="67"/>
      <c r="F265" s="59">
        <v>0</v>
      </c>
      <c r="G265" s="59">
        <f t="shared" si="18"/>
        <v>1091.211264</v>
      </c>
      <c r="H265" s="59" t="s">
        <v>137</v>
      </c>
      <c r="I265" s="81"/>
      <c r="J265" s="82"/>
    </row>
    <row r="266" spans="1:10" ht="15.6" x14ac:dyDescent="0.3">
      <c r="A266" s="66">
        <v>7</v>
      </c>
      <c r="B266" s="67"/>
      <c r="C266" s="59" t="s">
        <v>143</v>
      </c>
      <c r="D266" s="66">
        <f>63.36*10.764</f>
        <v>682.00703999999996</v>
      </c>
      <c r="E266" s="67"/>
      <c r="F266" s="59">
        <v>0</v>
      </c>
      <c r="G266" s="59">
        <f t="shared" si="18"/>
        <v>1091.211264</v>
      </c>
      <c r="H266" s="59" t="s">
        <v>137</v>
      </c>
      <c r="I266" s="86"/>
      <c r="J266" s="87"/>
    </row>
    <row r="267" spans="1:10" ht="15.6" x14ac:dyDescent="0.3">
      <c r="A267" s="76" t="s">
        <v>223</v>
      </c>
      <c r="B267" s="77"/>
      <c r="C267" s="77"/>
      <c r="D267" s="77"/>
      <c r="E267" s="77"/>
      <c r="F267" s="77"/>
      <c r="G267" s="77"/>
      <c r="H267" s="77"/>
      <c r="I267" s="77"/>
      <c r="J267" s="78"/>
    </row>
    <row r="268" spans="1:10" ht="15.6" x14ac:dyDescent="0.3">
      <c r="A268" s="66">
        <v>1</v>
      </c>
      <c r="B268" s="67"/>
      <c r="C268" s="59" t="s">
        <v>143</v>
      </c>
      <c r="D268" s="66">
        <f>68.42*10.764</f>
        <v>736.47287999999992</v>
      </c>
      <c r="E268" s="67"/>
      <c r="F268" s="59">
        <v>0</v>
      </c>
      <c r="G268" s="59">
        <f>D268*1.6</f>
        <v>1178.3566079999998</v>
      </c>
      <c r="H268" s="59" t="s">
        <v>137</v>
      </c>
      <c r="I268" s="79" t="str">
        <f>A267</f>
        <v>10th Floor (Part Refuge Area)</v>
      </c>
      <c r="J268" s="80"/>
    </row>
    <row r="269" spans="1:10" ht="15.6" x14ac:dyDescent="0.3">
      <c r="A269" s="66">
        <v>2</v>
      </c>
      <c r="B269" s="67"/>
      <c r="C269" s="59" t="s">
        <v>143</v>
      </c>
      <c r="D269" s="66">
        <f>68.42*10.764</f>
        <v>736.47287999999992</v>
      </c>
      <c r="E269" s="67"/>
      <c r="F269" s="59">
        <v>0</v>
      </c>
      <c r="G269" s="59">
        <f>D269*1.6</f>
        <v>1178.3566079999998</v>
      </c>
      <c r="H269" s="59" t="s">
        <v>137</v>
      </c>
      <c r="I269" s="81"/>
      <c r="J269" s="82"/>
    </row>
    <row r="270" spans="1:10" ht="15.6" x14ac:dyDescent="0.3">
      <c r="A270" s="66">
        <v>3</v>
      </c>
      <c r="B270" s="67"/>
      <c r="C270" s="66" t="s">
        <v>139</v>
      </c>
      <c r="D270" s="88"/>
      <c r="E270" s="88"/>
      <c r="F270" s="88"/>
      <c r="G270" s="88"/>
      <c r="H270" s="67"/>
      <c r="I270" s="81"/>
      <c r="J270" s="82"/>
    </row>
    <row r="271" spans="1:10" ht="15.6" x14ac:dyDescent="0.3">
      <c r="A271" s="66">
        <v>4</v>
      </c>
      <c r="B271" s="67"/>
      <c r="C271" s="59" t="s">
        <v>143</v>
      </c>
      <c r="D271" s="66">
        <f>61.72*10.764</f>
        <v>664.35407999999995</v>
      </c>
      <c r="E271" s="67"/>
      <c r="F271" s="59">
        <v>0</v>
      </c>
      <c r="G271" s="59">
        <f>D271*1.6</f>
        <v>1062.9665279999999</v>
      </c>
      <c r="H271" s="59" t="s">
        <v>137</v>
      </c>
      <c r="I271" s="81"/>
      <c r="J271" s="82"/>
    </row>
    <row r="272" spans="1:10" ht="15.6" x14ac:dyDescent="0.3">
      <c r="A272" s="66">
        <v>5</v>
      </c>
      <c r="B272" s="67"/>
      <c r="C272" s="59" t="s">
        <v>143</v>
      </c>
      <c r="D272" s="66">
        <f>61.72*10.764</f>
        <v>664.35407999999995</v>
      </c>
      <c r="E272" s="67"/>
      <c r="F272" s="59">
        <v>0</v>
      </c>
      <c r="G272" s="59">
        <f>D272*1.6</f>
        <v>1062.9665279999999</v>
      </c>
      <c r="H272" s="59" t="s">
        <v>137</v>
      </c>
      <c r="I272" s="81"/>
      <c r="J272" s="82"/>
    </row>
    <row r="273" spans="1:10" ht="15.6" x14ac:dyDescent="0.3">
      <c r="A273" s="66">
        <v>6</v>
      </c>
      <c r="B273" s="67"/>
      <c r="C273" s="59" t="s">
        <v>143</v>
      </c>
      <c r="D273" s="66">
        <f>63.49*10.764</f>
        <v>683.40635999999995</v>
      </c>
      <c r="E273" s="67"/>
      <c r="F273" s="59">
        <v>0</v>
      </c>
      <c r="G273" s="59">
        <f>D273*1.6</f>
        <v>1093.4501760000001</v>
      </c>
      <c r="H273" s="59" t="s">
        <v>137</v>
      </c>
      <c r="I273" s="81"/>
      <c r="J273" s="82"/>
    </row>
    <row r="274" spans="1:10" ht="15.6" x14ac:dyDescent="0.3">
      <c r="A274" s="66">
        <v>7</v>
      </c>
      <c r="B274" s="67"/>
      <c r="C274" s="59" t="s">
        <v>143</v>
      </c>
      <c r="D274" s="66">
        <f>63.49*10.764</f>
        <v>683.40635999999995</v>
      </c>
      <c r="E274" s="67"/>
      <c r="F274" s="59">
        <v>0</v>
      </c>
      <c r="G274" s="59">
        <f>D274*1.6</f>
        <v>1093.4501760000001</v>
      </c>
      <c r="H274" s="59" t="s">
        <v>137</v>
      </c>
      <c r="I274" s="86"/>
      <c r="J274" s="87"/>
    </row>
    <row r="275" spans="1:10" ht="15.6" x14ac:dyDescent="0.3">
      <c r="A275" s="76" t="s">
        <v>183</v>
      </c>
      <c r="B275" s="77"/>
      <c r="C275" s="77"/>
      <c r="D275" s="77"/>
      <c r="E275" s="77"/>
      <c r="F275" s="77"/>
      <c r="G275" s="77"/>
      <c r="H275" s="77"/>
      <c r="I275" s="77"/>
      <c r="J275" s="78"/>
    </row>
    <row r="276" spans="1:10" ht="15.6" x14ac:dyDescent="0.3">
      <c r="A276" s="66">
        <v>1</v>
      </c>
      <c r="B276" s="67"/>
      <c r="C276" s="59" t="s">
        <v>143</v>
      </c>
      <c r="D276" s="66">
        <f>68.42*10.764</f>
        <v>736.47287999999992</v>
      </c>
      <c r="E276" s="67"/>
      <c r="F276" s="59">
        <v>0</v>
      </c>
      <c r="G276" s="59">
        <f t="shared" ref="G276:G282" si="19">D276*1.6</f>
        <v>1178.3566079999998</v>
      </c>
      <c r="H276" s="59" t="s">
        <v>137</v>
      </c>
      <c r="I276" s="79" t="str">
        <f>A275</f>
        <v>12th, 14th Floor</v>
      </c>
      <c r="J276" s="80"/>
    </row>
    <row r="277" spans="1:10" ht="15.6" x14ac:dyDescent="0.3">
      <c r="A277" s="66">
        <v>2</v>
      </c>
      <c r="B277" s="67"/>
      <c r="C277" s="59" t="s">
        <v>143</v>
      </c>
      <c r="D277" s="66">
        <f>68.42*10.764</f>
        <v>736.47287999999992</v>
      </c>
      <c r="E277" s="67"/>
      <c r="F277" s="59">
        <v>0</v>
      </c>
      <c r="G277" s="59">
        <f t="shared" si="19"/>
        <v>1178.3566079999998</v>
      </c>
      <c r="H277" s="59" t="s">
        <v>137</v>
      </c>
      <c r="I277" s="81"/>
      <c r="J277" s="82"/>
    </row>
    <row r="278" spans="1:10" ht="15.6" x14ac:dyDescent="0.3">
      <c r="A278" s="66">
        <v>3</v>
      </c>
      <c r="B278" s="67"/>
      <c r="C278" s="59" t="s">
        <v>142</v>
      </c>
      <c r="D278" s="66">
        <f>105.63*10.764</f>
        <v>1137.0013199999999</v>
      </c>
      <c r="E278" s="67"/>
      <c r="F278" s="59">
        <v>0</v>
      </c>
      <c r="G278" s="59">
        <f t="shared" si="19"/>
        <v>1819.2021119999999</v>
      </c>
      <c r="H278" s="59" t="s">
        <v>137</v>
      </c>
      <c r="I278" s="81"/>
      <c r="J278" s="82"/>
    </row>
    <row r="279" spans="1:10" ht="15.6" x14ac:dyDescent="0.3">
      <c r="A279" s="66">
        <v>4</v>
      </c>
      <c r="B279" s="67"/>
      <c r="C279" s="59" t="s">
        <v>143</v>
      </c>
      <c r="D279" s="66">
        <f>61.72*10.764</f>
        <v>664.35407999999995</v>
      </c>
      <c r="E279" s="67"/>
      <c r="F279" s="59">
        <v>0</v>
      </c>
      <c r="G279" s="59">
        <f t="shared" si="19"/>
        <v>1062.9665279999999</v>
      </c>
      <c r="H279" s="59" t="s">
        <v>137</v>
      </c>
      <c r="I279" s="81"/>
      <c r="J279" s="82"/>
    </row>
    <row r="280" spans="1:10" ht="15.6" x14ac:dyDescent="0.3">
      <c r="A280" s="66">
        <v>5</v>
      </c>
      <c r="B280" s="67"/>
      <c r="C280" s="59" t="s">
        <v>143</v>
      </c>
      <c r="D280" s="66">
        <f>61.72*10.764</f>
        <v>664.35407999999995</v>
      </c>
      <c r="E280" s="67"/>
      <c r="F280" s="59">
        <v>0</v>
      </c>
      <c r="G280" s="59">
        <f t="shared" si="19"/>
        <v>1062.9665279999999</v>
      </c>
      <c r="H280" s="59" t="s">
        <v>137</v>
      </c>
      <c r="I280" s="81"/>
      <c r="J280" s="82"/>
    </row>
    <row r="281" spans="1:10" ht="15.6" x14ac:dyDescent="0.3">
      <c r="A281" s="66">
        <v>6</v>
      </c>
      <c r="B281" s="67"/>
      <c r="C281" s="59" t="s">
        <v>143</v>
      </c>
      <c r="D281" s="66">
        <f>63.36*10.764</f>
        <v>682.00703999999996</v>
      </c>
      <c r="E281" s="67"/>
      <c r="F281" s="59">
        <v>0</v>
      </c>
      <c r="G281" s="59">
        <f t="shared" si="19"/>
        <v>1091.211264</v>
      </c>
      <c r="H281" s="59" t="s">
        <v>137</v>
      </c>
      <c r="I281" s="81"/>
      <c r="J281" s="82"/>
    </row>
    <row r="282" spans="1:10" ht="15.6" x14ac:dyDescent="0.3">
      <c r="A282" s="66">
        <v>7</v>
      </c>
      <c r="B282" s="67"/>
      <c r="C282" s="59" t="s">
        <v>143</v>
      </c>
      <c r="D282" s="66">
        <f>63.36*10.764</f>
        <v>682.00703999999996</v>
      </c>
      <c r="E282" s="67"/>
      <c r="F282" s="59">
        <v>0</v>
      </c>
      <c r="G282" s="59">
        <f t="shared" si="19"/>
        <v>1091.211264</v>
      </c>
      <c r="H282" s="59" t="s">
        <v>137</v>
      </c>
      <c r="I282" s="86"/>
      <c r="J282" s="87"/>
    </row>
    <row r="283" spans="1:10" ht="15.6" x14ac:dyDescent="0.3">
      <c r="A283" s="76" t="s">
        <v>184</v>
      </c>
      <c r="B283" s="77"/>
      <c r="C283" s="77"/>
      <c r="D283" s="77"/>
      <c r="E283" s="77"/>
      <c r="F283" s="77"/>
      <c r="G283" s="77"/>
      <c r="H283" s="77"/>
      <c r="I283" s="77"/>
      <c r="J283" s="78"/>
    </row>
    <row r="284" spans="1:10" ht="15.6" x14ac:dyDescent="0.3">
      <c r="A284" s="66">
        <v>1</v>
      </c>
      <c r="B284" s="67"/>
      <c r="C284" s="59" t="s">
        <v>143</v>
      </c>
      <c r="D284" s="66">
        <f>68.42*10.764</f>
        <v>736.47287999999992</v>
      </c>
      <c r="E284" s="67"/>
      <c r="F284" s="59">
        <v>0</v>
      </c>
      <c r="G284" s="59">
        <f t="shared" ref="G284:G290" si="20">D284*1.6</f>
        <v>1178.3566079999998</v>
      </c>
      <c r="H284" s="59" t="s">
        <v>137</v>
      </c>
      <c r="I284" s="79" t="str">
        <f>A283</f>
        <v>13th, 15th Floor</v>
      </c>
      <c r="J284" s="80"/>
    </row>
    <row r="285" spans="1:10" ht="15.6" x14ac:dyDescent="0.3">
      <c r="A285" s="66">
        <v>2</v>
      </c>
      <c r="B285" s="67"/>
      <c r="C285" s="59" t="s">
        <v>143</v>
      </c>
      <c r="D285" s="66">
        <f>68.42*10.764</f>
        <v>736.47287999999992</v>
      </c>
      <c r="E285" s="67"/>
      <c r="F285" s="59">
        <v>0</v>
      </c>
      <c r="G285" s="59">
        <f t="shared" si="20"/>
        <v>1178.3566079999998</v>
      </c>
      <c r="H285" s="59" t="s">
        <v>137</v>
      </c>
      <c r="I285" s="81"/>
      <c r="J285" s="82"/>
    </row>
    <row r="286" spans="1:10" ht="15.6" x14ac:dyDescent="0.3">
      <c r="A286" s="66">
        <v>3</v>
      </c>
      <c r="B286" s="67"/>
      <c r="C286" s="59" t="s">
        <v>142</v>
      </c>
      <c r="D286" s="66">
        <f>105.63*10.764</f>
        <v>1137.0013199999999</v>
      </c>
      <c r="E286" s="67"/>
      <c r="F286" s="59">
        <v>0</v>
      </c>
      <c r="G286" s="59">
        <f t="shared" si="20"/>
        <v>1819.2021119999999</v>
      </c>
      <c r="H286" s="59" t="s">
        <v>137</v>
      </c>
      <c r="I286" s="81"/>
      <c r="J286" s="82"/>
    </row>
    <row r="287" spans="1:10" ht="15.6" x14ac:dyDescent="0.3">
      <c r="A287" s="66">
        <v>4</v>
      </c>
      <c r="B287" s="67"/>
      <c r="C287" s="59" t="s">
        <v>143</v>
      </c>
      <c r="D287" s="66">
        <f>61.72*10.764</f>
        <v>664.35407999999995</v>
      </c>
      <c r="E287" s="67"/>
      <c r="F287" s="59">
        <v>0</v>
      </c>
      <c r="G287" s="59">
        <f t="shared" si="20"/>
        <v>1062.9665279999999</v>
      </c>
      <c r="H287" s="59" t="s">
        <v>137</v>
      </c>
      <c r="I287" s="81"/>
      <c r="J287" s="82"/>
    </row>
    <row r="288" spans="1:10" ht="15.6" x14ac:dyDescent="0.3">
      <c r="A288" s="66">
        <v>5</v>
      </c>
      <c r="B288" s="67"/>
      <c r="C288" s="59" t="s">
        <v>143</v>
      </c>
      <c r="D288" s="66">
        <f>61.72*10.764</f>
        <v>664.35407999999995</v>
      </c>
      <c r="E288" s="67"/>
      <c r="F288" s="59">
        <v>0</v>
      </c>
      <c r="G288" s="59">
        <f t="shared" si="20"/>
        <v>1062.9665279999999</v>
      </c>
      <c r="H288" s="59" t="s">
        <v>137</v>
      </c>
      <c r="I288" s="81"/>
      <c r="J288" s="82"/>
    </row>
    <row r="289" spans="1:10" ht="15.6" x14ac:dyDescent="0.3">
      <c r="A289" s="66">
        <v>6</v>
      </c>
      <c r="B289" s="67"/>
      <c r="C289" s="59" t="s">
        <v>143</v>
      </c>
      <c r="D289" s="66">
        <f>63.36*10.764</f>
        <v>682.00703999999996</v>
      </c>
      <c r="E289" s="67"/>
      <c r="F289" s="59">
        <v>0</v>
      </c>
      <c r="G289" s="59">
        <f t="shared" si="20"/>
        <v>1091.211264</v>
      </c>
      <c r="H289" s="59" t="s">
        <v>137</v>
      </c>
      <c r="I289" s="81"/>
      <c r="J289" s="82"/>
    </row>
    <row r="290" spans="1:10" ht="15.6" x14ac:dyDescent="0.3">
      <c r="A290" s="66">
        <v>7</v>
      </c>
      <c r="B290" s="67"/>
      <c r="C290" s="59" t="s">
        <v>143</v>
      </c>
      <c r="D290" s="66">
        <f>63.36*10.764</f>
        <v>682.00703999999996</v>
      </c>
      <c r="E290" s="67"/>
      <c r="F290" s="59">
        <v>0</v>
      </c>
      <c r="G290" s="59">
        <f t="shared" si="20"/>
        <v>1091.211264</v>
      </c>
      <c r="H290" s="59" t="s">
        <v>137</v>
      </c>
      <c r="I290" s="86"/>
      <c r="J290" s="87"/>
    </row>
    <row r="291" spans="1:10" ht="15.6" x14ac:dyDescent="0.3">
      <c r="A291" s="76" t="s">
        <v>140</v>
      </c>
      <c r="B291" s="77"/>
      <c r="C291" s="77"/>
      <c r="D291" s="77"/>
      <c r="E291" s="77"/>
      <c r="F291" s="77"/>
      <c r="G291" s="77"/>
      <c r="H291" s="77"/>
      <c r="I291" s="77"/>
      <c r="J291" s="78"/>
    </row>
    <row r="292" spans="1:10" ht="15.6" x14ac:dyDescent="0.3">
      <c r="A292" s="66">
        <v>1</v>
      </c>
      <c r="B292" s="67"/>
      <c r="C292" s="59" t="s">
        <v>143</v>
      </c>
      <c r="D292" s="66">
        <f>68.42*10.764</f>
        <v>736.47287999999992</v>
      </c>
      <c r="E292" s="67"/>
      <c r="F292" s="59">
        <v>0</v>
      </c>
      <c r="G292" s="59">
        <f t="shared" ref="G292:G298" si="21">D292*1.6</f>
        <v>1178.3566079999998</v>
      </c>
      <c r="H292" s="59" t="s">
        <v>137</v>
      </c>
      <c r="I292" s="79" t="str">
        <f>A291</f>
        <v>16th Floor</v>
      </c>
      <c r="J292" s="80"/>
    </row>
    <row r="293" spans="1:10" ht="15.6" x14ac:dyDescent="0.3">
      <c r="A293" s="66">
        <v>2</v>
      </c>
      <c r="B293" s="67"/>
      <c r="C293" s="59" t="s">
        <v>143</v>
      </c>
      <c r="D293" s="66">
        <f>68.42*10.764</f>
        <v>736.47287999999992</v>
      </c>
      <c r="E293" s="67"/>
      <c r="F293" s="59">
        <v>0</v>
      </c>
      <c r="G293" s="59">
        <f t="shared" si="21"/>
        <v>1178.3566079999998</v>
      </c>
      <c r="H293" s="59" t="s">
        <v>137</v>
      </c>
      <c r="I293" s="81"/>
      <c r="J293" s="82"/>
    </row>
    <row r="294" spans="1:10" ht="15.6" x14ac:dyDescent="0.3">
      <c r="A294" s="66">
        <v>3</v>
      </c>
      <c r="B294" s="67"/>
      <c r="C294" s="59" t="s">
        <v>142</v>
      </c>
      <c r="D294" s="66">
        <f>105.63*10.764</f>
        <v>1137.0013199999999</v>
      </c>
      <c r="E294" s="67"/>
      <c r="F294" s="59">
        <v>0</v>
      </c>
      <c r="G294" s="59">
        <f t="shared" si="21"/>
        <v>1819.2021119999999</v>
      </c>
      <c r="H294" s="59" t="s">
        <v>137</v>
      </c>
      <c r="I294" s="81"/>
      <c r="J294" s="82"/>
    </row>
    <row r="295" spans="1:10" ht="15.6" x14ac:dyDescent="0.3">
      <c r="A295" s="66">
        <v>4</v>
      </c>
      <c r="B295" s="67"/>
      <c r="C295" s="59" t="s">
        <v>143</v>
      </c>
      <c r="D295" s="66">
        <f>61.72*10.764</f>
        <v>664.35407999999995</v>
      </c>
      <c r="E295" s="67"/>
      <c r="F295" s="59">
        <v>0</v>
      </c>
      <c r="G295" s="59">
        <f t="shared" si="21"/>
        <v>1062.9665279999999</v>
      </c>
      <c r="H295" s="59" t="s">
        <v>137</v>
      </c>
      <c r="I295" s="81"/>
      <c r="J295" s="82"/>
    </row>
    <row r="296" spans="1:10" ht="15.6" x14ac:dyDescent="0.3">
      <c r="A296" s="66">
        <v>5</v>
      </c>
      <c r="B296" s="67"/>
      <c r="C296" s="59" t="s">
        <v>143</v>
      </c>
      <c r="D296" s="66">
        <f>61.72*10.764</f>
        <v>664.35407999999995</v>
      </c>
      <c r="E296" s="67"/>
      <c r="F296" s="59">
        <v>0</v>
      </c>
      <c r="G296" s="59">
        <f t="shared" si="21"/>
        <v>1062.9665279999999</v>
      </c>
      <c r="H296" s="59" t="s">
        <v>137</v>
      </c>
      <c r="I296" s="81"/>
      <c r="J296" s="82"/>
    </row>
    <row r="297" spans="1:10" ht="15.6" x14ac:dyDescent="0.3">
      <c r="A297" s="66">
        <v>6</v>
      </c>
      <c r="B297" s="67"/>
      <c r="C297" s="59" t="s">
        <v>143</v>
      </c>
      <c r="D297" s="66">
        <f>63.36*10.764</f>
        <v>682.00703999999996</v>
      </c>
      <c r="E297" s="67"/>
      <c r="F297" s="59">
        <v>0</v>
      </c>
      <c r="G297" s="59">
        <f t="shared" si="21"/>
        <v>1091.211264</v>
      </c>
      <c r="H297" s="59" t="s">
        <v>137</v>
      </c>
      <c r="I297" s="81"/>
      <c r="J297" s="82"/>
    </row>
    <row r="298" spans="1:10" ht="15.6" x14ac:dyDescent="0.3">
      <c r="A298" s="66">
        <v>7</v>
      </c>
      <c r="B298" s="67"/>
      <c r="C298" s="59" t="s">
        <v>143</v>
      </c>
      <c r="D298" s="66">
        <f>63.36*10.764</f>
        <v>682.00703999999996</v>
      </c>
      <c r="E298" s="67"/>
      <c r="F298" s="59">
        <v>0</v>
      </c>
      <c r="G298" s="59">
        <f t="shared" si="21"/>
        <v>1091.211264</v>
      </c>
      <c r="H298" s="59" t="s">
        <v>137</v>
      </c>
      <c r="I298" s="86"/>
      <c r="J298" s="87"/>
    </row>
    <row r="299" spans="1:10" ht="15.6" x14ac:dyDescent="0.3">
      <c r="A299" s="76" t="s">
        <v>225</v>
      </c>
      <c r="B299" s="77"/>
      <c r="C299" s="77"/>
      <c r="D299" s="77"/>
      <c r="E299" s="77"/>
      <c r="F299" s="77"/>
      <c r="G299" s="77"/>
      <c r="H299" s="77"/>
      <c r="I299" s="77"/>
      <c r="J299" s="78"/>
    </row>
    <row r="300" spans="1:10" ht="15.6" x14ac:dyDescent="0.3">
      <c r="A300" s="66">
        <v>1</v>
      </c>
      <c r="B300" s="67"/>
      <c r="C300" s="59" t="s">
        <v>143</v>
      </c>
      <c r="D300" s="66">
        <f>68.42*10.764</f>
        <v>736.47287999999992</v>
      </c>
      <c r="E300" s="67"/>
      <c r="F300" s="59">
        <v>0</v>
      </c>
      <c r="G300" s="59">
        <f>D300*1.6</f>
        <v>1178.3566079999998</v>
      </c>
      <c r="H300" s="59" t="s">
        <v>137</v>
      </c>
      <c r="I300" s="79" t="str">
        <f>A299</f>
        <v>17th Floor (Part Refuge Area)</v>
      </c>
      <c r="J300" s="80"/>
    </row>
    <row r="301" spans="1:10" ht="15.6" x14ac:dyDescent="0.3">
      <c r="A301" s="66">
        <v>2</v>
      </c>
      <c r="B301" s="67"/>
      <c r="C301" s="59" t="s">
        <v>143</v>
      </c>
      <c r="D301" s="66">
        <f>68.42*10.764</f>
        <v>736.47287999999992</v>
      </c>
      <c r="E301" s="67"/>
      <c r="F301" s="59">
        <v>0</v>
      </c>
      <c r="G301" s="59">
        <f>D301*1.6</f>
        <v>1178.3566079999998</v>
      </c>
      <c r="H301" s="59" t="s">
        <v>137</v>
      </c>
      <c r="I301" s="81"/>
      <c r="J301" s="82"/>
    </row>
    <row r="302" spans="1:10" ht="15.6" x14ac:dyDescent="0.3">
      <c r="A302" s="66">
        <v>3</v>
      </c>
      <c r="B302" s="67"/>
      <c r="C302" s="66" t="s">
        <v>139</v>
      </c>
      <c r="D302" s="88"/>
      <c r="E302" s="88"/>
      <c r="F302" s="88"/>
      <c r="G302" s="88"/>
      <c r="H302" s="67"/>
      <c r="I302" s="81"/>
      <c r="J302" s="82"/>
    </row>
    <row r="303" spans="1:10" ht="15.6" x14ac:dyDescent="0.3">
      <c r="A303" s="66">
        <v>4</v>
      </c>
      <c r="B303" s="67"/>
      <c r="C303" s="59" t="s">
        <v>143</v>
      </c>
      <c r="D303" s="66">
        <f>61.72*10.764</f>
        <v>664.35407999999995</v>
      </c>
      <c r="E303" s="67"/>
      <c r="F303" s="59">
        <v>0</v>
      </c>
      <c r="G303" s="59">
        <f>D303*1.6</f>
        <v>1062.9665279999999</v>
      </c>
      <c r="H303" s="59" t="s">
        <v>137</v>
      </c>
      <c r="I303" s="81"/>
      <c r="J303" s="82"/>
    </row>
    <row r="304" spans="1:10" ht="15.6" x14ac:dyDescent="0.3">
      <c r="A304" s="66">
        <v>5</v>
      </c>
      <c r="B304" s="67"/>
      <c r="C304" s="59" t="s">
        <v>143</v>
      </c>
      <c r="D304" s="66">
        <f>61.72*10.764</f>
        <v>664.35407999999995</v>
      </c>
      <c r="E304" s="67"/>
      <c r="F304" s="59">
        <v>0</v>
      </c>
      <c r="G304" s="59">
        <f>D304*1.6</f>
        <v>1062.9665279999999</v>
      </c>
      <c r="H304" s="59" t="s">
        <v>137</v>
      </c>
      <c r="I304" s="81"/>
      <c r="J304" s="82"/>
    </row>
    <row r="305" spans="1:10" ht="15.6" x14ac:dyDescent="0.3">
      <c r="A305" s="66">
        <v>6</v>
      </c>
      <c r="B305" s="67"/>
      <c r="C305" s="59" t="s">
        <v>143</v>
      </c>
      <c r="D305" s="66">
        <f>63.36*10.764</f>
        <v>682.00703999999996</v>
      </c>
      <c r="E305" s="67"/>
      <c r="F305" s="59">
        <v>0</v>
      </c>
      <c r="G305" s="59">
        <f>D305*1.6</f>
        <v>1091.211264</v>
      </c>
      <c r="H305" s="59" t="s">
        <v>137</v>
      </c>
      <c r="I305" s="81"/>
      <c r="J305" s="82"/>
    </row>
    <row r="306" spans="1:10" ht="15.6" x14ac:dyDescent="0.3">
      <c r="A306" s="66">
        <v>7</v>
      </c>
      <c r="B306" s="67"/>
      <c r="C306" s="59" t="s">
        <v>143</v>
      </c>
      <c r="D306" s="66">
        <f>63.36*10.764</f>
        <v>682.00703999999996</v>
      </c>
      <c r="E306" s="67"/>
      <c r="F306" s="59">
        <v>0</v>
      </c>
      <c r="G306" s="59">
        <f>D306*1.6</f>
        <v>1091.211264</v>
      </c>
      <c r="H306" s="59" t="s">
        <v>137</v>
      </c>
      <c r="I306" s="86"/>
      <c r="J306" s="87"/>
    </row>
    <row r="307" spans="1:10" ht="15.6" x14ac:dyDescent="0.3">
      <c r="A307" s="76" t="s">
        <v>226</v>
      </c>
      <c r="B307" s="77"/>
      <c r="C307" s="77"/>
      <c r="D307" s="77"/>
      <c r="E307" s="77"/>
      <c r="F307" s="77"/>
      <c r="G307" s="77"/>
      <c r="H307" s="77"/>
      <c r="I307" s="77"/>
      <c r="J307" s="78"/>
    </row>
    <row r="308" spans="1:10" ht="15.6" x14ac:dyDescent="0.3">
      <c r="A308" s="66">
        <v>1</v>
      </c>
      <c r="B308" s="67"/>
      <c r="C308" s="59" t="s">
        <v>143</v>
      </c>
      <c r="D308" s="66">
        <f>68.42*10.764</f>
        <v>736.47287999999992</v>
      </c>
      <c r="E308" s="67"/>
      <c r="F308" s="59">
        <v>0</v>
      </c>
      <c r="G308" s="59">
        <f t="shared" ref="G308:G314" si="22">D308*1.6</f>
        <v>1178.3566079999998</v>
      </c>
      <c r="H308" s="59" t="s">
        <v>137</v>
      </c>
      <c r="I308" s="79" t="str">
        <f>A307</f>
        <v>18th, 23rd &amp; 25th Floor</v>
      </c>
      <c r="J308" s="80"/>
    </row>
    <row r="309" spans="1:10" ht="15.6" x14ac:dyDescent="0.3">
      <c r="A309" s="66">
        <v>2</v>
      </c>
      <c r="B309" s="67"/>
      <c r="C309" s="59" t="s">
        <v>143</v>
      </c>
      <c r="D309" s="66">
        <f>68.42*10.764</f>
        <v>736.47287999999992</v>
      </c>
      <c r="E309" s="67"/>
      <c r="F309" s="59">
        <v>0</v>
      </c>
      <c r="G309" s="59">
        <f t="shared" si="22"/>
        <v>1178.3566079999998</v>
      </c>
      <c r="H309" s="59" t="s">
        <v>137</v>
      </c>
      <c r="I309" s="81"/>
      <c r="J309" s="82"/>
    </row>
    <row r="310" spans="1:10" ht="15.6" x14ac:dyDescent="0.3">
      <c r="A310" s="66">
        <v>3</v>
      </c>
      <c r="B310" s="67"/>
      <c r="C310" s="59" t="s">
        <v>142</v>
      </c>
      <c r="D310" s="66">
        <f>105.63*10.764</f>
        <v>1137.0013199999999</v>
      </c>
      <c r="E310" s="67"/>
      <c r="F310" s="59">
        <v>0</v>
      </c>
      <c r="G310" s="59">
        <f t="shared" si="22"/>
        <v>1819.2021119999999</v>
      </c>
      <c r="H310" s="59" t="s">
        <v>137</v>
      </c>
      <c r="I310" s="81"/>
      <c r="J310" s="82"/>
    </row>
    <row r="311" spans="1:10" ht="15.6" x14ac:dyDescent="0.3">
      <c r="A311" s="66">
        <v>4</v>
      </c>
      <c r="B311" s="67"/>
      <c r="C311" s="59" t="s">
        <v>143</v>
      </c>
      <c r="D311" s="66">
        <f>61.72*10.764</f>
        <v>664.35407999999995</v>
      </c>
      <c r="E311" s="67"/>
      <c r="F311" s="59">
        <v>0</v>
      </c>
      <c r="G311" s="59">
        <f t="shared" si="22"/>
        <v>1062.9665279999999</v>
      </c>
      <c r="H311" s="59" t="s">
        <v>137</v>
      </c>
      <c r="I311" s="81"/>
      <c r="J311" s="82"/>
    </row>
    <row r="312" spans="1:10" ht="15.6" x14ac:dyDescent="0.3">
      <c r="A312" s="66">
        <v>5</v>
      </c>
      <c r="B312" s="67"/>
      <c r="C312" s="59" t="s">
        <v>143</v>
      </c>
      <c r="D312" s="66">
        <f>61.72*10.764</f>
        <v>664.35407999999995</v>
      </c>
      <c r="E312" s="67"/>
      <c r="F312" s="59">
        <v>0</v>
      </c>
      <c r="G312" s="59">
        <f t="shared" si="22"/>
        <v>1062.9665279999999</v>
      </c>
      <c r="H312" s="59" t="s">
        <v>137</v>
      </c>
      <c r="I312" s="81"/>
      <c r="J312" s="82"/>
    </row>
    <row r="313" spans="1:10" ht="15.6" x14ac:dyDescent="0.3">
      <c r="A313" s="66">
        <v>6</v>
      </c>
      <c r="B313" s="67"/>
      <c r="C313" s="59" t="s">
        <v>143</v>
      </c>
      <c r="D313" s="66">
        <f>63.36*10.764</f>
        <v>682.00703999999996</v>
      </c>
      <c r="E313" s="67"/>
      <c r="F313" s="59">
        <v>0</v>
      </c>
      <c r="G313" s="59">
        <f t="shared" si="22"/>
        <v>1091.211264</v>
      </c>
      <c r="H313" s="59" t="s">
        <v>137</v>
      </c>
      <c r="I313" s="81"/>
      <c r="J313" s="82"/>
    </row>
    <row r="314" spans="1:10" ht="15.6" x14ac:dyDescent="0.3">
      <c r="A314" s="66">
        <v>7</v>
      </c>
      <c r="B314" s="67"/>
      <c r="C314" s="59" t="s">
        <v>143</v>
      </c>
      <c r="D314" s="66">
        <f>63.36*10.764</f>
        <v>682.00703999999996</v>
      </c>
      <c r="E314" s="67"/>
      <c r="F314" s="59">
        <v>0</v>
      </c>
      <c r="G314" s="59">
        <f t="shared" si="22"/>
        <v>1091.211264</v>
      </c>
      <c r="H314" s="59" t="s">
        <v>137</v>
      </c>
      <c r="I314" s="86"/>
      <c r="J314" s="87"/>
    </row>
    <row r="315" spans="1:10" ht="15.6" x14ac:dyDescent="0.3">
      <c r="A315" s="76" t="s">
        <v>227</v>
      </c>
      <c r="B315" s="77"/>
      <c r="C315" s="77"/>
      <c r="D315" s="77"/>
      <c r="E315" s="77"/>
      <c r="F315" s="77"/>
      <c r="G315" s="77"/>
      <c r="H315" s="77"/>
      <c r="I315" s="77"/>
      <c r="J315" s="78"/>
    </row>
    <row r="316" spans="1:10" ht="15.6" x14ac:dyDescent="0.3">
      <c r="A316" s="66">
        <v>1</v>
      </c>
      <c r="B316" s="67"/>
      <c r="C316" s="59" t="s">
        <v>143</v>
      </c>
      <c r="D316" s="66">
        <f>68.42*10.764</f>
        <v>736.47287999999992</v>
      </c>
      <c r="E316" s="67"/>
      <c r="F316" s="59">
        <v>0</v>
      </c>
      <c r="G316" s="59">
        <f t="shared" ref="G316:G322" si="23">D316*1.6</f>
        <v>1178.3566079999998</v>
      </c>
      <c r="H316" s="59" t="s">
        <v>137</v>
      </c>
      <c r="I316" s="79" t="str">
        <f>A315</f>
        <v>19th to 22nd, 26th to 29th Floor</v>
      </c>
      <c r="J316" s="80"/>
    </row>
    <row r="317" spans="1:10" ht="15.6" x14ac:dyDescent="0.3">
      <c r="A317" s="66">
        <v>2</v>
      </c>
      <c r="B317" s="67"/>
      <c r="C317" s="59" t="s">
        <v>143</v>
      </c>
      <c r="D317" s="66">
        <f>68.42*10.764</f>
        <v>736.47287999999992</v>
      </c>
      <c r="E317" s="67"/>
      <c r="F317" s="59">
        <v>0</v>
      </c>
      <c r="G317" s="59">
        <f t="shared" si="23"/>
        <v>1178.3566079999998</v>
      </c>
      <c r="H317" s="59" t="s">
        <v>137</v>
      </c>
      <c r="I317" s="81"/>
      <c r="J317" s="82"/>
    </row>
    <row r="318" spans="1:10" ht="15.6" x14ac:dyDescent="0.3">
      <c r="A318" s="66">
        <v>3</v>
      </c>
      <c r="B318" s="67"/>
      <c r="C318" s="59" t="s">
        <v>142</v>
      </c>
      <c r="D318" s="66">
        <f>105.63*10.764</f>
        <v>1137.0013199999999</v>
      </c>
      <c r="E318" s="67"/>
      <c r="F318" s="59">
        <v>0</v>
      </c>
      <c r="G318" s="59">
        <f t="shared" si="23"/>
        <v>1819.2021119999999</v>
      </c>
      <c r="H318" s="59" t="s">
        <v>137</v>
      </c>
      <c r="I318" s="81"/>
      <c r="J318" s="82"/>
    </row>
    <row r="319" spans="1:10" ht="15.6" x14ac:dyDescent="0.3">
      <c r="A319" s="66">
        <v>4</v>
      </c>
      <c r="B319" s="67"/>
      <c r="C319" s="59" t="s">
        <v>143</v>
      </c>
      <c r="D319" s="66">
        <f>61.72*10.764</f>
        <v>664.35407999999995</v>
      </c>
      <c r="E319" s="67"/>
      <c r="F319" s="59">
        <v>0</v>
      </c>
      <c r="G319" s="59">
        <f t="shared" si="23"/>
        <v>1062.9665279999999</v>
      </c>
      <c r="H319" s="59" t="s">
        <v>137</v>
      </c>
      <c r="I319" s="81"/>
      <c r="J319" s="82"/>
    </row>
    <row r="320" spans="1:10" ht="15.6" x14ac:dyDescent="0.3">
      <c r="A320" s="66">
        <v>5</v>
      </c>
      <c r="B320" s="67"/>
      <c r="C320" s="59" t="s">
        <v>143</v>
      </c>
      <c r="D320" s="66">
        <f>61.72*10.764</f>
        <v>664.35407999999995</v>
      </c>
      <c r="E320" s="67"/>
      <c r="F320" s="59">
        <v>0</v>
      </c>
      <c r="G320" s="59">
        <f t="shared" si="23"/>
        <v>1062.9665279999999</v>
      </c>
      <c r="H320" s="59" t="s">
        <v>137</v>
      </c>
      <c r="I320" s="81"/>
      <c r="J320" s="82"/>
    </row>
    <row r="321" spans="1:10" ht="15.6" x14ac:dyDescent="0.3">
      <c r="A321" s="66">
        <v>6</v>
      </c>
      <c r="B321" s="67"/>
      <c r="C321" s="59" t="s">
        <v>143</v>
      </c>
      <c r="D321" s="66">
        <f>63.36*10.764</f>
        <v>682.00703999999996</v>
      </c>
      <c r="E321" s="67"/>
      <c r="F321" s="59">
        <v>0</v>
      </c>
      <c r="G321" s="59">
        <f t="shared" si="23"/>
        <v>1091.211264</v>
      </c>
      <c r="H321" s="59" t="s">
        <v>137</v>
      </c>
      <c r="I321" s="81"/>
      <c r="J321" s="82"/>
    </row>
    <row r="322" spans="1:10" ht="15.6" x14ac:dyDescent="0.3">
      <c r="A322" s="66">
        <v>7</v>
      </c>
      <c r="B322" s="67"/>
      <c r="C322" s="59" t="s">
        <v>143</v>
      </c>
      <c r="D322" s="66">
        <f>63.36*10.764</f>
        <v>682.00703999999996</v>
      </c>
      <c r="E322" s="67"/>
      <c r="F322" s="59">
        <v>0</v>
      </c>
      <c r="G322" s="59">
        <f t="shared" si="23"/>
        <v>1091.211264</v>
      </c>
      <c r="H322" s="59" t="s">
        <v>137</v>
      </c>
      <c r="I322" s="86"/>
      <c r="J322" s="87"/>
    </row>
    <row r="323" spans="1:10" ht="15.6" x14ac:dyDescent="0.3">
      <c r="A323" s="76" t="s">
        <v>228</v>
      </c>
      <c r="B323" s="77"/>
      <c r="C323" s="77"/>
      <c r="D323" s="77"/>
      <c r="E323" s="77"/>
      <c r="F323" s="77"/>
      <c r="G323" s="77"/>
      <c r="H323" s="77"/>
      <c r="I323" s="77"/>
      <c r="J323" s="78"/>
    </row>
    <row r="324" spans="1:10" ht="15.6" x14ac:dyDescent="0.3">
      <c r="A324" s="66">
        <v>1</v>
      </c>
      <c r="B324" s="67"/>
      <c r="C324" s="59" t="s">
        <v>143</v>
      </c>
      <c r="D324" s="66">
        <f>68.42*10.764</f>
        <v>736.47287999999992</v>
      </c>
      <c r="E324" s="67"/>
      <c r="F324" s="59">
        <v>0</v>
      </c>
      <c r="G324" s="59">
        <f>D324*1.6</f>
        <v>1178.3566079999998</v>
      </c>
      <c r="H324" s="59" t="s">
        <v>137</v>
      </c>
      <c r="I324" s="79" t="str">
        <f>A323</f>
        <v>24th Floor (Part Refuge Area)</v>
      </c>
      <c r="J324" s="80"/>
    </row>
    <row r="325" spans="1:10" ht="15.6" x14ac:dyDescent="0.3">
      <c r="A325" s="66">
        <v>2</v>
      </c>
      <c r="B325" s="67"/>
      <c r="C325" s="59" t="s">
        <v>143</v>
      </c>
      <c r="D325" s="66">
        <f>68.42*10.764</f>
        <v>736.47287999999992</v>
      </c>
      <c r="E325" s="67"/>
      <c r="F325" s="59">
        <v>0</v>
      </c>
      <c r="G325" s="59">
        <f>D325*1.6</f>
        <v>1178.3566079999998</v>
      </c>
      <c r="H325" s="59" t="s">
        <v>137</v>
      </c>
      <c r="I325" s="81"/>
      <c r="J325" s="82"/>
    </row>
    <row r="326" spans="1:10" ht="15.6" x14ac:dyDescent="0.3">
      <c r="A326" s="66">
        <v>3</v>
      </c>
      <c r="B326" s="67"/>
      <c r="C326" s="66" t="s">
        <v>139</v>
      </c>
      <c r="D326" s="88"/>
      <c r="E326" s="88"/>
      <c r="F326" s="88"/>
      <c r="G326" s="88"/>
      <c r="H326" s="67"/>
      <c r="I326" s="81"/>
      <c r="J326" s="82"/>
    </row>
    <row r="327" spans="1:10" ht="15.6" x14ac:dyDescent="0.3">
      <c r="A327" s="66">
        <v>4</v>
      </c>
      <c r="B327" s="67"/>
      <c r="C327" s="59" t="s">
        <v>143</v>
      </c>
      <c r="D327" s="66">
        <f>61.72*10.764</f>
        <v>664.35407999999995</v>
      </c>
      <c r="E327" s="67"/>
      <c r="F327" s="59">
        <v>0</v>
      </c>
      <c r="G327" s="59">
        <f>D327*1.6</f>
        <v>1062.9665279999999</v>
      </c>
      <c r="H327" s="59" t="s">
        <v>137</v>
      </c>
      <c r="I327" s="81"/>
      <c r="J327" s="82"/>
    </row>
    <row r="328" spans="1:10" ht="15.6" x14ac:dyDescent="0.3">
      <c r="A328" s="66">
        <v>5</v>
      </c>
      <c r="B328" s="67"/>
      <c r="C328" s="59" t="s">
        <v>143</v>
      </c>
      <c r="D328" s="66">
        <f>61.72*10.764</f>
        <v>664.35407999999995</v>
      </c>
      <c r="E328" s="67"/>
      <c r="F328" s="59">
        <v>0</v>
      </c>
      <c r="G328" s="59">
        <f>D328*1.6</f>
        <v>1062.9665279999999</v>
      </c>
      <c r="H328" s="59" t="s">
        <v>137</v>
      </c>
      <c r="I328" s="81"/>
      <c r="J328" s="82"/>
    </row>
    <row r="329" spans="1:10" ht="15.6" x14ac:dyDescent="0.3">
      <c r="A329" s="66">
        <v>6</v>
      </c>
      <c r="B329" s="67"/>
      <c r="C329" s="59" t="s">
        <v>143</v>
      </c>
      <c r="D329" s="66">
        <f>63.36*10.764</f>
        <v>682.00703999999996</v>
      </c>
      <c r="E329" s="67"/>
      <c r="F329" s="59">
        <v>0</v>
      </c>
      <c r="G329" s="59">
        <f>D329*1.6</f>
        <v>1091.211264</v>
      </c>
      <c r="H329" s="59" t="s">
        <v>137</v>
      </c>
      <c r="I329" s="81"/>
      <c r="J329" s="82"/>
    </row>
    <row r="330" spans="1:10" ht="15.6" x14ac:dyDescent="0.3">
      <c r="A330" s="66">
        <v>7</v>
      </c>
      <c r="B330" s="67"/>
      <c r="C330" s="59" t="s">
        <v>143</v>
      </c>
      <c r="D330" s="66">
        <f>63.36*10.764</f>
        <v>682.00703999999996</v>
      </c>
      <c r="E330" s="67"/>
      <c r="F330" s="59">
        <v>0</v>
      </c>
      <c r="G330" s="59">
        <f>D330*1.6</f>
        <v>1091.211264</v>
      </c>
      <c r="H330" s="59" t="s">
        <v>137</v>
      </c>
      <c r="I330" s="86"/>
      <c r="J330" s="87"/>
    </row>
    <row r="331" spans="1:10" ht="15.6" x14ac:dyDescent="0.3">
      <c r="A331" s="76" t="s">
        <v>229</v>
      </c>
      <c r="B331" s="77"/>
      <c r="C331" s="77"/>
      <c r="D331" s="77"/>
      <c r="E331" s="77"/>
      <c r="F331" s="77"/>
      <c r="G331" s="77"/>
      <c r="H331" s="77"/>
      <c r="I331" s="77"/>
      <c r="J331" s="78"/>
    </row>
    <row r="332" spans="1:10" ht="15.6" x14ac:dyDescent="0.3">
      <c r="A332" s="66">
        <v>1</v>
      </c>
      <c r="B332" s="67"/>
      <c r="C332" s="59" t="s">
        <v>143</v>
      </c>
      <c r="D332" s="66">
        <f>68.42*10.764</f>
        <v>736.47287999999992</v>
      </c>
      <c r="E332" s="67"/>
      <c r="F332" s="59">
        <v>0</v>
      </c>
      <c r="G332" s="59">
        <f t="shared" ref="G332:G336" si="24">D332*1.6</f>
        <v>1178.3566079999998</v>
      </c>
      <c r="H332" s="59" t="s">
        <v>137</v>
      </c>
      <c r="I332" s="79" t="str">
        <f>A331</f>
        <v>30th Floor (Part Terrace Area)</v>
      </c>
      <c r="J332" s="80"/>
    </row>
    <row r="333" spans="1:10" ht="15.6" x14ac:dyDescent="0.3">
      <c r="A333" s="66">
        <v>2</v>
      </c>
      <c r="B333" s="67"/>
      <c r="C333" s="59" t="s">
        <v>143</v>
      </c>
      <c r="D333" s="66">
        <f>68.42*10.764</f>
        <v>736.47287999999992</v>
      </c>
      <c r="E333" s="67"/>
      <c r="F333" s="59">
        <v>0</v>
      </c>
      <c r="G333" s="59">
        <f t="shared" si="24"/>
        <v>1178.3566079999998</v>
      </c>
      <c r="H333" s="59" t="s">
        <v>137</v>
      </c>
      <c r="I333" s="81"/>
      <c r="J333" s="82"/>
    </row>
    <row r="334" spans="1:10" ht="15.6" x14ac:dyDescent="0.3">
      <c r="A334" s="66">
        <v>3</v>
      </c>
      <c r="B334" s="67"/>
      <c r="C334" s="66" t="s">
        <v>230</v>
      </c>
      <c r="D334" s="88"/>
      <c r="E334" s="88"/>
      <c r="F334" s="88"/>
      <c r="G334" s="88"/>
      <c r="H334" s="67"/>
      <c r="I334" s="81"/>
      <c r="J334" s="82"/>
    </row>
    <row r="335" spans="1:10" ht="15.6" x14ac:dyDescent="0.3">
      <c r="A335" s="66">
        <v>4</v>
      </c>
      <c r="B335" s="67"/>
      <c r="C335" s="59" t="s">
        <v>143</v>
      </c>
      <c r="D335" s="66">
        <f>61.72*10.764</f>
        <v>664.35407999999995</v>
      </c>
      <c r="E335" s="67"/>
      <c r="F335" s="59">
        <v>0</v>
      </c>
      <c r="G335" s="59">
        <f t="shared" si="24"/>
        <v>1062.9665279999999</v>
      </c>
      <c r="H335" s="59" t="s">
        <v>137</v>
      </c>
      <c r="I335" s="81"/>
      <c r="J335" s="82"/>
    </row>
    <row r="336" spans="1:10" ht="15.6" x14ac:dyDescent="0.3">
      <c r="A336" s="66">
        <v>5</v>
      </c>
      <c r="B336" s="67"/>
      <c r="C336" s="59" t="s">
        <v>143</v>
      </c>
      <c r="D336" s="66">
        <f>61.72*10.764</f>
        <v>664.35407999999995</v>
      </c>
      <c r="E336" s="67"/>
      <c r="F336" s="59">
        <v>0</v>
      </c>
      <c r="G336" s="59">
        <f t="shared" si="24"/>
        <v>1062.9665279999999</v>
      </c>
      <c r="H336" s="59" t="s">
        <v>137</v>
      </c>
      <c r="I336" s="81"/>
      <c r="J336" s="82"/>
    </row>
    <row r="337" spans="1:10" ht="15.6" x14ac:dyDescent="0.3">
      <c r="A337" s="66">
        <v>6</v>
      </c>
      <c r="B337" s="67"/>
      <c r="C337" s="79" t="s">
        <v>230</v>
      </c>
      <c r="D337" s="89"/>
      <c r="E337" s="89"/>
      <c r="F337" s="89"/>
      <c r="G337" s="89"/>
      <c r="H337" s="80"/>
      <c r="I337" s="81"/>
      <c r="J337" s="82"/>
    </row>
    <row r="338" spans="1:10" ht="15.6" x14ac:dyDescent="0.3">
      <c r="A338" s="66">
        <v>7</v>
      </c>
      <c r="B338" s="67"/>
      <c r="C338" s="86"/>
      <c r="D338" s="90"/>
      <c r="E338" s="90"/>
      <c r="F338" s="90"/>
      <c r="G338" s="90"/>
      <c r="H338" s="87"/>
      <c r="I338" s="86"/>
      <c r="J338" s="87"/>
    </row>
    <row r="339" spans="1:10" ht="186.45" customHeight="1" x14ac:dyDescent="0.3">
      <c r="A339" s="205" t="s">
        <v>264</v>
      </c>
      <c r="B339" s="206"/>
      <c r="C339" s="206"/>
      <c r="D339" s="206"/>
      <c r="E339" s="206"/>
      <c r="F339" s="206"/>
      <c r="G339" s="206"/>
      <c r="H339" s="206"/>
      <c r="I339" s="206"/>
      <c r="J339" s="207"/>
    </row>
    <row r="340" spans="1:10" x14ac:dyDescent="0.3">
      <c r="A340" s="204" t="s">
        <v>25</v>
      </c>
      <c r="B340" s="168"/>
      <c r="C340" s="168"/>
      <c r="D340" s="168"/>
      <c r="E340" s="168"/>
      <c r="F340" s="168"/>
      <c r="G340" s="168"/>
      <c r="H340" s="168"/>
      <c r="I340" s="168"/>
      <c r="J340" s="169"/>
    </row>
    <row r="341" spans="1:10" x14ac:dyDescent="0.3">
      <c r="A341" s="144" t="s">
        <v>33</v>
      </c>
      <c r="B341" s="145"/>
      <c r="C341" s="145"/>
      <c r="D341" s="145"/>
      <c r="E341" s="145"/>
      <c r="F341" s="145"/>
      <c r="G341" s="145"/>
      <c r="H341" s="145"/>
      <c r="I341" s="145"/>
      <c r="J341" s="146"/>
    </row>
    <row r="342" spans="1:10" x14ac:dyDescent="0.3">
      <c r="A342" s="204" t="s">
        <v>27</v>
      </c>
      <c r="B342" s="168"/>
      <c r="C342" s="168"/>
      <c r="D342" s="168"/>
      <c r="E342" s="168"/>
      <c r="F342" s="168"/>
      <c r="G342" s="168"/>
      <c r="H342" s="168"/>
      <c r="I342" s="168"/>
      <c r="J342" s="169"/>
    </row>
    <row r="343" spans="1:10" x14ac:dyDescent="0.3">
      <c r="A343" s="150" t="s">
        <v>38</v>
      </c>
      <c r="B343" s="151"/>
      <c r="C343" s="151"/>
      <c r="D343" s="151"/>
      <c r="E343" s="151"/>
      <c r="F343" s="151"/>
      <c r="G343" s="151"/>
      <c r="H343" s="151"/>
      <c r="I343" s="151"/>
      <c r="J343" s="152"/>
    </row>
    <row r="344" spans="1:10" ht="16.5" customHeight="1" x14ac:dyDescent="0.3">
      <c r="A344" s="201" t="s">
        <v>56</v>
      </c>
      <c r="B344" s="202"/>
      <c r="C344" s="202"/>
      <c r="D344" s="202"/>
      <c r="E344" s="202"/>
      <c r="F344" s="202"/>
      <c r="G344" s="202"/>
      <c r="H344" s="202"/>
      <c r="I344" s="202"/>
      <c r="J344" s="203"/>
    </row>
    <row r="345" spans="1:10" x14ac:dyDescent="0.3">
      <c r="A345" s="150" t="s">
        <v>39</v>
      </c>
      <c r="B345" s="151"/>
      <c r="C345" s="151"/>
      <c r="D345" s="151"/>
      <c r="E345" s="151"/>
      <c r="F345" s="151"/>
      <c r="G345" s="151"/>
      <c r="H345" s="151"/>
      <c r="I345" s="151"/>
      <c r="J345" s="152"/>
    </row>
    <row r="346" spans="1:10" x14ac:dyDescent="0.3">
      <c r="A346" s="150" t="s">
        <v>40</v>
      </c>
      <c r="B346" s="151"/>
      <c r="C346" s="151"/>
      <c r="D346" s="151"/>
      <c r="E346" s="151"/>
      <c r="F346" s="151"/>
      <c r="G346" s="151"/>
      <c r="H346" s="151"/>
      <c r="I346" s="151"/>
      <c r="J346" s="152"/>
    </row>
    <row r="347" spans="1:10" ht="30.75" hidden="1" customHeight="1" x14ac:dyDescent="0.3">
      <c r="A347" s="153" t="s">
        <v>41</v>
      </c>
      <c r="B347" s="148"/>
      <c r="C347" s="148"/>
      <c r="D347" s="148"/>
      <c r="E347" s="148"/>
      <c r="F347" s="148"/>
      <c r="G347" s="148"/>
      <c r="H347" s="148"/>
      <c r="I347" s="148"/>
      <c r="J347" s="149"/>
    </row>
    <row r="348" spans="1:10" ht="15" customHeight="1" x14ac:dyDescent="0.3">
      <c r="A348" s="208" t="s">
        <v>26</v>
      </c>
      <c r="B348" s="209"/>
      <c r="C348" s="209"/>
      <c r="D348" s="209"/>
      <c r="E348" s="209"/>
      <c r="F348" s="209"/>
      <c r="G348" s="209"/>
      <c r="H348" s="209"/>
      <c r="I348" s="209"/>
      <c r="J348" s="210"/>
    </row>
    <row r="349" spans="1:10" x14ac:dyDescent="0.3">
      <c r="A349" s="211"/>
      <c r="B349" s="212"/>
      <c r="C349" s="212"/>
      <c r="D349" s="212"/>
      <c r="E349" s="212"/>
      <c r="F349" s="212"/>
      <c r="G349" s="212"/>
      <c r="H349" s="212"/>
      <c r="I349" s="212"/>
      <c r="J349" s="213"/>
    </row>
    <row r="350" spans="1:10" x14ac:dyDescent="0.3">
      <c r="A350" s="211"/>
      <c r="B350" s="212"/>
      <c r="C350" s="212"/>
      <c r="D350" s="212"/>
      <c r="E350" s="212"/>
      <c r="F350" s="212"/>
      <c r="G350" s="212"/>
      <c r="H350" s="212"/>
      <c r="I350" s="212"/>
      <c r="J350" s="213"/>
    </row>
    <row r="351" spans="1:10" x14ac:dyDescent="0.3">
      <c r="A351" s="214"/>
      <c r="B351" s="215"/>
      <c r="C351" s="215"/>
      <c r="D351" s="215"/>
      <c r="E351" s="215"/>
      <c r="F351" s="215"/>
      <c r="G351" s="215"/>
      <c r="H351" s="215"/>
      <c r="I351" s="215"/>
      <c r="J351" s="216"/>
    </row>
    <row r="352" spans="1:10" x14ac:dyDescent="0.3">
      <c r="A352" s="60" t="s">
        <v>117</v>
      </c>
      <c r="B352" s="61"/>
      <c r="C352" s="61"/>
      <c r="D352" s="62" t="str">
        <f>F12</f>
        <v>Codename Future C &amp; D Wing</v>
      </c>
      <c r="G352" s="61"/>
      <c r="H352" s="61"/>
      <c r="I352" s="61"/>
      <c r="J352" s="61"/>
    </row>
    <row r="353" spans="1:10" x14ac:dyDescent="0.3">
      <c r="A353" s="61"/>
      <c r="B353" s="61"/>
      <c r="C353" s="61"/>
      <c r="D353" s="61"/>
      <c r="E353" s="61"/>
      <c r="F353" s="61"/>
      <c r="G353" s="61"/>
      <c r="H353" s="61"/>
      <c r="I353" s="61"/>
      <c r="J353" s="61"/>
    </row>
    <row r="354" spans="1:10" x14ac:dyDescent="0.3">
      <c r="A354" s="65"/>
    </row>
    <row r="394" spans="1:1" x14ac:dyDescent="0.3">
      <c r="A394" s="63" t="s">
        <v>108</v>
      </c>
    </row>
  </sheetData>
  <mergeCells count="703">
    <mergeCell ref="A93:F93"/>
    <mergeCell ref="G93:J93"/>
    <mergeCell ref="I170:J176"/>
    <mergeCell ref="A16:B16"/>
    <mergeCell ref="C16:E16"/>
    <mergeCell ref="F16:G16"/>
    <mergeCell ref="A17:B17"/>
    <mergeCell ref="C17:E17"/>
    <mergeCell ref="F17:G17"/>
    <mergeCell ref="A18:B18"/>
    <mergeCell ref="C18:E18"/>
    <mergeCell ref="F18:G18"/>
    <mergeCell ref="A58:C58"/>
    <mergeCell ref="D58:J58"/>
    <mergeCell ref="A54:C54"/>
    <mergeCell ref="D53:J53"/>
    <mergeCell ref="D54:J54"/>
    <mergeCell ref="A55:C55"/>
    <mergeCell ref="D55:J55"/>
    <mergeCell ref="A56:C56"/>
    <mergeCell ref="D56:J56"/>
    <mergeCell ref="A57:C57"/>
    <mergeCell ref="D57:J57"/>
    <mergeCell ref="A53:C53"/>
    <mergeCell ref="I186:J192"/>
    <mergeCell ref="D186:E186"/>
    <mergeCell ref="D261:E261"/>
    <mergeCell ref="A187:B187"/>
    <mergeCell ref="A189:B189"/>
    <mergeCell ref="I236:J242"/>
    <mergeCell ref="D188:E188"/>
    <mergeCell ref="C192:G192"/>
    <mergeCell ref="D175:E175"/>
    <mergeCell ref="A176:B176"/>
    <mergeCell ref="D176:E176"/>
    <mergeCell ref="A177:J177"/>
    <mergeCell ref="A178:B178"/>
    <mergeCell ref="D178:E178"/>
    <mergeCell ref="D187:E187"/>
    <mergeCell ref="A192:B192"/>
    <mergeCell ref="D183:E183"/>
    <mergeCell ref="D189:E189"/>
    <mergeCell ref="A190:B190"/>
    <mergeCell ref="D190:E190"/>
    <mergeCell ref="A191:B191"/>
    <mergeCell ref="D191:E191"/>
    <mergeCell ref="A185:J185"/>
    <mergeCell ref="A186:B186"/>
    <mergeCell ref="A290:B290"/>
    <mergeCell ref="D290:E290"/>
    <mergeCell ref="A283:J283"/>
    <mergeCell ref="A284:B284"/>
    <mergeCell ref="D284:E284"/>
    <mergeCell ref="I284:J290"/>
    <mergeCell ref="A285:B285"/>
    <mergeCell ref="D285:E285"/>
    <mergeCell ref="A286:B286"/>
    <mergeCell ref="A289:B289"/>
    <mergeCell ref="D289:E289"/>
    <mergeCell ref="A287:B287"/>
    <mergeCell ref="D287:E287"/>
    <mergeCell ref="D286:E286"/>
    <mergeCell ref="A288:B288"/>
    <mergeCell ref="D288:E288"/>
    <mergeCell ref="A188:B188"/>
    <mergeCell ref="A184:B184"/>
    <mergeCell ref="D170:E170"/>
    <mergeCell ref="A171:B171"/>
    <mergeCell ref="D171:E171"/>
    <mergeCell ref="A172:B172"/>
    <mergeCell ref="A173:B173"/>
    <mergeCell ref="D172:E172"/>
    <mergeCell ref="A175:B175"/>
    <mergeCell ref="I178:J184"/>
    <mergeCell ref="D184:E184"/>
    <mergeCell ref="D174:E174"/>
    <mergeCell ref="D173:E173"/>
    <mergeCell ref="A170:B170"/>
    <mergeCell ref="A182:B182"/>
    <mergeCell ref="D182:E182"/>
    <mergeCell ref="A183:B183"/>
    <mergeCell ref="A181:B181"/>
    <mergeCell ref="D179:E179"/>
    <mergeCell ref="A168:B168"/>
    <mergeCell ref="D181:E181"/>
    <mergeCell ref="A179:B179"/>
    <mergeCell ref="D180:E180"/>
    <mergeCell ref="A148:B148"/>
    <mergeCell ref="D152:E152"/>
    <mergeCell ref="A147:B147"/>
    <mergeCell ref="D162:E162"/>
    <mergeCell ref="A165:B165"/>
    <mergeCell ref="D165:E165"/>
    <mergeCell ref="A160:B160"/>
    <mergeCell ref="D163:E163"/>
    <mergeCell ref="A166:B166"/>
    <mergeCell ref="D166:E166"/>
    <mergeCell ref="A180:B180"/>
    <mergeCell ref="A174:B174"/>
    <mergeCell ref="D167:E167"/>
    <mergeCell ref="A162:B162"/>
    <mergeCell ref="D168:E168"/>
    <mergeCell ref="A154:B154"/>
    <mergeCell ref="D154:E154"/>
    <mergeCell ref="A157:B157"/>
    <mergeCell ref="D157:E157"/>
    <mergeCell ref="A155:B155"/>
    <mergeCell ref="D119:E119"/>
    <mergeCell ref="A120:B120"/>
    <mergeCell ref="I109:J109"/>
    <mergeCell ref="A109:B109"/>
    <mergeCell ref="G98:J98"/>
    <mergeCell ref="D101:F101"/>
    <mergeCell ref="D120:E120"/>
    <mergeCell ref="A115:B115"/>
    <mergeCell ref="D115:E115"/>
    <mergeCell ref="A117:B117"/>
    <mergeCell ref="A102:J102"/>
    <mergeCell ref="A103:B103"/>
    <mergeCell ref="C103:D103"/>
    <mergeCell ref="E103:G103"/>
    <mergeCell ref="H103:J103"/>
    <mergeCell ref="A104:B104"/>
    <mergeCell ref="C104:D104"/>
    <mergeCell ref="A146:B146"/>
    <mergeCell ref="A97:J97"/>
    <mergeCell ref="A98:B98"/>
    <mergeCell ref="A89:J89"/>
    <mergeCell ref="A88:J88"/>
    <mergeCell ref="A100:B100"/>
    <mergeCell ref="D100:F100"/>
    <mergeCell ref="A101:B101"/>
    <mergeCell ref="D131:E131"/>
    <mergeCell ref="A132:B132"/>
    <mergeCell ref="A129:J129"/>
    <mergeCell ref="D134:E134"/>
    <mergeCell ref="D133:E133"/>
    <mergeCell ref="G91:J91"/>
    <mergeCell ref="D98:F98"/>
    <mergeCell ref="G92:J92"/>
    <mergeCell ref="G95:J95"/>
    <mergeCell ref="A95:F95"/>
    <mergeCell ref="G94:J94"/>
    <mergeCell ref="A94:F94"/>
    <mergeCell ref="A92:F92"/>
    <mergeCell ref="A135:B135"/>
    <mergeCell ref="D135:E135"/>
    <mergeCell ref="A138:B138"/>
    <mergeCell ref="D66:E66"/>
    <mergeCell ref="A67:B67"/>
    <mergeCell ref="D67:E67"/>
    <mergeCell ref="A68:B68"/>
    <mergeCell ref="D68:E68"/>
    <mergeCell ref="A69:B69"/>
    <mergeCell ref="D69:E69"/>
    <mergeCell ref="A70:B70"/>
    <mergeCell ref="D70:E70"/>
    <mergeCell ref="A30:B30"/>
    <mergeCell ref="A87:J87"/>
    <mergeCell ref="A111:J111"/>
    <mergeCell ref="A112:J112"/>
    <mergeCell ref="A139:B139"/>
    <mergeCell ref="G99:J99"/>
    <mergeCell ref="G100:J100"/>
    <mergeCell ref="A131:B131"/>
    <mergeCell ref="A110:J110"/>
    <mergeCell ref="A121:J121"/>
    <mergeCell ref="A118:B118"/>
    <mergeCell ref="A119:B119"/>
    <mergeCell ref="D138:E138"/>
    <mergeCell ref="D139:E139"/>
    <mergeCell ref="A130:B130"/>
    <mergeCell ref="D130:E130"/>
    <mergeCell ref="D109:E109"/>
    <mergeCell ref="A113:J113"/>
    <mergeCell ref="E104:G104"/>
    <mergeCell ref="H104:J104"/>
    <mergeCell ref="A105:B105"/>
    <mergeCell ref="C105:D105"/>
    <mergeCell ref="E105:G105"/>
    <mergeCell ref="A66:B66"/>
    <mergeCell ref="D122:E122"/>
    <mergeCell ref="A1:J1"/>
    <mergeCell ref="F51:G51"/>
    <mergeCell ref="A12:E12"/>
    <mergeCell ref="F12:J12"/>
    <mergeCell ref="A15:B15"/>
    <mergeCell ref="I49:J49"/>
    <mergeCell ref="H51:J51"/>
    <mergeCell ref="A45:B45"/>
    <mergeCell ref="C15:J15"/>
    <mergeCell ref="A49:B49"/>
    <mergeCell ref="F43:J43"/>
    <mergeCell ref="F42:J42"/>
    <mergeCell ref="D51:E51"/>
    <mergeCell ref="A42:E42"/>
    <mergeCell ref="F41:J41"/>
    <mergeCell ref="A39:E39"/>
    <mergeCell ref="F39:J39"/>
    <mergeCell ref="F38:J38"/>
    <mergeCell ref="A33:B33"/>
    <mergeCell ref="E30:F30"/>
    <mergeCell ref="A41:E41"/>
    <mergeCell ref="A36:J37"/>
    <mergeCell ref="A35:J35"/>
    <mergeCell ref="A143:B143"/>
    <mergeCell ref="A348:J351"/>
    <mergeCell ref="A96:F96"/>
    <mergeCell ref="G96:J96"/>
    <mergeCell ref="A107:J107"/>
    <mergeCell ref="A108:J108"/>
    <mergeCell ref="A344:J344"/>
    <mergeCell ref="A345:J345"/>
    <mergeCell ref="D149:E149"/>
    <mergeCell ref="C160:H160"/>
    <mergeCell ref="A164:B164"/>
    <mergeCell ref="A116:B116"/>
    <mergeCell ref="D116:E116"/>
    <mergeCell ref="D125:E125"/>
    <mergeCell ref="I122:J128"/>
    <mergeCell ref="A123:B123"/>
    <mergeCell ref="D123:E123"/>
    <mergeCell ref="A126:B126"/>
    <mergeCell ref="D126:E126"/>
    <mergeCell ref="A127:B127"/>
    <mergeCell ref="D127:E127"/>
    <mergeCell ref="G101:J101"/>
    <mergeCell ref="C117:H117"/>
    <mergeCell ref="A122:B122"/>
    <mergeCell ref="F13:J13"/>
    <mergeCell ref="A346:J346"/>
    <mergeCell ref="A347:J347"/>
    <mergeCell ref="D114:E114"/>
    <mergeCell ref="A341:J341"/>
    <mergeCell ref="A342:J342"/>
    <mergeCell ref="A339:J339"/>
    <mergeCell ref="D148:E148"/>
    <mergeCell ref="A343:J343"/>
    <mergeCell ref="A340:J340"/>
    <mergeCell ref="C144:H144"/>
    <mergeCell ref="A133:B133"/>
    <mergeCell ref="A134:B134"/>
    <mergeCell ref="D142:E142"/>
    <mergeCell ref="D143:E143"/>
    <mergeCell ref="A140:B140"/>
    <mergeCell ref="A141:B141"/>
    <mergeCell ref="D140:E140"/>
    <mergeCell ref="D141:E141"/>
    <mergeCell ref="D158:E158"/>
    <mergeCell ref="A144:B144"/>
    <mergeCell ref="A142:B142"/>
    <mergeCell ref="A145:J145"/>
    <mergeCell ref="I146:J152"/>
    <mergeCell ref="A11:E11"/>
    <mergeCell ref="F11:J11"/>
    <mergeCell ref="C30:D30"/>
    <mergeCell ref="F40:J40"/>
    <mergeCell ref="A31:J31"/>
    <mergeCell ref="A38:E38"/>
    <mergeCell ref="A40:E40"/>
    <mergeCell ref="A34:B34"/>
    <mergeCell ref="C34:J34"/>
    <mergeCell ref="C33:J33"/>
    <mergeCell ref="A13:E13"/>
    <mergeCell ref="F14:J14"/>
    <mergeCell ref="G28:H28"/>
    <mergeCell ref="C29:D29"/>
    <mergeCell ref="I29:J29"/>
    <mergeCell ref="A32:J32"/>
    <mergeCell ref="G30:H30"/>
    <mergeCell ref="E29:F29"/>
    <mergeCell ref="G29:H29"/>
    <mergeCell ref="I30:J30"/>
    <mergeCell ref="A29:B29"/>
    <mergeCell ref="H16:J16"/>
    <mergeCell ref="H17:J17"/>
    <mergeCell ref="H18:J18"/>
    <mergeCell ref="H19:J19"/>
    <mergeCell ref="A25:E25"/>
    <mergeCell ref="A14:E14"/>
    <mergeCell ref="F19:G19"/>
    <mergeCell ref="A20:E21"/>
    <mergeCell ref="F22:J23"/>
    <mergeCell ref="F20:J21"/>
    <mergeCell ref="A19:B19"/>
    <mergeCell ref="F24:J24"/>
    <mergeCell ref="C19:E19"/>
    <mergeCell ref="A22:E23"/>
    <mergeCell ref="F27:J27"/>
    <mergeCell ref="A27:E27"/>
    <mergeCell ref="F26:J26"/>
    <mergeCell ref="A24:E24"/>
    <mergeCell ref="A28:B28"/>
    <mergeCell ref="C28:D28"/>
    <mergeCell ref="E28:F28"/>
    <mergeCell ref="F25:J25"/>
    <mergeCell ref="I28:J28"/>
    <mergeCell ref="A26:E26"/>
    <mergeCell ref="A2:J2"/>
    <mergeCell ref="A3:E3"/>
    <mergeCell ref="F3:J3"/>
    <mergeCell ref="A4:E4"/>
    <mergeCell ref="F4:J4"/>
    <mergeCell ref="F10:J10"/>
    <mergeCell ref="A6:E6"/>
    <mergeCell ref="F6:J6"/>
    <mergeCell ref="A5:E5"/>
    <mergeCell ref="F5:J5"/>
    <mergeCell ref="A7:E7"/>
    <mergeCell ref="F7:J7"/>
    <mergeCell ref="A10:E10"/>
    <mergeCell ref="A9:E9"/>
    <mergeCell ref="F9:J9"/>
    <mergeCell ref="F8:J8"/>
    <mergeCell ref="A8:E8"/>
    <mergeCell ref="A44:J44"/>
    <mergeCell ref="A52:J52"/>
    <mergeCell ref="A43:E43"/>
    <mergeCell ref="H45:J45"/>
    <mergeCell ref="C45:F45"/>
    <mergeCell ref="A46:B46"/>
    <mergeCell ref="C46:F46"/>
    <mergeCell ref="H46:J46"/>
    <mergeCell ref="I47:J47"/>
    <mergeCell ref="C47:F47"/>
    <mergeCell ref="C49:G49"/>
    <mergeCell ref="A51:C51"/>
    <mergeCell ref="A47:B47"/>
    <mergeCell ref="A48:B48"/>
    <mergeCell ref="C48:J48"/>
    <mergeCell ref="A50:B50"/>
    <mergeCell ref="C50:G50"/>
    <mergeCell ref="I50:J50"/>
    <mergeCell ref="A158:B158"/>
    <mergeCell ref="A169:J169"/>
    <mergeCell ref="A149:B149"/>
    <mergeCell ref="D146:E146"/>
    <mergeCell ref="C61:J61"/>
    <mergeCell ref="A62:B62"/>
    <mergeCell ref="D62:E62"/>
    <mergeCell ref="F62:G62"/>
    <mergeCell ref="H62:J62"/>
    <mergeCell ref="A63:B63"/>
    <mergeCell ref="D63:E63"/>
    <mergeCell ref="F63:G72"/>
    <mergeCell ref="H63:J72"/>
    <mergeCell ref="A64:B64"/>
    <mergeCell ref="D64:E64"/>
    <mergeCell ref="A65:B65"/>
    <mergeCell ref="D65:E65"/>
    <mergeCell ref="A91:F91"/>
    <mergeCell ref="A90:J90"/>
    <mergeCell ref="D164:E164"/>
    <mergeCell ref="D150:E150"/>
    <mergeCell ref="A151:B151"/>
    <mergeCell ref="D151:E151"/>
    <mergeCell ref="D159:E159"/>
    <mergeCell ref="A59:B59"/>
    <mergeCell ref="C59:J59"/>
    <mergeCell ref="E60:F60"/>
    <mergeCell ref="I60:J60"/>
    <mergeCell ref="A61:B61"/>
    <mergeCell ref="A193:J193"/>
    <mergeCell ref="I114:J120"/>
    <mergeCell ref="D132:E132"/>
    <mergeCell ref="D118:E118"/>
    <mergeCell ref="A114:B114"/>
    <mergeCell ref="A124:B124"/>
    <mergeCell ref="D124:E124"/>
    <mergeCell ref="A125:B125"/>
    <mergeCell ref="A128:B128"/>
    <mergeCell ref="D128:E128"/>
    <mergeCell ref="D147:E147"/>
    <mergeCell ref="A150:B150"/>
    <mergeCell ref="D156:E156"/>
    <mergeCell ref="A161:J161"/>
    <mergeCell ref="D155:E155"/>
    <mergeCell ref="A156:B156"/>
    <mergeCell ref="A153:J153"/>
    <mergeCell ref="A159:B159"/>
    <mergeCell ref="A152:B152"/>
    <mergeCell ref="I162:J168"/>
    <mergeCell ref="A163:B163"/>
    <mergeCell ref="I130:J136"/>
    <mergeCell ref="I154:J160"/>
    <mergeCell ref="I138:J144"/>
    <mergeCell ref="A244:B244"/>
    <mergeCell ref="D244:E244"/>
    <mergeCell ref="A238:B238"/>
    <mergeCell ref="D99:F99"/>
    <mergeCell ref="D236:E236"/>
    <mergeCell ref="A215:B215"/>
    <mergeCell ref="A240:B240"/>
    <mergeCell ref="D240:E240"/>
    <mergeCell ref="A99:B99"/>
    <mergeCell ref="A212:B212"/>
    <mergeCell ref="D238:E238"/>
    <mergeCell ref="A239:B239"/>
    <mergeCell ref="D239:E239"/>
    <mergeCell ref="A243:J243"/>
    <mergeCell ref="A242:B242"/>
    <mergeCell ref="D242:E242"/>
    <mergeCell ref="A209:J209"/>
    <mergeCell ref="A210:B210"/>
    <mergeCell ref="D210:E210"/>
    <mergeCell ref="A237:B237"/>
    <mergeCell ref="D237:E237"/>
    <mergeCell ref="A236:B236"/>
    <mergeCell ref="D212:E212"/>
    <mergeCell ref="A213:B213"/>
    <mergeCell ref="D215:E215"/>
    <mergeCell ref="A216:B216"/>
    <mergeCell ref="A235:J235"/>
    <mergeCell ref="D214:E214"/>
    <mergeCell ref="D216:E216"/>
    <mergeCell ref="A233:J233"/>
    <mergeCell ref="A234:J234"/>
    <mergeCell ref="A214:B214"/>
    <mergeCell ref="I210:J216"/>
    <mergeCell ref="A217:J217"/>
    <mergeCell ref="A218:B218"/>
    <mergeCell ref="D218:E218"/>
    <mergeCell ref="I218:J224"/>
    <mergeCell ref="A219:B219"/>
    <mergeCell ref="D219:E219"/>
    <mergeCell ref="A220:B220"/>
    <mergeCell ref="A211:B211"/>
    <mergeCell ref="D211:E211"/>
    <mergeCell ref="D220:E220"/>
    <mergeCell ref="A221:B221"/>
    <mergeCell ref="D221:E221"/>
    <mergeCell ref="D213:E213"/>
    <mergeCell ref="A222:B222"/>
    <mergeCell ref="D222:E222"/>
    <mergeCell ref="A223:B223"/>
    <mergeCell ref="D223:E223"/>
    <mergeCell ref="A224:B224"/>
    <mergeCell ref="C224:G224"/>
    <mergeCell ref="C254:H254"/>
    <mergeCell ref="A252:B252"/>
    <mergeCell ref="D252:E252"/>
    <mergeCell ref="C241:H241"/>
    <mergeCell ref="A241:B241"/>
    <mergeCell ref="A251:J251"/>
    <mergeCell ref="D250:E250"/>
    <mergeCell ref="I244:J250"/>
    <mergeCell ref="D247:E247"/>
    <mergeCell ref="A248:B248"/>
    <mergeCell ref="D248:E248"/>
    <mergeCell ref="A245:B245"/>
    <mergeCell ref="A246:B246"/>
    <mergeCell ref="D246:E246"/>
    <mergeCell ref="A250:B250"/>
    <mergeCell ref="A249:B249"/>
    <mergeCell ref="D249:E249"/>
    <mergeCell ref="I252:J258"/>
    <mergeCell ref="A253:B253"/>
    <mergeCell ref="A247:B247"/>
    <mergeCell ref="D245:E245"/>
    <mergeCell ref="D253:E253"/>
    <mergeCell ref="A254:B254"/>
    <mergeCell ref="A255:B255"/>
    <mergeCell ref="A258:B258"/>
    <mergeCell ref="D258:E258"/>
    <mergeCell ref="A259:J259"/>
    <mergeCell ref="D260:E260"/>
    <mergeCell ref="I260:J266"/>
    <mergeCell ref="A262:B262"/>
    <mergeCell ref="D262:E262"/>
    <mergeCell ref="A265:B265"/>
    <mergeCell ref="D265:E265"/>
    <mergeCell ref="A266:B266"/>
    <mergeCell ref="D266:E266"/>
    <mergeCell ref="A264:B264"/>
    <mergeCell ref="D264:E264"/>
    <mergeCell ref="A260:B260"/>
    <mergeCell ref="A261:B261"/>
    <mergeCell ref="A263:B263"/>
    <mergeCell ref="D263:E263"/>
    <mergeCell ref="D255:E255"/>
    <mergeCell ref="A256:B256"/>
    <mergeCell ref="D256:E256"/>
    <mergeCell ref="A257:B257"/>
    <mergeCell ref="D257:E257"/>
    <mergeCell ref="A267:J267"/>
    <mergeCell ref="A268:B268"/>
    <mergeCell ref="D268:E268"/>
    <mergeCell ref="I268:J274"/>
    <mergeCell ref="A269:B269"/>
    <mergeCell ref="D269:E269"/>
    <mergeCell ref="A270:B270"/>
    <mergeCell ref="C270:H270"/>
    <mergeCell ref="A271:B271"/>
    <mergeCell ref="D271:E271"/>
    <mergeCell ref="A275:J275"/>
    <mergeCell ref="A276:B276"/>
    <mergeCell ref="D276:E276"/>
    <mergeCell ref="I276:J282"/>
    <mergeCell ref="A277:B277"/>
    <mergeCell ref="D277:E277"/>
    <mergeCell ref="A272:B272"/>
    <mergeCell ref="D272:E272"/>
    <mergeCell ref="A273:B273"/>
    <mergeCell ref="D273:E273"/>
    <mergeCell ref="A274:B274"/>
    <mergeCell ref="D274:E274"/>
    <mergeCell ref="A280:B280"/>
    <mergeCell ref="D280:E280"/>
    <mergeCell ref="A278:B278"/>
    <mergeCell ref="D278:E278"/>
    <mergeCell ref="A279:B279"/>
    <mergeCell ref="D279:E279"/>
    <mergeCell ref="A281:B281"/>
    <mergeCell ref="D281:E281"/>
    <mergeCell ref="A282:B282"/>
    <mergeCell ref="D282:E282"/>
    <mergeCell ref="D71:E71"/>
    <mergeCell ref="A72:B72"/>
    <mergeCell ref="D72:E72"/>
    <mergeCell ref="A73:B73"/>
    <mergeCell ref="C73:J73"/>
    <mergeCell ref="E74:F74"/>
    <mergeCell ref="I74:J74"/>
    <mergeCell ref="A85:B85"/>
    <mergeCell ref="D85:E85"/>
    <mergeCell ref="A71:B71"/>
    <mergeCell ref="A83:B83"/>
    <mergeCell ref="D83:E83"/>
    <mergeCell ref="A84:B84"/>
    <mergeCell ref="D84:E84"/>
    <mergeCell ref="A86:B86"/>
    <mergeCell ref="D86:E86"/>
    <mergeCell ref="A75:B75"/>
    <mergeCell ref="C75:J75"/>
    <mergeCell ref="A76:B76"/>
    <mergeCell ref="D76:E76"/>
    <mergeCell ref="F76:G76"/>
    <mergeCell ref="H76:J76"/>
    <mergeCell ref="A77:B77"/>
    <mergeCell ref="D77:E77"/>
    <mergeCell ref="F77:G86"/>
    <mergeCell ref="H77:J86"/>
    <mergeCell ref="A78:B78"/>
    <mergeCell ref="D78:E78"/>
    <mergeCell ref="A79:B79"/>
    <mergeCell ref="D79:E79"/>
    <mergeCell ref="A80:B80"/>
    <mergeCell ref="D80:E80"/>
    <mergeCell ref="A81:B81"/>
    <mergeCell ref="D81:E81"/>
    <mergeCell ref="A82:B82"/>
    <mergeCell ref="D82:E82"/>
    <mergeCell ref="A291:J291"/>
    <mergeCell ref="A292:B292"/>
    <mergeCell ref="D292:E292"/>
    <mergeCell ref="I292:J298"/>
    <mergeCell ref="A293:B293"/>
    <mergeCell ref="D293:E293"/>
    <mergeCell ref="A294:B294"/>
    <mergeCell ref="D294:E294"/>
    <mergeCell ref="A295:B295"/>
    <mergeCell ref="D295:E295"/>
    <mergeCell ref="A296:B296"/>
    <mergeCell ref="D296:E296"/>
    <mergeCell ref="A297:B297"/>
    <mergeCell ref="D297:E297"/>
    <mergeCell ref="A298:B298"/>
    <mergeCell ref="D298:E298"/>
    <mergeCell ref="A299:J299"/>
    <mergeCell ref="A300:B300"/>
    <mergeCell ref="D300:E300"/>
    <mergeCell ref="I300:J306"/>
    <mergeCell ref="A301:B301"/>
    <mergeCell ref="D301:E301"/>
    <mergeCell ref="A302:B302"/>
    <mergeCell ref="C302:H302"/>
    <mergeCell ref="A303:B303"/>
    <mergeCell ref="D303:E303"/>
    <mergeCell ref="A304:B304"/>
    <mergeCell ref="D304:E304"/>
    <mergeCell ref="A305:B305"/>
    <mergeCell ref="D305:E305"/>
    <mergeCell ref="A306:B306"/>
    <mergeCell ref="D306:E306"/>
    <mergeCell ref="A320:B320"/>
    <mergeCell ref="D320:E320"/>
    <mergeCell ref="A321:B321"/>
    <mergeCell ref="D321:E321"/>
    <mergeCell ref="A322:B322"/>
    <mergeCell ref="D322:E322"/>
    <mergeCell ref="A307:J307"/>
    <mergeCell ref="A308:B308"/>
    <mergeCell ref="D308:E308"/>
    <mergeCell ref="I308:J314"/>
    <mergeCell ref="A309:B309"/>
    <mergeCell ref="D309:E309"/>
    <mergeCell ref="A310:B310"/>
    <mergeCell ref="D310:E310"/>
    <mergeCell ref="A311:B311"/>
    <mergeCell ref="D311:E311"/>
    <mergeCell ref="A312:B312"/>
    <mergeCell ref="D312:E312"/>
    <mergeCell ref="A313:B313"/>
    <mergeCell ref="D313:E313"/>
    <mergeCell ref="A314:B314"/>
    <mergeCell ref="D314:E314"/>
    <mergeCell ref="A315:J315"/>
    <mergeCell ref="A316:B316"/>
    <mergeCell ref="A332:B332"/>
    <mergeCell ref="D332:E332"/>
    <mergeCell ref="I332:J338"/>
    <mergeCell ref="A333:B333"/>
    <mergeCell ref="D333:E333"/>
    <mergeCell ref="A334:B334"/>
    <mergeCell ref="A335:B335"/>
    <mergeCell ref="D335:E335"/>
    <mergeCell ref="A336:B336"/>
    <mergeCell ref="D336:E336"/>
    <mergeCell ref="A337:B337"/>
    <mergeCell ref="A338:B338"/>
    <mergeCell ref="C334:H334"/>
    <mergeCell ref="C337:H338"/>
    <mergeCell ref="D316:E316"/>
    <mergeCell ref="I316:J322"/>
    <mergeCell ref="A317:B317"/>
    <mergeCell ref="D317:E317"/>
    <mergeCell ref="A318:B318"/>
    <mergeCell ref="D318:E318"/>
    <mergeCell ref="A319:B319"/>
    <mergeCell ref="D319:E319"/>
    <mergeCell ref="A331:J331"/>
    <mergeCell ref="A323:J323"/>
    <mergeCell ref="A324:B324"/>
    <mergeCell ref="D324:E324"/>
    <mergeCell ref="I324:J330"/>
    <mergeCell ref="A325:B325"/>
    <mergeCell ref="D325:E325"/>
    <mergeCell ref="A326:B326"/>
    <mergeCell ref="C326:H326"/>
    <mergeCell ref="A327:B327"/>
    <mergeCell ref="D327:E327"/>
    <mergeCell ref="A328:B328"/>
    <mergeCell ref="D328:E328"/>
    <mergeCell ref="A329:B329"/>
    <mergeCell ref="D329:E329"/>
    <mergeCell ref="A330:B330"/>
    <mergeCell ref="D330:E330"/>
    <mergeCell ref="A202:B202"/>
    <mergeCell ref="D202:E202"/>
    <mergeCell ref="D200:E200"/>
    <mergeCell ref="A201:J201"/>
    <mergeCell ref="I202:J208"/>
    <mergeCell ref="A203:B203"/>
    <mergeCell ref="D203:E203"/>
    <mergeCell ref="D207:E207"/>
    <mergeCell ref="A208:B208"/>
    <mergeCell ref="D208:E208"/>
    <mergeCell ref="A227:B227"/>
    <mergeCell ref="D227:E227"/>
    <mergeCell ref="A225:J225"/>
    <mergeCell ref="A226:B226"/>
    <mergeCell ref="D226:E226"/>
    <mergeCell ref="I226:J232"/>
    <mergeCell ref="A228:B228"/>
    <mergeCell ref="D228:E228"/>
    <mergeCell ref="A229:B229"/>
    <mergeCell ref="D229:E229"/>
    <mergeCell ref="A230:B230"/>
    <mergeCell ref="D230:E230"/>
    <mergeCell ref="A231:B231"/>
    <mergeCell ref="D195:E195"/>
    <mergeCell ref="A198:B198"/>
    <mergeCell ref="D198:E198"/>
    <mergeCell ref="A197:B197"/>
    <mergeCell ref="A194:B194"/>
    <mergeCell ref="D194:E194"/>
    <mergeCell ref="D197:E197"/>
    <mergeCell ref="A196:B196"/>
    <mergeCell ref="D196:E196"/>
    <mergeCell ref="D231:E231"/>
    <mergeCell ref="A232:B232"/>
    <mergeCell ref="D232:E232"/>
    <mergeCell ref="A206:B206"/>
    <mergeCell ref="D206:E206"/>
    <mergeCell ref="A207:B207"/>
    <mergeCell ref="H105:J105"/>
    <mergeCell ref="A106:B106"/>
    <mergeCell ref="C106:D106"/>
    <mergeCell ref="E106:G106"/>
    <mergeCell ref="H106:J106"/>
    <mergeCell ref="A136:B136"/>
    <mergeCell ref="D136:E136"/>
    <mergeCell ref="A137:J137"/>
    <mergeCell ref="A167:B167"/>
    <mergeCell ref="A204:B204"/>
    <mergeCell ref="D204:E204"/>
    <mergeCell ref="A205:B205"/>
    <mergeCell ref="D205:E205"/>
    <mergeCell ref="A199:B199"/>
    <mergeCell ref="D199:E199"/>
    <mergeCell ref="A200:B200"/>
    <mergeCell ref="I194:J200"/>
    <mergeCell ref="A195:B195"/>
  </mergeCells>
  <phoneticPr fontId="0" type="noConversion"/>
  <hyperlinks>
    <hyperlink ref="C34" r:id="rId1" xr:uid="{00000000-0004-0000-0000-000000000000}"/>
  </hyperlinks>
  <pageMargins left="0.39370078740157483" right="0.39370078740157483" top="0.78740157480314965" bottom="0.78740157480314965" header="0.19685039370078741" footer="0.19685039370078741"/>
  <pageSetup paperSize="9" fitToHeight="0" orientation="portrait" r:id="rId2"/>
  <headerFooter>
    <oddHeader>&amp;C&amp;G</oddHeader>
    <oddFooter>&amp;L&amp;"Times New Roman,Bold"Ref No: &amp;F&amp;C&amp;G&amp;R&amp;P</oddFooter>
  </headerFooter>
  <rowBreaks count="2" manualBreakCount="2">
    <brk id="351" max="16383" man="1"/>
    <brk id="393" max="16383" man="1"/>
  </rowBreaks>
  <drawing r:id="rId3"/>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39"/>
  <sheetViews>
    <sheetView workbookViewId="0">
      <selection activeCell="I42" sqref="I42"/>
    </sheetView>
  </sheetViews>
  <sheetFormatPr defaultRowHeight="14.4" x14ac:dyDescent="0.3"/>
  <cols>
    <col min="1" max="1" width="11.21875" bestFit="1" customWidth="1"/>
  </cols>
  <sheetData>
    <row r="1" spans="1:3" x14ac:dyDescent="0.3">
      <c r="A1" t="s">
        <v>176</v>
      </c>
      <c r="B1" t="s">
        <v>177</v>
      </c>
      <c r="C1" t="s">
        <v>178</v>
      </c>
    </row>
    <row r="2" spans="1:3" x14ac:dyDescent="0.3">
      <c r="C2" t="s">
        <v>179</v>
      </c>
    </row>
    <row r="4" spans="1:3" x14ac:dyDescent="0.3">
      <c r="A4" t="s">
        <v>186</v>
      </c>
    </row>
    <row r="16" spans="1:3" x14ac:dyDescent="0.3">
      <c r="A16" s="6">
        <v>44075</v>
      </c>
    </row>
    <row r="17" spans="1:1" x14ac:dyDescent="0.3">
      <c r="A17" t="s">
        <v>187</v>
      </c>
    </row>
    <row r="37" spans="1:4" x14ac:dyDescent="0.3">
      <c r="D37" t="s">
        <v>188</v>
      </c>
    </row>
    <row r="39" spans="1:4" x14ac:dyDescent="0.3">
      <c r="A39" t="s">
        <v>189</v>
      </c>
      <c r="B39" t="s">
        <v>190</v>
      </c>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K14"/>
  <sheetViews>
    <sheetView workbookViewId="0">
      <selection activeCell="C9" sqref="C9"/>
    </sheetView>
  </sheetViews>
  <sheetFormatPr defaultRowHeight="14.4" x14ac:dyDescent="0.3"/>
  <cols>
    <col min="1" max="11" width="14.21875" customWidth="1"/>
    <col min="257" max="267" width="14.21875" customWidth="1"/>
    <col min="513" max="523" width="14.21875" customWidth="1"/>
    <col min="769" max="779" width="14.21875" customWidth="1"/>
    <col min="1025" max="1035" width="14.21875" customWidth="1"/>
    <col min="1281" max="1291" width="14.21875" customWidth="1"/>
    <col min="1537" max="1547" width="14.21875" customWidth="1"/>
    <col min="1793" max="1803" width="14.21875" customWidth="1"/>
    <col min="2049" max="2059" width="14.21875" customWidth="1"/>
    <col min="2305" max="2315" width="14.21875" customWidth="1"/>
    <col min="2561" max="2571" width="14.21875" customWidth="1"/>
    <col min="2817" max="2827" width="14.21875" customWidth="1"/>
    <col min="3073" max="3083" width="14.21875" customWidth="1"/>
    <col min="3329" max="3339" width="14.21875" customWidth="1"/>
    <col min="3585" max="3595" width="14.21875" customWidth="1"/>
    <col min="3841" max="3851" width="14.21875" customWidth="1"/>
    <col min="4097" max="4107" width="14.21875" customWidth="1"/>
    <col min="4353" max="4363" width="14.21875" customWidth="1"/>
    <col min="4609" max="4619" width="14.21875" customWidth="1"/>
    <col min="4865" max="4875" width="14.21875" customWidth="1"/>
    <col min="5121" max="5131" width="14.21875" customWidth="1"/>
    <col min="5377" max="5387" width="14.21875" customWidth="1"/>
    <col min="5633" max="5643" width="14.21875" customWidth="1"/>
    <col min="5889" max="5899" width="14.21875" customWidth="1"/>
    <col min="6145" max="6155" width="14.21875" customWidth="1"/>
    <col min="6401" max="6411" width="14.21875" customWidth="1"/>
    <col min="6657" max="6667" width="14.21875" customWidth="1"/>
    <col min="6913" max="6923" width="14.21875" customWidth="1"/>
    <col min="7169" max="7179" width="14.21875" customWidth="1"/>
    <col min="7425" max="7435" width="14.21875" customWidth="1"/>
    <col min="7681" max="7691" width="14.21875" customWidth="1"/>
    <col min="7937" max="7947" width="14.21875" customWidth="1"/>
    <col min="8193" max="8203" width="14.21875" customWidth="1"/>
    <col min="8449" max="8459" width="14.21875" customWidth="1"/>
    <col min="8705" max="8715" width="14.21875" customWidth="1"/>
    <col min="8961" max="8971" width="14.21875" customWidth="1"/>
    <col min="9217" max="9227" width="14.21875" customWidth="1"/>
    <col min="9473" max="9483" width="14.21875" customWidth="1"/>
    <col min="9729" max="9739" width="14.21875" customWidth="1"/>
    <col min="9985" max="9995" width="14.21875" customWidth="1"/>
    <col min="10241" max="10251" width="14.21875" customWidth="1"/>
    <col min="10497" max="10507" width="14.21875" customWidth="1"/>
    <col min="10753" max="10763" width="14.21875" customWidth="1"/>
    <col min="11009" max="11019" width="14.21875" customWidth="1"/>
    <col min="11265" max="11275" width="14.21875" customWidth="1"/>
    <col min="11521" max="11531" width="14.21875" customWidth="1"/>
    <col min="11777" max="11787" width="14.21875" customWidth="1"/>
    <col min="12033" max="12043" width="14.21875" customWidth="1"/>
    <col min="12289" max="12299" width="14.21875" customWidth="1"/>
    <col min="12545" max="12555" width="14.21875" customWidth="1"/>
    <col min="12801" max="12811" width="14.21875" customWidth="1"/>
    <col min="13057" max="13067" width="14.21875" customWidth="1"/>
    <col min="13313" max="13323" width="14.21875" customWidth="1"/>
    <col min="13569" max="13579" width="14.21875" customWidth="1"/>
    <col min="13825" max="13835" width="14.21875" customWidth="1"/>
    <col min="14081" max="14091" width="14.21875" customWidth="1"/>
    <col min="14337" max="14347" width="14.21875" customWidth="1"/>
    <col min="14593" max="14603" width="14.21875" customWidth="1"/>
    <col min="14849" max="14859" width="14.21875" customWidth="1"/>
    <col min="15105" max="15115" width="14.21875" customWidth="1"/>
    <col min="15361" max="15371" width="14.21875" customWidth="1"/>
    <col min="15617" max="15627" width="14.21875" customWidth="1"/>
    <col min="15873" max="15883" width="14.21875" customWidth="1"/>
    <col min="16129" max="16139" width="14.21875" customWidth="1"/>
  </cols>
  <sheetData>
    <row r="1" spans="1:11" ht="15.6" x14ac:dyDescent="0.3">
      <c r="A1" s="262" t="s">
        <v>201</v>
      </c>
      <c r="B1" s="263"/>
      <c r="C1" s="263"/>
      <c r="D1" s="263"/>
      <c r="E1" s="263"/>
      <c r="F1" s="263"/>
      <c r="G1" s="263"/>
      <c r="H1" s="264"/>
      <c r="I1" s="7" t="str">
        <f>(IF(C5=0,"Work not yet Started.",IF(C5=1,"Excavation work in process",IF(C5=2,"Excavation work completed",IF(C5=4,"Footing work is process",IF(C5=5,"Footing work Completed",IF(C5=7,"Plinth work is process",IF(C5=10,"Plinth work completed","0")))))))&amp;(IF(C6&gt;0,", RCC upto "&amp;C6&amp;" Slab completed",""))&amp;(IF(C7&gt;0,", Brickwork upto "&amp;C7&amp;" Floor completed"," "))&amp;(IF(C8&gt;0,", Plaster upto "&amp;C8&amp;" Floor completed"," "))&amp;(IF(C9&gt;0,", Flooring upto "&amp;C9&amp;" Floor completed"," "))&amp;(IF(C10&gt;0,", Painting upto "&amp;C10&amp;" Floor completed"," "))&amp;(IF(C11&gt;0,", Finishing upto "&amp;C11&amp;" Floor completed"," ")))</f>
        <v xml:space="preserve">Plinth work completed, RCC upto 4 Slab completed, Brickwork upto 3 Floor completed, Plaster upto 1.5 Floor completed   </v>
      </c>
      <c r="J1" s="8"/>
      <c r="K1" s="9"/>
    </row>
    <row r="2" spans="1:11" ht="15.6" x14ac:dyDescent="0.3">
      <c r="A2" s="265" t="s">
        <v>138</v>
      </c>
      <c r="B2" s="266"/>
      <c r="C2" s="267">
        <v>1</v>
      </c>
      <c r="D2" s="268"/>
      <c r="E2" s="10" t="s">
        <v>151</v>
      </c>
      <c r="F2" s="11">
        <v>3</v>
      </c>
      <c r="G2" s="12" t="s">
        <v>191</v>
      </c>
      <c r="H2" s="13">
        <v>30</v>
      </c>
      <c r="I2" s="14" t="s">
        <v>192</v>
      </c>
      <c r="J2" s="15"/>
      <c r="K2" s="16"/>
    </row>
    <row r="3" spans="1:11" ht="15.6" x14ac:dyDescent="0.3">
      <c r="A3" s="269" t="s">
        <v>193</v>
      </c>
      <c r="B3" s="270"/>
      <c r="C3" s="271" t="str">
        <f>I1</f>
        <v xml:space="preserve">Plinth work completed, RCC upto 4 Slab completed, Brickwork upto 3 Floor completed, Plaster upto 1.5 Floor completed   </v>
      </c>
      <c r="D3" s="271"/>
      <c r="E3" s="271"/>
      <c r="F3" s="271"/>
      <c r="G3" s="271"/>
      <c r="H3" s="272"/>
      <c r="I3" s="14" t="s">
        <v>194</v>
      </c>
      <c r="J3" s="15"/>
      <c r="K3" s="16"/>
    </row>
    <row r="4" spans="1:11" ht="31.2" x14ac:dyDescent="0.3">
      <c r="A4" s="273" t="s">
        <v>34</v>
      </c>
      <c r="B4" s="274"/>
      <c r="C4" s="17" t="s">
        <v>195</v>
      </c>
      <c r="D4" s="17" t="s">
        <v>196</v>
      </c>
      <c r="E4" s="275" t="s">
        <v>197</v>
      </c>
      <c r="F4" s="275"/>
      <c r="G4" s="275" t="s">
        <v>198</v>
      </c>
      <c r="H4" s="276"/>
      <c r="I4" s="14" t="s">
        <v>199</v>
      </c>
      <c r="J4" s="18"/>
      <c r="K4" s="19"/>
    </row>
    <row r="5" spans="1:11" ht="15.6" x14ac:dyDescent="0.3">
      <c r="A5" s="273" t="s">
        <v>35</v>
      </c>
      <c r="B5" s="274"/>
      <c r="C5" s="20">
        <v>10</v>
      </c>
      <c r="D5" s="21">
        <f>((100/10)*C5)/100</f>
        <v>1</v>
      </c>
      <c r="E5" s="277">
        <f>(IF(C3=I3,"100%",IF(C3=I4,"100%",((C5+(40/(B2+C2+F2+H2)*C6)+(15/H2*C7)+(10/H2*C8)+(10/H2*C9)+(5/H2*C10)+(5/H2*C11))/100))))</f>
        <v>0.16705882352941179</v>
      </c>
      <c r="F5" s="278"/>
      <c r="G5" s="277">
        <f>((IF(C5=1,"2",IF(C5=2,"4",IF(C5=4,"8",IF(C5=5,"15",IF(C5=7,"20",IF(C5=10,"30","0")))))))/100)+(((30/(H2+F2+C2+B2)*C6)+(15/H2*C7)+(10/H2*C8)+(5/H2*C9)+(5/H2*C10)+(5/H2*C11))/100)</f>
        <v>0.35529411764705882</v>
      </c>
      <c r="H5" s="283"/>
      <c r="I5" s="22"/>
      <c r="J5" s="18"/>
      <c r="K5" s="19"/>
    </row>
    <row r="6" spans="1:11" ht="15.6" x14ac:dyDescent="0.3">
      <c r="A6" s="273" t="s">
        <v>200</v>
      </c>
      <c r="B6" s="274"/>
      <c r="C6" s="23">
        <f>C2+F2</f>
        <v>4</v>
      </c>
      <c r="D6" s="21">
        <f>((100/(C2+F2+H2))*C6)/100</f>
        <v>0.11764705882352942</v>
      </c>
      <c r="E6" s="279"/>
      <c r="F6" s="280"/>
      <c r="G6" s="279"/>
      <c r="H6" s="284"/>
      <c r="I6" s="24" t="s">
        <v>152</v>
      </c>
      <c r="J6" s="25">
        <v>0.01</v>
      </c>
      <c r="K6" s="26">
        <v>0.02</v>
      </c>
    </row>
    <row r="7" spans="1:11" ht="15.6" x14ac:dyDescent="0.3">
      <c r="A7" s="273" t="s">
        <v>36</v>
      </c>
      <c r="B7" s="274"/>
      <c r="C7" s="20">
        <v>3</v>
      </c>
      <c r="D7" s="21">
        <f>((100/(F2+H2))*C7)/100</f>
        <v>9.0909090909090898E-2</v>
      </c>
      <c r="E7" s="279"/>
      <c r="F7" s="280"/>
      <c r="G7" s="279"/>
      <c r="H7" s="284"/>
      <c r="I7" s="24" t="s">
        <v>153</v>
      </c>
      <c r="J7" s="25">
        <v>0.02</v>
      </c>
      <c r="K7" s="26">
        <v>0.04</v>
      </c>
    </row>
    <row r="8" spans="1:11" ht="15.6" x14ac:dyDescent="0.3">
      <c r="A8" s="273" t="s">
        <v>37</v>
      </c>
      <c r="B8" s="274"/>
      <c r="C8" s="20">
        <f>C7/2</f>
        <v>1.5</v>
      </c>
      <c r="D8" s="21">
        <f>((100/(F2+H2))*C8)/100</f>
        <v>4.5454545454545449E-2</v>
      </c>
      <c r="E8" s="279"/>
      <c r="F8" s="280"/>
      <c r="G8" s="279"/>
      <c r="H8" s="284"/>
      <c r="I8" s="24" t="s">
        <v>154</v>
      </c>
      <c r="J8" s="25">
        <v>0.04</v>
      </c>
      <c r="K8" s="26">
        <v>0.08</v>
      </c>
    </row>
    <row r="9" spans="1:11" ht="15.6" x14ac:dyDescent="0.3">
      <c r="A9" s="273" t="s">
        <v>44</v>
      </c>
      <c r="B9" s="274"/>
      <c r="C9" s="20">
        <v>0</v>
      </c>
      <c r="D9" s="21">
        <f>((100/(F2+H2))*C9)/100</f>
        <v>0</v>
      </c>
      <c r="E9" s="279"/>
      <c r="F9" s="280"/>
      <c r="G9" s="279"/>
      <c r="H9" s="284"/>
      <c r="I9" s="24" t="s">
        <v>155</v>
      </c>
      <c r="J9" s="25">
        <v>0.05</v>
      </c>
      <c r="K9" s="26">
        <v>0.15</v>
      </c>
    </row>
    <row r="10" spans="1:11" ht="15.6" x14ac:dyDescent="0.3">
      <c r="A10" s="273" t="s">
        <v>45</v>
      </c>
      <c r="B10" s="274"/>
      <c r="C10" s="20">
        <v>0</v>
      </c>
      <c r="D10" s="21">
        <f>((100/(F2+H2))*C10)/100</f>
        <v>0</v>
      </c>
      <c r="E10" s="279"/>
      <c r="F10" s="280"/>
      <c r="G10" s="279"/>
      <c r="H10" s="284"/>
      <c r="I10" s="24" t="s">
        <v>156</v>
      </c>
      <c r="J10" s="25">
        <v>7.0000000000000007E-2</v>
      </c>
      <c r="K10" s="26">
        <v>0.2</v>
      </c>
    </row>
    <row r="11" spans="1:11" ht="16.2" thickBot="1" x14ac:dyDescent="0.35">
      <c r="A11" s="286" t="s">
        <v>46</v>
      </c>
      <c r="B11" s="287"/>
      <c r="C11" s="27">
        <v>0</v>
      </c>
      <c r="D11" s="28">
        <f>((100/(F2+H2))*C11)/100</f>
        <v>0</v>
      </c>
      <c r="E11" s="281"/>
      <c r="F11" s="282"/>
      <c r="G11" s="281"/>
      <c r="H11" s="285"/>
      <c r="I11" s="29" t="s">
        <v>157</v>
      </c>
      <c r="J11" s="30">
        <v>0.1</v>
      </c>
      <c r="K11" s="31">
        <v>0.3</v>
      </c>
    </row>
    <row r="12" spans="1:11" ht="15.6" x14ac:dyDescent="0.3">
      <c r="A12" s="32"/>
      <c r="B12" s="32"/>
      <c r="C12" s="33"/>
      <c r="D12" s="34"/>
      <c r="E12" s="34"/>
      <c r="F12" s="34"/>
      <c r="G12" s="34"/>
      <c r="H12" s="34"/>
      <c r="I12" s="35"/>
      <c r="J12" s="25"/>
      <c r="K12" s="25"/>
    </row>
    <row r="13" spans="1:11" x14ac:dyDescent="0.3">
      <c r="E13" s="36">
        <f>E5</f>
        <v>0.16705882352941179</v>
      </c>
      <c r="G13" s="36">
        <f>G5</f>
        <v>0.35529411764705882</v>
      </c>
    </row>
    <row r="14" spans="1:11" x14ac:dyDescent="0.3">
      <c r="E14" s="37"/>
      <c r="G14" s="37"/>
    </row>
  </sheetData>
  <mergeCells count="17">
    <mergeCell ref="A4:B4"/>
    <mergeCell ref="E4:F4"/>
    <mergeCell ref="G4:H4"/>
    <mergeCell ref="A5:B5"/>
    <mergeCell ref="E5:F11"/>
    <mergeCell ref="G5:H11"/>
    <mergeCell ref="A6:B6"/>
    <mergeCell ref="A7:B7"/>
    <mergeCell ref="A8:B8"/>
    <mergeCell ref="A9:B9"/>
    <mergeCell ref="A10:B10"/>
    <mergeCell ref="A11:B11"/>
    <mergeCell ref="A1:H1"/>
    <mergeCell ref="A2:B2"/>
    <mergeCell ref="C2:D2"/>
    <mergeCell ref="A3:B3"/>
    <mergeCell ref="C3:H3"/>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K14"/>
  <sheetViews>
    <sheetView workbookViewId="0">
      <selection activeCell="C6" sqref="C6"/>
    </sheetView>
  </sheetViews>
  <sheetFormatPr defaultRowHeight="14.4" x14ac:dyDescent="0.3"/>
  <cols>
    <col min="1" max="11" width="14.21875" customWidth="1"/>
    <col min="257" max="267" width="14.21875" customWidth="1"/>
    <col min="513" max="523" width="14.21875" customWidth="1"/>
    <col min="769" max="779" width="14.21875" customWidth="1"/>
    <col min="1025" max="1035" width="14.21875" customWidth="1"/>
    <col min="1281" max="1291" width="14.21875" customWidth="1"/>
    <col min="1537" max="1547" width="14.21875" customWidth="1"/>
    <col min="1793" max="1803" width="14.21875" customWidth="1"/>
    <col min="2049" max="2059" width="14.21875" customWidth="1"/>
    <col min="2305" max="2315" width="14.21875" customWidth="1"/>
    <col min="2561" max="2571" width="14.21875" customWidth="1"/>
    <col min="2817" max="2827" width="14.21875" customWidth="1"/>
    <col min="3073" max="3083" width="14.21875" customWidth="1"/>
    <col min="3329" max="3339" width="14.21875" customWidth="1"/>
    <col min="3585" max="3595" width="14.21875" customWidth="1"/>
    <col min="3841" max="3851" width="14.21875" customWidth="1"/>
    <col min="4097" max="4107" width="14.21875" customWidth="1"/>
    <col min="4353" max="4363" width="14.21875" customWidth="1"/>
    <col min="4609" max="4619" width="14.21875" customWidth="1"/>
    <col min="4865" max="4875" width="14.21875" customWidth="1"/>
    <col min="5121" max="5131" width="14.21875" customWidth="1"/>
    <col min="5377" max="5387" width="14.21875" customWidth="1"/>
    <col min="5633" max="5643" width="14.21875" customWidth="1"/>
    <col min="5889" max="5899" width="14.21875" customWidth="1"/>
    <col min="6145" max="6155" width="14.21875" customWidth="1"/>
    <col min="6401" max="6411" width="14.21875" customWidth="1"/>
    <col min="6657" max="6667" width="14.21875" customWidth="1"/>
    <col min="6913" max="6923" width="14.21875" customWidth="1"/>
    <col min="7169" max="7179" width="14.21875" customWidth="1"/>
    <col min="7425" max="7435" width="14.21875" customWidth="1"/>
    <col min="7681" max="7691" width="14.21875" customWidth="1"/>
    <col min="7937" max="7947" width="14.21875" customWidth="1"/>
    <col min="8193" max="8203" width="14.21875" customWidth="1"/>
    <col min="8449" max="8459" width="14.21875" customWidth="1"/>
    <col min="8705" max="8715" width="14.21875" customWidth="1"/>
    <col min="8961" max="8971" width="14.21875" customWidth="1"/>
    <col min="9217" max="9227" width="14.21875" customWidth="1"/>
    <col min="9473" max="9483" width="14.21875" customWidth="1"/>
    <col min="9729" max="9739" width="14.21875" customWidth="1"/>
    <col min="9985" max="9995" width="14.21875" customWidth="1"/>
    <col min="10241" max="10251" width="14.21875" customWidth="1"/>
    <col min="10497" max="10507" width="14.21875" customWidth="1"/>
    <col min="10753" max="10763" width="14.21875" customWidth="1"/>
    <col min="11009" max="11019" width="14.21875" customWidth="1"/>
    <col min="11265" max="11275" width="14.21875" customWidth="1"/>
    <col min="11521" max="11531" width="14.21875" customWidth="1"/>
    <col min="11777" max="11787" width="14.21875" customWidth="1"/>
    <col min="12033" max="12043" width="14.21875" customWidth="1"/>
    <col min="12289" max="12299" width="14.21875" customWidth="1"/>
    <col min="12545" max="12555" width="14.21875" customWidth="1"/>
    <col min="12801" max="12811" width="14.21875" customWidth="1"/>
    <col min="13057" max="13067" width="14.21875" customWidth="1"/>
    <col min="13313" max="13323" width="14.21875" customWidth="1"/>
    <col min="13569" max="13579" width="14.21875" customWidth="1"/>
    <col min="13825" max="13835" width="14.21875" customWidth="1"/>
    <col min="14081" max="14091" width="14.21875" customWidth="1"/>
    <col min="14337" max="14347" width="14.21875" customWidth="1"/>
    <col min="14593" max="14603" width="14.21875" customWidth="1"/>
    <col min="14849" max="14859" width="14.21875" customWidth="1"/>
    <col min="15105" max="15115" width="14.21875" customWidth="1"/>
    <col min="15361" max="15371" width="14.21875" customWidth="1"/>
    <col min="15617" max="15627" width="14.21875" customWidth="1"/>
    <col min="15873" max="15883" width="14.21875" customWidth="1"/>
    <col min="16129" max="16139" width="14.21875" customWidth="1"/>
  </cols>
  <sheetData>
    <row r="1" spans="1:11" ht="15.6" x14ac:dyDescent="0.3">
      <c r="A1" s="262" t="s">
        <v>202</v>
      </c>
      <c r="B1" s="263"/>
      <c r="C1" s="263"/>
      <c r="D1" s="263"/>
      <c r="E1" s="263"/>
      <c r="F1" s="263"/>
      <c r="G1" s="263"/>
      <c r="H1" s="264"/>
      <c r="I1" s="7" t="str">
        <f>(IF(C5=0,"Work not yet Started.",IF(C5=1,"Excavation work in process",IF(C5=2,"Excavation work completed",IF(C5=4,"Footing work is process",IF(C5=5,"Footing work Completed",IF(C5=7,"Plinth work is process",IF(C5=10,"Plinth work completed","0")))))))&amp;(IF(C6&gt;0,", RCC upto "&amp;C6&amp;" Slab completed",""))&amp;(IF(C7&gt;0,", Brickwork upto "&amp;C7&amp;" Floor completed"," "))&amp;(IF(C8&gt;0,", Plaster upto "&amp;C8&amp;" Floor completed"," "))&amp;(IF(C9&gt;0,", Flooring upto "&amp;C9&amp;" Floor completed"," "))&amp;(IF(C10&gt;0,", Painting upto "&amp;C10&amp;" Floor completed"," "))&amp;(IF(C11&gt;0,", Finishing upto "&amp;C11&amp;" Floor completed"," ")))</f>
        <v xml:space="preserve">Plinth work completed, RCC upto 1 Slab completed     </v>
      </c>
      <c r="J1" s="8"/>
      <c r="K1" s="9"/>
    </row>
    <row r="2" spans="1:11" ht="15.6" x14ac:dyDescent="0.3">
      <c r="A2" s="265" t="s">
        <v>138</v>
      </c>
      <c r="B2" s="266"/>
      <c r="C2" s="267">
        <v>1</v>
      </c>
      <c r="D2" s="268"/>
      <c r="E2" s="10" t="s">
        <v>151</v>
      </c>
      <c r="F2" s="11">
        <v>3</v>
      </c>
      <c r="G2" s="12" t="s">
        <v>191</v>
      </c>
      <c r="H2" s="13">
        <v>30</v>
      </c>
      <c r="I2" s="14" t="s">
        <v>192</v>
      </c>
      <c r="J2" s="15"/>
      <c r="K2" s="16"/>
    </row>
    <row r="3" spans="1:11" ht="15.6" x14ac:dyDescent="0.3">
      <c r="A3" s="269" t="s">
        <v>193</v>
      </c>
      <c r="B3" s="270"/>
      <c r="C3" s="271" t="str">
        <f>I1</f>
        <v xml:space="preserve">Plinth work completed, RCC upto 1 Slab completed     </v>
      </c>
      <c r="D3" s="271"/>
      <c r="E3" s="271"/>
      <c r="F3" s="271"/>
      <c r="G3" s="271"/>
      <c r="H3" s="272"/>
      <c r="I3" s="14" t="s">
        <v>194</v>
      </c>
      <c r="J3" s="15"/>
      <c r="K3" s="16"/>
    </row>
    <row r="4" spans="1:11" ht="31.2" x14ac:dyDescent="0.3">
      <c r="A4" s="273" t="s">
        <v>34</v>
      </c>
      <c r="B4" s="274"/>
      <c r="C4" s="17" t="s">
        <v>195</v>
      </c>
      <c r="D4" s="17" t="s">
        <v>196</v>
      </c>
      <c r="E4" s="275" t="s">
        <v>197</v>
      </c>
      <c r="F4" s="275"/>
      <c r="G4" s="275" t="s">
        <v>198</v>
      </c>
      <c r="H4" s="276"/>
      <c r="I4" s="14" t="s">
        <v>199</v>
      </c>
      <c r="J4" s="18"/>
      <c r="K4" s="19"/>
    </row>
    <row r="5" spans="1:11" ht="15.6" x14ac:dyDescent="0.3">
      <c r="A5" s="273" t="s">
        <v>35</v>
      </c>
      <c r="B5" s="274"/>
      <c r="C5" s="20">
        <v>10</v>
      </c>
      <c r="D5" s="21">
        <f>((100/10)*C5)/100</f>
        <v>1</v>
      </c>
      <c r="E5" s="277">
        <f>(IF(C3=I3,"100%",IF(C3=I4,"100%",((C5+(40/(B2+C2+F2+H2)*C6)+(15/H2*C7)+(10/H2*C8)+(10/H2*C9)+(5/H2*C10)+(5/H2*C11))/100))))</f>
        <v>0.11176470588235293</v>
      </c>
      <c r="F5" s="278"/>
      <c r="G5" s="277">
        <f>((IF(C5=1,"2",IF(C5=2,"4",IF(C5=4,"8",IF(C5=5,"15",IF(C5=7,"20",IF(C5=10,"30","0")))))))/100)+(((30/(H2+F2+C2+B2)*C6)+(15/H2*C7)+(10/H2*C8)+(5/H2*C9)+(5/H2*C10)+(5/H2*C11))/100)</f>
        <v>0.30882352941176472</v>
      </c>
      <c r="H5" s="283"/>
      <c r="I5" s="22"/>
      <c r="J5" s="18"/>
      <c r="K5" s="19"/>
    </row>
    <row r="6" spans="1:11" ht="15.6" x14ac:dyDescent="0.3">
      <c r="A6" s="273" t="s">
        <v>200</v>
      </c>
      <c r="B6" s="274"/>
      <c r="C6" s="23">
        <v>1</v>
      </c>
      <c r="D6" s="21">
        <f>((100/(C2+F2+H2))*C6)/100</f>
        <v>2.9411764705882356E-2</v>
      </c>
      <c r="E6" s="279"/>
      <c r="F6" s="280"/>
      <c r="G6" s="279"/>
      <c r="H6" s="284"/>
      <c r="I6" s="24" t="s">
        <v>152</v>
      </c>
      <c r="J6" s="25">
        <v>0.01</v>
      </c>
      <c r="K6" s="26">
        <v>0.02</v>
      </c>
    </row>
    <row r="7" spans="1:11" ht="15.6" x14ac:dyDescent="0.3">
      <c r="A7" s="273" t="s">
        <v>36</v>
      </c>
      <c r="B7" s="274"/>
      <c r="C7" s="20">
        <v>0</v>
      </c>
      <c r="D7" s="21">
        <f>((100/(F2+H2))*C7)/100</f>
        <v>0</v>
      </c>
      <c r="E7" s="279"/>
      <c r="F7" s="280"/>
      <c r="G7" s="279"/>
      <c r="H7" s="284"/>
      <c r="I7" s="24" t="s">
        <v>153</v>
      </c>
      <c r="J7" s="25">
        <v>0.02</v>
      </c>
      <c r="K7" s="26">
        <v>0.04</v>
      </c>
    </row>
    <row r="8" spans="1:11" ht="15.6" x14ac:dyDescent="0.3">
      <c r="A8" s="273" t="s">
        <v>37</v>
      </c>
      <c r="B8" s="274"/>
      <c r="C8" s="20">
        <f>C7/2</f>
        <v>0</v>
      </c>
      <c r="D8" s="21">
        <f>((100/(F2+H2))*C8)/100</f>
        <v>0</v>
      </c>
      <c r="E8" s="279"/>
      <c r="F8" s="280"/>
      <c r="G8" s="279"/>
      <c r="H8" s="284"/>
      <c r="I8" s="24" t="s">
        <v>154</v>
      </c>
      <c r="J8" s="25">
        <v>0.04</v>
      </c>
      <c r="K8" s="26">
        <v>0.08</v>
      </c>
    </row>
    <row r="9" spans="1:11" ht="15.6" x14ac:dyDescent="0.3">
      <c r="A9" s="273" t="s">
        <v>44</v>
      </c>
      <c r="B9" s="274"/>
      <c r="C9" s="20">
        <v>0</v>
      </c>
      <c r="D9" s="21">
        <f>((100/(F2+H2))*C9)/100</f>
        <v>0</v>
      </c>
      <c r="E9" s="279"/>
      <c r="F9" s="280"/>
      <c r="G9" s="279"/>
      <c r="H9" s="284"/>
      <c r="I9" s="24" t="s">
        <v>155</v>
      </c>
      <c r="J9" s="25">
        <v>0.05</v>
      </c>
      <c r="K9" s="26">
        <v>0.15</v>
      </c>
    </row>
    <row r="10" spans="1:11" ht="15.6" x14ac:dyDescent="0.3">
      <c r="A10" s="273" t="s">
        <v>45</v>
      </c>
      <c r="B10" s="274"/>
      <c r="C10" s="20">
        <v>0</v>
      </c>
      <c r="D10" s="21">
        <f>((100/(F2+H2))*C10)/100</f>
        <v>0</v>
      </c>
      <c r="E10" s="279"/>
      <c r="F10" s="280"/>
      <c r="G10" s="279"/>
      <c r="H10" s="284"/>
      <c r="I10" s="24" t="s">
        <v>156</v>
      </c>
      <c r="J10" s="25">
        <v>7.0000000000000007E-2</v>
      </c>
      <c r="K10" s="26">
        <v>0.2</v>
      </c>
    </row>
    <row r="11" spans="1:11" ht="16.2" thickBot="1" x14ac:dyDescent="0.35">
      <c r="A11" s="286" t="s">
        <v>46</v>
      </c>
      <c r="B11" s="287"/>
      <c r="C11" s="27">
        <v>0</v>
      </c>
      <c r="D11" s="28">
        <f>((100/(F2+H2))*C11)/100</f>
        <v>0</v>
      </c>
      <c r="E11" s="281"/>
      <c r="F11" s="282"/>
      <c r="G11" s="281"/>
      <c r="H11" s="285"/>
      <c r="I11" s="29" t="s">
        <v>157</v>
      </c>
      <c r="J11" s="30">
        <v>0.1</v>
      </c>
      <c r="K11" s="31">
        <v>0.3</v>
      </c>
    </row>
    <row r="12" spans="1:11" ht="15.6" x14ac:dyDescent="0.3">
      <c r="A12" s="32"/>
      <c r="B12" s="32"/>
      <c r="C12" s="33"/>
      <c r="D12" s="34"/>
      <c r="E12" s="34"/>
      <c r="F12" s="34"/>
      <c r="G12" s="34"/>
      <c r="H12" s="34"/>
      <c r="I12" s="35"/>
      <c r="J12" s="25"/>
      <c r="K12" s="25"/>
    </row>
    <row r="13" spans="1:11" x14ac:dyDescent="0.3">
      <c r="E13" s="36">
        <f>E5</f>
        <v>0.11176470588235293</v>
      </c>
      <c r="G13" s="36">
        <f>G5</f>
        <v>0.30882352941176472</v>
      </c>
    </row>
    <row r="14" spans="1:11" x14ac:dyDescent="0.3">
      <c r="E14" s="37"/>
      <c r="G14" s="37"/>
    </row>
  </sheetData>
  <mergeCells count="17">
    <mergeCell ref="A4:B4"/>
    <mergeCell ref="E4:F4"/>
    <mergeCell ref="G4:H4"/>
    <mergeCell ref="A5:B5"/>
    <mergeCell ref="E5:F11"/>
    <mergeCell ref="G5:H11"/>
    <mergeCell ref="A6:B6"/>
    <mergeCell ref="A7:B7"/>
    <mergeCell ref="A8:B8"/>
    <mergeCell ref="A9:B9"/>
    <mergeCell ref="A10:B10"/>
    <mergeCell ref="A11:B11"/>
    <mergeCell ref="A1:H1"/>
    <mergeCell ref="A2:B2"/>
    <mergeCell ref="C2:D2"/>
    <mergeCell ref="A3:B3"/>
    <mergeCell ref="C3:H3"/>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B2:M34"/>
  <sheetViews>
    <sheetView topLeftCell="A7" workbookViewId="0">
      <selection activeCell="D31" sqref="D31"/>
    </sheetView>
  </sheetViews>
  <sheetFormatPr defaultRowHeight="14.4" x14ac:dyDescent="0.3"/>
  <sheetData>
    <row r="2" spans="2:13" x14ac:dyDescent="0.3">
      <c r="C2" s="4" t="s">
        <v>93</v>
      </c>
      <c r="D2" s="288"/>
      <c r="E2" s="288"/>
    </row>
    <row r="3" spans="2:13" x14ac:dyDescent="0.3">
      <c r="E3" s="3"/>
      <c r="F3" s="3"/>
      <c r="G3" s="3"/>
      <c r="H3" s="3"/>
      <c r="I3" s="3"/>
      <c r="J3" s="3"/>
    </row>
    <row r="4" spans="2:13" x14ac:dyDescent="0.3">
      <c r="B4" s="4" t="s">
        <v>94</v>
      </c>
      <c r="C4" s="2" t="s">
        <v>74</v>
      </c>
      <c r="D4" s="289" t="s">
        <v>75</v>
      </c>
      <c r="E4" s="289"/>
      <c r="F4" s="289"/>
      <c r="G4" s="5"/>
      <c r="H4" s="289" t="s">
        <v>76</v>
      </c>
      <c r="I4" s="289"/>
      <c r="J4" s="289"/>
      <c r="K4" s="289" t="s">
        <v>77</v>
      </c>
      <c r="L4" s="289"/>
      <c r="M4" s="289"/>
    </row>
    <row r="5" spans="2:13" x14ac:dyDescent="0.3">
      <c r="B5" s="4">
        <v>1</v>
      </c>
      <c r="C5" s="2"/>
      <c r="D5" s="2" t="s">
        <v>78</v>
      </c>
      <c r="E5" s="2" t="s">
        <v>79</v>
      </c>
      <c r="F5" s="2" t="s">
        <v>80</v>
      </c>
      <c r="G5" s="2"/>
      <c r="H5" s="2" t="s">
        <v>78</v>
      </c>
      <c r="I5" s="2" t="s">
        <v>79</v>
      </c>
      <c r="J5" s="2" t="s">
        <v>80</v>
      </c>
      <c r="K5" s="2" t="s">
        <v>78</v>
      </c>
      <c r="L5" s="2" t="s">
        <v>79</v>
      </c>
      <c r="M5" s="2" t="s">
        <v>80</v>
      </c>
    </row>
    <row r="6" spans="2:13" x14ac:dyDescent="0.3">
      <c r="C6" s="1" t="s">
        <v>81</v>
      </c>
      <c r="D6" s="1">
        <v>3.35</v>
      </c>
      <c r="E6" s="1">
        <v>5.5</v>
      </c>
      <c r="F6" s="1">
        <f>D6*E6</f>
        <v>18.425000000000001</v>
      </c>
      <c r="G6" s="1" t="s">
        <v>96</v>
      </c>
      <c r="H6" s="1"/>
      <c r="I6" s="1"/>
      <c r="J6" s="1">
        <f>H6*I6</f>
        <v>0</v>
      </c>
      <c r="K6" s="1"/>
      <c r="L6" s="1"/>
      <c r="M6" s="1">
        <f>K6*L6</f>
        <v>0</v>
      </c>
    </row>
    <row r="7" spans="2:13" x14ac:dyDescent="0.3">
      <c r="C7" s="1"/>
      <c r="D7" s="1">
        <v>0.88</v>
      </c>
      <c r="E7" s="1">
        <v>2.5299999999999998</v>
      </c>
      <c r="F7" s="1">
        <f t="shared" ref="F7:F33" si="0">D7*E7</f>
        <v>2.2263999999999999</v>
      </c>
      <c r="G7" s="1" t="s">
        <v>97</v>
      </c>
      <c r="H7" s="1"/>
      <c r="I7" s="1"/>
      <c r="J7" s="1">
        <f t="shared" ref="J7:J29" si="1">H7*I7</f>
        <v>0</v>
      </c>
      <c r="K7" s="1"/>
      <c r="L7" s="1"/>
      <c r="M7" s="1">
        <f t="shared" ref="M7:M29" si="2">K7*L7</f>
        <v>0</v>
      </c>
    </row>
    <row r="8" spans="2:13" x14ac:dyDescent="0.3">
      <c r="C8" s="1"/>
      <c r="D8" s="1">
        <v>2.5499999999999998</v>
      </c>
      <c r="E8" s="1">
        <v>1.2</v>
      </c>
      <c r="F8" s="1">
        <f t="shared" si="0"/>
        <v>3.0599999999999996</v>
      </c>
      <c r="G8" s="1"/>
      <c r="H8" s="1"/>
      <c r="I8" s="1"/>
      <c r="J8" s="1">
        <f t="shared" si="1"/>
        <v>0</v>
      </c>
      <c r="K8" s="1"/>
      <c r="L8" s="1"/>
      <c r="M8" s="1">
        <f t="shared" si="2"/>
        <v>0</v>
      </c>
    </row>
    <row r="9" spans="2:13" x14ac:dyDescent="0.3">
      <c r="C9" s="1" t="s">
        <v>84</v>
      </c>
      <c r="D9" s="1">
        <v>3.05</v>
      </c>
      <c r="E9" s="1">
        <v>2.35</v>
      </c>
      <c r="F9" s="1">
        <f t="shared" si="0"/>
        <v>7.1674999999999995</v>
      </c>
      <c r="G9" s="1" t="s">
        <v>96</v>
      </c>
      <c r="H9" s="1"/>
      <c r="I9" s="1"/>
      <c r="J9" s="1">
        <f t="shared" si="1"/>
        <v>0</v>
      </c>
      <c r="K9" s="1"/>
      <c r="L9" s="1"/>
      <c r="M9" s="1">
        <f t="shared" si="2"/>
        <v>0</v>
      </c>
    </row>
    <row r="10" spans="2:13" x14ac:dyDescent="0.3">
      <c r="C10" s="1"/>
      <c r="D10" s="1"/>
      <c r="E10" s="1"/>
      <c r="F10" s="1">
        <f t="shared" si="0"/>
        <v>0</v>
      </c>
      <c r="G10" s="1" t="s">
        <v>97</v>
      </c>
      <c r="H10" s="1"/>
      <c r="I10" s="1"/>
      <c r="J10" s="1">
        <f t="shared" si="1"/>
        <v>0</v>
      </c>
      <c r="K10" s="1"/>
      <c r="L10" s="1"/>
      <c r="M10" s="1">
        <f t="shared" si="2"/>
        <v>0</v>
      </c>
    </row>
    <row r="11" spans="2:13" x14ac:dyDescent="0.3">
      <c r="C11" s="1"/>
      <c r="D11" s="1"/>
      <c r="E11" s="1"/>
      <c r="F11" s="1">
        <f t="shared" si="0"/>
        <v>0</v>
      </c>
      <c r="G11" s="1"/>
      <c r="H11" s="1"/>
      <c r="I11" s="1"/>
      <c r="J11" s="1">
        <f t="shared" si="1"/>
        <v>0</v>
      </c>
      <c r="K11" s="1"/>
      <c r="L11" s="1"/>
      <c r="M11" s="1">
        <f t="shared" si="2"/>
        <v>0</v>
      </c>
    </row>
    <row r="12" spans="2:13" x14ac:dyDescent="0.3">
      <c r="C12" s="1"/>
      <c r="D12" s="1"/>
      <c r="E12" s="1"/>
      <c r="F12" s="1">
        <f t="shared" si="0"/>
        <v>0</v>
      </c>
      <c r="G12" s="1"/>
      <c r="H12" s="1"/>
      <c r="I12" s="1"/>
      <c r="J12" s="1">
        <f t="shared" si="1"/>
        <v>0</v>
      </c>
      <c r="K12" s="1"/>
      <c r="L12" s="1"/>
      <c r="M12" s="1">
        <f t="shared" si="2"/>
        <v>0</v>
      </c>
    </row>
    <row r="13" spans="2:13" x14ac:dyDescent="0.3">
      <c r="C13" s="1" t="s">
        <v>82</v>
      </c>
      <c r="D13" s="1">
        <v>3.15</v>
      </c>
      <c r="E13" s="1">
        <v>3.8</v>
      </c>
      <c r="F13" s="1">
        <f t="shared" si="0"/>
        <v>11.969999999999999</v>
      </c>
      <c r="G13" s="1" t="s">
        <v>96</v>
      </c>
      <c r="H13" s="1"/>
      <c r="I13" s="1"/>
      <c r="J13" s="1">
        <f t="shared" si="1"/>
        <v>0</v>
      </c>
      <c r="K13" s="1"/>
      <c r="L13" s="1"/>
      <c r="M13" s="1">
        <f t="shared" si="2"/>
        <v>0</v>
      </c>
    </row>
    <row r="14" spans="2:13" x14ac:dyDescent="0.3">
      <c r="C14" s="1"/>
      <c r="D14" s="1">
        <v>3.26</v>
      </c>
      <c r="E14" s="1">
        <v>3.8</v>
      </c>
      <c r="F14" s="1">
        <f t="shared" si="0"/>
        <v>12.387999999999998</v>
      </c>
      <c r="G14" s="1" t="s">
        <v>97</v>
      </c>
      <c r="H14" s="1"/>
      <c r="I14" s="1"/>
      <c r="J14" s="1">
        <f t="shared" si="1"/>
        <v>0</v>
      </c>
      <c r="K14" s="1"/>
      <c r="L14" s="1"/>
      <c r="M14" s="1">
        <f t="shared" si="2"/>
        <v>0</v>
      </c>
    </row>
    <row r="15" spans="2:13" x14ac:dyDescent="0.3">
      <c r="C15" s="1"/>
      <c r="D15" s="1"/>
      <c r="E15" s="1"/>
      <c r="F15" s="1">
        <f t="shared" si="0"/>
        <v>0</v>
      </c>
      <c r="G15" s="1"/>
      <c r="H15" s="1"/>
      <c r="I15" s="1"/>
      <c r="J15" s="1">
        <f t="shared" si="1"/>
        <v>0</v>
      </c>
      <c r="K15" s="1"/>
      <c r="L15" s="1"/>
      <c r="M15" s="1">
        <f t="shared" si="2"/>
        <v>0</v>
      </c>
    </row>
    <row r="16" spans="2:13" x14ac:dyDescent="0.3">
      <c r="C16" s="1"/>
      <c r="D16" s="1"/>
      <c r="E16" s="1"/>
      <c r="F16" s="1">
        <f t="shared" si="0"/>
        <v>0</v>
      </c>
      <c r="G16" s="1"/>
      <c r="H16" s="1"/>
      <c r="I16" s="1"/>
      <c r="J16" s="1">
        <f t="shared" si="1"/>
        <v>0</v>
      </c>
      <c r="K16" s="1"/>
      <c r="L16" s="1"/>
      <c r="M16" s="1">
        <f t="shared" si="2"/>
        <v>0</v>
      </c>
    </row>
    <row r="17" spans="3:13" x14ac:dyDescent="0.3">
      <c r="C17" s="1" t="s">
        <v>83</v>
      </c>
      <c r="D17" s="1"/>
      <c r="E17" s="1"/>
      <c r="F17" s="1">
        <f t="shared" si="0"/>
        <v>0</v>
      </c>
      <c r="G17" s="1" t="s">
        <v>96</v>
      </c>
      <c r="H17" s="1"/>
      <c r="I17" s="1"/>
      <c r="J17" s="1">
        <f t="shared" si="1"/>
        <v>0</v>
      </c>
      <c r="K17" s="1"/>
      <c r="L17" s="1"/>
      <c r="M17" s="1">
        <f t="shared" si="2"/>
        <v>0</v>
      </c>
    </row>
    <row r="18" spans="3:13" x14ac:dyDescent="0.3">
      <c r="C18" s="1"/>
      <c r="D18" s="1"/>
      <c r="E18" s="1"/>
      <c r="F18" s="1">
        <f t="shared" si="0"/>
        <v>0</v>
      </c>
      <c r="G18" s="1" t="s">
        <v>97</v>
      </c>
      <c r="H18" s="1"/>
      <c r="I18" s="1"/>
      <c r="J18" s="1">
        <f t="shared" si="1"/>
        <v>0</v>
      </c>
      <c r="K18" s="1"/>
      <c r="L18" s="1"/>
      <c r="M18" s="1">
        <f t="shared" si="2"/>
        <v>0</v>
      </c>
    </row>
    <row r="19" spans="3:13" x14ac:dyDescent="0.3">
      <c r="C19" s="1"/>
      <c r="D19" s="1"/>
      <c r="E19" s="1"/>
      <c r="F19" s="1">
        <f t="shared" si="0"/>
        <v>0</v>
      </c>
      <c r="G19" s="1"/>
      <c r="H19" s="1"/>
      <c r="I19" s="1"/>
      <c r="J19" s="1">
        <f t="shared" si="1"/>
        <v>0</v>
      </c>
      <c r="K19" s="1"/>
      <c r="L19" s="1"/>
      <c r="M19" s="1">
        <f t="shared" si="2"/>
        <v>0</v>
      </c>
    </row>
    <row r="20" spans="3:13" x14ac:dyDescent="0.3">
      <c r="C20" s="1" t="s">
        <v>83</v>
      </c>
      <c r="D20" s="1"/>
      <c r="E20" s="1"/>
      <c r="F20" s="1">
        <f t="shared" si="0"/>
        <v>0</v>
      </c>
      <c r="G20" s="1" t="s">
        <v>96</v>
      </c>
      <c r="H20" s="1"/>
      <c r="I20" s="1"/>
      <c r="J20" s="1">
        <f t="shared" si="1"/>
        <v>0</v>
      </c>
      <c r="K20" s="1"/>
      <c r="L20" s="1"/>
      <c r="M20" s="1">
        <f t="shared" si="2"/>
        <v>0</v>
      </c>
    </row>
    <row r="21" spans="3:13" x14ac:dyDescent="0.3">
      <c r="C21" s="1"/>
      <c r="D21" s="1"/>
      <c r="E21" s="1"/>
      <c r="F21" s="1">
        <f t="shared" si="0"/>
        <v>0</v>
      </c>
      <c r="G21" s="1" t="s">
        <v>97</v>
      </c>
      <c r="H21" s="1"/>
      <c r="I21" s="1"/>
      <c r="J21" s="1">
        <f t="shared" si="1"/>
        <v>0</v>
      </c>
      <c r="K21" s="1"/>
      <c r="L21" s="1"/>
      <c r="M21" s="1">
        <f t="shared" si="2"/>
        <v>0</v>
      </c>
    </row>
    <row r="22" spans="3:13" x14ac:dyDescent="0.3">
      <c r="C22" s="1"/>
      <c r="D22" s="1"/>
      <c r="E22" s="1"/>
      <c r="F22" s="1">
        <f t="shared" si="0"/>
        <v>0</v>
      </c>
      <c r="G22" s="1"/>
      <c r="H22" s="1"/>
      <c r="I22" s="1"/>
      <c r="J22" s="1">
        <f t="shared" si="1"/>
        <v>0</v>
      </c>
      <c r="K22" s="1"/>
      <c r="L22" s="1"/>
      <c r="M22" s="1">
        <f t="shared" si="2"/>
        <v>0</v>
      </c>
    </row>
    <row r="23" spans="3:13" x14ac:dyDescent="0.3">
      <c r="C23" s="1" t="s">
        <v>89</v>
      </c>
      <c r="D23" s="1">
        <v>2.25</v>
      </c>
      <c r="E23" s="1">
        <v>1.38</v>
      </c>
      <c r="F23" s="1">
        <f t="shared" si="0"/>
        <v>3.1049999999999995</v>
      </c>
      <c r="G23" s="1" t="s">
        <v>98</v>
      </c>
      <c r="H23" s="1"/>
      <c r="I23" s="1"/>
      <c r="J23" s="1">
        <f t="shared" si="1"/>
        <v>0</v>
      </c>
      <c r="K23" s="1"/>
      <c r="L23" s="1"/>
      <c r="M23" s="1">
        <f t="shared" si="2"/>
        <v>0</v>
      </c>
    </row>
    <row r="24" spans="3:13" x14ac:dyDescent="0.3">
      <c r="C24" s="1" t="s">
        <v>90</v>
      </c>
      <c r="D24" s="1">
        <v>1.58</v>
      </c>
      <c r="E24" s="1">
        <v>2.5299999999999998</v>
      </c>
      <c r="F24" s="1">
        <f t="shared" si="0"/>
        <v>3.9973999999999998</v>
      </c>
      <c r="G24" s="1" t="s">
        <v>98</v>
      </c>
      <c r="H24" s="1"/>
      <c r="I24" s="1"/>
      <c r="J24" s="1">
        <f t="shared" si="1"/>
        <v>0</v>
      </c>
      <c r="K24" s="1"/>
      <c r="L24" s="1"/>
      <c r="M24" s="1">
        <f t="shared" si="2"/>
        <v>0</v>
      </c>
    </row>
    <row r="25" spans="3:13" x14ac:dyDescent="0.3">
      <c r="C25" s="1" t="s">
        <v>91</v>
      </c>
      <c r="D25" s="1"/>
      <c r="E25" s="1"/>
      <c r="F25" s="1">
        <f t="shared" si="0"/>
        <v>0</v>
      </c>
      <c r="G25" s="1" t="s">
        <v>98</v>
      </c>
      <c r="H25" s="1"/>
      <c r="I25" s="1"/>
      <c r="J25" s="1">
        <f t="shared" si="1"/>
        <v>0</v>
      </c>
      <c r="K25" s="1"/>
      <c r="L25" s="1"/>
      <c r="M25" s="1">
        <f t="shared" si="2"/>
        <v>0</v>
      </c>
    </row>
    <row r="26" spans="3:13" x14ac:dyDescent="0.3">
      <c r="C26" s="1"/>
      <c r="D26" s="1"/>
      <c r="E26" s="1"/>
      <c r="F26" s="1">
        <f t="shared" si="0"/>
        <v>0</v>
      </c>
      <c r="G26" s="1"/>
      <c r="H26" s="1"/>
      <c r="I26" s="1"/>
      <c r="J26" s="1">
        <f t="shared" si="1"/>
        <v>0</v>
      </c>
      <c r="K26" s="1"/>
      <c r="L26" s="1"/>
      <c r="M26" s="1">
        <f t="shared" si="2"/>
        <v>0</v>
      </c>
    </row>
    <row r="27" spans="3:13" x14ac:dyDescent="0.3">
      <c r="C27" s="1" t="s">
        <v>85</v>
      </c>
      <c r="D27" s="1">
        <v>1.5</v>
      </c>
      <c r="E27" s="1">
        <v>1</v>
      </c>
      <c r="F27" s="1">
        <f t="shared" si="0"/>
        <v>1.5</v>
      </c>
      <c r="G27" s="1"/>
      <c r="H27" s="1"/>
      <c r="I27" s="1"/>
      <c r="J27" s="1">
        <f t="shared" si="1"/>
        <v>0</v>
      </c>
      <c r="K27" s="1"/>
      <c r="L27" s="1"/>
      <c r="M27" s="1">
        <f t="shared" si="2"/>
        <v>0</v>
      </c>
    </row>
    <row r="28" spans="3:13" x14ac:dyDescent="0.3">
      <c r="C28" s="1" t="s">
        <v>86</v>
      </c>
      <c r="D28" s="1">
        <v>1.9</v>
      </c>
      <c r="E28" s="1">
        <v>1</v>
      </c>
      <c r="F28" s="1">
        <f t="shared" si="0"/>
        <v>1.9</v>
      </c>
      <c r="G28" s="1"/>
      <c r="H28" s="1"/>
      <c r="I28" s="1"/>
      <c r="J28" s="1">
        <f t="shared" si="1"/>
        <v>0</v>
      </c>
      <c r="K28" s="1"/>
      <c r="L28" s="1"/>
      <c r="M28" s="1">
        <f t="shared" si="2"/>
        <v>0</v>
      </c>
    </row>
    <row r="29" spans="3:13" x14ac:dyDescent="0.3">
      <c r="C29" s="1" t="s">
        <v>87</v>
      </c>
      <c r="D29" s="1"/>
      <c r="E29" s="1"/>
      <c r="F29" s="1">
        <f t="shared" si="0"/>
        <v>0</v>
      </c>
      <c r="G29" s="1"/>
      <c r="H29" s="1"/>
      <c r="I29" s="1"/>
      <c r="J29" s="1">
        <f t="shared" si="1"/>
        <v>0</v>
      </c>
      <c r="K29" s="1"/>
      <c r="L29" s="1"/>
      <c r="M29" s="1">
        <f t="shared" si="2"/>
        <v>0</v>
      </c>
    </row>
    <row r="30" spans="3:13" x14ac:dyDescent="0.3">
      <c r="C30" s="1" t="s">
        <v>144</v>
      </c>
      <c r="D30" s="1">
        <v>0.9</v>
      </c>
      <c r="E30" s="1">
        <v>2.35</v>
      </c>
      <c r="F30" s="1">
        <f t="shared" si="0"/>
        <v>2.1150000000000002</v>
      </c>
      <c r="G30" s="1"/>
      <c r="H30" s="1"/>
      <c r="I30" s="1"/>
      <c r="J30" s="1">
        <f>H30*I30</f>
        <v>0</v>
      </c>
      <c r="K30" s="1"/>
      <c r="L30" s="1"/>
      <c r="M30" s="1">
        <f>K30*L30</f>
        <v>0</v>
      </c>
    </row>
    <row r="31" spans="3:13" x14ac:dyDescent="0.3">
      <c r="C31" s="1"/>
      <c r="D31" s="1"/>
      <c r="E31" s="1"/>
      <c r="F31" s="1">
        <f t="shared" si="0"/>
        <v>0</v>
      </c>
      <c r="G31" s="1"/>
      <c r="H31" s="1"/>
      <c r="I31" s="1"/>
      <c r="J31" s="1">
        <f>H31*I31</f>
        <v>0</v>
      </c>
      <c r="K31" s="1"/>
      <c r="L31" s="1"/>
      <c r="M31" s="1">
        <f>K31*L31</f>
        <v>0</v>
      </c>
    </row>
    <row r="32" spans="3:13" x14ac:dyDescent="0.3">
      <c r="C32" s="1"/>
      <c r="D32" s="1"/>
      <c r="E32" s="1"/>
      <c r="F32" s="1">
        <f t="shared" si="0"/>
        <v>0</v>
      </c>
      <c r="G32" s="1"/>
      <c r="H32" s="1"/>
      <c r="I32" s="1"/>
      <c r="J32" s="1">
        <f>H32*I32</f>
        <v>0</v>
      </c>
      <c r="K32" s="1"/>
      <c r="L32" s="1"/>
      <c r="M32" s="1">
        <f>K32*L32</f>
        <v>0</v>
      </c>
    </row>
    <row r="33" spans="3:13" x14ac:dyDescent="0.3">
      <c r="C33" s="1"/>
      <c r="D33" s="1"/>
      <c r="E33" s="1"/>
      <c r="F33" s="1">
        <f t="shared" si="0"/>
        <v>0</v>
      </c>
      <c r="G33" s="1"/>
      <c r="H33" s="1"/>
      <c r="I33" s="1"/>
      <c r="J33" s="1">
        <f>H33*I33</f>
        <v>0</v>
      </c>
      <c r="K33" s="1"/>
      <c r="L33" s="1"/>
      <c r="M33" s="1">
        <f>K33*L33</f>
        <v>0</v>
      </c>
    </row>
    <row r="34" spans="3:13" x14ac:dyDescent="0.3">
      <c r="C34" s="1" t="s">
        <v>92</v>
      </c>
      <c r="D34" s="1"/>
      <c r="E34" s="1">
        <f>F34*10.764</f>
        <v>730.38368519999995</v>
      </c>
      <c r="F34" s="1">
        <f>SUM(F6:F33)</f>
        <v>67.854299999999995</v>
      </c>
      <c r="G34" s="1"/>
      <c r="H34" s="1"/>
      <c r="I34" s="1">
        <f>J34*10.764</f>
        <v>0</v>
      </c>
      <c r="J34" s="1">
        <f>SUM(J6:J33)</f>
        <v>0</v>
      </c>
      <c r="K34" s="1"/>
      <c r="L34" s="1">
        <f>M34*10.764</f>
        <v>0</v>
      </c>
      <c r="M34" s="1">
        <f>SUM(M6:M33)</f>
        <v>0</v>
      </c>
    </row>
  </sheetData>
  <mergeCells count="4">
    <mergeCell ref="D2:E2"/>
    <mergeCell ref="D4:F4"/>
    <mergeCell ref="H4:J4"/>
    <mergeCell ref="K4:M4"/>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B3:M35"/>
  <sheetViews>
    <sheetView workbookViewId="0">
      <selection activeCell="G7" sqref="G7:G8"/>
    </sheetView>
  </sheetViews>
  <sheetFormatPr defaultRowHeight="14.4" x14ac:dyDescent="0.3"/>
  <sheetData>
    <row r="3" spans="2:13" x14ac:dyDescent="0.3">
      <c r="C3" s="4" t="s">
        <v>93</v>
      </c>
      <c r="D3" s="288"/>
      <c r="E3" s="288"/>
    </row>
    <row r="4" spans="2:13" x14ac:dyDescent="0.3">
      <c r="E4" s="3"/>
      <c r="F4" s="3"/>
      <c r="G4" s="3"/>
      <c r="H4" s="3"/>
      <c r="I4" s="3"/>
      <c r="J4" s="3"/>
    </row>
    <row r="5" spans="2:13" x14ac:dyDescent="0.3">
      <c r="B5" s="4" t="s">
        <v>94</v>
      </c>
      <c r="C5" s="2" t="s">
        <v>74</v>
      </c>
      <c r="D5" s="289" t="s">
        <v>75</v>
      </c>
      <c r="E5" s="289"/>
      <c r="F5" s="289"/>
      <c r="G5" s="5"/>
      <c r="H5" s="289" t="s">
        <v>76</v>
      </c>
      <c r="I5" s="289"/>
      <c r="J5" s="289"/>
      <c r="K5" s="289" t="s">
        <v>77</v>
      </c>
      <c r="L5" s="289"/>
      <c r="M5" s="289"/>
    </row>
    <row r="6" spans="2:13" x14ac:dyDescent="0.3">
      <c r="B6" s="4">
        <v>1</v>
      </c>
      <c r="C6" s="2"/>
      <c r="D6" s="2" t="s">
        <v>78</v>
      </c>
      <c r="E6" s="2" t="s">
        <v>79</v>
      </c>
      <c r="F6" s="2" t="s">
        <v>80</v>
      </c>
      <c r="G6" s="2"/>
      <c r="H6" s="2" t="s">
        <v>78</v>
      </c>
      <c r="I6" s="2" t="s">
        <v>79</v>
      </c>
      <c r="J6" s="2" t="s">
        <v>80</v>
      </c>
      <c r="K6" s="2" t="s">
        <v>78</v>
      </c>
      <c r="L6" s="2" t="s">
        <v>79</v>
      </c>
      <c r="M6" s="2" t="s">
        <v>80</v>
      </c>
    </row>
    <row r="7" spans="2:13" x14ac:dyDescent="0.3">
      <c r="C7" s="1" t="s">
        <v>81</v>
      </c>
      <c r="D7" s="1"/>
      <c r="E7" s="1"/>
      <c r="F7" s="1">
        <f>D7*E7</f>
        <v>0</v>
      </c>
      <c r="G7" s="1" t="s">
        <v>96</v>
      </c>
      <c r="H7" s="1"/>
      <c r="I7" s="1"/>
      <c r="J7" s="1">
        <f>H7*I7</f>
        <v>0</v>
      </c>
      <c r="K7" s="1"/>
      <c r="L7" s="1"/>
      <c r="M7" s="1">
        <f>K7*L7</f>
        <v>0</v>
      </c>
    </row>
    <row r="8" spans="2:13" x14ac:dyDescent="0.3">
      <c r="C8" s="1"/>
      <c r="D8" s="1"/>
      <c r="E8" s="1"/>
      <c r="F8" s="1">
        <f t="shared" ref="F8:F34" si="0">D8*E8</f>
        <v>0</v>
      </c>
      <c r="G8" s="1" t="s">
        <v>97</v>
      </c>
      <c r="H8" s="1"/>
      <c r="I8" s="1"/>
      <c r="J8" s="1">
        <f t="shared" ref="J8:J34" si="1">H8*I8</f>
        <v>0</v>
      </c>
      <c r="K8" s="1"/>
      <c r="L8" s="1"/>
      <c r="M8" s="1">
        <f t="shared" ref="M8:M34" si="2">K8*L8</f>
        <v>0</v>
      </c>
    </row>
    <row r="9" spans="2:13" x14ac:dyDescent="0.3">
      <c r="C9" s="1"/>
      <c r="D9" s="1"/>
      <c r="E9" s="1"/>
      <c r="F9" s="1">
        <f t="shared" si="0"/>
        <v>0</v>
      </c>
      <c r="G9" s="1"/>
      <c r="H9" s="1"/>
      <c r="I9" s="1"/>
      <c r="J9" s="1">
        <f t="shared" si="1"/>
        <v>0</v>
      </c>
      <c r="K9" s="1"/>
      <c r="L9" s="1"/>
      <c r="M9" s="1">
        <f t="shared" si="2"/>
        <v>0</v>
      </c>
    </row>
    <row r="10" spans="2:13" x14ac:dyDescent="0.3">
      <c r="C10" s="1" t="s">
        <v>84</v>
      </c>
      <c r="D10" s="1"/>
      <c r="E10" s="1"/>
      <c r="F10" s="1">
        <f t="shared" si="0"/>
        <v>0</v>
      </c>
      <c r="G10" s="1" t="s">
        <v>96</v>
      </c>
      <c r="H10" s="1"/>
      <c r="I10" s="1"/>
      <c r="J10" s="1">
        <f t="shared" si="1"/>
        <v>0</v>
      </c>
      <c r="K10" s="1"/>
      <c r="L10" s="1"/>
      <c r="M10" s="1">
        <f t="shared" si="2"/>
        <v>0</v>
      </c>
    </row>
    <row r="11" spans="2:13" x14ac:dyDescent="0.3">
      <c r="C11" s="1"/>
      <c r="D11" s="1"/>
      <c r="E11" s="1"/>
      <c r="F11" s="1">
        <f t="shared" si="0"/>
        <v>0</v>
      </c>
      <c r="G11" s="1" t="s">
        <v>97</v>
      </c>
      <c r="H11" s="1"/>
      <c r="I11" s="1"/>
      <c r="J11" s="1">
        <f t="shared" si="1"/>
        <v>0</v>
      </c>
      <c r="K11" s="1"/>
      <c r="L11" s="1"/>
      <c r="M11" s="1">
        <f t="shared" si="2"/>
        <v>0</v>
      </c>
    </row>
    <row r="12" spans="2:13" x14ac:dyDescent="0.3">
      <c r="C12" s="1"/>
      <c r="D12" s="1"/>
      <c r="E12" s="1"/>
      <c r="F12" s="1">
        <f t="shared" si="0"/>
        <v>0</v>
      </c>
      <c r="G12" s="1"/>
      <c r="H12" s="1"/>
      <c r="I12" s="1"/>
      <c r="J12" s="1">
        <f t="shared" si="1"/>
        <v>0</v>
      </c>
      <c r="K12" s="1"/>
      <c r="L12" s="1"/>
      <c r="M12" s="1">
        <f t="shared" si="2"/>
        <v>0</v>
      </c>
    </row>
    <row r="13" spans="2:13" x14ac:dyDescent="0.3">
      <c r="C13" s="1"/>
      <c r="D13" s="1"/>
      <c r="E13" s="1"/>
      <c r="F13" s="1">
        <f t="shared" si="0"/>
        <v>0</v>
      </c>
      <c r="G13" s="1"/>
      <c r="H13" s="1"/>
      <c r="I13" s="1"/>
      <c r="J13" s="1">
        <f t="shared" si="1"/>
        <v>0</v>
      </c>
      <c r="K13" s="1"/>
      <c r="L13" s="1"/>
      <c r="M13" s="1">
        <f t="shared" si="2"/>
        <v>0</v>
      </c>
    </row>
    <row r="14" spans="2:13" x14ac:dyDescent="0.3">
      <c r="C14" s="1" t="s">
        <v>82</v>
      </c>
      <c r="D14" s="1"/>
      <c r="E14" s="1"/>
      <c r="F14" s="1">
        <f t="shared" si="0"/>
        <v>0</v>
      </c>
      <c r="G14" s="1" t="s">
        <v>96</v>
      </c>
      <c r="H14" s="1"/>
      <c r="I14" s="1"/>
      <c r="J14" s="1">
        <f t="shared" si="1"/>
        <v>0</v>
      </c>
      <c r="K14" s="1"/>
      <c r="L14" s="1"/>
      <c r="M14" s="1">
        <f t="shared" si="2"/>
        <v>0</v>
      </c>
    </row>
    <row r="15" spans="2:13" x14ac:dyDescent="0.3">
      <c r="C15" s="1"/>
      <c r="D15" s="1"/>
      <c r="E15" s="1"/>
      <c r="F15" s="1">
        <f t="shared" si="0"/>
        <v>0</v>
      </c>
      <c r="G15" s="1" t="s">
        <v>97</v>
      </c>
      <c r="H15" s="1"/>
      <c r="I15" s="1"/>
      <c r="J15" s="1">
        <f t="shared" si="1"/>
        <v>0</v>
      </c>
      <c r="K15" s="1"/>
      <c r="L15" s="1"/>
      <c r="M15" s="1">
        <f t="shared" si="2"/>
        <v>0</v>
      </c>
    </row>
    <row r="16" spans="2:13" x14ac:dyDescent="0.3">
      <c r="C16" s="1"/>
      <c r="D16" s="1"/>
      <c r="E16" s="1"/>
      <c r="F16" s="1">
        <f t="shared" si="0"/>
        <v>0</v>
      </c>
      <c r="G16" s="1"/>
      <c r="H16" s="1"/>
      <c r="I16" s="1"/>
      <c r="J16" s="1">
        <f t="shared" si="1"/>
        <v>0</v>
      </c>
      <c r="K16" s="1"/>
      <c r="L16" s="1"/>
      <c r="M16" s="1">
        <f t="shared" si="2"/>
        <v>0</v>
      </c>
    </row>
    <row r="17" spans="3:13" x14ac:dyDescent="0.3">
      <c r="C17" s="1"/>
      <c r="D17" s="1"/>
      <c r="E17" s="1"/>
      <c r="F17" s="1">
        <f t="shared" si="0"/>
        <v>0</v>
      </c>
      <c r="G17" s="1"/>
      <c r="H17" s="1"/>
      <c r="I17" s="1"/>
      <c r="J17" s="1">
        <f t="shared" si="1"/>
        <v>0</v>
      </c>
      <c r="K17" s="1"/>
      <c r="L17" s="1"/>
      <c r="M17" s="1">
        <f t="shared" si="2"/>
        <v>0</v>
      </c>
    </row>
    <row r="18" spans="3:13" x14ac:dyDescent="0.3">
      <c r="C18" s="1" t="s">
        <v>83</v>
      </c>
      <c r="D18" s="1"/>
      <c r="E18" s="1"/>
      <c r="F18" s="1">
        <f t="shared" si="0"/>
        <v>0</v>
      </c>
      <c r="G18" s="1" t="s">
        <v>96</v>
      </c>
      <c r="H18" s="1"/>
      <c r="I18" s="1"/>
      <c r="J18" s="1">
        <f t="shared" si="1"/>
        <v>0</v>
      </c>
      <c r="K18" s="1"/>
      <c r="L18" s="1"/>
      <c r="M18" s="1">
        <f t="shared" si="2"/>
        <v>0</v>
      </c>
    </row>
    <row r="19" spans="3:13" x14ac:dyDescent="0.3">
      <c r="C19" s="1"/>
      <c r="D19" s="1"/>
      <c r="E19" s="1"/>
      <c r="F19" s="1">
        <f t="shared" si="0"/>
        <v>0</v>
      </c>
      <c r="G19" s="1" t="s">
        <v>97</v>
      </c>
      <c r="H19" s="1"/>
      <c r="I19" s="1"/>
      <c r="J19" s="1">
        <f t="shared" si="1"/>
        <v>0</v>
      </c>
      <c r="K19" s="1"/>
      <c r="L19" s="1"/>
      <c r="M19" s="1">
        <f t="shared" si="2"/>
        <v>0</v>
      </c>
    </row>
    <row r="20" spans="3:13" x14ac:dyDescent="0.3">
      <c r="C20" s="1"/>
      <c r="D20" s="1"/>
      <c r="E20" s="1"/>
      <c r="F20" s="1">
        <f t="shared" si="0"/>
        <v>0</v>
      </c>
      <c r="G20" s="1"/>
      <c r="H20" s="1"/>
      <c r="I20" s="1"/>
      <c r="J20" s="1">
        <f t="shared" si="1"/>
        <v>0</v>
      </c>
      <c r="K20" s="1"/>
      <c r="L20" s="1"/>
      <c r="M20" s="1">
        <f t="shared" si="2"/>
        <v>0</v>
      </c>
    </row>
    <row r="21" spans="3:13" x14ac:dyDescent="0.3">
      <c r="C21" s="1" t="s">
        <v>83</v>
      </c>
      <c r="D21" s="1"/>
      <c r="E21" s="1"/>
      <c r="F21" s="1">
        <f t="shared" si="0"/>
        <v>0</v>
      </c>
      <c r="G21" s="1" t="s">
        <v>96</v>
      </c>
      <c r="H21" s="1"/>
      <c r="I21" s="1"/>
      <c r="J21" s="1">
        <f t="shared" si="1"/>
        <v>0</v>
      </c>
      <c r="K21" s="1"/>
      <c r="L21" s="1"/>
      <c r="M21" s="1">
        <f t="shared" si="2"/>
        <v>0</v>
      </c>
    </row>
    <row r="22" spans="3:13" x14ac:dyDescent="0.3">
      <c r="C22" s="1"/>
      <c r="D22" s="1"/>
      <c r="E22" s="1"/>
      <c r="F22" s="1">
        <f t="shared" si="0"/>
        <v>0</v>
      </c>
      <c r="G22" s="1" t="s">
        <v>97</v>
      </c>
      <c r="H22" s="1"/>
      <c r="I22" s="1"/>
      <c r="J22" s="1">
        <f t="shared" si="1"/>
        <v>0</v>
      </c>
      <c r="K22" s="1"/>
      <c r="L22" s="1"/>
      <c r="M22" s="1">
        <f t="shared" si="2"/>
        <v>0</v>
      </c>
    </row>
    <row r="23" spans="3:13" x14ac:dyDescent="0.3">
      <c r="C23" s="1"/>
      <c r="D23" s="1"/>
      <c r="E23" s="1"/>
      <c r="F23" s="1">
        <f t="shared" si="0"/>
        <v>0</v>
      </c>
      <c r="G23" s="1"/>
      <c r="H23" s="1"/>
      <c r="I23" s="1"/>
      <c r="J23" s="1">
        <f t="shared" si="1"/>
        <v>0</v>
      </c>
      <c r="K23" s="1"/>
      <c r="L23" s="1"/>
      <c r="M23" s="1">
        <f t="shared" si="2"/>
        <v>0</v>
      </c>
    </row>
    <row r="24" spans="3:13" x14ac:dyDescent="0.3">
      <c r="C24" s="1" t="s">
        <v>89</v>
      </c>
      <c r="D24" s="1"/>
      <c r="E24" s="1"/>
      <c r="F24" s="1">
        <f t="shared" si="0"/>
        <v>0</v>
      </c>
      <c r="G24" s="1" t="s">
        <v>98</v>
      </c>
      <c r="H24" s="1"/>
      <c r="I24" s="1"/>
      <c r="J24" s="1">
        <f t="shared" si="1"/>
        <v>0</v>
      </c>
      <c r="K24" s="1"/>
      <c r="L24" s="1"/>
      <c r="M24" s="1">
        <f t="shared" si="2"/>
        <v>0</v>
      </c>
    </row>
    <row r="25" spans="3:13" x14ac:dyDescent="0.3">
      <c r="C25" s="1" t="s">
        <v>90</v>
      </c>
      <c r="D25" s="1"/>
      <c r="E25" s="1"/>
      <c r="F25" s="1">
        <f t="shared" si="0"/>
        <v>0</v>
      </c>
      <c r="G25" s="1" t="s">
        <v>98</v>
      </c>
      <c r="H25" s="1"/>
      <c r="I25" s="1"/>
      <c r="J25" s="1">
        <f t="shared" si="1"/>
        <v>0</v>
      </c>
      <c r="K25" s="1"/>
      <c r="L25" s="1"/>
      <c r="M25" s="1">
        <f t="shared" si="2"/>
        <v>0</v>
      </c>
    </row>
    <row r="26" spans="3:13" x14ac:dyDescent="0.3">
      <c r="C26" s="1" t="s">
        <v>91</v>
      </c>
      <c r="D26" s="1"/>
      <c r="E26" s="1"/>
      <c r="F26" s="1">
        <f t="shared" si="0"/>
        <v>0</v>
      </c>
      <c r="G26" s="1" t="s">
        <v>98</v>
      </c>
      <c r="H26" s="1"/>
      <c r="I26" s="1"/>
      <c r="J26" s="1">
        <f t="shared" si="1"/>
        <v>0</v>
      </c>
      <c r="K26" s="1"/>
      <c r="L26" s="1"/>
      <c r="M26" s="1">
        <f t="shared" si="2"/>
        <v>0</v>
      </c>
    </row>
    <row r="27" spans="3:13" x14ac:dyDescent="0.3">
      <c r="C27" s="1"/>
      <c r="D27" s="1"/>
      <c r="E27" s="1"/>
      <c r="F27" s="1">
        <f t="shared" si="0"/>
        <v>0</v>
      </c>
      <c r="G27" s="1"/>
      <c r="H27" s="1"/>
      <c r="I27" s="1"/>
      <c r="J27" s="1">
        <f t="shared" si="1"/>
        <v>0</v>
      </c>
      <c r="K27" s="1"/>
      <c r="L27" s="1"/>
      <c r="M27" s="1">
        <f t="shared" si="2"/>
        <v>0</v>
      </c>
    </row>
    <row r="28" spans="3:13" x14ac:dyDescent="0.3">
      <c r="C28" s="1" t="s">
        <v>85</v>
      </c>
      <c r="D28" s="1"/>
      <c r="E28" s="1"/>
      <c r="F28" s="1">
        <f t="shared" si="0"/>
        <v>0</v>
      </c>
      <c r="G28" s="1"/>
      <c r="H28" s="1"/>
      <c r="I28" s="1"/>
      <c r="J28" s="1">
        <f t="shared" si="1"/>
        <v>0</v>
      </c>
      <c r="K28" s="1"/>
      <c r="L28" s="1"/>
      <c r="M28" s="1">
        <f t="shared" si="2"/>
        <v>0</v>
      </c>
    </row>
    <row r="29" spans="3:13" x14ac:dyDescent="0.3">
      <c r="C29" s="1" t="s">
        <v>86</v>
      </c>
      <c r="D29" s="1"/>
      <c r="E29" s="1"/>
      <c r="F29" s="1">
        <f t="shared" si="0"/>
        <v>0</v>
      </c>
      <c r="G29" s="1"/>
      <c r="H29" s="1"/>
      <c r="I29" s="1"/>
      <c r="J29" s="1">
        <f t="shared" si="1"/>
        <v>0</v>
      </c>
      <c r="K29" s="1"/>
      <c r="L29" s="1"/>
      <c r="M29" s="1">
        <f t="shared" si="2"/>
        <v>0</v>
      </c>
    </row>
    <row r="30" spans="3:13" x14ac:dyDescent="0.3">
      <c r="C30" s="1" t="s">
        <v>87</v>
      </c>
      <c r="D30" s="1"/>
      <c r="E30" s="1"/>
      <c r="F30" s="1">
        <f t="shared" si="0"/>
        <v>0</v>
      </c>
      <c r="G30" s="1"/>
      <c r="H30" s="1"/>
      <c r="I30" s="1"/>
      <c r="J30" s="1">
        <f t="shared" si="1"/>
        <v>0</v>
      </c>
      <c r="K30" s="1"/>
      <c r="L30" s="1"/>
      <c r="M30" s="1">
        <f t="shared" si="2"/>
        <v>0</v>
      </c>
    </row>
    <row r="31" spans="3:13" x14ac:dyDescent="0.3">
      <c r="C31" s="1" t="s">
        <v>88</v>
      </c>
      <c r="D31" s="1"/>
      <c r="E31" s="1"/>
      <c r="F31" s="1">
        <f t="shared" si="0"/>
        <v>0</v>
      </c>
      <c r="G31" s="1"/>
      <c r="H31" s="1"/>
      <c r="I31" s="1"/>
      <c r="J31" s="1">
        <f t="shared" si="1"/>
        <v>0</v>
      </c>
      <c r="K31" s="1"/>
      <c r="L31" s="1"/>
      <c r="M31" s="1">
        <f t="shared" si="2"/>
        <v>0</v>
      </c>
    </row>
    <row r="32" spans="3:13" x14ac:dyDescent="0.3">
      <c r="C32" s="1"/>
      <c r="D32" s="1"/>
      <c r="E32" s="1"/>
      <c r="F32" s="1">
        <f t="shared" si="0"/>
        <v>0</v>
      </c>
      <c r="G32" s="1"/>
      <c r="H32" s="1"/>
      <c r="I32" s="1"/>
      <c r="J32" s="1">
        <f t="shared" si="1"/>
        <v>0</v>
      </c>
      <c r="K32" s="1"/>
      <c r="L32" s="1"/>
      <c r="M32" s="1">
        <f t="shared" si="2"/>
        <v>0</v>
      </c>
    </row>
    <row r="33" spans="3:13" x14ac:dyDescent="0.3">
      <c r="C33" s="1"/>
      <c r="D33" s="1"/>
      <c r="E33" s="1"/>
      <c r="F33" s="1">
        <f t="shared" si="0"/>
        <v>0</v>
      </c>
      <c r="G33" s="1"/>
      <c r="H33" s="1"/>
      <c r="I33" s="1"/>
      <c r="J33" s="1">
        <f t="shared" si="1"/>
        <v>0</v>
      </c>
      <c r="K33" s="1"/>
      <c r="L33" s="1"/>
      <c r="M33" s="1">
        <f t="shared" si="2"/>
        <v>0</v>
      </c>
    </row>
    <row r="34" spans="3:13" x14ac:dyDescent="0.3">
      <c r="C34" s="1"/>
      <c r="D34" s="1"/>
      <c r="E34" s="1"/>
      <c r="F34" s="1">
        <f t="shared" si="0"/>
        <v>0</v>
      </c>
      <c r="G34" s="1"/>
      <c r="H34" s="1"/>
      <c r="I34" s="1"/>
      <c r="J34" s="1">
        <f t="shared" si="1"/>
        <v>0</v>
      </c>
      <c r="K34" s="1"/>
      <c r="L34" s="1"/>
      <c r="M34" s="1">
        <f t="shared" si="2"/>
        <v>0</v>
      </c>
    </row>
    <row r="35" spans="3:13" x14ac:dyDescent="0.3">
      <c r="C35" s="1" t="s">
        <v>92</v>
      </c>
      <c r="D35" s="1"/>
      <c r="E35" s="1">
        <f>F35*10.764</f>
        <v>0</v>
      </c>
      <c r="F35" s="1">
        <f>SUM(F7:F34)</f>
        <v>0</v>
      </c>
      <c r="G35" s="1"/>
      <c r="H35" s="1"/>
      <c r="I35" s="1">
        <f>J35*10.764</f>
        <v>0</v>
      </c>
      <c r="J35" s="1">
        <f>SUM(J7:J34)</f>
        <v>0</v>
      </c>
      <c r="K35" s="1"/>
      <c r="L35" s="1">
        <f>M35*10.764</f>
        <v>0</v>
      </c>
      <c r="M35" s="1">
        <f>SUM(M7:M34)</f>
        <v>0</v>
      </c>
    </row>
  </sheetData>
  <mergeCells count="4">
    <mergeCell ref="D3:E3"/>
    <mergeCell ref="D5:F5"/>
    <mergeCell ref="H5:J5"/>
    <mergeCell ref="K5:M5"/>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C3:N35"/>
  <sheetViews>
    <sheetView topLeftCell="A4" workbookViewId="0">
      <selection activeCell="E15" sqref="E15"/>
    </sheetView>
  </sheetViews>
  <sheetFormatPr defaultRowHeight="14.4" x14ac:dyDescent="0.3"/>
  <sheetData>
    <row r="3" spans="3:14" x14ac:dyDescent="0.3">
      <c r="D3" s="4" t="s">
        <v>93</v>
      </c>
      <c r="E3" s="288"/>
      <c r="F3" s="288"/>
    </row>
    <row r="4" spans="3:14" x14ac:dyDescent="0.3">
      <c r="F4" s="3"/>
      <c r="G4" s="3"/>
      <c r="H4" s="3"/>
      <c r="I4" s="3"/>
      <c r="J4" s="3"/>
      <c r="K4" s="3"/>
    </row>
    <row r="5" spans="3:14" x14ac:dyDescent="0.3">
      <c r="C5" s="4" t="s">
        <v>94</v>
      </c>
      <c r="D5" s="2" t="s">
        <v>74</v>
      </c>
      <c r="E5" s="289" t="s">
        <v>75</v>
      </c>
      <c r="F5" s="289"/>
      <c r="G5" s="289"/>
      <c r="H5" s="5"/>
      <c r="I5" s="289" t="s">
        <v>76</v>
      </c>
      <c r="J5" s="289"/>
      <c r="K5" s="289"/>
      <c r="L5" s="289" t="s">
        <v>77</v>
      </c>
      <c r="M5" s="289"/>
      <c r="N5" s="289"/>
    </row>
    <row r="6" spans="3:14" x14ac:dyDescent="0.3">
      <c r="C6" s="4">
        <v>1</v>
      </c>
      <c r="D6" s="2"/>
      <c r="E6" s="2" t="s">
        <v>78</v>
      </c>
      <c r="F6" s="2" t="s">
        <v>79</v>
      </c>
      <c r="G6" s="2" t="s">
        <v>80</v>
      </c>
      <c r="H6" s="2"/>
      <c r="I6" s="2" t="s">
        <v>78</v>
      </c>
      <c r="J6" s="2" t="s">
        <v>79</v>
      </c>
      <c r="K6" s="2" t="s">
        <v>80</v>
      </c>
      <c r="L6" s="2" t="s">
        <v>78</v>
      </c>
      <c r="M6" s="2" t="s">
        <v>79</v>
      </c>
      <c r="N6" s="2" t="s">
        <v>80</v>
      </c>
    </row>
    <row r="7" spans="3:14" x14ac:dyDescent="0.3">
      <c r="D7" s="1" t="s">
        <v>81</v>
      </c>
      <c r="E7" s="1">
        <v>3.13</v>
      </c>
      <c r="F7" s="1">
        <v>4.96</v>
      </c>
      <c r="G7" s="1">
        <f>E7*F7</f>
        <v>15.524799999999999</v>
      </c>
      <c r="H7" s="1" t="s">
        <v>96</v>
      </c>
      <c r="I7" s="1"/>
      <c r="J7" s="1"/>
      <c r="K7" s="1">
        <f>I7*J7</f>
        <v>0</v>
      </c>
      <c r="L7" s="1"/>
      <c r="M7" s="1"/>
      <c r="N7" s="1">
        <f>L7*M7</f>
        <v>0</v>
      </c>
    </row>
    <row r="8" spans="3:14" x14ac:dyDescent="0.3">
      <c r="D8" s="1"/>
      <c r="E8" s="1">
        <v>1.2</v>
      </c>
      <c r="F8" s="1">
        <v>2.4500000000000002</v>
      </c>
      <c r="G8" s="1">
        <f t="shared" ref="G8:G34" si="0">E8*F8</f>
        <v>2.94</v>
      </c>
      <c r="H8" s="1" t="s">
        <v>97</v>
      </c>
      <c r="I8" s="1"/>
      <c r="J8" s="1"/>
      <c r="K8" s="1">
        <f t="shared" ref="K8:K34" si="1">I8*J8</f>
        <v>0</v>
      </c>
      <c r="L8" s="1"/>
      <c r="M8" s="1"/>
      <c r="N8" s="1">
        <f t="shared" ref="N8:N34" si="2">L8*M8</f>
        <v>0</v>
      </c>
    </row>
    <row r="9" spans="3:14" x14ac:dyDescent="0.3">
      <c r="D9" s="1"/>
      <c r="E9" s="1">
        <v>2.9</v>
      </c>
      <c r="F9" s="1">
        <v>2.19</v>
      </c>
      <c r="G9" s="1">
        <f t="shared" si="0"/>
        <v>6.351</v>
      </c>
      <c r="H9" s="1"/>
      <c r="I9" s="1"/>
      <c r="J9" s="1"/>
      <c r="K9" s="1">
        <f t="shared" si="1"/>
        <v>0</v>
      </c>
      <c r="L9" s="1"/>
      <c r="M9" s="1"/>
      <c r="N9" s="1">
        <f t="shared" si="2"/>
        <v>0</v>
      </c>
    </row>
    <row r="10" spans="3:14" x14ac:dyDescent="0.3">
      <c r="D10" s="1" t="s">
        <v>84</v>
      </c>
      <c r="E10" s="1">
        <v>2.38</v>
      </c>
      <c r="F10" s="1">
        <v>0.9</v>
      </c>
      <c r="G10" s="1">
        <f t="shared" si="0"/>
        <v>2.1419999999999999</v>
      </c>
      <c r="H10" s="1" t="s">
        <v>96</v>
      </c>
      <c r="I10" s="1"/>
      <c r="J10" s="1"/>
      <c r="K10" s="1">
        <f t="shared" si="1"/>
        <v>0</v>
      </c>
      <c r="L10" s="1"/>
      <c r="M10" s="1"/>
      <c r="N10" s="1">
        <f t="shared" si="2"/>
        <v>0</v>
      </c>
    </row>
    <row r="11" spans="3:14" x14ac:dyDescent="0.3">
      <c r="D11" s="1"/>
      <c r="E11" s="1">
        <v>0.9</v>
      </c>
      <c r="F11" s="1">
        <v>0.9</v>
      </c>
      <c r="G11" s="1">
        <f t="shared" si="0"/>
        <v>0.81</v>
      </c>
      <c r="H11" s="1" t="s">
        <v>97</v>
      </c>
      <c r="I11" s="1"/>
      <c r="J11" s="1"/>
      <c r="K11" s="1">
        <f t="shared" si="1"/>
        <v>0</v>
      </c>
      <c r="L11" s="1"/>
      <c r="M11" s="1"/>
      <c r="N11" s="1">
        <f t="shared" si="2"/>
        <v>0</v>
      </c>
    </row>
    <row r="12" spans="3:14" x14ac:dyDescent="0.3">
      <c r="D12" s="1"/>
      <c r="E12" s="1">
        <v>2.2999999999999998</v>
      </c>
      <c r="F12" s="1">
        <v>1.38</v>
      </c>
      <c r="G12" s="1">
        <f t="shared" si="0"/>
        <v>3.1739999999999995</v>
      </c>
      <c r="H12" s="1"/>
      <c r="I12" s="1"/>
      <c r="J12" s="1"/>
      <c r="K12" s="1">
        <f t="shared" si="1"/>
        <v>0</v>
      </c>
      <c r="L12" s="1"/>
      <c r="M12" s="1"/>
      <c r="N12" s="1">
        <f t="shared" si="2"/>
        <v>0</v>
      </c>
    </row>
    <row r="13" spans="3:14" x14ac:dyDescent="0.3">
      <c r="D13" s="1"/>
      <c r="E13" s="1">
        <v>3.05</v>
      </c>
      <c r="F13" s="1">
        <v>4.4000000000000004</v>
      </c>
      <c r="G13" s="1">
        <f t="shared" si="0"/>
        <v>13.42</v>
      </c>
      <c r="H13" s="1"/>
      <c r="I13" s="1"/>
      <c r="J13" s="1"/>
      <c r="K13" s="1">
        <f t="shared" si="1"/>
        <v>0</v>
      </c>
      <c r="L13" s="1"/>
      <c r="M13" s="1"/>
      <c r="N13" s="1">
        <f t="shared" si="2"/>
        <v>0</v>
      </c>
    </row>
    <row r="14" spans="3:14" x14ac:dyDescent="0.3">
      <c r="D14" s="1" t="s">
        <v>82</v>
      </c>
      <c r="E14" s="1">
        <v>3.05</v>
      </c>
      <c r="F14" s="1">
        <v>3.35</v>
      </c>
      <c r="G14" s="1">
        <f t="shared" si="0"/>
        <v>10.217499999999999</v>
      </c>
      <c r="H14" s="1" t="s">
        <v>96</v>
      </c>
      <c r="I14" s="1"/>
      <c r="J14" s="1"/>
      <c r="K14" s="1">
        <f t="shared" si="1"/>
        <v>0</v>
      </c>
      <c r="L14" s="1"/>
      <c r="M14" s="1"/>
      <c r="N14" s="1">
        <f t="shared" si="2"/>
        <v>0</v>
      </c>
    </row>
    <row r="15" spans="3:14" x14ac:dyDescent="0.3">
      <c r="D15" s="1"/>
      <c r="E15" s="1"/>
      <c r="F15" s="1"/>
      <c r="G15" s="1">
        <f t="shared" si="0"/>
        <v>0</v>
      </c>
      <c r="H15" s="1" t="s">
        <v>97</v>
      </c>
      <c r="I15" s="1"/>
      <c r="J15" s="1"/>
      <c r="K15" s="1">
        <f t="shared" si="1"/>
        <v>0</v>
      </c>
      <c r="L15" s="1"/>
      <c r="M15" s="1"/>
      <c r="N15" s="1">
        <f t="shared" si="2"/>
        <v>0</v>
      </c>
    </row>
    <row r="16" spans="3:14" x14ac:dyDescent="0.3">
      <c r="D16" s="1"/>
      <c r="E16" s="1"/>
      <c r="F16" s="1"/>
      <c r="G16" s="1">
        <f t="shared" si="0"/>
        <v>0</v>
      </c>
      <c r="H16" s="1"/>
      <c r="I16" s="1"/>
      <c r="J16" s="1"/>
      <c r="K16" s="1">
        <f t="shared" si="1"/>
        <v>0</v>
      </c>
      <c r="L16" s="1"/>
      <c r="M16" s="1"/>
      <c r="N16" s="1">
        <f t="shared" si="2"/>
        <v>0</v>
      </c>
    </row>
    <row r="17" spans="4:14" x14ac:dyDescent="0.3">
      <c r="D17" s="1"/>
      <c r="E17" s="1"/>
      <c r="F17" s="1"/>
      <c r="G17" s="1">
        <f t="shared" si="0"/>
        <v>0</v>
      </c>
      <c r="H17" s="1"/>
      <c r="I17" s="1"/>
      <c r="J17" s="1"/>
      <c r="K17" s="1">
        <f t="shared" si="1"/>
        <v>0</v>
      </c>
      <c r="L17" s="1"/>
      <c r="M17" s="1"/>
      <c r="N17" s="1">
        <f t="shared" si="2"/>
        <v>0</v>
      </c>
    </row>
    <row r="18" spans="4:14" x14ac:dyDescent="0.3">
      <c r="D18" s="1" t="s">
        <v>83</v>
      </c>
      <c r="E18" s="1"/>
      <c r="F18" s="1"/>
      <c r="G18" s="1">
        <f t="shared" si="0"/>
        <v>0</v>
      </c>
      <c r="H18" s="1" t="s">
        <v>96</v>
      </c>
      <c r="I18" s="1"/>
      <c r="J18" s="1"/>
      <c r="K18" s="1">
        <f t="shared" si="1"/>
        <v>0</v>
      </c>
      <c r="L18" s="1"/>
      <c r="M18" s="1"/>
      <c r="N18" s="1">
        <f t="shared" si="2"/>
        <v>0</v>
      </c>
    </row>
    <row r="19" spans="4:14" x14ac:dyDescent="0.3">
      <c r="D19" s="1"/>
      <c r="E19" s="1"/>
      <c r="F19" s="1"/>
      <c r="G19" s="1">
        <f t="shared" si="0"/>
        <v>0</v>
      </c>
      <c r="H19" s="1" t="s">
        <v>97</v>
      </c>
      <c r="I19" s="1"/>
      <c r="J19" s="1"/>
      <c r="K19" s="1">
        <f t="shared" si="1"/>
        <v>0</v>
      </c>
      <c r="L19" s="1"/>
      <c r="M19" s="1"/>
      <c r="N19" s="1">
        <f t="shared" si="2"/>
        <v>0</v>
      </c>
    </row>
    <row r="20" spans="4:14" x14ac:dyDescent="0.3">
      <c r="D20" s="1"/>
      <c r="E20" s="1"/>
      <c r="F20" s="1"/>
      <c r="G20" s="1">
        <f t="shared" si="0"/>
        <v>0</v>
      </c>
      <c r="H20" s="1"/>
      <c r="I20" s="1"/>
      <c r="J20" s="1"/>
      <c r="K20" s="1">
        <f t="shared" si="1"/>
        <v>0</v>
      </c>
      <c r="L20" s="1"/>
      <c r="M20" s="1"/>
      <c r="N20" s="1">
        <f t="shared" si="2"/>
        <v>0</v>
      </c>
    </row>
    <row r="21" spans="4:14" x14ac:dyDescent="0.3">
      <c r="D21" s="1" t="s">
        <v>83</v>
      </c>
      <c r="E21" s="1"/>
      <c r="F21" s="1"/>
      <c r="G21" s="1">
        <f t="shared" si="0"/>
        <v>0</v>
      </c>
      <c r="H21" s="1" t="s">
        <v>96</v>
      </c>
      <c r="I21" s="1"/>
      <c r="J21" s="1"/>
      <c r="K21" s="1">
        <f t="shared" si="1"/>
        <v>0</v>
      </c>
      <c r="L21" s="1"/>
      <c r="M21" s="1"/>
      <c r="N21" s="1">
        <f t="shared" si="2"/>
        <v>0</v>
      </c>
    </row>
    <row r="22" spans="4:14" x14ac:dyDescent="0.3">
      <c r="D22" s="1"/>
      <c r="E22" s="1"/>
      <c r="F22" s="1"/>
      <c r="G22" s="1">
        <f t="shared" si="0"/>
        <v>0</v>
      </c>
      <c r="H22" s="1" t="s">
        <v>97</v>
      </c>
      <c r="I22" s="1"/>
      <c r="J22" s="1"/>
      <c r="K22" s="1">
        <f t="shared" si="1"/>
        <v>0</v>
      </c>
      <c r="L22" s="1"/>
      <c r="M22" s="1"/>
      <c r="N22" s="1">
        <f t="shared" si="2"/>
        <v>0</v>
      </c>
    </row>
    <row r="23" spans="4:14" x14ac:dyDescent="0.3">
      <c r="D23" s="1"/>
      <c r="E23" s="1"/>
      <c r="F23" s="1"/>
      <c r="G23" s="1">
        <f t="shared" si="0"/>
        <v>0</v>
      </c>
      <c r="H23" s="1"/>
      <c r="I23" s="1"/>
      <c r="J23" s="1"/>
      <c r="K23" s="1">
        <f t="shared" si="1"/>
        <v>0</v>
      </c>
      <c r="L23" s="1"/>
      <c r="M23" s="1"/>
      <c r="N23" s="1">
        <f t="shared" si="2"/>
        <v>0</v>
      </c>
    </row>
    <row r="24" spans="4:14" x14ac:dyDescent="0.3">
      <c r="D24" s="1" t="s">
        <v>89</v>
      </c>
      <c r="E24" s="1"/>
      <c r="F24" s="1"/>
      <c r="G24" s="1">
        <f t="shared" si="0"/>
        <v>0</v>
      </c>
      <c r="H24" s="1" t="s">
        <v>98</v>
      </c>
      <c r="I24" s="1"/>
      <c r="J24" s="1"/>
      <c r="K24" s="1">
        <f t="shared" si="1"/>
        <v>0</v>
      </c>
      <c r="L24" s="1"/>
      <c r="M24" s="1"/>
      <c r="N24" s="1">
        <f t="shared" si="2"/>
        <v>0</v>
      </c>
    </row>
    <row r="25" spans="4:14" x14ac:dyDescent="0.3">
      <c r="D25" s="1" t="s">
        <v>90</v>
      </c>
      <c r="E25" s="1"/>
      <c r="F25" s="1"/>
      <c r="G25" s="1">
        <f t="shared" si="0"/>
        <v>0</v>
      </c>
      <c r="H25" s="1" t="s">
        <v>98</v>
      </c>
      <c r="I25" s="1"/>
      <c r="J25" s="1"/>
      <c r="K25" s="1">
        <f t="shared" si="1"/>
        <v>0</v>
      </c>
      <c r="L25" s="1"/>
      <c r="M25" s="1"/>
      <c r="N25" s="1">
        <f t="shared" si="2"/>
        <v>0</v>
      </c>
    </row>
    <row r="26" spans="4:14" x14ac:dyDescent="0.3">
      <c r="D26" s="1" t="s">
        <v>91</v>
      </c>
      <c r="E26" s="1"/>
      <c r="F26" s="1"/>
      <c r="G26" s="1">
        <f t="shared" si="0"/>
        <v>0</v>
      </c>
      <c r="H26" s="1" t="s">
        <v>98</v>
      </c>
      <c r="I26" s="1"/>
      <c r="J26" s="1"/>
      <c r="K26" s="1">
        <f t="shared" si="1"/>
        <v>0</v>
      </c>
      <c r="L26" s="1"/>
      <c r="M26" s="1"/>
      <c r="N26" s="1">
        <f t="shared" si="2"/>
        <v>0</v>
      </c>
    </row>
    <row r="27" spans="4:14" x14ac:dyDescent="0.3">
      <c r="D27" s="1"/>
      <c r="E27" s="1"/>
      <c r="F27" s="1"/>
      <c r="G27" s="1">
        <f t="shared" si="0"/>
        <v>0</v>
      </c>
      <c r="H27" s="1"/>
      <c r="I27" s="1"/>
      <c r="J27" s="1"/>
      <c r="K27" s="1">
        <f t="shared" si="1"/>
        <v>0</v>
      </c>
      <c r="L27" s="1"/>
      <c r="M27" s="1"/>
      <c r="N27" s="1">
        <f t="shared" si="2"/>
        <v>0</v>
      </c>
    </row>
    <row r="28" spans="4:14" x14ac:dyDescent="0.3">
      <c r="D28" s="1" t="s">
        <v>85</v>
      </c>
      <c r="E28" s="1"/>
      <c r="F28" s="1"/>
      <c r="G28" s="1">
        <f t="shared" si="0"/>
        <v>0</v>
      </c>
      <c r="H28" s="1"/>
      <c r="I28" s="1"/>
      <c r="J28" s="1"/>
      <c r="K28" s="1">
        <f t="shared" si="1"/>
        <v>0</v>
      </c>
      <c r="L28" s="1"/>
      <c r="M28" s="1"/>
      <c r="N28" s="1">
        <f t="shared" si="2"/>
        <v>0</v>
      </c>
    </row>
    <row r="29" spans="4:14" x14ac:dyDescent="0.3">
      <c r="D29" s="1" t="s">
        <v>86</v>
      </c>
      <c r="E29" s="1"/>
      <c r="F29" s="1"/>
      <c r="G29" s="1">
        <f t="shared" si="0"/>
        <v>0</v>
      </c>
      <c r="H29" s="1"/>
      <c r="I29" s="1"/>
      <c r="J29" s="1"/>
      <c r="K29" s="1">
        <f t="shared" si="1"/>
        <v>0</v>
      </c>
      <c r="L29" s="1"/>
      <c r="M29" s="1"/>
      <c r="N29" s="1">
        <f t="shared" si="2"/>
        <v>0</v>
      </c>
    </row>
    <row r="30" spans="4:14" x14ac:dyDescent="0.3">
      <c r="D30" s="1" t="s">
        <v>87</v>
      </c>
      <c r="E30" s="1"/>
      <c r="F30" s="1"/>
      <c r="G30" s="1">
        <f t="shared" si="0"/>
        <v>0</v>
      </c>
      <c r="H30" s="1"/>
      <c r="I30" s="1"/>
      <c r="J30" s="1"/>
      <c r="K30" s="1">
        <f t="shared" si="1"/>
        <v>0</v>
      </c>
      <c r="L30" s="1"/>
      <c r="M30" s="1"/>
      <c r="N30" s="1">
        <f t="shared" si="2"/>
        <v>0</v>
      </c>
    </row>
    <row r="31" spans="4:14" x14ac:dyDescent="0.3">
      <c r="D31" s="1" t="s">
        <v>88</v>
      </c>
      <c r="E31" s="1"/>
      <c r="F31" s="1"/>
      <c r="G31" s="1">
        <f t="shared" si="0"/>
        <v>0</v>
      </c>
      <c r="H31" s="1"/>
      <c r="I31" s="1"/>
      <c r="J31" s="1"/>
      <c r="K31" s="1">
        <f t="shared" si="1"/>
        <v>0</v>
      </c>
      <c r="L31" s="1"/>
      <c r="M31" s="1"/>
      <c r="N31" s="1">
        <f t="shared" si="2"/>
        <v>0</v>
      </c>
    </row>
    <row r="32" spans="4:14" x14ac:dyDescent="0.3">
      <c r="D32" s="1"/>
      <c r="E32" s="1"/>
      <c r="F32" s="1"/>
      <c r="G32" s="1">
        <f t="shared" si="0"/>
        <v>0</v>
      </c>
      <c r="H32" s="1"/>
      <c r="I32" s="1"/>
      <c r="J32" s="1"/>
      <c r="K32" s="1">
        <f t="shared" si="1"/>
        <v>0</v>
      </c>
      <c r="L32" s="1"/>
      <c r="M32" s="1"/>
      <c r="N32" s="1">
        <f t="shared" si="2"/>
        <v>0</v>
      </c>
    </row>
    <row r="33" spans="4:14" x14ac:dyDescent="0.3">
      <c r="D33" s="1"/>
      <c r="E33" s="1"/>
      <c r="F33" s="1"/>
      <c r="G33" s="1">
        <f t="shared" si="0"/>
        <v>0</v>
      </c>
      <c r="H33" s="1"/>
      <c r="I33" s="1"/>
      <c r="J33" s="1"/>
      <c r="K33" s="1">
        <f t="shared" si="1"/>
        <v>0</v>
      </c>
      <c r="L33" s="1"/>
      <c r="M33" s="1"/>
      <c r="N33" s="1">
        <f t="shared" si="2"/>
        <v>0</v>
      </c>
    </row>
    <row r="34" spans="4:14" x14ac:dyDescent="0.3">
      <c r="D34" s="1"/>
      <c r="E34" s="1"/>
      <c r="F34" s="1"/>
      <c r="G34" s="1">
        <f t="shared" si="0"/>
        <v>0</v>
      </c>
      <c r="H34" s="1"/>
      <c r="I34" s="1"/>
      <c r="J34" s="1"/>
      <c r="K34" s="1">
        <f t="shared" si="1"/>
        <v>0</v>
      </c>
      <c r="L34" s="1"/>
      <c r="M34" s="1"/>
      <c r="N34" s="1">
        <f t="shared" si="2"/>
        <v>0</v>
      </c>
    </row>
    <row r="35" spans="4:14" x14ac:dyDescent="0.3">
      <c r="D35" s="1" t="s">
        <v>92</v>
      </c>
      <c r="E35" s="1"/>
      <c r="F35" s="1">
        <f>G35*10.764</f>
        <v>587.49158519999992</v>
      </c>
      <c r="G35" s="1">
        <f>SUM(G7:G34)</f>
        <v>54.579299999999996</v>
      </c>
      <c r="H35" s="1"/>
      <c r="I35" s="1"/>
      <c r="J35" s="1">
        <f>K35*10.764</f>
        <v>0</v>
      </c>
      <c r="K35" s="1">
        <f>SUM(K7:K34)</f>
        <v>0</v>
      </c>
      <c r="L35" s="1"/>
      <c r="M35" s="1">
        <f>N35*10.764</f>
        <v>0</v>
      </c>
      <c r="N35" s="1">
        <f>SUM(N7:N34)</f>
        <v>0</v>
      </c>
    </row>
  </sheetData>
  <mergeCells count="4">
    <mergeCell ref="E3:F3"/>
    <mergeCell ref="E5:G5"/>
    <mergeCell ref="I5:K5"/>
    <mergeCell ref="L5:N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Sheet1</vt:lpstr>
      <vt:lpstr>Note</vt:lpstr>
      <vt:lpstr>C %</vt:lpstr>
      <vt:lpstr>D %</vt:lpstr>
      <vt:lpstr>Wing A</vt:lpstr>
      <vt:lpstr>Wing B</vt:lpstr>
      <vt:lpstr>Wing C</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USER</cp:lastModifiedBy>
  <cp:lastPrinted>2025-08-30T07:48:59Z</cp:lastPrinted>
  <dcterms:created xsi:type="dcterms:W3CDTF">2013-11-23T05:32:33Z</dcterms:created>
  <dcterms:modified xsi:type="dcterms:W3CDTF">2025-08-30T07:48:59Z</dcterms:modified>
</cp:coreProperties>
</file>