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Update\Aug 2025\13673 - Corinthia Tower 1, 2 &amp; 6 - P\New folder\"/>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Sub Wing 1 Area" sheetId="7" r:id="rId5"/>
    <sheet name="Sub Wing 2 Area" sheetId="9" r:id="rId6"/>
    <sheet name="Sub Wing 6 Area" sheetId="10" r:id="rId7"/>
  </sheets>
  <definedNames>
    <definedName name="_xlnm.Print_Area" localSheetId="0">Report!$A$1:$H$470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 r="E43" i="1" l="1"/>
  <c r="L218" i="10" l="1"/>
  <c r="I218" i="10"/>
  <c r="E218" i="10"/>
  <c r="L217" i="10"/>
  <c r="I217" i="10"/>
  <c r="E217" i="10"/>
  <c r="L216" i="10"/>
  <c r="I216" i="10"/>
  <c r="E216" i="10"/>
  <c r="L215" i="10"/>
  <c r="I215" i="10"/>
  <c r="E215" i="10"/>
  <c r="L214" i="10"/>
  <c r="I214" i="10"/>
  <c r="E214" i="10"/>
  <c r="L213" i="10"/>
  <c r="I213" i="10"/>
  <c r="E213" i="10"/>
  <c r="L212" i="10"/>
  <c r="I212" i="10"/>
  <c r="E212" i="10"/>
  <c r="L211" i="10"/>
  <c r="I211" i="10"/>
  <c r="E211" i="10"/>
  <c r="L210" i="10"/>
  <c r="I210" i="10"/>
  <c r="E210" i="10"/>
  <c r="L209" i="10"/>
  <c r="I209" i="10"/>
  <c r="E209" i="10"/>
  <c r="L208" i="10"/>
  <c r="I208" i="10"/>
  <c r="E208" i="10"/>
  <c r="L207" i="10"/>
  <c r="I207" i="10"/>
  <c r="E207" i="10"/>
  <c r="L206" i="10"/>
  <c r="I206" i="10"/>
  <c r="E206" i="10"/>
  <c r="L205" i="10"/>
  <c r="I205" i="10"/>
  <c r="E205" i="10"/>
  <c r="L204" i="10"/>
  <c r="I204" i="10"/>
  <c r="E204" i="10"/>
  <c r="L203" i="10"/>
  <c r="I203" i="10"/>
  <c r="E203" i="10"/>
  <c r="L202" i="10"/>
  <c r="I202" i="10"/>
  <c r="E202" i="10"/>
  <c r="L201" i="10"/>
  <c r="I201" i="10"/>
  <c r="E201" i="10"/>
  <c r="L200" i="10"/>
  <c r="I200" i="10"/>
  <c r="E200" i="10"/>
  <c r="L199" i="10"/>
  <c r="I199" i="10"/>
  <c r="E199" i="10"/>
  <c r="L198" i="10"/>
  <c r="I198" i="10"/>
  <c r="E198" i="10"/>
  <c r="L197" i="10"/>
  <c r="I197" i="10"/>
  <c r="E197" i="10"/>
  <c r="L196" i="10"/>
  <c r="I196" i="10"/>
  <c r="E196" i="10"/>
  <c r="L195" i="10"/>
  <c r="I195" i="10"/>
  <c r="E195" i="10"/>
  <c r="L194" i="10"/>
  <c r="I194" i="10"/>
  <c r="E194" i="10"/>
  <c r="L193" i="10"/>
  <c r="I193" i="10"/>
  <c r="E193" i="10"/>
  <c r="L192" i="10"/>
  <c r="I192" i="10"/>
  <c r="E192" i="10"/>
  <c r="L191" i="10"/>
  <c r="I191" i="10"/>
  <c r="E191" i="10"/>
  <c r="L190" i="10"/>
  <c r="I190" i="10"/>
  <c r="E190" i="10"/>
  <c r="L189" i="10"/>
  <c r="I189" i="10"/>
  <c r="E189" i="10"/>
  <c r="L188" i="10"/>
  <c r="I188" i="10"/>
  <c r="E188" i="10"/>
  <c r="L187" i="10"/>
  <c r="I187" i="10"/>
  <c r="E187" i="10"/>
  <c r="L186" i="10"/>
  <c r="I186" i="10"/>
  <c r="E186" i="10"/>
  <c r="L185" i="10"/>
  <c r="I185" i="10"/>
  <c r="E185" i="10"/>
  <c r="L184" i="10"/>
  <c r="I184" i="10"/>
  <c r="E184" i="10"/>
  <c r="L183" i="10"/>
  <c r="I183" i="10"/>
  <c r="E183" i="10"/>
  <c r="L174" i="10"/>
  <c r="I174" i="10"/>
  <c r="E174" i="10"/>
  <c r="L173" i="10"/>
  <c r="I173" i="10"/>
  <c r="E173" i="10"/>
  <c r="L172" i="10"/>
  <c r="I172" i="10"/>
  <c r="E172" i="10"/>
  <c r="L171" i="10"/>
  <c r="I171" i="10"/>
  <c r="E171" i="10"/>
  <c r="L170" i="10"/>
  <c r="I170" i="10"/>
  <c r="E170" i="10"/>
  <c r="L169" i="10"/>
  <c r="I169" i="10"/>
  <c r="E169" i="10"/>
  <c r="L168" i="10"/>
  <c r="I168" i="10"/>
  <c r="E168" i="10"/>
  <c r="L167" i="10"/>
  <c r="I167" i="10"/>
  <c r="E167" i="10"/>
  <c r="L166" i="10"/>
  <c r="I166" i="10"/>
  <c r="E166" i="10"/>
  <c r="L165" i="10"/>
  <c r="I165" i="10"/>
  <c r="E165" i="10"/>
  <c r="L164" i="10"/>
  <c r="I164" i="10"/>
  <c r="E164" i="10"/>
  <c r="L163" i="10"/>
  <c r="I163" i="10"/>
  <c r="E163" i="10"/>
  <c r="L162" i="10"/>
  <c r="I162" i="10"/>
  <c r="E162" i="10"/>
  <c r="L161" i="10"/>
  <c r="I161" i="10"/>
  <c r="E161" i="10"/>
  <c r="L160" i="10"/>
  <c r="I160" i="10"/>
  <c r="E160" i="10"/>
  <c r="L159" i="10"/>
  <c r="I159" i="10"/>
  <c r="E159" i="10"/>
  <c r="L158" i="10"/>
  <c r="I158" i="10"/>
  <c r="E158" i="10"/>
  <c r="L157" i="10"/>
  <c r="I157" i="10"/>
  <c r="E157" i="10"/>
  <c r="L156" i="10"/>
  <c r="I156" i="10"/>
  <c r="E156" i="10"/>
  <c r="L155" i="10"/>
  <c r="I155" i="10"/>
  <c r="E155" i="10"/>
  <c r="L154" i="10"/>
  <c r="I154" i="10"/>
  <c r="E154" i="10"/>
  <c r="L153" i="10"/>
  <c r="I153" i="10"/>
  <c r="E153" i="10"/>
  <c r="L152" i="10"/>
  <c r="I152" i="10"/>
  <c r="E152" i="10"/>
  <c r="L151" i="10"/>
  <c r="I151" i="10"/>
  <c r="E151" i="10"/>
  <c r="L150" i="10"/>
  <c r="I150" i="10"/>
  <c r="E150" i="10"/>
  <c r="L149" i="10"/>
  <c r="I149" i="10"/>
  <c r="E149" i="10"/>
  <c r="L148" i="10"/>
  <c r="I148" i="10"/>
  <c r="E148" i="10"/>
  <c r="L147" i="10"/>
  <c r="I147" i="10"/>
  <c r="E147" i="10"/>
  <c r="L146" i="10"/>
  <c r="I146" i="10"/>
  <c r="E146" i="10"/>
  <c r="L145" i="10"/>
  <c r="I145" i="10"/>
  <c r="E145" i="10"/>
  <c r="L144" i="10"/>
  <c r="I144" i="10"/>
  <c r="E144" i="10"/>
  <c r="L143" i="10"/>
  <c r="I143" i="10"/>
  <c r="E143" i="10"/>
  <c r="L142" i="10"/>
  <c r="I142" i="10"/>
  <c r="E142" i="10"/>
  <c r="L141" i="10"/>
  <c r="I141" i="10"/>
  <c r="E141" i="10"/>
  <c r="L140" i="10"/>
  <c r="I140" i="10"/>
  <c r="E140" i="10"/>
  <c r="L139" i="10"/>
  <c r="I139" i="10"/>
  <c r="E139" i="10"/>
  <c r="Y129" i="10"/>
  <c r="V129" i="10"/>
  <c r="R129" i="10"/>
  <c r="Y128" i="10"/>
  <c r="V128" i="10"/>
  <c r="R128" i="10"/>
  <c r="Y127" i="10"/>
  <c r="V127" i="10"/>
  <c r="R127" i="10"/>
  <c r="Y126" i="10"/>
  <c r="V126" i="10"/>
  <c r="R126" i="10"/>
  <c r="Y125" i="10"/>
  <c r="V125" i="10"/>
  <c r="R125" i="10"/>
  <c r="Y124" i="10"/>
  <c r="V124" i="10"/>
  <c r="R124" i="10"/>
  <c r="Y123" i="10"/>
  <c r="V123" i="10"/>
  <c r="R123" i="10"/>
  <c r="Y122" i="10"/>
  <c r="V122" i="10"/>
  <c r="R122" i="10"/>
  <c r="Y121" i="10"/>
  <c r="V121" i="10"/>
  <c r="R121" i="10"/>
  <c r="Y120" i="10"/>
  <c r="V120" i="10"/>
  <c r="R120" i="10"/>
  <c r="Y119" i="10"/>
  <c r="V119" i="10"/>
  <c r="R119" i="10"/>
  <c r="Y118" i="10"/>
  <c r="V118" i="10"/>
  <c r="R118" i="10"/>
  <c r="Y117" i="10"/>
  <c r="V117" i="10"/>
  <c r="R117" i="10"/>
  <c r="Y116" i="10"/>
  <c r="V116" i="10"/>
  <c r="R116" i="10"/>
  <c r="Y115" i="10"/>
  <c r="V115" i="10"/>
  <c r="R115" i="10"/>
  <c r="Y114" i="10"/>
  <c r="V114" i="10"/>
  <c r="R114" i="10"/>
  <c r="Y113" i="10"/>
  <c r="V113" i="10"/>
  <c r="R113" i="10"/>
  <c r="Y112" i="10"/>
  <c r="V112" i="10"/>
  <c r="R112" i="10"/>
  <c r="Y111" i="10"/>
  <c r="V111" i="10"/>
  <c r="R111" i="10"/>
  <c r="Y110" i="10"/>
  <c r="V110" i="10"/>
  <c r="R110" i="10"/>
  <c r="Y109" i="10"/>
  <c r="V109" i="10"/>
  <c r="R109" i="10"/>
  <c r="Y108" i="10"/>
  <c r="V108" i="10"/>
  <c r="R108" i="10"/>
  <c r="Y107" i="10"/>
  <c r="V107" i="10"/>
  <c r="R107" i="10"/>
  <c r="Y106" i="10"/>
  <c r="V106" i="10"/>
  <c r="R106" i="10"/>
  <c r="Y105" i="10"/>
  <c r="V105" i="10"/>
  <c r="R105" i="10"/>
  <c r="Y104" i="10"/>
  <c r="V104" i="10"/>
  <c r="R104" i="10"/>
  <c r="Y103" i="10"/>
  <c r="V103" i="10"/>
  <c r="R103" i="10"/>
  <c r="Y102" i="10"/>
  <c r="V102" i="10"/>
  <c r="R102" i="10"/>
  <c r="Y101" i="10"/>
  <c r="V101" i="10"/>
  <c r="R101" i="10"/>
  <c r="Y100" i="10"/>
  <c r="V100" i="10"/>
  <c r="R100" i="10"/>
  <c r="Y99" i="10"/>
  <c r="V99" i="10"/>
  <c r="R99" i="10"/>
  <c r="Y98" i="10"/>
  <c r="V98" i="10"/>
  <c r="R98" i="10"/>
  <c r="Y97" i="10"/>
  <c r="V97" i="10"/>
  <c r="R97" i="10"/>
  <c r="Y96" i="10"/>
  <c r="V96" i="10"/>
  <c r="R96" i="10"/>
  <c r="Y95" i="10"/>
  <c r="V95" i="10"/>
  <c r="R95" i="10"/>
  <c r="Y94" i="10"/>
  <c r="Y130" i="10" s="1"/>
  <c r="X130" i="10" s="1"/>
  <c r="V94" i="10"/>
  <c r="R94" i="10"/>
  <c r="L129" i="10"/>
  <c r="I129" i="10"/>
  <c r="E129" i="10"/>
  <c r="L128" i="10"/>
  <c r="I128" i="10"/>
  <c r="E128" i="10"/>
  <c r="L127" i="10"/>
  <c r="I127" i="10"/>
  <c r="E127" i="10"/>
  <c r="L126" i="10"/>
  <c r="I126" i="10"/>
  <c r="E126" i="10"/>
  <c r="L125" i="10"/>
  <c r="I125" i="10"/>
  <c r="E125" i="10"/>
  <c r="L124" i="10"/>
  <c r="I124" i="10"/>
  <c r="E124" i="10"/>
  <c r="L123" i="10"/>
  <c r="I123" i="10"/>
  <c r="E123" i="10"/>
  <c r="L122" i="10"/>
  <c r="I122" i="10"/>
  <c r="E122" i="10"/>
  <c r="L121" i="10"/>
  <c r="I121" i="10"/>
  <c r="E121" i="10"/>
  <c r="L120" i="10"/>
  <c r="I120" i="10"/>
  <c r="E120" i="10"/>
  <c r="L119" i="10"/>
  <c r="I119" i="10"/>
  <c r="E119" i="10"/>
  <c r="L118" i="10"/>
  <c r="I118" i="10"/>
  <c r="E118" i="10"/>
  <c r="L117" i="10"/>
  <c r="I117" i="10"/>
  <c r="E117" i="10"/>
  <c r="L116" i="10"/>
  <c r="I116" i="10"/>
  <c r="E116" i="10"/>
  <c r="L115" i="10"/>
  <c r="I115" i="10"/>
  <c r="E115" i="10"/>
  <c r="L114" i="10"/>
  <c r="I114" i="10"/>
  <c r="E114" i="10"/>
  <c r="L113" i="10"/>
  <c r="I113" i="10"/>
  <c r="E113" i="10"/>
  <c r="L112" i="10"/>
  <c r="I112" i="10"/>
  <c r="E112" i="10"/>
  <c r="L111" i="10"/>
  <c r="I111" i="10"/>
  <c r="E111" i="10"/>
  <c r="L110" i="10"/>
  <c r="I110" i="10"/>
  <c r="E110" i="10"/>
  <c r="L109" i="10"/>
  <c r="I109" i="10"/>
  <c r="E109" i="10"/>
  <c r="L108" i="10"/>
  <c r="I108" i="10"/>
  <c r="E108" i="10"/>
  <c r="L107" i="10"/>
  <c r="I107" i="10"/>
  <c r="E107" i="10"/>
  <c r="L106" i="10"/>
  <c r="I106" i="10"/>
  <c r="E106" i="10"/>
  <c r="L105" i="10"/>
  <c r="I105" i="10"/>
  <c r="E105" i="10"/>
  <c r="L104" i="10"/>
  <c r="I104" i="10"/>
  <c r="E104" i="10"/>
  <c r="L103" i="10"/>
  <c r="I103" i="10"/>
  <c r="E103" i="10"/>
  <c r="L102" i="10"/>
  <c r="I102" i="10"/>
  <c r="E102" i="10"/>
  <c r="L101" i="10"/>
  <c r="I101" i="10"/>
  <c r="E101" i="10"/>
  <c r="L100" i="10"/>
  <c r="I100" i="10"/>
  <c r="E100" i="10"/>
  <c r="L99" i="10"/>
  <c r="I99" i="10"/>
  <c r="E99" i="10"/>
  <c r="L98" i="10"/>
  <c r="I98" i="10"/>
  <c r="E98" i="10"/>
  <c r="L97" i="10"/>
  <c r="I97" i="10"/>
  <c r="E97" i="10"/>
  <c r="L96" i="10"/>
  <c r="I96" i="10"/>
  <c r="E96" i="10"/>
  <c r="L95" i="10"/>
  <c r="I95" i="10"/>
  <c r="E95" i="10"/>
  <c r="L94" i="10"/>
  <c r="I94" i="10"/>
  <c r="E94" i="10"/>
  <c r="Y85" i="10"/>
  <c r="V85" i="10"/>
  <c r="R85" i="10"/>
  <c r="Y84" i="10"/>
  <c r="V84" i="10"/>
  <c r="R84" i="10"/>
  <c r="Y83" i="10"/>
  <c r="V83" i="10"/>
  <c r="R83" i="10"/>
  <c r="Y82" i="10"/>
  <c r="V82" i="10"/>
  <c r="R82" i="10"/>
  <c r="Y81" i="10"/>
  <c r="V81" i="10"/>
  <c r="R81" i="10"/>
  <c r="Y80" i="10"/>
  <c r="V80" i="10"/>
  <c r="R80" i="10"/>
  <c r="Y79" i="10"/>
  <c r="V79" i="10"/>
  <c r="R79" i="10"/>
  <c r="Y78" i="10"/>
  <c r="V78" i="10"/>
  <c r="R78" i="10"/>
  <c r="Y77" i="10"/>
  <c r="V77" i="10"/>
  <c r="R77" i="10"/>
  <c r="Y76" i="10"/>
  <c r="V76" i="10"/>
  <c r="R76" i="10"/>
  <c r="Y75" i="10"/>
  <c r="V75" i="10"/>
  <c r="R75" i="10"/>
  <c r="Y74" i="10"/>
  <c r="V74" i="10"/>
  <c r="R74" i="10"/>
  <c r="Y73" i="10"/>
  <c r="V73" i="10"/>
  <c r="R73" i="10"/>
  <c r="Y72" i="10"/>
  <c r="V72" i="10"/>
  <c r="R72" i="10"/>
  <c r="Y71" i="10"/>
  <c r="V71" i="10"/>
  <c r="R71" i="10"/>
  <c r="Y70" i="10"/>
  <c r="V70" i="10"/>
  <c r="R70" i="10"/>
  <c r="Y69" i="10"/>
  <c r="V69" i="10"/>
  <c r="R69" i="10"/>
  <c r="Y68" i="10"/>
  <c r="V68" i="10"/>
  <c r="R68" i="10"/>
  <c r="Y67" i="10"/>
  <c r="V67" i="10"/>
  <c r="R67" i="10"/>
  <c r="Y66" i="10"/>
  <c r="V66" i="10"/>
  <c r="R66" i="10"/>
  <c r="Y65" i="10"/>
  <c r="V65" i="10"/>
  <c r="R65" i="10"/>
  <c r="Y64" i="10"/>
  <c r="V64" i="10"/>
  <c r="R64" i="10"/>
  <c r="Y63" i="10"/>
  <c r="V63" i="10"/>
  <c r="R63" i="10"/>
  <c r="Y62" i="10"/>
  <c r="V62" i="10"/>
  <c r="R62" i="10"/>
  <c r="Y61" i="10"/>
  <c r="V61" i="10"/>
  <c r="R61" i="10"/>
  <c r="Y60" i="10"/>
  <c r="V60" i="10"/>
  <c r="R60" i="10"/>
  <c r="Y59" i="10"/>
  <c r="V59" i="10"/>
  <c r="R59" i="10"/>
  <c r="Y58" i="10"/>
  <c r="V58" i="10"/>
  <c r="R58" i="10"/>
  <c r="Y57" i="10"/>
  <c r="V57" i="10"/>
  <c r="R57" i="10"/>
  <c r="Y56" i="10"/>
  <c r="V56" i="10"/>
  <c r="R56" i="10"/>
  <c r="Y55" i="10"/>
  <c r="V55" i="10"/>
  <c r="R55" i="10"/>
  <c r="Y54" i="10"/>
  <c r="V54" i="10"/>
  <c r="R54" i="10"/>
  <c r="Y53" i="10"/>
  <c r="V53" i="10"/>
  <c r="R53" i="10"/>
  <c r="Y52" i="10"/>
  <c r="V52" i="10"/>
  <c r="R52" i="10"/>
  <c r="Y51" i="10"/>
  <c r="V51" i="10"/>
  <c r="R51" i="10"/>
  <c r="Y50" i="10"/>
  <c r="V50" i="10"/>
  <c r="R50" i="10"/>
  <c r="L85" i="10"/>
  <c r="I85" i="10"/>
  <c r="E85" i="10"/>
  <c r="L84" i="10"/>
  <c r="I84" i="10"/>
  <c r="E84" i="10"/>
  <c r="L83" i="10"/>
  <c r="I83" i="10"/>
  <c r="E83" i="10"/>
  <c r="L82" i="10"/>
  <c r="I82" i="10"/>
  <c r="E82" i="10"/>
  <c r="L81" i="10"/>
  <c r="I81" i="10"/>
  <c r="E81" i="10"/>
  <c r="L80" i="10"/>
  <c r="I80" i="10"/>
  <c r="E80" i="10"/>
  <c r="L79" i="10"/>
  <c r="I79" i="10"/>
  <c r="E79" i="10"/>
  <c r="L78" i="10"/>
  <c r="I78" i="10"/>
  <c r="E78" i="10"/>
  <c r="L77" i="10"/>
  <c r="I77" i="10"/>
  <c r="E77" i="10"/>
  <c r="L76" i="10"/>
  <c r="I76" i="10"/>
  <c r="E76" i="10"/>
  <c r="L75" i="10"/>
  <c r="I75" i="10"/>
  <c r="E75" i="10"/>
  <c r="L74" i="10"/>
  <c r="I74" i="10"/>
  <c r="E74" i="10"/>
  <c r="L73" i="10"/>
  <c r="I73" i="10"/>
  <c r="E73" i="10"/>
  <c r="L72" i="10"/>
  <c r="I72" i="10"/>
  <c r="E72" i="10"/>
  <c r="L71" i="10"/>
  <c r="I71" i="10"/>
  <c r="E71" i="10"/>
  <c r="L70" i="10"/>
  <c r="I70" i="10"/>
  <c r="E70" i="10"/>
  <c r="L69" i="10"/>
  <c r="I69" i="10"/>
  <c r="E69" i="10"/>
  <c r="L68" i="10"/>
  <c r="I68" i="10"/>
  <c r="E68" i="10"/>
  <c r="L67" i="10"/>
  <c r="I67" i="10"/>
  <c r="E67" i="10"/>
  <c r="L66" i="10"/>
  <c r="I66" i="10"/>
  <c r="E66" i="10"/>
  <c r="L65" i="10"/>
  <c r="I65" i="10"/>
  <c r="E65" i="10"/>
  <c r="L64" i="10"/>
  <c r="I64" i="10"/>
  <c r="E64" i="10"/>
  <c r="L63" i="10"/>
  <c r="I63" i="10"/>
  <c r="E63" i="10"/>
  <c r="L62" i="10"/>
  <c r="I62" i="10"/>
  <c r="E62" i="10"/>
  <c r="L61" i="10"/>
  <c r="I61" i="10"/>
  <c r="E61" i="10"/>
  <c r="L60" i="10"/>
  <c r="I60" i="10"/>
  <c r="E60" i="10"/>
  <c r="L59" i="10"/>
  <c r="I59" i="10"/>
  <c r="E59" i="10"/>
  <c r="L58" i="10"/>
  <c r="I58" i="10"/>
  <c r="E58" i="10"/>
  <c r="L57" i="10"/>
  <c r="I57" i="10"/>
  <c r="E57" i="10"/>
  <c r="L56" i="10"/>
  <c r="I56" i="10"/>
  <c r="E56" i="10"/>
  <c r="L55" i="10"/>
  <c r="I55" i="10"/>
  <c r="E55" i="10"/>
  <c r="L54" i="10"/>
  <c r="I54" i="10"/>
  <c r="E54" i="10"/>
  <c r="L53" i="10"/>
  <c r="I53" i="10"/>
  <c r="E53" i="10"/>
  <c r="L52" i="10"/>
  <c r="I52" i="10"/>
  <c r="E52" i="10"/>
  <c r="L51" i="10"/>
  <c r="I51" i="10"/>
  <c r="E51" i="10"/>
  <c r="L50" i="10"/>
  <c r="I50" i="10"/>
  <c r="E50" i="10"/>
  <c r="Y41" i="10"/>
  <c r="V41" i="10"/>
  <c r="R41" i="10"/>
  <c r="Y40" i="10"/>
  <c r="V40" i="10"/>
  <c r="R40" i="10"/>
  <c r="Y39" i="10"/>
  <c r="V39" i="10"/>
  <c r="R39" i="10"/>
  <c r="Y38" i="10"/>
  <c r="V38" i="10"/>
  <c r="R38" i="10"/>
  <c r="Y37" i="10"/>
  <c r="V37" i="10"/>
  <c r="R37" i="10"/>
  <c r="Y36" i="10"/>
  <c r="V36" i="10"/>
  <c r="R36" i="10"/>
  <c r="Y35" i="10"/>
  <c r="V35" i="10"/>
  <c r="R35" i="10"/>
  <c r="Y34" i="10"/>
  <c r="V34" i="10"/>
  <c r="R34" i="10"/>
  <c r="Y33" i="10"/>
  <c r="V33" i="10"/>
  <c r="R33" i="10"/>
  <c r="Y32" i="10"/>
  <c r="V32" i="10"/>
  <c r="R32" i="10"/>
  <c r="Y31" i="10"/>
  <c r="V31" i="10"/>
  <c r="R31" i="10"/>
  <c r="Y30" i="10"/>
  <c r="V30" i="10"/>
  <c r="R30" i="10"/>
  <c r="Y29" i="10"/>
  <c r="V29" i="10"/>
  <c r="R29" i="10"/>
  <c r="Y28" i="10"/>
  <c r="V28" i="10"/>
  <c r="R28" i="10"/>
  <c r="Y27" i="10"/>
  <c r="V27" i="10"/>
  <c r="R27" i="10"/>
  <c r="Y26" i="10"/>
  <c r="V26" i="10"/>
  <c r="R26" i="10"/>
  <c r="Y25" i="10"/>
  <c r="V25" i="10"/>
  <c r="R25" i="10"/>
  <c r="Y24" i="10"/>
  <c r="V24" i="10"/>
  <c r="R24" i="10"/>
  <c r="Y23" i="10"/>
  <c r="V23" i="10"/>
  <c r="R23" i="10"/>
  <c r="Y22" i="10"/>
  <c r="V22" i="10"/>
  <c r="R22" i="10"/>
  <c r="Y21" i="10"/>
  <c r="V21" i="10"/>
  <c r="R21" i="10"/>
  <c r="Y20" i="10"/>
  <c r="V20" i="10"/>
  <c r="R20" i="10"/>
  <c r="Y19" i="10"/>
  <c r="V19" i="10"/>
  <c r="R19" i="10"/>
  <c r="Y18" i="10"/>
  <c r="V18" i="10"/>
  <c r="R18" i="10"/>
  <c r="Y17" i="10"/>
  <c r="V17" i="10"/>
  <c r="R17" i="10"/>
  <c r="Y16" i="10"/>
  <c r="V16" i="10"/>
  <c r="R16" i="10"/>
  <c r="Y15" i="10"/>
  <c r="V15" i="10"/>
  <c r="R15" i="10"/>
  <c r="Y14" i="10"/>
  <c r="V14" i="10"/>
  <c r="R14" i="10"/>
  <c r="Y13" i="10"/>
  <c r="V13" i="10"/>
  <c r="R13" i="10"/>
  <c r="Y12" i="10"/>
  <c r="V12" i="10"/>
  <c r="R12" i="10"/>
  <c r="Y11" i="10"/>
  <c r="V11" i="10"/>
  <c r="R11" i="10"/>
  <c r="Y10" i="10"/>
  <c r="V10" i="10"/>
  <c r="R10" i="10"/>
  <c r="Y9" i="10"/>
  <c r="V9" i="10"/>
  <c r="R9" i="10"/>
  <c r="Y8" i="10"/>
  <c r="V8" i="10"/>
  <c r="R8" i="10"/>
  <c r="Y7" i="10"/>
  <c r="V7" i="10"/>
  <c r="R7" i="10"/>
  <c r="Y6" i="10"/>
  <c r="V6" i="10"/>
  <c r="V42" i="10" s="1"/>
  <c r="U42" i="10" s="1"/>
  <c r="E299" i="1" s="1"/>
  <c r="R6" i="10"/>
  <c r="A304" i="1"/>
  <c r="A305" i="1" s="1"/>
  <c r="A306" i="1" s="1"/>
  <c r="A299" i="1"/>
  <c r="A300" i="1" s="1"/>
  <c r="A301" i="1" s="1"/>
  <c r="A294" i="1"/>
  <c r="A295" i="1" s="1"/>
  <c r="A296" i="1" s="1"/>
  <c r="A289" i="1"/>
  <c r="A290" i="1" s="1"/>
  <c r="A291" i="1" s="1"/>
  <c r="A309" i="1"/>
  <c r="A310" i="1" s="1"/>
  <c r="A311" i="1" s="1"/>
  <c r="A279" i="1"/>
  <c r="A280" i="1" s="1"/>
  <c r="A281" i="1" s="1"/>
  <c r="A274" i="1"/>
  <c r="A275" i="1" s="1"/>
  <c r="A276" i="1" s="1"/>
  <c r="A269" i="1"/>
  <c r="A270" i="1" s="1"/>
  <c r="A271" i="1" s="1"/>
  <c r="A264" i="1"/>
  <c r="A265" i="1" s="1"/>
  <c r="A266" i="1" s="1"/>
  <c r="A284" i="1"/>
  <c r="A285" i="1" s="1"/>
  <c r="A286" i="1" s="1"/>
  <c r="A259" i="1"/>
  <c r="A260" i="1" s="1"/>
  <c r="A261" i="1" s="1"/>
  <c r="Y175" i="9"/>
  <c r="V175" i="9"/>
  <c r="R175" i="9"/>
  <c r="L175" i="9"/>
  <c r="I175" i="9"/>
  <c r="E175" i="9"/>
  <c r="Y168" i="9"/>
  <c r="V168" i="9"/>
  <c r="R168" i="9"/>
  <c r="L168" i="9"/>
  <c r="I168" i="9"/>
  <c r="E168" i="9"/>
  <c r="Y170" i="9"/>
  <c r="V170" i="9"/>
  <c r="R170" i="9"/>
  <c r="L170" i="9"/>
  <c r="I170" i="9"/>
  <c r="E170" i="9"/>
  <c r="Y174" i="9"/>
  <c r="V174" i="9"/>
  <c r="R174" i="9"/>
  <c r="Y173" i="9"/>
  <c r="V173" i="9"/>
  <c r="R173" i="9"/>
  <c r="Y172" i="9"/>
  <c r="V172" i="9"/>
  <c r="R172" i="9"/>
  <c r="Y171" i="9"/>
  <c r="V171" i="9"/>
  <c r="R171" i="9"/>
  <c r="Y169" i="9"/>
  <c r="V169" i="9"/>
  <c r="R169" i="9"/>
  <c r="Y167" i="9"/>
  <c r="V167" i="9"/>
  <c r="R167" i="9"/>
  <c r="Y166" i="9"/>
  <c r="V166" i="9"/>
  <c r="R166" i="9"/>
  <c r="Y165" i="9"/>
  <c r="V165" i="9"/>
  <c r="R165" i="9"/>
  <c r="Y164" i="9"/>
  <c r="V164" i="9"/>
  <c r="R164" i="9"/>
  <c r="Y163" i="9"/>
  <c r="V163" i="9"/>
  <c r="R163" i="9"/>
  <c r="Y162" i="9"/>
  <c r="V162" i="9"/>
  <c r="R162" i="9"/>
  <c r="Y161" i="9"/>
  <c r="V161" i="9"/>
  <c r="R161" i="9"/>
  <c r="Y160" i="9"/>
  <c r="V160" i="9"/>
  <c r="R160" i="9"/>
  <c r="Y159" i="9"/>
  <c r="V159" i="9"/>
  <c r="R159" i="9"/>
  <c r="Y158" i="9"/>
  <c r="V158" i="9"/>
  <c r="R158" i="9"/>
  <c r="Y157" i="9"/>
  <c r="V157" i="9"/>
  <c r="R157" i="9"/>
  <c r="Y156" i="9"/>
  <c r="V156" i="9"/>
  <c r="R156" i="9"/>
  <c r="Y155" i="9"/>
  <c r="V155" i="9"/>
  <c r="R155" i="9"/>
  <c r="Y154" i="9"/>
  <c r="V154" i="9"/>
  <c r="R154" i="9"/>
  <c r="Y153" i="9"/>
  <c r="V153" i="9"/>
  <c r="R153" i="9"/>
  <c r="Y152" i="9"/>
  <c r="V152" i="9"/>
  <c r="R152" i="9"/>
  <c r="Y151" i="9"/>
  <c r="V151" i="9"/>
  <c r="R151" i="9"/>
  <c r="Y150" i="9"/>
  <c r="V150" i="9"/>
  <c r="R150" i="9"/>
  <c r="Y149" i="9"/>
  <c r="V149" i="9"/>
  <c r="R149" i="9"/>
  <c r="Y148" i="9"/>
  <c r="V148" i="9"/>
  <c r="R148" i="9"/>
  <c r="Y147" i="9"/>
  <c r="V147" i="9"/>
  <c r="R147" i="9"/>
  <c r="Y146" i="9"/>
  <c r="V146" i="9"/>
  <c r="R146" i="9"/>
  <c r="Y145" i="9"/>
  <c r="V145" i="9"/>
  <c r="R145" i="9"/>
  <c r="Y144" i="9"/>
  <c r="V144" i="9"/>
  <c r="R144" i="9"/>
  <c r="Y143" i="9"/>
  <c r="V143" i="9"/>
  <c r="R143" i="9"/>
  <c r="Y142" i="9"/>
  <c r="V142" i="9"/>
  <c r="R142" i="9"/>
  <c r="Y141" i="9"/>
  <c r="V141" i="9"/>
  <c r="R141" i="9"/>
  <c r="Y140" i="9"/>
  <c r="V140" i="9"/>
  <c r="R140" i="9"/>
  <c r="Y139" i="9"/>
  <c r="V139" i="9"/>
  <c r="R139" i="9"/>
  <c r="Y138" i="9"/>
  <c r="V138" i="9"/>
  <c r="R138" i="9"/>
  <c r="Y137" i="9"/>
  <c r="V137" i="9"/>
  <c r="R137" i="9"/>
  <c r="L174" i="9"/>
  <c r="I174" i="9"/>
  <c r="E174" i="9"/>
  <c r="L173" i="9"/>
  <c r="I173" i="9"/>
  <c r="E173" i="9"/>
  <c r="L172" i="9"/>
  <c r="I172" i="9"/>
  <c r="E172" i="9"/>
  <c r="L171" i="9"/>
  <c r="I171" i="9"/>
  <c r="E171" i="9"/>
  <c r="L169" i="9"/>
  <c r="I169" i="9"/>
  <c r="E169" i="9"/>
  <c r="L167" i="9"/>
  <c r="I167" i="9"/>
  <c r="E167" i="9"/>
  <c r="L166" i="9"/>
  <c r="I166" i="9"/>
  <c r="E166" i="9"/>
  <c r="L165" i="9"/>
  <c r="I165" i="9"/>
  <c r="E165" i="9"/>
  <c r="L164" i="9"/>
  <c r="I164" i="9"/>
  <c r="E164" i="9"/>
  <c r="L163" i="9"/>
  <c r="I163" i="9"/>
  <c r="E163" i="9"/>
  <c r="L162" i="9"/>
  <c r="I162" i="9"/>
  <c r="E162" i="9"/>
  <c r="L161" i="9"/>
  <c r="I161" i="9"/>
  <c r="E161" i="9"/>
  <c r="L160" i="9"/>
  <c r="I160" i="9"/>
  <c r="E160" i="9"/>
  <c r="L159" i="9"/>
  <c r="I159" i="9"/>
  <c r="E159" i="9"/>
  <c r="L158" i="9"/>
  <c r="I158" i="9"/>
  <c r="E158" i="9"/>
  <c r="L157" i="9"/>
  <c r="I157" i="9"/>
  <c r="E157" i="9"/>
  <c r="L156" i="9"/>
  <c r="I156" i="9"/>
  <c r="E156" i="9"/>
  <c r="L155" i="9"/>
  <c r="I155" i="9"/>
  <c r="E155" i="9"/>
  <c r="L154" i="9"/>
  <c r="I154" i="9"/>
  <c r="E154" i="9"/>
  <c r="L153" i="9"/>
  <c r="I153" i="9"/>
  <c r="E153" i="9"/>
  <c r="L152" i="9"/>
  <c r="I152" i="9"/>
  <c r="E152" i="9"/>
  <c r="L151" i="9"/>
  <c r="I151" i="9"/>
  <c r="E151" i="9"/>
  <c r="L150" i="9"/>
  <c r="I150" i="9"/>
  <c r="E150" i="9"/>
  <c r="L149" i="9"/>
  <c r="I149" i="9"/>
  <c r="E149" i="9"/>
  <c r="L148" i="9"/>
  <c r="I148" i="9"/>
  <c r="E148" i="9"/>
  <c r="L147" i="9"/>
  <c r="I147" i="9"/>
  <c r="E147" i="9"/>
  <c r="L146" i="9"/>
  <c r="I146" i="9"/>
  <c r="E146" i="9"/>
  <c r="L145" i="9"/>
  <c r="I145" i="9"/>
  <c r="E145" i="9"/>
  <c r="L144" i="9"/>
  <c r="I144" i="9"/>
  <c r="E144" i="9"/>
  <c r="L143" i="9"/>
  <c r="I143" i="9"/>
  <c r="E143" i="9"/>
  <c r="L142" i="9"/>
  <c r="I142" i="9"/>
  <c r="E142" i="9"/>
  <c r="L141" i="9"/>
  <c r="I141" i="9"/>
  <c r="E141" i="9"/>
  <c r="L140" i="9"/>
  <c r="I140" i="9"/>
  <c r="E140" i="9"/>
  <c r="L139" i="9"/>
  <c r="I139" i="9"/>
  <c r="E139" i="9"/>
  <c r="L138" i="9"/>
  <c r="I138" i="9"/>
  <c r="E138" i="9"/>
  <c r="L137" i="9"/>
  <c r="I137" i="9"/>
  <c r="E137" i="9"/>
  <c r="Y128" i="9"/>
  <c r="V128" i="9"/>
  <c r="R128" i="9"/>
  <c r="Y127" i="9"/>
  <c r="V127" i="9"/>
  <c r="R127" i="9"/>
  <c r="Y126" i="9"/>
  <c r="V126" i="9"/>
  <c r="R126" i="9"/>
  <c r="Y125" i="9"/>
  <c r="V125" i="9"/>
  <c r="R125" i="9"/>
  <c r="Y124" i="9"/>
  <c r="V124" i="9"/>
  <c r="R124" i="9"/>
  <c r="Y123" i="9"/>
  <c r="V123" i="9"/>
  <c r="R123" i="9"/>
  <c r="Y122" i="9"/>
  <c r="V122" i="9"/>
  <c r="R122" i="9"/>
  <c r="Y121" i="9"/>
  <c r="V121" i="9"/>
  <c r="R121" i="9"/>
  <c r="Y120" i="9"/>
  <c r="V120" i="9"/>
  <c r="R120" i="9"/>
  <c r="Y119" i="9"/>
  <c r="V119" i="9"/>
  <c r="R119" i="9"/>
  <c r="Y118" i="9"/>
  <c r="V118" i="9"/>
  <c r="R118" i="9"/>
  <c r="Y117" i="9"/>
  <c r="V117" i="9"/>
  <c r="R117" i="9"/>
  <c r="Y116" i="9"/>
  <c r="V116" i="9"/>
  <c r="R116" i="9"/>
  <c r="Y115" i="9"/>
  <c r="V115" i="9"/>
  <c r="R115" i="9"/>
  <c r="Y114" i="9"/>
  <c r="V114" i="9"/>
  <c r="R114" i="9"/>
  <c r="Y113" i="9"/>
  <c r="V113" i="9"/>
  <c r="R113" i="9"/>
  <c r="Y112" i="9"/>
  <c r="V112" i="9"/>
  <c r="R112" i="9"/>
  <c r="Y111" i="9"/>
  <c r="V111" i="9"/>
  <c r="R111" i="9"/>
  <c r="Y110" i="9"/>
  <c r="V110" i="9"/>
  <c r="R110" i="9"/>
  <c r="Y109" i="9"/>
  <c r="V109" i="9"/>
  <c r="R109" i="9"/>
  <c r="Y108" i="9"/>
  <c r="V108" i="9"/>
  <c r="R108" i="9"/>
  <c r="Y107" i="9"/>
  <c r="V107" i="9"/>
  <c r="R107" i="9"/>
  <c r="Y106" i="9"/>
  <c r="V106" i="9"/>
  <c r="R106" i="9"/>
  <c r="Y105" i="9"/>
  <c r="V105" i="9"/>
  <c r="R105" i="9"/>
  <c r="Y104" i="9"/>
  <c r="V104" i="9"/>
  <c r="R104" i="9"/>
  <c r="Y103" i="9"/>
  <c r="V103" i="9"/>
  <c r="R103" i="9"/>
  <c r="Y102" i="9"/>
  <c r="V102" i="9"/>
  <c r="R102" i="9"/>
  <c r="Y101" i="9"/>
  <c r="V101" i="9"/>
  <c r="R101" i="9"/>
  <c r="Y100" i="9"/>
  <c r="V100" i="9"/>
  <c r="R100" i="9"/>
  <c r="Y99" i="9"/>
  <c r="V99" i="9"/>
  <c r="R99" i="9"/>
  <c r="Y98" i="9"/>
  <c r="V98" i="9"/>
  <c r="R98" i="9"/>
  <c r="Y97" i="9"/>
  <c r="V97" i="9"/>
  <c r="R97" i="9"/>
  <c r="Y96" i="9"/>
  <c r="V96" i="9"/>
  <c r="R96" i="9"/>
  <c r="Y95" i="9"/>
  <c r="V95" i="9"/>
  <c r="R95" i="9"/>
  <c r="Y94" i="9"/>
  <c r="V94" i="9"/>
  <c r="R94" i="9"/>
  <c r="Y93" i="9"/>
  <c r="Y129" i="9" s="1"/>
  <c r="X129" i="9" s="1"/>
  <c r="V93" i="9"/>
  <c r="R93" i="9"/>
  <c r="L128" i="9"/>
  <c r="I128" i="9"/>
  <c r="E128" i="9"/>
  <c r="L127" i="9"/>
  <c r="I127" i="9"/>
  <c r="E127" i="9"/>
  <c r="L126" i="9"/>
  <c r="I126" i="9"/>
  <c r="E126" i="9"/>
  <c r="L125" i="9"/>
  <c r="I125" i="9"/>
  <c r="E125" i="9"/>
  <c r="L124" i="9"/>
  <c r="I124" i="9"/>
  <c r="E124" i="9"/>
  <c r="L123" i="9"/>
  <c r="I123" i="9"/>
  <c r="E123" i="9"/>
  <c r="L122" i="9"/>
  <c r="I122" i="9"/>
  <c r="E122" i="9"/>
  <c r="L121" i="9"/>
  <c r="I121" i="9"/>
  <c r="E121" i="9"/>
  <c r="L120" i="9"/>
  <c r="I120" i="9"/>
  <c r="E120" i="9"/>
  <c r="L119" i="9"/>
  <c r="I119" i="9"/>
  <c r="E119" i="9"/>
  <c r="L118" i="9"/>
  <c r="I118" i="9"/>
  <c r="E118" i="9"/>
  <c r="L117" i="9"/>
  <c r="I117" i="9"/>
  <c r="E117" i="9"/>
  <c r="L116" i="9"/>
  <c r="I116" i="9"/>
  <c r="E116" i="9"/>
  <c r="L115" i="9"/>
  <c r="I115" i="9"/>
  <c r="E115" i="9"/>
  <c r="L114" i="9"/>
  <c r="I114" i="9"/>
  <c r="E114" i="9"/>
  <c r="L113" i="9"/>
  <c r="I113" i="9"/>
  <c r="E113" i="9"/>
  <c r="L112" i="9"/>
  <c r="I112" i="9"/>
  <c r="E112" i="9"/>
  <c r="L111" i="9"/>
  <c r="I111" i="9"/>
  <c r="E111" i="9"/>
  <c r="L110" i="9"/>
  <c r="I110" i="9"/>
  <c r="E110" i="9"/>
  <c r="L109" i="9"/>
  <c r="I109" i="9"/>
  <c r="E109" i="9"/>
  <c r="L108" i="9"/>
  <c r="I108" i="9"/>
  <c r="E108" i="9"/>
  <c r="L107" i="9"/>
  <c r="I107" i="9"/>
  <c r="E107" i="9"/>
  <c r="L106" i="9"/>
  <c r="I106" i="9"/>
  <c r="E106" i="9"/>
  <c r="L105" i="9"/>
  <c r="I105" i="9"/>
  <c r="E105" i="9"/>
  <c r="L104" i="9"/>
  <c r="I104" i="9"/>
  <c r="E104" i="9"/>
  <c r="L103" i="9"/>
  <c r="I103" i="9"/>
  <c r="E103" i="9"/>
  <c r="L102" i="9"/>
  <c r="I102" i="9"/>
  <c r="E102" i="9"/>
  <c r="L101" i="9"/>
  <c r="I101" i="9"/>
  <c r="E101" i="9"/>
  <c r="L100" i="9"/>
  <c r="I100" i="9"/>
  <c r="E100" i="9"/>
  <c r="L99" i="9"/>
  <c r="I99" i="9"/>
  <c r="E99" i="9"/>
  <c r="L98" i="9"/>
  <c r="I98" i="9"/>
  <c r="E98" i="9"/>
  <c r="L97" i="9"/>
  <c r="I97" i="9"/>
  <c r="E97" i="9"/>
  <c r="L96" i="9"/>
  <c r="I96" i="9"/>
  <c r="E96" i="9"/>
  <c r="L95" i="9"/>
  <c r="I95" i="9"/>
  <c r="E95" i="9"/>
  <c r="L94" i="9"/>
  <c r="I94" i="9"/>
  <c r="I129" i="9" s="1"/>
  <c r="H129" i="9" s="1"/>
  <c r="E236" i="1" s="1"/>
  <c r="E94" i="9"/>
  <c r="L93" i="9"/>
  <c r="I93" i="9"/>
  <c r="E93" i="9"/>
  <c r="Y85" i="9"/>
  <c r="V85" i="9"/>
  <c r="R85" i="9"/>
  <c r="Y84" i="9"/>
  <c r="V84" i="9"/>
  <c r="R84" i="9"/>
  <c r="Y83" i="9"/>
  <c r="V83" i="9"/>
  <c r="R83" i="9"/>
  <c r="Y82" i="9"/>
  <c r="V82" i="9"/>
  <c r="R82" i="9"/>
  <c r="Y81" i="9"/>
  <c r="V81" i="9"/>
  <c r="R81" i="9"/>
  <c r="Y80" i="9"/>
  <c r="V80" i="9"/>
  <c r="R80" i="9"/>
  <c r="Y79" i="9"/>
  <c r="V79" i="9"/>
  <c r="R79" i="9"/>
  <c r="Y78" i="9"/>
  <c r="V78" i="9"/>
  <c r="R78" i="9"/>
  <c r="Y77" i="9"/>
  <c r="V77" i="9"/>
  <c r="R77" i="9"/>
  <c r="Y76" i="9"/>
  <c r="V76" i="9"/>
  <c r="R76" i="9"/>
  <c r="Y75" i="9"/>
  <c r="V75" i="9"/>
  <c r="R75" i="9"/>
  <c r="Y74" i="9"/>
  <c r="V74" i="9"/>
  <c r="R74" i="9"/>
  <c r="Y73" i="9"/>
  <c r="V73" i="9"/>
  <c r="R73" i="9"/>
  <c r="Y72" i="9"/>
  <c r="V72" i="9"/>
  <c r="R72" i="9"/>
  <c r="Y71" i="9"/>
  <c r="V71" i="9"/>
  <c r="R71" i="9"/>
  <c r="Y70" i="9"/>
  <c r="V70" i="9"/>
  <c r="R70" i="9"/>
  <c r="Y69" i="9"/>
  <c r="V69" i="9"/>
  <c r="R69" i="9"/>
  <c r="Y68" i="9"/>
  <c r="V68" i="9"/>
  <c r="R68" i="9"/>
  <c r="Y67" i="9"/>
  <c r="V67" i="9"/>
  <c r="R67" i="9"/>
  <c r="Y66" i="9"/>
  <c r="V66" i="9"/>
  <c r="R66" i="9"/>
  <c r="Y65" i="9"/>
  <c r="V65" i="9"/>
  <c r="R65" i="9"/>
  <c r="Y64" i="9"/>
  <c r="V64" i="9"/>
  <c r="R64" i="9"/>
  <c r="Y63" i="9"/>
  <c r="V63" i="9"/>
  <c r="R63" i="9"/>
  <c r="Y62" i="9"/>
  <c r="V62" i="9"/>
  <c r="R62" i="9"/>
  <c r="Y61" i="9"/>
  <c r="V61" i="9"/>
  <c r="R61" i="9"/>
  <c r="Y60" i="9"/>
  <c r="V60" i="9"/>
  <c r="R60" i="9"/>
  <c r="Y59" i="9"/>
  <c r="V59" i="9"/>
  <c r="R59" i="9"/>
  <c r="Y58" i="9"/>
  <c r="V58" i="9"/>
  <c r="R58" i="9"/>
  <c r="Y57" i="9"/>
  <c r="V57" i="9"/>
  <c r="R57" i="9"/>
  <c r="Y56" i="9"/>
  <c r="V56" i="9"/>
  <c r="R56" i="9"/>
  <c r="R86" i="9" s="1"/>
  <c r="Y55" i="9"/>
  <c r="V55" i="9"/>
  <c r="R55" i="9"/>
  <c r="Y54" i="9"/>
  <c r="V54" i="9"/>
  <c r="R54" i="9"/>
  <c r="Y53" i="9"/>
  <c r="V53" i="9"/>
  <c r="R53" i="9"/>
  <c r="Y52" i="9"/>
  <c r="V52" i="9"/>
  <c r="R52" i="9"/>
  <c r="Y51" i="9"/>
  <c r="V51" i="9"/>
  <c r="R51" i="9"/>
  <c r="Y50" i="9"/>
  <c r="Y86" i="9" s="1"/>
  <c r="X86" i="9" s="1"/>
  <c r="V50" i="9"/>
  <c r="R50" i="9"/>
  <c r="L85" i="9"/>
  <c r="I85" i="9"/>
  <c r="E85" i="9"/>
  <c r="L84" i="9"/>
  <c r="I84" i="9"/>
  <c r="E84" i="9"/>
  <c r="L83" i="9"/>
  <c r="I83" i="9"/>
  <c r="E83" i="9"/>
  <c r="L82" i="9"/>
  <c r="I82" i="9"/>
  <c r="E82" i="9"/>
  <c r="L81" i="9"/>
  <c r="I81" i="9"/>
  <c r="E81" i="9"/>
  <c r="L80" i="9"/>
  <c r="I80" i="9"/>
  <c r="E80" i="9"/>
  <c r="L79" i="9"/>
  <c r="I79" i="9"/>
  <c r="E79" i="9"/>
  <c r="L78" i="9"/>
  <c r="I78" i="9"/>
  <c r="E78" i="9"/>
  <c r="L77" i="9"/>
  <c r="I77" i="9"/>
  <c r="E77" i="9"/>
  <c r="L76" i="9"/>
  <c r="I76" i="9"/>
  <c r="E76" i="9"/>
  <c r="L75" i="9"/>
  <c r="I75" i="9"/>
  <c r="E75" i="9"/>
  <c r="L74" i="9"/>
  <c r="I74" i="9"/>
  <c r="E74" i="9"/>
  <c r="L73" i="9"/>
  <c r="I73" i="9"/>
  <c r="E73" i="9"/>
  <c r="L72" i="9"/>
  <c r="I72" i="9"/>
  <c r="E72" i="9"/>
  <c r="L71" i="9"/>
  <c r="I71" i="9"/>
  <c r="E71" i="9"/>
  <c r="L70" i="9"/>
  <c r="I70" i="9"/>
  <c r="E70" i="9"/>
  <c r="L69" i="9"/>
  <c r="I69" i="9"/>
  <c r="E69" i="9"/>
  <c r="L68" i="9"/>
  <c r="I68" i="9"/>
  <c r="E68" i="9"/>
  <c r="L67" i="9"/>
  <c r="I67" i="9"/>
  <c r="E67" i="9"/>
  <c r="L66" i="9"/>
  <c r="I66" i="9"/>
  <c r="E66" i="9"/>
  <c r="L65" i="9"/>
  <c r="I65" i="9"/>
  <c r="E65" i="9"/>
  <c r="L64" i="9"/>
  <c r="I64" i="9"/>
  <c r="E64" i="9"/>
  <c r="L63" i="9"/>
  <c r="I63" i="9"/>
  <c r="E63" i="9"/>
  <c r="L62" i="9"/>
  <c r="I62" i="9"/>
  <c r="E62" i="9"/>
  <c r="L61" i="9"/>
  <c r="I61" i="9"/>
  <c r="E61" i="9"/>
  <c r="L60" i="9"/>
  <c r="I60" i="9"/>
  <c r="E60" i="9"/>
  <c r="L59" i="9"/>
  <c r="I59" i="9"/>
  <c r="E59" i="9"/>
  <c r="L58" i="9"/>
  <c r="I58" i="9"/>
  <c r="E58" i="9"/>
  <c r="L57" i="9"/>
  <c r="I57" i="9"/>
  <c r="E57" i="9"/>
  <c r="L56" i="9"/>
  <c r="I56" i="9"/>
  <c r="E56" i="9"/>
  <c r="L55" i="9"/>
  <c r="I55" i="9"/>
  <c r="E55" i="9"/>
  <c r="L54" i="9"/>
  <c r="I54" i="9"/>
  <c r="E54" i="9"/>
  <c r="L53" i="9"/>
  <c r="I53" i="9"/>
  <c r="E53" i="9"/>
  <c r="L52" i="9"/>
  <c r="I52" i="9"/>
  <c r="E52" i="9"/>
  <c r="L51" i="9"/>
  <c r="I51" i="9"/>
  <c r="E51" i="9"/>
  <c r="L50" i="9"/>
  <c r="L86" i="9" s="1"/>
  <c r="K86" i="9" s="1"/>
  <c r="I50" i="9"/>
  <c r="E50" i="9"/>
  <c r="A220" i="1"/>
  <c r="A221" i="1" s="1"/>
  <c r="A222" i="1" s="1"/>
  <c r="Y41" i="9"/>
  <c r="V41" i="9"/>
  <c r="R41" i="9"/>
  <c r="Y40" i="9"/>
  <c r="V40" i="9"/>
  <c r="R40" i="9"/>
  <c r="Y39" i="9"/>
  <c r="V39" i="9"/>
  <c r="R39" i="9"/>
  <c r="Y38" i="9"/>
  <c r="V38" i="9"/>
  <c r="R38" i="9"/>
  <c r="Y37" i="9"/>
  <c r="V37" i="9"/>
  <c r="R37" i="9"/>
  <c r="Y36" i="9"/>
  <c r="V36" i="9"/>
  <c r="R36" i="9"/>
  <c r="Y35" i="9"/>
  <c r="V35" i="9"/>
  <c r="R35" i="9"/>
  <c r="Y34" i="9"/>
  <c r="V34" i="9"/>
  <c r="R34" i="9"/>
  <c r="Y33" i="9"/>
  <c r="V33" i="9"/>
  <c r="R33" i="9"/>
  <c r="Y32" i="9"/>
  <c r="V32" i="9"/>
  <c r="R32" i="9"/>
  <c r="Y31" i="9"/>
  <c r="V31" i="9"/>
  <c r="R31" i="9"/>
  <c r="Y30" i="9"/>
  <c r="V30" i="9"/>
  <c r="R30" i="9"/>
  <c r="Y29" i="9"/>
  <c r="V29" i="9"/>
  <c r="R29" i="9"/>
  <c r="Y28" i="9"/>
  <c r="V28" i="9"/>
  <c r="R28" i="9"/>
  <c r="Y27" i="9"/>
  <c r="V27" i="9"/>
  <c r="R27" i="9"/>
  <c r="Y26" i="9"/>
  <c r="V26" i="9"/>
  <c r="R26" i="9"/>
  <c r="Y25" i="9"/>
  <c r="V25" i="9"/>
  <c r="R25" i="9"/>
  <c r="Y24" i="9"/>
  <c r="V24" i="9"/>
  <c r="R24" i="9"/>
  <c r="Y23" i="9"/>
  <c r="V23" i="9"/>
  <c r="R23" i="9"/>
  <c r="Y22" i="9"/>
  <c r="V22" i="9"/>
  <c r="R22" i="9"/>
  <c r="Y21" i="9"/>
  <c r="V21" i="9"/>
  <c r="R21" i="9"/>
  <c r="Y20" i="9"/>
  <c r="V20" i="9"/>
  <c r="R20" i="9"/>
  <c r="Y19" i="9"/>
  <c r="V19" i="9"/>
  <c r="R19" i="9"/>
  <c r="Y18" i="9"/>
  <c r="V18" i="9"/>
  <c r="R18" i="9"/>
  <c r="Y17" i="9"/>
  <c r="V17" i="9"/>
  <c r="R17" i="9"/>
  <c r="Y16" i="9"/>
  <c r="V16" i="9"/>
  <c r="R16" i="9"/>
  <c r="Y15" i="9"/>
  <c r="V15" i="9"/>
  <c r="R15" i="9"/>
  <c r="Y14" i="9"/>
  <c r="V14" i="9"/>
  <c r="R14" i="9"/>
  <c r="Y13" i="9"/>
  <c r="V13" i="9"/>
  <c r="R13" i="9"/>
  <c r="Y12" i="9"/>
  <c r="V12" i="9"/>
  <c r="R12" i="9"/>
  <c r="Y11" i="9"/>
  <c r="V11" i="9"/>
  <c r="R11" i="9"/>
  <c r="Y10" i="9"/>
  <c r="V10" i="9"/>
  <c r="R10" i="9"/>
  <c r="Y9" i="9"/>
  <c r="V9" i="9"/>
  <c r="R9" i="9"/>
  <c r="Y8" i="9"/>
  <c r="V8" i="9"/>
  <c r="R8" i="9"/>
  <c r="Y7" i="9"/>
  <c r="V7" i="9"/>
  <c r="R7" i="9"/>
  <c r="Y6" i="9"/>
  <c r="Y42" i="9" s="1"/>
  <c r="X42" i="9" s="1"/>
  <c r="V6" i="9"/>
  <c r="R6" i="9"/>
  <c r="A255" i="1"/>
  <c r="A251" i="1"/>
  <c r="A245" i="1"/>
  <c r="A246" i="1" s="1"/>
  <c r="A247" i="1" s="1"/>
  <c r="A235" i="1"/>
  <c r="A236" i="1" s="1"/>
  <c r="A237" i="1" s="1"/>
  <c r="A230" i="1"/>
  <c r="A231" i="1" s="1"/>
  <c r="A232" i="1" s="1"/>
  <c r="A225" i="1"/>
  <c r="A226" i="1" s="1"/>
  <c r="A227" i="1" s="1"/>
  <c r="A215" i="1"/>
  <c r="A216" i="1" s="1"/>
  <c r="A217" i="1" s="1"/>
  <c r="L176" i="9" l="1"/>
  <c r="K176" i="9" s="1"/>
  <c r="Y176" i="9"/>
  <c r="X176" i="9" s="1"/>
  <c r="I86" i="10"/>
  <c r="H86" i="10" s="1"/>
  <c r="E288" i="1"/>
  <c r="L175" i="10"/>
  <c r="K175" i="10" s="1"/>
  <c r="V86" i="9"/>
  <c r="U86" i="9" s="1"/>
  <c r="V129" i="9"/>
  <c r="U129" i="9" s="1"/>
  <c r="L86" i="10"/>
  <c r="K86" i="10" s="1"/>
  <c r="L130" i="10"/>
  <c r="K130" i="10" s="1"/>
  <c r="E289" i="1"/>
  <c r="E86" i="9"/>
  <c r="L129" i="9"/>
  <c r="K129" i="9" s="1"/>
  <c r="E268" i="1"/>
  <c r="E278" i="1"/>
  <c r="V42" i="9"/>
  <c r="U42" i="9" s="1"/>
  <c r="E219" i="1" s="1"/>
  <c r="E269" i="1"/>
  <c r="E279" i="1"/>
  <c r="V130" i="10"/>
  <c r="U130" i="10" s="1"/>
  <c r="E293" i="1"/>
  <c r="Y42" i="10"/>
  <c r="X42" i="10" s="1"/>
  <c r="Y86" i="10"/>
  <c r="X86" i="10" s="1"/>
  <c r="E263" i="1"/>
  <c r="E283" i="1"/>
  <c r="E294" i="1"/>
  <c r="E273" i="1"/>
  <c r="E298" i="1"/>
  <c r="L219" i="10"/>
  <c r="K219" i="10" s="1"/>
  <c r="I86" i="9"/>
  <c r="H86" i="9" s="1"/>
  <c r="V86" i="10"/>
  <c r="U86" i="10" s="1"/>
  <c r="E285" i="1" s="1"/>
  <c r="E264" i="1"/>
  <c r="E274" i="1"/>
  <c r="E284" i="1"/>
  <c r="I175" i="10"/>
  <c r="H175" i="10" s="1"/>
  <c r="E295" i="1" s="1"/>
  <c r="I219" i="10"/>
  <c r="H219" i="10" s="1"/>
  <c r="E219" i="10"/>
  <c r="I130" i="10"/>
  <c r="H130" i="10" s="1"/>
  <c r="E130" i="10"/>
  <c r="D130" i="10" s="1"/>
  <c r="E175" i="10"/>
  <c r="D175" i="10" s="1"/>
  <c r="R130" i="10"/>
  <c r="Q130" i="10" s="1"/>
  <c r="R86" i="10"/>
  <c r="Q86" i="10" s="1"/>
  <c r="E86" i="10"/>
  <c r="E88" i="10" s="1"/>
  <c r="R42" i="10"/>
  <c r="R44" i="10" s="1"/>
  <c r="V176" i="9"/>
  <c r="U176" i="9" s="1"/>
  <c r="E249" i="1" s="1"/>
  <c r="I176" i="9"/>
  <c r="H176" i="9" s="1"/>
  <c r="E247" i="1" s="1"/>
  <c r="R176" i="9"/>
  <c r="Q176" i="9" s="1"/>
  <c r="D249" i="1" s="1"/>
  <c r="F249" i="1" s="1"/>
  <c r="H249" i="1" s="1"/>
  <c r="E176" i="9"/>
  <c r="R129" i="9"/>
  <c r="Q129" i="9" s="1"/>
  <c r="E129" i="9"/>
  <c r="D129" i="9" s="1"/>
  <c r="Q86" i="9"/>
  <c r="R88" i="9"/>
  <c r="D86" i="9"/>
  <c r="R42" i="9"/>
  <c r="Y175" i="7"/>
  <c r="V175" i="7"/>
  <c r="R175" i="7"/>
  <c r="Y174" i="7"/>
  <c r="V174" i="7"/>
  <c r="R174" i="7"/>
  <c r="Y173" i="7"/>
  <c r="V173" i="7"/>
  <c r="R173" i="7"/>
  <c r="Y172" i="7"/>
  <c r="V172" i="7"/>
  <c r="R172" i="7"/>
  <c r="Y171" i="7"/>
  <c r="V171" i="7"/>
  <c r="R171" i="7"/>
  <c r="Y170" i="7"/>
  <c r="V170" i="7"/>
  <c r="R170" i="7"/>
  <c r="Y169" i="7"/>
  <c r="V169" i="7"/>
  <c r="R169" i="7"/>
  <c r="Y168" i="7"/>
  <c r="V168" i="7"/>
  <c r="R168" i="7"/>
  <c r="Y167" i="7"/>
  <c r="V167" i="7"/>
  <c r="R167" i="7"/>
  <c r="Y166" i="7"/>
  <c r="V166" i="7"/>
  <c r="R166" i="7"/>
  <c r="Y165" i="7"/>
  <c r="V165" i="7"/>
  <c r="R165" i="7"/>
  <c r="Y164" i="7"/>
  <c r="V164" i="7"/>
  <c r="R164" i="7"/>
  <c r="Y163" i="7"/>
  <c r="V163" i="7"/>
  <c r="R163" i="7"/>
  <c r="Y162" i="7"/>
  <c r="V162" i="7"/>
  <c r="R162" i="7"/>
  <c r="Y161" i="7"/>
  <c r="V161" i="7"/>
  <c r="R161" i="7"/>
  <c r="Y160" i="7"/>
  <c r="V160" i="7"/>
  <c r="R160" i="7"/>
  <c r="Y159" i="7"/>
  <c r="V159" i="7"/>
  <c r="R159" i="7"/>
  <c r="Y158" i="7"/>
  <c r="V158" i="7"/>
  <c r="R158" i="7"/>
  <c r="Y157" i="7"/>
  <c r="V157" i="7"/>
  <c r="R157" i="7"/>
  <c r="Y156" i="7"/>
  <c r="V156" i="7"/>
  <c r="R156" i="7"/>
  <c r="Y155" i="7"/>
  <c r="V155" i="7"/>
  <c r="R155" i="7"/>
  <c r="Y154" i="7"/>
  <c r="V154" i="7"/>
  <c r="R154" i="7"/>
  <c r="Y153" i="7"/>
  <c r="V153" i="7"/>
  <c r="R153" i="7"/>
  <c r="Y152" i="7"/>
  <c r="V152" i="7"/>
  <c r="R152" i="7"/>
  <c r="Y151" i="7"/>
  <c r="V151" i="7"/>
  <c r="R151" i="7"/>
  <c r="Y150" i="7"/>
  <c r="V150" i="7"/>
  <c r="R150" i="7"/>
  <c r="Y149" i="7"/>
  <c r="V149" i="7"/>
  <c r="R149" i="7"/>
  <c r="Y148" i="7"/>
  <c r="V148" i="7"/>
  <c r="R148" i="7"/>
  <c r="Y147" i="7"/>
  <c r="V147" i="7"/>
  <c r="R147" i="7"/>
  <c r="Y146" i="7"/>
  <c r="V146" i="7"/>
  <c r="R146" i="7"/>
  <c r="Y145" i="7"/>
  <c r="V145" i="7"/>
  <c r="R145" i="7"/>
  <c r="Y144" i="7"/>
  <c r="V144" i="7"/>
  <c r="R144" i="7"/>
  <c r="Y143" i="7"/>
  <c r="V143" i="7"/>
  <c r="R143" i="7"/>
  <c r="Y142" i="7"/>
  <c r="V142" i="7"/>
  <c r="R142" i="7"/>
  <c r="Y141" i="7"/>
  <c r="V141" i="7"/>
  <c r="R141" i="7"/>
  <c r="Y140" i="7"/>
  <c r="V140" i="7"/>
  <c r="R140" i="7"/>
  <c r="L348" i="7"/>
  <c r="I348" i="7"/>
  <c r="E348" i="7"/>
  <c r="L347" i="7"/>
  <c r="I347" i="7"/>
  <c r="E347" i="7"/>
  <c r="L346" i="7"/>
  <c r="I346" i="7"/>
  <c r="E346" i="7"/>
  <c r="L345" i="7"/>
  <c r="I345" i="7"/>
  <c r="E345" i="7"/>
  <c r="L344" i="7"/>
  <c r="I344" i="7"/>
  <c r="E344" i="7"/>
  <c r="L343" i="7"/>
  <c r="I343" i="7"/>
  <c r="E343" i="7"/>
  <c r="L342" i="7"/>
  <c r="I342" i="7"/>
  <c r="E342" i="7"/>
  <c r="L341" i="7"/>
  <c r="I341" i="7"/>
  <c r="E341" i="7"/>
  <c r="L340" i="7"/>
  <c r="I340" i="7"/>
  <c r="E340" i="7"/>
  <c r="L339" i="7"/>
  <c r="I339" i="7"/>
  <c r="E339" i="7"/>
  <c r="L338" i="7"/>
  <c r="I338" i="7"/>
  <c r="E338" i="7"/>
  <c r="L337" i="7"/>
  <c r="I337" i="7"/>
  <c r="E337" i="7"/>
  <c r="L336" i="7"/>
  <c r="I336" i="7"/>
  <c r="E336" i="7"/>
  <c r="L335" i="7"/>
  <c r="I335" i="7"/>
  <c r="E335" i="7"/>
  <c r="L334" i="7"/>
  <c r="I334" i="7"/>
  <c r="E334" i="7"/>
  <c r="L333" i="7"/>
  <c r="I333" i="7"/>
  <c r="E333" i="7"/>
  <c r="L332" i="7"/>
  <c r="I332" i="7"/>
  <c r="E332" i="7"/>
  <c r="L331" i="7"/>
  <c r="I331" i="7"/>
  <c r="E331" i="7"/>
  <c r="L330" i="7"/>
  <c r="I330" i="7"/>
  <c r="E330" i="7"/>
  <c r="L329" i="7"/>
  <c r="I329" i="7"/>
  <c r="E329" i="7"/>
  <c r="L328" i="7"/>
  <c r="I328" i="7"/>
  <c r="E328" i="7"/>
  <c r="L327" i="7"/>
  <c r="I327" i="7"/>
  <c r="E327" i="7"/>
  <c r="L326" i="7"/>
  <c r="I326" i="7"/>
  <c r="E326" i="7"/>
  <c r="L325" i="7"/>
  <c r="I325" i="7"/>
  <c r="E325" i="7"/>
  <c r="L324" i="7"/>
  <c r="I324" i="7"/>
  <c r="E324" i="7"/>
  <c r="L323" i="7"/>
  <c r="I323" i="7"/>
  <c r="E323" i="7"/>
  <c r="L322" i="7"/>
  <c r="I322" i="7"/>
  <c r="E322" i="7"/>
  <c r="L321" i="7"/>
  <c r="I321" i="7"/>
  <c r="E321" i="7"/>
  <c r="L320" i="7"/>
  <c r="I320" i="7"/>
  <c r="E320" i="7"/>
  <c r="L319" i="7"/>
  <c r="I319" i="7"/>
  <c r="E319" i="7"/>
  <c r="L318" i="7"/>
  <c r="I318" i="7"/>
  <c r="E318" i="7"/>
  <c r="L317" i="7"/>
  <c r="I317" i="7"/>
  <c r="E317" i="7"/>
  <c r="L316" i="7"/>
  <c r="I316" i="7"/>
  <c r="E316" i="7"/>
  <c r="L315" i="7"/>
  <c r="I315" i="7"/>
  <c r="E315" i="7"/>
  <c r="L314" i="7"/>
  <c r="I314" i="7"/>
  <c r="E314" i="7"/>
  <c r="L313" i="7"/>
  <c r="I313" i="7"/>
  <c r="I349" i="7" s="1"/>
  <c r="H349" i="7" s="1"/>
  <c r="E204" i="1" s="1"/>
  <c r="E313" i="7"/>
  <c r="L305" i="7"/>
  <c r="I305" i="7"/>
  <c r="E305" i="7"/>
  <c r="L304" i="7"/>
  <c r="I304" i="7"/>
  <c r="E304" i="7"/>
  <c r="L303" i="7"/>
  <c r="I303" i="7"/>
  <c r="E303" i="7"/>
  <c r="L302" i="7"/>
  <c r="I302" i="7"/>
  <c r="E302" i="7"/>
  <c r="L301" i="7"/>
  <c r="I301" i="7"/>
  <c r="E301" i="7"/>
  <c r="L300" i="7"/>
  <c r="I300" i="7"/>
  <c r="E300" i="7"/>
  <c r="L299" i="7"/>
  <c r="I299" i="7"/>
  <c r="E299" i="7"/>
  <c r="L298" i="7"/>
  <c r="I298" i="7"/>
  <c r="E298" i="7"/>
  <c r="L297" i="7"/>
  <c r="I297" i="7"/>
  <c r="E297" i="7"/>
  <c r="L296" i="7"/>
  <c r="I296" i="7"/>
  <c r="E296" i="7"/>
  <c r="L295" i="7"/>
  <c r="I295" i="7"/>
  <c r="E295" i="7"/>
  <c r="L294" i="7"/>
  <c r="I294" i="7"/>
  <c r="E294" i="7"/>
  <c r="L293" i="7"/>
  <c r="I293" i="7"/>
  <c r="E293" i="7"/>
  <c r="L292" i="7"/>
  <c r="I292" i="7"/>
  <c r="E292" i="7"/>
  <c r="L291" i="7"/>
  <c r="I291" i="7"/>
  <c r="E291" i="7"/>
  <c r="L290" i="7"/>
  <c r="I290" i="7"/>
  <c r="E290" i="7"/>
  <c r="L289" i="7"/>
  <c r="I289" i="7"/>
  <c r="E289" i="7"/>
  <c r="L288" i="7"/>
  <c r="I288" i="7"/>
  <c r="E288" i="7"/>
  <c r="L287" i="7"/>
  <c r="I287" i="7"/>
  <c r="E287" i="7"/>
  <c r="L286" i="7"/>
  <c r="I286" i="7"/>
  <c r="E286" i="7"/>
  <c r="L285" i="7"/>
  <c r="I285" i="7"/>
  <c r="E285" i="7"/>
  <c r="L284" i="7"/>
  <c r="I284" i="7"/>
  <c r="E284" i="7"/>
  <c r="L283" i="7"/>
  <c r="I283" i="7"/>
  <c r="E283" i="7"/>
  <c r="L282" i="7"/>
  <c r="I282" i="7"/>
  <c r="E282" i="7"/>
  <c r="L281" i="7"/>
  <c r="I281" i="7"/>
  <c r="E281" i="7"/>
  <c r="L280" i="7"/>
  <c r="I280" i="7"/>
  <c r="E280" i="7"/>
  <c r="L279" i="7"/>
  <c r="I279" i="7"/>
  <c r="E279" i="7"/>
  <c r="L278" i="7"/>
  <c r="I278" i="7"/>
  <c r="E278" i="7"/>
  <c r="L277" i="7"/>
  <c r="I277" i="7"/>
  <c r="E277" i="7"/>
  <c r="L276" i="7"/>
  <c r="I276" i="7"/>
  <c r="E276" i="7"/>
  <c r="L275" i="7"/>
  <c r="I275" i="7"/>
  <c r="E275" i="7"/>
  <c r="L274" i="7"/>
  <c r="I274" i="7"/>
  <c r="E274" i="7"/>
  <c r="L273" i="7"/>
  <c r="I273" i="7"/>
  <c r="E273" i="7"/>
  <c r="L272" i="7"/>
  <c r="I272" i="7"/>
  <c r="E272" i="7"/>
  <c r="L271" i="7"/>
  <c r="I271" i="7"/>
  <c r="E271" i="7"/>
  <c r="L270" i="7"/>
  <c r="I270" i="7"/>
  <c r="E270" i="7"/>
  <c r="L261" i="7"/>
  <c r="I261" i="7"/>
  <c r="E261" i="7"/>
  <c r="L260" i="7"/>
  <c r="I260" i="7"/>
  <c r="E260" i="7"/>
  <c r="L259" i="7"/>
  <c r="I259" i="7"/>
  <c r="E259" i="7"/>
  <c r="L258" i="7"/>
  <c r="I258" i="7"/>
  <c r="E258" i="7"/>
  <c r="L257" i="7"/>
  <c r="I257" i="7"/>
  <c r="E257" i="7"/>
  <c r="L256" i="7"/>
  <c r="I256" i="7"/>
  <c r="E256" i="7"/>
  <c r="L255" i="7"/>
  <c r="I255" i="7"/>
  <c r="E255" i="7"/>
  <c r="L254" i="7"/>
  <c r="I254" i="7"/>
  <c r="E254" i="7"/>
  <c r="L253" i="7"/>
  <c r="I253" i="7"/>
  <c r="E253" i="7"/>
  <c r="L252" i="7"/>
  <c r="I252" i="7"/>
  <c r="E252" i="7"/>
  <c r="L251" i="7"/>
  <c r="I251" i="7"/>
  <c r="E251" i="7"/>
  <c r="L250" i="7"/>
  <c r="I250" i="7"/>
  <c r="E250" i="7"/>
  <c r="L249" i="7"/>
  <c r="I249" i="7"/>
  <c r="E249" i="7"/>
  <c r="L248" i="7"/>
  <c r="I248" i="7"/>
  <c r="E248" i="7"/>
  <c r="L247" i="7"/>
  <c r="I247" i="7"/>
  <c r="E247" i="7"/>
  <c r="L246" i="7"/>
  <c r="I246" i="7"/>
  <c r="E246" i="7"/>
  <c r="L245" i="7"/>
  <c r="I245" i="7"/>
  <c r="E245" i="7"/>
  <c r="L244" i="7"/>
  <c r="I244" i="7"/>
  <c r="E244" i="7"/>
  <c r="L243" i="7"/>
  <c r="I243" i="7"/>
  <c r="E243" i="7"/>
  <c r="L242" i="7"/>
  <c r="I242" i="7"/>
  <c r="E242" i="7"/>
  <c r="L241" i="7"/>
  <c r="I241" i="7"/>
  <c r="E241" i="7"/>
  <c r="L240" i="7"/>
  <c r="I240" i="7"/>
  <c r="E240" i="7"/>
  <c r="L239" i="7"/>
  <c r="I239" i="7"/>
  <c r="E239" i="7"/>
  <c r="L238" i="7"/>
  <c r="I238" i="7"/>
  <c r="E238" i="7"/>
  <c r="L237" i="7"/>
  <c r="I237" i="7"/>
  <c r="E237" i="7"/>
  <c r="L236" i="7"/>
  <c r="I236" i="7"/>
  <c r="E236" i="7"/>
  <c r="L235" i="7"/>
  <c r="I235" i="7"/>
  <c r="E235" i="7"/>
  <c r="L234" i="7"/>
  <c r="I234" i="7"/>
  <c r="E234" i="7"/>
  <c r="L233" i="7"/>
  <c r="I233" i="7"/>
  <c r="E233" i="7"/>
  <c r="L232" i="7"/>
  <c r="I232" i="7"/>
  <c r="E232" i="7"/>
  <c r="L231" i="7"/>
  <c r="I231" i="7"/>
  <c r="E231" i="7"/>
  <c r="L230" i="7"/>
  <c r="I230" i="7"/>
  <c r="E230" i="7"/>
  <c r="L229" i="7"/>
  <c r="I229" i="7"/>
  <c r="E229" i="7"/>
  <c r="L228" i="7"/>
  <c r="I228" i="7"/>
  <c r="E228" i="7"/>
  <c r="L227" i="7"/>
  <c r="I227" i="7"/>
  <c r="E227" i="7"/>
  <c r="L226" i="7"/>
  <c r="I226" i="7"/>
  <c r="E226" i="7"/>
  <c r="L225" i="7"/>
  <c r="I225" i="7"/>
  <c r="E225" i="7"/>
  <c r="L216" i="7"/>
  <c r="I216" i="7"/>
  <c r="E216" i="7"/>
  <c r="L215" i="7"/>
  <c r="I215" i="7"/>
  <c r="E215" i="7"/>
  <c r="L214" i="7"/>
  <c r="I214" i="7"/>
  <c r="E214" i="7"/>
  <c r="L213" i="7"/>
  <c r="I213" i="7"/>
  <c r="E213" i="7"/>
  <c r="L212" i="7"/>
  <c r="I212" i="7"/>
  <c r="E212" i="7"/>
  <c r="L211" i="7"/>
  <c r="I211" i="7"/>
  <c r="E211" i="7"/>
  <c r="L210" i="7"/>
  <c r="I210" i="7"/>
  <c r="E210" i="7"/>
  <c r="L209" i="7"/>
  <c r="I209" i="7"/>
  <c r="E209" i="7"/>
  <c r="L208" i="7"/>
  <c r="I208" i="7"/>
  <c r="E208" i="7"/>
  <c r="L207" i="7"/>
  <c r="I207" i="7"/>
  <c r="E207" i="7"/>
  <c r="L206" i="7"/>
  <c r="I206" i="7"/>
  <c r="E206" i="7"/>
  <c r="L205" i="7"/>
  <c r="I205" i="7"/>
  <c r="E205" i="7"/>
  <c r="L204" i="7"/>
  <c r="I204" i="7"/>
  <c r="E204" i="7"/>
  <c r="L203" i="7"/>
  <c r="I203" i="7"/>
  <c r="E203" i="7"/>
  <c r="L202" i="7"/>
  <c r="I202" i="7"/>
  <c r="E202" i="7"/>
  <c r="L201" i="7"/>
  <c r="I201" i="7"/>
  <c r="E201" i="7"/>
  <c r="L200" i="7"/>
  <c r="I200" i="7"/>
  <c r="E200" i="7"/>
  <c r="L199" i="7"/>
  <c r="I199" i="7"/>
  <c r="E199" i="7"/>
  <c r="L198" i="7"/>
  <c r="I198" i="7"/>
  <c r="E198" i="7"/>
  <c r="L197" i="7"/>
  <c r="I197" i="7"/>
  <c r="E197" i="7"/>
  <c r="L196" i="7"/>
  <c r="I196" i="7"/>
  <c r="E196" i="7"/>
  <c r="L195" i="7"/>
  <c r="I195" i="7"/>
  <c r="E195" i="7"/>
  <c r="L194" i="7"/>
  <c r="I194" i="7"/>
  <c r="E194" i="7"/>
  <c r="L193" i="7"/>
  <c r="I193" i="7"/>
  <c r="E193" i="7"/>
  <c r="L192" i="7"/>
  <c r="I192" i="7"/>
  <c r="E192" i="7"/>
  <c r="L191" i="7"/>
  <c r="I191" i="7"/>
  <c r="E191" i="7"/>
  <c r="L190" i="7"/>
  <c r="I190" i="7"/>
  <c r="E190" i="7"/>
  <c r="L189" i="7"/>
  <c r="I189" i="7"/>
  <c r="E189" i="7"/>
  <c r="L188" i="7"/>
  <c r="I188" i="7"/>
  <c r="E188" i="7"/>
  <c r="L187" i="7"/>
  <c r="I187" i="7"/>
  <c r="E187" i="7"/>
  <c r="L186" i="7"/>
  <c r="I186" i="7"/>
  <c r="E186" i="7"/>
  <c r="L185" i="7"/>
  <c r="I185" i="7"/>
  <c r="E185" i="7"/>
  <c r="L184" i="7"/>
  <c r="I184" i="7"/>
  <c r="E184" i="7"/>
  <c r="L183" i="7"/>
  <c r="I183" i="7"/>
  <c r="E183" i="7"/>
  <c r="L182" i="7"/>
  <c r="I182" i="7"/>
  <c r="E182" i="7"/>
  <c r="L181" i="7"/>
  <c r="I181" i="7"/>
  <c r="E181" i="7"/>
  <c r="L173" i="7"/>
  <c r="I173" i="7"/>
  <c r="E173" i="7"/>
  <c r="L172" i="7"/>
  <c r="I172" i="7"/>
  <c r="E172" i="7"/>
  <c r="L171" i="7"/>
  <c r="I171" i="7"/>
  <c r="E171" i="7"/>
  <c r="L170" i="7"/>
  <c r="I170" i="7"/>
  <c r="E170" i="7"/>
  <c r="L169" i="7"/>
  <c r="I169" i="7"/>
  <c r="E169" i="7"/>
  <c r="L168" i="7"/>
  <c r="I168" i="7"/>
  <c r="E168" i="7"/>
  <c r="L167" i="7"/>
  <c r="I167" i="7"/>
  <c r="E167" i="7"/>
  <c r="L166" i="7"/>
  <c r="I166" i="7"/>
  <c r="E166" i="7"/>
  <c r="L165" i="7"/>
  <c r="I165" i="7"/>
  <c r="E165" i="7"/>
  <c r="L164" i="7"/>
  <c r="I164" i="7"/>
  <c r="E164" i="7"/>
  <c r="L163" i="7"/>
  <c r="I163" i="7"/>
  <c r="E163" i="7"/>
  <c r="L162" i="7"/>
  <c r="I162" i="7"/>
  <c r="E162" i="7"/>
  <c r="L161" i="7"/>
  <c r="I161" i="7"/>
  <c r="E161" i="7"/>
  <c r="L160" i="7"/>
  <c r="I160" i="7"/>
  <c r="E160" i="7"/>
  <c r="L159" i="7"/>
  <c r="I159" i="7"/>
  <c r="E159" i="7"/>
  <c r="L158" i="7"/>
  <c r="I158" i="7"/>
  <c r="E158" i="7"/>
  <c r="L157" i="7"/>
  <c r="I157" i="7"/>
  <c r="E157" i="7"/>
  <c r="L156" i="7"/>
  <c r="I156" i="7"/>
  <c r="E156" i="7"/>
  <c r="L155" i="7"/>
  <c r="I155" i="7"/>
  <c r="E155" i="7"/>
  <c r="L154" i="7"/>
  <c r="I154" i="7"/>
  <c r="E154" i="7"/>
  <c r="L153" i="7"/>
  <c r="I153" i="7"/>
  <c r="E153" i="7"/>
  <c r="L152" i="7"/>
  <c r="I152" i="7"/>
  <c r="E152" i="7"/>
  <c r="L151" i="7"/>
  <c r="I151" i="7"/>
  <c r="E151" i="7"/>
  <c r="L150" i="7"/>
  <c r="I150" i="7"/>
  <c r="E150" i="7"/>
  <c r="L149" i="7"/>
  <c r="I149" i="7"/>
  <c r="E149" i="7"/>
  <c r="L148" i="7"/>
  <c r="I148" i="7"/>
  <c r="E148" i="7"/>
  <c r="L147" i="7"/>
  <c r="I147" i="7"/>
  <c r="E147" i="7"/>
  <c r="L146" i="7"/>
  <c r="I146" i="7"/>
  <c r="E146" i="7"/>
  <c r="L145" i="7"/>
  <c r="I145" i="7"/>
  <c r="E145" i="7"/>
  <c r="L144" i="7"/>
  <c r="I144" i="7"/>
  <c r="E144" i="7"/>
  <c r="L143" i="7"/>
  <c r="I143" i="7"/>
  <c r="E143" i="7"/>
  <c r="L142" i="7"/>
  <c r="I142" i="7"/>
  <c r="E142" i="7"/>
  <c r="L141" i="7"/>
  <c r="I141" i="7"/>
  <c r="E141" i="7"/>
  <c r="L140" i="7"/>
  <c r="I140" i="7"/>
  <c r="E140" i="7"/>
  <c r="L139" i="7"/>
  <c r="I139" i="7"/>
  <c r="E139" i="7"/>
  <c r="L138" i="7"/>
  <c r="L174" i="7" s="1"/>
  <c r="K174" i="7" s="1"/>
  <c r="I138" i="7"/>
  <c r="E138" i="7"/>
  <c r="Y131" i="7"/>
  <c r="V131" i="7"/>
  <c r="R131" i="7"/>
  <c r="Y130" i="7"/>
  <c r="V130" i="7"/>
  <c r="R130" i="7"/>
  <c r="Y129" i="7"/>
  <c r="V129" i="7"/>
  <c r="R129" i="7"/>
  <c r="Y128" i="7"/>
  <c r="V128" i="7"/>
  <c r="R128" i="7"/>
  <c r="Y127" i="7"/>
  <c r="V127" i="7"/>
  <c r="R127" i="7"/>
  <c r="Y126" i="7"/>
  <c r="V126" i="7"/>
  <c r="R126" i="7"/>
  <c r="Y125" i="7"/>
  <c r="V125" i="7"/>
  <c r="R125" i="7"/>
  <c r="Y124" i="7"/>
  <c r="V124" i="7"/>
  <c r="R124" i="7"/>
  <c r="Y123" i="7"/>
  <c r="V123" i="7"/>
  <c r="R123" i="7"/>
  <c r="Y122" i="7"/>
  <c r="V122" i="7"/>
  <c r="R122" i="7"/>
  <c r="Y121" i="7"/>
  <c r="V121" i="7"/>
  <c r="R121" i="7"/>
  <c r="Y120" i="7"/>
  <c r="V120" i="7"/>
  <c r="R120" i="7"/>
  <c r="Y119" i="7"/>
  <c r="V119" i="7"/>
  <c r="R119" i="7"/>
  <c r="Y118" i="7"/>
  <c r="V118" i="7"/>
  <c r="R118" i="7"/>
  <c r="Y117" i="7"/>
  <c r="V117" i="7"/>
  <c r="R117" i="7"/>
  <c r="Y116" i="7"/>
  <c r="V116" i="7"/>
  <c r="R116" i="7"/>
  <c r="Y115" i="7"/>
  <c r="V115" i="7"/>
  <c r="R115" i="7"/>
  <c r="Y114" i="7"/>
  <c r="V114" i="7"/>
  <c r="R114" i="7"/>
  <c r="Y113" i="7"/>
  <c r="V113" i="7"/>
  <c r="R113" i="7"/>
  <c r="Y112" i="7"/>
  <c r="V112" i="7"/>
  <c r="R112" i="7"/>
  <c r="Y111" i="7"/>
  <c r="V111" i="7"/>
  <c r="R111" i="7"/>
  <c r="Y110" i="7"/>
  <c r="V110" i="7"/>
  <c r="R110" i="7"/>
  <c r="Y109" i="7"/>
  <c r="V109" i="7"/>
  <c r="R109" i="7"/>
  <c r="Y108" i="7"/>
  <c r="V108" i="7"/>
  <c r="R108" i="7"/>
  <c r="Y107" i="7"/>
  <c r="V107" i="7"/>
  <c r="R107" i="7"/>
  <c r="Y106" i="7"/>
  <c r="V106" i="7"/>
  <c r="R106" i="7"/>
  <c r="Y105" i="7"/>
  <c r="V105" i="7"/>
  <c r="R105" i="7"/>
  <c r="Y104" i="7"/>
  <c r="V104" i="7"/>
  <c r="R104" i="7"/>
  <c r="Y103" i="7"/>
  <c r="V103" i="7"/>
  <c r="R103" i="7"/>
  <c r="Y102" i="7"/>
  <c r="V102" i="7"/>
  <c r="R102" i="7"/>
  <c r="Y101" i="7"/>
  <c r="V101" i="7"/>
  <c r="R101" i="7"/>
  <c r="Y100" i="7"/>
  <c r="V100" i="7"/>
  <c r="R100" i="7"/>
  <c r="Y99" i="7"/>
  <c r="V99" i="7"/>
  <c r="R99" i="7"/>
  <c r="Y98" i="7"/>
  <c r="V98" i="7"/>
  <c r="R98" i="7"/>
  <c r="Y97" i="7"/>
  <c r="V97" i="7"/>
  <c r="R97" i="7"/>
  <c r="Y96" i="7"/>
  <c r="V96" i="7"/>
  <c r="R96" i="7"/>
  <c r="L130" i="7"/>
  <c r="I130" i="7"/>
  <c r="E130" i="7"/>
  <c r="L129" i="7"/>
  <c r="I129" i="7"/>
  <c r="E129" i="7"/>
  <c r="L128" i="7"/>
  <c r="I128" i="7"/>
  <c r="E128" i="7"/>
  <c r="L127" i="7"/>
  <c r="I127" i="7"/>
  <c r="E127" i="7"/>
  <c r="L126" i="7"/>
  <c r="I126" i="7"/>
  <c r="E126" i="7"/>
  <c r="L125" i="7"/>
  <c r="I125" i="7"/>
  <c r="E125" i="7"/>
  <c r="L124" i="7"/>
  <c r="I124" i="7"/>
  <c r="E124" i="7"/>
  <c r="L123" i="7"/>
  <c r="I123" i="7"/>
  <c r="E123" i="7"/>
  <c r="L122" i="7"/>
  <c r="I122" i="7"/>
  <c r="E122" i="7"/>
  <c r="L121" i="7"/>
  <c r="I121" i="7"/>
  <c r="E121" i="7"/>
  <c r="L120" i="7"/>
  <c r="I120" i="7"/>
  <c r="E120" i="7"/>
  <c r="L119" i="7"/>
  <c r="I119" i="7"/>
  <c r="E119" i="7"/>
  <c r="L118" i="7"/>
  <c r="I118" i="7"/>
  <c r="E118" i="7"/>
  <c r="L117" i="7"/>
  <c r="I117" i="7"/>
  <c r="E117" i="7"/>
  <c r="L116" i="7"/>
  <c r="I116" i="7"/>
  <c r="E116" i="7"/>
  <c r="L115" i="7"/>
  <c r="I115" i="7"/>
  <c r="E115" i="7"/>
  <c r="L114" i="7"/>
  <c r="I114" i="7"/>
  <c r="E114" i="7"/>
  <c r="L113" i="7"/>
  <c r="I113" i="7"/>
  <c r="E113" i="7"/>
  <c r="L112" i="7"/>
  <c r="I112" i="7"/>
  <c r="E112" i="7"/>
  <c r="L111" i="7"/>
  <c r="I111" i="7"/>
  <c r="E111" i="7"/>
  <c r="L110" i="7"/>
  <c r="I110" i="7"/>
  <c r="E110" i="7"/>
  <c r="L109" i="7"/>
  <c r="I109" i="7"/>
  <c r="E109" i="7"/>
  <c r="L108" i="7"/>
  <c r="I108" i="7"/>
  <c r="E108" i="7"/>
  <c r="L107" i="7"/>
  <c r="I107" i="7"/>
  <c r="E107" i="7"/>
  <c r="L106" i="7"/>
  <c r="I106" i="7"/>
  <c r="E106" i="7"/>
  <c r="L105" i="7"/>
  <c r="I105" i="7"/>
  <c r="E105" i="7"/>
  <c r="L104" i="7"/>
  <c r="I104" i="7"/>
  <c r="E104" i="7"/>
  <c r="L103" i="7"/>
  <c r="I103" i="7"/>
  <c r="E103" i="7"/>
  <c r="L102" i="7"/>
  <c r="I102" i="7"/>
  <c r="E102" i="7"/>
  <c r="L101" i="7"/>
  <c r="I101" i="7"/>
  <c r="E101" i="7"/>
  <c r="L100" i="7"/>
  <c r="I100" i="7"/>
  <c r="E100" i="7"/>
  <c r="L99" i="7"/>
  <c r="I99" i="7"/>
  <c r="E99" i="7"/>
  <c r="L98" i="7"/>
  <c r="I98" i="7"/>
  <c r="E98" i="7"/>
  <c r="L97" i="7"/>
  <c r="I97" i="7"/>
  <c r="E97" i="7"/>
  <c r="L96" i="7"/>
  <c r="I96" i="7"/>
  <c r="E96" i="7"/>
  <c r="L95" i="7"/>
  <c r="I95" i="7"/>
  <c r="E95" i="7"/>
  <c r="Y71" i="7"/>
  <c r="V71" i="7"/>
  <c r="R71" i="7"/>
  <c r="L71" i="7"/>
  <c r="I71" i="7"/>
  <c r="E71" i="7"/>
  <c r="R64" i="7"/>
  <c r="R63" i="7"/>
  <c r="Y86" i="7"/>
  <c r="V86" i="7"/>
  <c r="R86" i="7"/>
  <c r="Y85" i="7"/>
  <c r="V85" i="7"/>
  <c r="R85" i="7"/>
  <c r="Y84" i="7"/>
  <c r="V84" i="7"/>
  <c r="R84" i="7"/>
  <c r="Y83" i="7"/>
  <c r="V83" i="7"/>
  <c r="R83" i="7"/>
  <c r="Y82" i="7"/>
  <c r="V82" i="7"/>
  <c r="R82" i="7"/>
  <c r="Y81" i="7"/>
  <c r="V81" i="7"/>
  <c r="R81" i="7"/>
  <c r="Y80" i="7"/>
  <c r="V80" i="7"/>
  <c r="R80" i="7"/>
  <c r="Y79" i="7"/>
  <c r="V79" i="7"/>
  <c r="R79" i="7"/>
  <c r="Y78" i="7"/>
  <c r="V78" i="7"/>
  <c r="R78" i="7"/>
  <c r="Y77" i="7"/>
  <c r="V77" i="7"/>
  <c r="R77" i="7"/>
  <c r="Y76" i="7"/>
  <c r="V76" i="7"/>
  <c r="R76" i="7"/>
  <c r="Y75" i="7"/>
  <c r="V75" i="7"/>
  <c r="R75" i="7"/>
  <c r="Y74" i="7"/>
  <c r="V74" i="7"/>
  <c r="R74" i="7"/>
  <c r="Y73" i="7"/>
  <c r="V73" i="7"/>
  <c r="R73" i="7"/>
  <c r="Y72" i="7"/>
  <c r="V72" i="7"/>
  <c r="R72" i="7"/>
  <c r="Y70" i="7"/>
  <c r="V70" i="7"/>
  <c r="R70" i="7"/>
  <c r="Y69" i="7"/>
  <c r="V69" i="7"/>
  <c r="R69" i="7"/>
  <c r="Y68" i="7"/>
  <c r="V68" i="7"/>
  <c r="R68" i="7"/>
  <c r="Y67" i="7"/>
  <c r="V67" i="7"/>
  <c r="R67" i="7"/>
  <c r="Y66" i="7"/>
  <c r="V66" i="7"/>
  <c r="R66" i="7"/>
  <c r="Y65" i="7"/>
  <c r="V65" i="7"/>
  <c r="R65" i="7"/>
  <c r="Y64" i="7"/>
  <c r="V64" i="7"/>
  <c r="Y63" i="7"/>
  <c r="V63" i="7"/>
  <c r="Y62" i="7"/>
  <c r="V62" i="7"/>
  <c r="R62" i="7"/>
  <c r="Y61" i="7"/>
  <c r="V61" i="7"/>
  <c r="R61" i="7"/>
  <c r="Y60" i="7"/>
  <c r="V60" i="7"/>
  <c r="R60" i="7"/>
  <c r="Y59" i="7"/>
  <c r="V59" i="7"/>
  <c r="R59" i="7"/>
  <c r="Y58" i="7"/>
  <c r="V58" i="7"/>
  <c r="R58" i="7"/>
  <c r="Y57" i="7"/>
  <c r="V57" i="7"/>
  <c r="R57" i="7"/>
  <c r="Y56" i="7"/>
  <c r="V56" i="7"/>
  <c r="R56" i="7"/>
  <c r="Y55" i="7"/>
  <c r="V55" i="7"/>
  <c r="R55" i="7"/>
  <c r="Y54" i="7"/>
  <c r="V54" i="7"/>
  <c r="R54" i="7"/>
  <c r="Y53" i="7"/>
  <c r="V53" i="7"/>
  <c r="R53" i="7"/>
  <c r="Y52" i="7"/>
  <c r="V52" i="7"/>
  <c r="R52" i="7"/>
  <c r="Y51" i="7"/>
  <c r="V51" i="7"/>
  <c r="R51" i="7"/>
  <c r="Y50" i="7"/>
  <c r="V50" i="7"/>
  <c r="R50" i="7"/>
  <c r="L86" i="7"/>
  <c r="I86" i="7"/>
  <c r="E86" i="7"/>
  <c r="L85" i="7"/>
  <c r="I85" i="7"/>
  <c r="E85" i="7"/>
  <c r="L84" i="7"/>
  <c r="I84" i="7"/>
  <c r="E84" i="7"/>
  <c r="L83" i="7"/>
  <c r="I83" i="7"/>
  <c r="E83" i="7"/>
  <c r="L82" i="7"/>
  <c r="I82" i="7"/>
  <c r="E82" i="7"/>
  <c r="L81" i="7"/>
  <c r="I81" i="7"/>
  <c r="E81" i="7"/>
  <c r="L80" i="7"/>
  <c r="I80" i="7"/>
  <c r="E80" i="7"/>
  <c r="L79" i="7"/>
  <c r="I79" i="7"/>
  <c r="E79" i="7"/>
  <c r="L78" i="7"/>
  <c r="I78" i="7"/>
  <c r="E78" i="7"/>
  <c r="L77" i="7"/>
  <c r="I77" i="7"/>
  <c r="E77" i="7"/>
  <c r="L76" i="7"/>
  <c r="I76" i="7"/>
  <c r="E76" i="7"/>
  <c r="L75" i="7"/>
  <c r="I75" i="7"/>
  <c r="E75" i="7"/>
  <c r="L74" i="7"/>
  <c r="I74" i="7"/>
  <c r="E74" i="7"/>
  <c r="L73" i="7"/>
  <c r="I73" i="7"/>
  <c r="E73" i="7"/>
  <c r="L72" i="7"/>
  <c r="I72" i="7"/>
  <c r="E72" i="7"/>
  <c r="L70" i="7"/>
  <c r="I70" i="7"/>
  <c r="E70" i="7"/>
  <c r="L69" i="7"/>
  <c r="I69" i="7"/>
  <c r="E69" i="7"/>
  <c r="L68" i="7"/>
  <c r="I68" i="7"/>
  <c r="E68" i="7"/>
  <c r="L67" i="7"/>
  <c r="I67" i="7"/>
  <c r="E67" i="7"/>
  <c r="L66" i="7"/>
  <c r="I66" i="7"/>
  <c r="E66" i="7"/>
  <c r="L65" i="7"/>
  <c r="I65" i="7"/>
  <c r="E65" i="7"/>
  <c r="L64" i="7"/>
  <c r="I64" i="7"/>
  <c r="E64" i="7"/>
  <c r="L63" i="7"/>
  <c r="I63" i="7"/>
  <c r="E63" i="7"/>
  <c r="L62" i="7"/>
  <c r="I62" i="7"/>
  <c r="E62" i="7"/>
  <c r="L61" i="7"/>
  <c r="I61" i="7"/>
  <c r="E61" i="7"/>
  <c r="L60" i="7"/>
  <c r="I60" i="7"/>
  <c r="E60" i="7"/>
  <c r="L59" i="7"/>
  <c r="I59" i="7"/>
  <c r="E59" i="7"/>
  <c r="L58" i="7"/>
  <c r="I58" i="7"/>
  <c r="E58" i="7"/>
  <c r="L57" i="7"/>
  <c r="I57" i="7"/>
  <c r="E57" i="7"/>
  <c r="L56" i="7"/>
  <c r="I56" i="7"/>
  <c r="E56" i="7"/>
  <c r="L55" i="7"/>
  <c r="I55" i="7"/>
  <c r="E55" i="7"/>
  <c r="L54" i="7"/>
  <c r="I54" i="7"/>
  <c r="E54" i="7"/>
  <c r="L53" i="7"/>
  <c r="I53" i="7"/>
  <c r="E53" i="7"/>
  <c r="L52" i="7"/>
  <c r="I52" i="7"/>
  <c r="E52" i="7"/>
  <c r="L51" i="7"/>
  <c r="I51" i="7"/>
  <c r="E51" i="7"/>
  <c r="L50" i="7"/>
  <c r="I50" i="7"/>
  <c r="E50" i="7"/>
  <c r="L41" i="10"/>
  <c r="I41" i="10"/>
  <c r="E41" i="10"/>
  <c r="L40" i="10"/>
  <c r="I40" i="10"/>
  <c r="E40" i="10"/>
  <c r="L39" i="10"/>
  <c r="I39" i="10"/>
  <c r="E39" i="10"/>
  <c r="L38" i="10"/>
  <c r="I38" i="10"/>
  <c r="E38" i="10"/>
  <c r="L37" i="10"/>
  <c r="I37" i="10"/>
  <c r="E37" i="10"/>
  <c r="L36" i="10"/>
  <c r="I36" i="10"/>
  <c r="E36" i="10"/>
  <c r="L35" i="10"/>
  <c r="I35" i="10"/>
  <c r="E35" i="10"/>
  <c r="L34" i="10"/>
  <c r="I34" i="10"/>
  <c r="E34" i="10"/>
  <c r="L33" i="10"/>
  <c r="I33" i="10"/>
  <c r="E33" i="10"/>
  <c r="L32" i="10"/>
  <c r="I32" i="10"/>
  <c r="E32" i="10"/>
  <c r="L31" i="10"/>
  <c r="I31" i="10"/>
  <c r="E31" i="10"/>
  <c r="L30" i="10"/>
  <c r="I30" i="10"/>
  <c r="E30" i="10"/>
  <c r="L29" i="10"/>
  <c r="I29" i="10"/>
  <c r="E29" i="10"/>
  <c r="L28" i="10"/>
  <c r="I28" i="10"/>
  <c r="E28" i="10"/>
  <c r="L27" i="10"/>
  <c r="I27" i="10"/>
  <c r="E27" i="10"/>
  <c r="L26" i="10"/>
  <c r="I26" i="10"/>
  <c r="E26" i="10"/>
  <c r="L25" i="10"/>
  <c r="I25" i="10"/>
  <c r="E25" i="10"/>
  <c r="L24" i="10"/>
  <c r="I24" i="10"/>
  <c r="E24" i="10"/>
  <c r="L23" i="10"/>
  <c r="I23" i="10"/>
  <c r="E23" i="10"/>
  <c r="L22" i="10"/>
  <c r="I22" i="10"/>
  <c r="E22" i="10"/>
  <c r="L21" i="10"/>
  <c r="I21" i="10"/>
  <c r="E21" i="10"/>
  <c r="L20" i="10"/>
  <c r="I20" i="10"/>
  <c r="E20" i="10"/>
  <c r="L19" i="10"/>
  <c r="I19" i="10"/>
  <c r="E19" i="10"/>
  <c r="L18" i="10"/>
  <c r="I18" i="10"/>
  <c r="E18" i="10"/>
  <c r="L17" i="10"/>
  <c r="I17" i="10"/>
  <c r="E17" i="10"/>
  <c r="L16" i="10"/>
  <c r="I16" i="10"/>
  <c r="E16" i="10"/>
  <c r="L15" i="10"/>
  <c r="I15" i="10"/>
  <c r="E15" i="10"/>
  <c r="L14" i="10"/>
  <c r="I14" i="10"/>
  <c r="E14" i="10"/>
  <c r="L13" i="10"/>
  <c r="I13" i="10"/>
  <c r="E13" i="10"/>
  <c r="L12" i="10"/>
  <c r="I12" i="10"/>
  <c r="E12" i="10"/>
  <c r="L11" i="10"/>
  <c r="I11" i="10"/>
  <c r="E11" i="10"/>
  <c r="L10" i="10"/>
  <c r="I10" i="10"/>
  <c r="E10" i="10"/>
  <c r="L9" i="10"/>
  <c r="I9" i="10"/>
  <c r="E9" i="10"/>
  <c r="L8" i="10"/>
  <c r="I8" i="10"/>
  <c r="E8" i="10"/>
  <c r="L7" i="10"/>
  <c r="I7" i="10"/>
  <c r="E7" i="10"/>
  <c r="L6" i="10"/>
  <c r="I6" i="10"/>
  <c r="E6" i="10"/>
  <c r="L41" i="9"/>
  <c r="I41" i="9"/>
  <c r="E41" i="9"/>
  <c r="L40" i="9"/>
  <c r="I40" i="9"/>
  <c r="E40" i="9"/>
  <c r="L39" i="9"/>
  <c r="I39" i="9"/>
  <c r="E39" i="9"/>
  <c r="L38" i="9"/>
  <c r="I38" i="9"/>
  <c r="E38" i="9"/>
  <c r="L37" i="9"/>
  <c r="I37" i="9"/>
  <c r="E37" i="9"/>
  <c r="L36" i="9"/>
  <c r="I36" i="9"/>
  <c r="E36" i="9"/>
  <c r="L35" i="9"/>
  <c r="I35" i="9"/>
  <c r="E35" i="9"/>
  <c r="L34" i="9"/>
  <c r="I34" i="9"/>
  <c r="E34" i="9"/>
  <c r="L33" i="9"/>
  <c r="I33" i="9"/>
  <c r="E33" i="9"/>
  <c r="L32" i="9"/>
  <c r="I32" i="9"/>
  <c r="E32" i="9"/>
  <c r="L31" i="9"/>
  <c r="I31" i="9"/>
  <c r="E31" i="9"/>
  <c r="L30" i="9"/>
  <c r="I30" i="9"/>
  <c r="E30" i="9"/>
  <c r="L29" i="9"/>
  <c r="I29" i="9"/>
  <c r="E29" i="9"/>
  <c r="L28" i="9"/>
  <c r="I28" i="9"/>
  <c r="E28" i="9"/>
  <c r="L27" i="9"/>
  <c r="I27" i="9"/>
  <c r="E27" i="9"/>
  <c r="L26" i="9"/>
  <c r="I26" i="9"/>
  <c r="E26" i="9"/>
  <c r="L25" i="9"/>
  <c r="I25" i="9"/>
  <c r="E25" i="9"/>
  <c r="L24" i="9"/>
  <c r="I24" i="9"/>
  <c r="E24" i="9"/>
  <c r="L23" i="9"/>
  <c r="I23" i="9"/>
  <c r="E23" i="9"/>
  <c r="L22" i="9"/>
  <c r="I22" i="9"/>
  <c r="E22" i="9"/>
  <c r="L21" i="9"/>
  <c r="I21" i="9"/>
  <c r="E21" i="9"/>
  <c r="L20" i="9"/>
  <c r="I20" i="9"/>
  <c r="E20" i="9"/>
  <c r="L19" i="9"/>
  <c r="I19" i="9"/>
  <c r="E19" i="9"/>
  <c r="L18" i="9"/>
  <c r="I18" i="9"/>
  <c r="E18" i="9"/>
  <c r="L17" i="9"/>
  <c r="I17" i="9"/>
  <c r="E17" i="9"/>
  <c r="L16" i="9"/>
  <c r="I16" i="9"/>
  <c r="E16" i="9"/>
  <c r="L15" i="9"/>
  <c r="I15" i="9"/>
  <c r="E15" i="9"/>
  <c r="L14" i="9"/>
  <c r="I14" i="9"/>
  <c r="E14" i="9"/>
  <c r="L13" i="9"/>
  <c r="I13" i="9"/>
  <c r="E13" i="9"/>
  <c r="L12" i="9"/>
  <c r="I12" i="9"/>
  <c r="E12" i="9"/>
  <c r="L11" i="9"/>
  <c r="I11" i="9"/>
  <c r="E11" i="9"/>
  <c r="L10" i="9"/>
  <c r="I10" i="9"/>
  <c r="E10" i="9"/>
  <c r="L9" i="9"/>
  <c r="I9" i="9"/>
  <c r="E9" i="9"/>
  <c r="L8" i="9"/>
  <c r="I8" i="9"/>
  <c r="E8" i="9"/>
  <c r="L7" i="9"/>
  <c r="I7" i="9"/>
  <c r="I42" i="9" s="1"/>
  <c r="H42" i="9" s="1"/>
  <c r="E7" i="9"/>
  <c r="L6" i="9"/>
  <c r="I6" i="9"/>
  <c r="E6" i="9"/>
  <c r="A208" i="1"/>
  <c r="A209" i="1" s="1"/>
  <c r="A210" i="1" s="1"/>
  <c r="A203" i="1"/>
  <c r="A204" i="1" s="1"/>
  <c r="A205" i="1" s="1"/>
  <c r="A198" i="1"/>
  <c r="A199" i="1" s="1"/>
  <c r="A200" i="1" s="1"/>
  <c r="A193" i="1"/>
  <c r="A194" i="1" s="1"/>
  <c r="A195" i="1" s="1"/>
  <c r="A188" i="1"/>
  <c r="A189" i="1" s="1"/>
  <c r="A190" i="1" s="1"/>
  <c r="A183" i="1"/>
  <c r="A184" i="1" s="1"/>
  <c r="A185" i="1" s="1"/>
  <c r="A178" i="1"/>
  <c r="A179" i="1" s="1"/>
  <c r="A180" i="1" s="1"/>
  <c r="A240" i="1"/>
  <c r="A241" i="1" s="1"/>
  <c r="A242" i="1" s="1"/>
  <c r="A173" i="1"/>
  <c r="A174" i="1" s="1"/>
  <c r="A175" i="1" s="1"/>
  <c r="A163" i="1"/>
  <c r="A164" i="1" s="1"/>
  <c r="A165" i="1" s="1"/>
  <c r="A168" i="1"/>
  <c r="A169" i="1" s="1"/>
  <c r="A170" i="1" s="1"/>
  <c r="A158" i="1"/>
  <c r="A159" i="1" s="1"/>
  <c r="A160" i="1" s="1"/>
  <c r="Q132" i="10" l="1"/>
  <c r="D291" i="1"/>
  <c r="D290" i="1"/>
  <c r="E87" i="7"/>
  <c r="Y176" i="7"/>
  <c r="X176" i="7" s="1"/>
  <c r="Q131" i="9"/>
  <c r="D242" i="1"/>
  <c r="D241" i="1"/>
  <c r="F241" i="1" s="1"/>
  <c r="H241" i="1" s="1"/>
  <c r="D251" i="1"/>
  <c r="F251" i="1" s="1"/>
  <c r="H251" i="1" s="1"/>
  <c r="D250" i="1"/>
  <c r="I42" i="10"/>
  <c r="H42" i="10" s="1"/>
  <c r="V87" i="7"/>
  <c r="U87" i="7" s="1"/>
  <c r="E162" i="1" s="1"/>
  <c r="I262" i="7"/>
  <c r="H262" i="7" s="1"/>
  <c r="L306" i="7"/>
  <c r="K306" i="7" s="1"/>
  <c r="E306" i="1"/>
  <c r="E305" i="1"/>
  <c r="E239" i="1"/>
  <c r="E224" i="1"/>
  <c r="E234" i="1"/>
  <c r="E244" i="1"/>
  <c r="E229" i="1"/>
  <c r="L42" i="10"/>
  <c r="K42" i="10" s="1"/>
  <c r="Y87" i="7"/>
  <c r="X87" i="7" s="1"/>
  <c r="I174" i="7"/>
  <c r="H174" i="7" s="1"/>
  <c r="Q88" i="9"/>
  <c r="D239" i="1"/>
  <c r="D244" i="1"/>
  <c r="F244" i="1" s="1"/>
  <c r="H244" i="1" s="1"/>
  <c r="D224" i="1"/>
  <c r="F224" i="1" s="1"/>
  <c r="H224" i="1" s="1"/>
  <c r="D234" i="1"/>
  <c r="D229" i="1"/>
  <c r="F229" i="1" s="1"/>
  <c r="H229" i="1" s="1"/>
  <c r="Q88" i="10"/>
  <c r="D285" i="1"/>
  <c r="F285" i="1" s="1"/>
  <c r="H285" i="1" s="1"/>
  <c r="E177" i="10"/>
  <c r="L131" i="7"/>
  <c r="K131" i="7" s="1"/>
  <c r="L262" i="7"/>
  <c r="K262" i="7" s="1"/>
  <c r="I306" i="7"/>
  <c r="H306" i="7" s="1"/>
  <c r="E306" i="7"/>
  <c r="R44" i="9"/>
  <c r="D177" i="10"/>
  <c r="D295" i="1"/>
  <c r="F295" i="1" s="1"/>
  <c r="H295" i="1" s="1"/>
  <c r="E245" i="1"/>
  <c r="E230" i="1"/>
  <c r="E220" i="1"/>
  <c r="E240" i="1"/>
  <c r="E225" i="1"/>
  <c r="E235" i="1"/>
  <c r="E251" i="1"/>
  <c r="E250" i="1"/>
  <c r="E242" i="1"/>
  <c r="E241" i="1"/>
  <c r="L217" i="7"/>
  <c r="K217" i="7" s="1"/>
  <c r="L349" i="7"/>
  <c r="K349" i="7" s="1"/>
  <c r="E349" i="7"/>
  <c r="D304" i="1"/>
  <c r="D303" i="1"/>
  <c r="E286" i="1"/>
  <c r="E281" i="1"/>
  <c r="I87" i="7"/>
  <c r="H87" i="7" s="1"/>
  <c r="I131" i="7"/>
  <c r="H131" i="7" s="1"/>
  <c r="E179" i="1" s="1"/>
  <c r="V132" i="7"/>
  <c r="U132" i="7" s="1"/>
  <c r="E185" i="1" s="1"/>
  <c r="E88" i="9"/>
  <c r="D131" i="9"/>
  <c r="D236" i="1"/>
  <c r="F236" i="1" s="1"/>
  <c r="H236" i="1" s="1"/>
  <c r="E304" i="1"/>
  <c r="E303" i="1"/>
  <c r="E291" i="1"/>
  <c r="E290" i="1"/>
  <c r="L42" i="9"/>
  <c r="K42" i="9" s="1"/>
  <c r="L87" i="7"/>
  <c r="K87" i="7" s="1"/>
  <c r="Y132" i="7"/>
  <c r="X132" i="7" s="1"/>
  <c r="I217" i="7"/>
  <c r="H217" i="7" s="1"/>
  <c r="E194" i="1" s="1"/>
  <c r="V176" i="7"/>
  <c r="U176" i="7" s="1"/>
  <c r="E205" i="1" s="1"/>
  <c r="D88" i="9"/>
  <c r="D235" i="1"/>
  <c r="D230" i="1"/>
  <c r="F230" i="1" s="1"/>
  <c r="H230" i="1" s="1"/>
  <c r="D220" i="1"/>
  <c r="F220" i="1" s="1"/>
  <c r="H220" i="1" s="1"/>
  <c r="D240" i="1"/>
  <c r="F240" i="1" s="1"/>
  <c r="H240" i="1" s="1"/>
  <c r="D225" i="1"/>
  <c r="F225" i="1" s="1"/>
  <c r="H225" i="1" s="1"/>
  <c r="D245" i="1"/>
  <c r="E221" i="10"/>
  <c r="D219" i="10"/>
  <c r="D132" i="10"/>
  <c r="E132" i="10"/>
  <c r="R132" i="10"/>
  <c r="R88" i="10"/>
  <c r="D86" i="10"/>
  <c r="Q42" i="10"/>
  <c r="E42" i="10"/>
  <c r="D42" i="10" s="1"/>
  <c r="Q178" i="9"/>
  <c r="E178" i="9"/>
  <c r="R178" i="9"/>
  <c r="D176" i="9"/>
  <c r="R131" i="9"/>
  <c r="E131" i="9"/>
  <c r="Q42" i="9"/>
  <c r="E42" i="9"/>
  <c r="D42" i="9" s="1"/>
  <c r="R176" i="7"/>
  <c r="E351" i="7"/>
  <c r="D349" i="7"/>
  <c r="E262" i="7"/>
  <c r="D262" i="7" s="1"/>
  <c r="E308" i="7"/>
  <c r="D306" i="7"/>
  <c r="D308" i="7" s="1"/>
  <c r="E217" i="7"/>
  <c r="D217" i="7" s="1"/>
  <c r="E174" i="7"/>
  <c r="E176" i="7" s="1"/>
  <c r="R132" i="7"/>
  <c r="Q132" i="7" s="1"/>
  <c r="E131" i="7"/>
  <c r="R87" i="7"/>
  <c r="R89" i="7" s="1"/>
  <c r="D87" i="7"/>
  <c r="E89" i="7"/>
  <c r="D62" i="1"/>
  <c r="E190" i="1" l="1"/>
  <c r="E189" i="1"/>
  <c r="E199" i="1"/>
  <c r="E200" i="1"/>
  <c r="R178" i="7"/>
  <c r="F245" i="1"/>
  <c r="H245" i="1" s="1"/>
  <c r="F303" i="1"/>
  <c r="H303" i="1" s="1"/>
  <c r="F242" i="1"/>
  <c r="H242" i="1" s="1"/>
  <c r="D219" i="7"/>
  <c r="D194" i="1"/>
  <c r="F194" i="1" s="1"/>
  <c r="H194" i="1" s="1"/>
  <c r="F304" i="1"/>
  <c r="H304" i="1" s="1"/>
  <c r="D88" i="10"/>
  <c r="D286" i="1"/>
  <c r="F286" i="1" s="1"/>
  <c r="H286" i="1" s="1"/>
  <c r="D281" i="1"/>
  <c r="F281" i="1" s="1"/>
  <c r="H281" i="1" s="1"/>
  <c r="F234" i="1"/>
  <c r="H234" i="1" s="1"/>
  <c r="E203" i="1"/>
  <c r="E202" i="1"/>
  <c r="D131" i="7"/>
  <c r="E133" i="7"/>
  <c r="D221" i="10"/>
  <c r="D305" i="1"/>
  <c r="F305" i="1" s="1"/>
  <c r="H305" i="1" s="1"/>
  <c r="D306" i="1"/>
  <c r="F306" i="1" s="1"/>
  <c r="H306" i="1" s="1"/>
  <c r="F290" i="1"/>
  <c r="H290" i="1" s="1"/>
  <c r="D264" i="7"/>
  <c r="D203" i="1"/>
  <c r="D202" i="1"/>
  <c r="F202" i="1" s="1"/>
  <c r="H202" i="1" s="1"/>
  <c r="D44" i="9"/>
  <c r="D215" i="1"/>
  <c r="F215" i="1" s="1"/>
  <c r="H215" i="1" s="1"/>
  <c r="D44" i="10"/>
  <c r="D259" i="1"/>
  <c r="F259" i="1" s="1"/>
  <c r="F235" i="1"/>
  <c r="H235" i="1" s="1"/>
  <c r="E197" i="1"/>
  <c r="E182" i="1"/>
  <c r="E178" i="1"/>
  <c r="E188" i="1"/>
  <c r="E198" i="1"/>
  <c r="E173" i="1"/>
  <c r="E163" i="1"/>
  <c r="E192" i="1"/>
  <c r="E187" i="1"/>
  <c r="E184" i="1"/>
  <c r="E172" i="1"/>
  <c r="E183" i="1"/>
  <c r="E193" i="1"/>
  <c r="E168" i="1"/>
  <c r="E177" i="1"/>
  <c r="E167" i="1"/>
  <c r="F239" i="1"/>
  <c r="H239" i="1" s="1"/>
  <c r="F250" i="1"/>
  <c r="H250" i="1" s="1"/>
  <c r="F291" i="1"/>
  <c r="H291" i="1" s="1"/>
  <c r="D192" i="1"/>
  <c r="D178" i="1"/>
  <c r="F178" i="1" s="1"/>
  <c r="H178" i="1" s="1"/>
  <c r="D168" i="1"/>
  <c r="F168" i="1" s="1"/>
  <c r="H168" i="1" s="1"/>
  <c r="D198" i="1"/>
  <c r="F198" i="1" s="1"/>
  <c r="H198" i="1" s="1"/>
  <c r="D177" i="1"/>
  <c r="F177" i="1" s="1"/>
  <c r="H177" i="1" s="1"/>
  <c r="D167" i="1"/>
  <c r="F167" i="1" s="1"/>
  <c r="H167" i="1" s="1"/>
  <c r="D188" i="1"/>
  <c r="D163" i="1"/>
  <c r="D187" i="1"/>
  <c r="D173" i="1"/>
  <c r="D183" i="1"/>
  <c r="F183" i="1" s="1"/>
  <c r="H183" i="1" s="1"/>
  <c r="D172" i="1"/>
  <c r="F172" i="1" s="1"/>
  <c r="H172" i="1" s="1"/>
  <c r="D197" i="1"/>
  <c r="F197" i="1" s="1"/>
  <c r="H197" i="1" s="1"/>
  <c r="D193" i="1"/>
  <c r="F193" i="1" s="1"/>
  <c r="H193" i="1" s="1"/>
  <c r="D182" i="1"/>
  <c r="F182" i="1" s="1"/>
  <c r="H182" i="1" s="1"/>
  <c r="Q134" i="7"/>
  <c r="D185" i="1"/>
  <c r="F185" i="1" s="1"/>
  <c r="H185" i="1" s="1"/>
  <c r="D351" i="7"/>
  <c r="D204" i="1"/>
  <c r="F204" i="1" s="1"/>
  <c r="H204" i="1" s="1"/>
  <c r="Q44" i="9"/>
  <c r="D219" i="1"/>
  <c r="F219" i="1" s="1"/>
  <c r="H219" i="1" s="1"/>
  <c r="Q44" i="10"/>
  <c r="D289" i="1"/>
  <c r="F289" i="1" s="1"/>
  <c r="H289" i="1" s="1"/>
  <c r="D288" i="1"/>
  <c r="F288" i="1" s="1"/>
  <c r="H288" i="1" s="1"/>
  <c r="D284" i="1"/>
  <c r="F284" i="1" s="1"/>
  <c r="H284" i="1" s="1"/>
  <c r="D264" i="1"/>
  <c r="F264" i="1" s="1"/>
  <c r="H264" i="1" s="1"/>
  <c r="D299" i="1"/>
  <c r="F299" i="1" s="1"/>
  <c r="H299" i="1" s="1"/>
  <c r="D274" i="1"/>
  <c r="F274" i="1" s="1"/>
  <c r="H274" i="1" s="1"/>
  <c r="D283" i="1"/>
  <c r="F283" i="1" s="1"/>
  <c r="H283" i="1" s="1"/>
  <c r="D273" i="1"/>
  <c r="F273" i="1" s="1"/>
  <c r="H273" i="1" s="1"/>
  <c r="D263" i="1"/>
  <c r="F263" i="1" s="1"/>
  <c r="D298" i="1"/>
  <c r="F298" i="1" s="1"/>
  <c r="H298" i="1" s="1"/>
  <c r="D294" i="1"/>
  <c r="F294" i="1" s="1"/>
  <c r="H294" i="1" s="1"/>
  <c r="D293" i="1"/>
  <c r="F293" i="1" s="1"/>
  <c r="H293" i="1" s="1"/>
  <c r="D279" i="1"/>
  <c r="F279" i="1" s="1"/>
  <c r="H279" i="1" s="1"/>
  <c r="D269" i="1"/>
  <c r="F269" i="1" s="1"/>
  <c r="H269" i="1" s="1"/>
  <c r="D278" i="1"/>
  <c r="F278" i="1" s="1"/>
  <c r="H278" i="1" s="1"/>
  <c r="D268" i="1"/>
  <c r="F268" i="1" s="1"/>
  <c r="H268" i="1" s="1"/>
  <c r="E44" i="10"/>
  <c r="D178" i="9"/>
  <c r="D247" i="1"/>
  <c r="F247" i="1" s="1"/>
  <c r="E44" i="9"/>
  <c r="Q176" i="7"/>
  <c r="E264" i="7"/>
  <c r="E219" i="7"/>
  <c r="D174" i="7"/>
  <c r="R134" i="7"/>
  <c r="D89" i="7"/>
  <c r="Q87" i="7"/>
  <c r="H259" i="1" l="1"/>
  <c r="C139" i="1"/>
  <c r="D176" i="7"/>
  <c r="D184" i="1"/>
  <c r="F184" i="1" s="1"/>
  <c r="H184" i="1" s="1"/>
  <c r="D190" i="1"/>
  <c r="F190" i="1" s="1"/>
  <c r="H190" i="1" s="1"/>
  <c r="D199" i="1"/>
  <c r="F199" i="1" s="1"/>
  <c r="H199" i="1" s="1"/>
  <c r="D189" i="1"/>
  <c r="F189" i="1" s="1"/>
  <c r="H189" i="1" s="1"/>
  <c r="D200" i="1"/>
  <c r="F200" i="1" s="1"/>
  <c r="H200" i="1" s="1"/>
  <c r="F173" i="1"/>
  <c r="H173" i="1" s="1"/>
  <c r="Q178" i="7"/>
  <c r="D205" i="1"/>
  <c r="F205" i="1" s="1"/>
  <c r="H205" i="1" s="1"/>
  <c r="F187" i="1"/>
  <c r="H187" i="1" s="1"/>
  <c r="F192" i="1"/>
  <c r="H192" i="1" s="1"/>
  <c r="F163" i="1"/>
  <c r="H163" i="1" s="1"/>
  <c r="D133" i="7"/>
  <c r="D179" i="1"/>
  <c r="F179" i="1" s="1"/>
  <c r="H179" i="1" s="1"/>
  <c r="C138" i="1"/>
  <c r="E139" i="1"/>
  <c r="H263" i="1"/>
  <c r="G139" i="1" s="1"/>
  <c r="F188" i="1"/>
  <c r="H188" i="1" s="1"/>
  <c r="F203" i="1"/>
  <c r="H203" i="1" s="1"/>
  <c r="Q89" i="7"/>
  <c r="D162" i="1"/>
  <c r="F162" i="1" s="1"/>
  <c r="H162" i="1" s="1"/>
  <c r="H247" i="1"/>
  <c r="G138" i="1" s="1"/>
  <c r="E138"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42" i="1"/>
  <c r="B315" i="1"/>
  <c r="B314" i="1"/>
  <c r="F150" i="1"/>
  <c r="H150" i="1" s="1"/>
  <c r="F149" i="1"/>
  <c r="H149" i="1" s="1"/>
  <c r="F148" i="1"/>
  <c r="H148" i="1" s="1"/>
  <c r="A148" i="1"/>
  <c r="A149" i="1" s="1"/>
  <c r="A150" i="1" s="1"/>
  <c r="F147" i="1"/>
  <c r="H147" i="1" s="1"/>
  <c r="F129" i="1"/>
  <c r="C103" i="1"/>
  <c r="B104" i="1" s="1"/>
  <c r="C89" i="1"/>
  <c r="B76" i="1"/>
  <c r="D69" i="1"/>
  <c r="G56" i="1"/>
  <c r="K54" i="1"/>
  <c r="G51" i="1"/>
  <c r="C51" i="1"/>
  <c r="E44" i="1"/>
  <c r="E45" i="1" s="1"/>
  <c r="S33" i="1"/>
  <c r="E31" i="1"/>
  <c r="E28" i="1"/>
  <c r="E26" i="1"/>
  <c r="C16" i="1"/>
  <c r="I15" i="1"/>
  <c r="Z13" i="1"/>
  <c r="E8" i="1"/>
  <c r="E3" i="1"/>
  <c r="B325" i="1" s="1"/>
  <c r="H90" i="1"/>
  <c r="E42" i="7" l="1"/>
  <c r="D42" i="7" s="1"/>
  <c r="I42" i="7"/>
  <c r="H42" i="7" s="1"/>
  <c r="L42" i="7"/>
  <c r="K42" i="7" s="1"/>
  <c r="J89" i="1"/>
  <c r="J91" i="1" s="1"/>
  <c r="D98" i="1"/>
  <c r="D97" i="1"/>
  <c r="D102" i="1"/>
  <c r="D96" i="1"/>
  <c r="J92" i="1"/>
  <c r="D101" i="1"/>
  <c r="J94" i="1"/>
  <c r="C93" i="1" s="1"/>
  <c r="D95" i="1"/>
  <c r="D100" i="1"/>
  <c r="J93" i="1"/>
  <c r="D99" i="1"/>
  <c r="L54" i="1"/>
  <c r="B90" i="1"/>
  <c r="J85" i="1"/>
  <c r="J114" i="1"/>
  <c r="J86" i="1"/>
  <c r="I52" i="1"/>
  <c r="J113" i="1"/>
  <c r="H104" i="1"/>
  <c r="H76" i="1"/>
  <c r="D44" i="7" l="1"/>
  <c r="D158" i="1"/>
  <c r="F158" i="1" s="1"/>
  <c r="C137" i="1" s="1"/>
  <c r="E44" i="7"/>
  <c r="J107" i="1"/>
  <c r="D112" i="1"/>
  <c r="J103" i="1"/>
  <c r="J105" i="1" s="1"/>
  <c r="J108" i="1"/>
  <c r="C107" i="1" s="1"/>
  <c r="D107" i="1" s="1"/>
  <c r="D116" i="1"/>
  <c r="J106" i="1"/>
  <c r="D114" i="1"/>
  <c r="J109" i="1"/>
  <c r="D110" i="1"/>
  <c r="D111" i="1"/>
  <c r="D113" i="1"/>
  <c r="D109" i="1"/>
  <c r="D115" i="1"/>
  <c r="D87" i="1"/>
  <c r="D81" i="1"/>
  <c r="J78" i="1"/>
  <c r="D85" i="1"/>
  <c r="D83" i="1"/>
  <c r="J80" i="1"/>
  <c r="C79" i="1" s="1"/>
  <c r="D79" i="1" s="1"/>
  <c r="J79" i="1"/>
  <c r="J81" i="1"/>
  <c r="D84" i="1"/>
  <c r="D86" i="1"/>
  <c r="D82" i="1"/>
  <c r="D88" i="1"/>
  <c r="J75" i="1"/>
  <c r="J77" i="1" s="1"/>
  <c r="D93" i="1"/>
  <c r="J95" i="1"/>
  <c r="J100" i="1"/>
  <c r="J99" i="1"/>
  <c r="H158" i="1" l="1"/>
  <c r="G137" i="1" s="1"/>
  <c r="G140" i="1" s="1"/>
  <c r="G141" i="1" s="1"/>
  <c r="C140" i="1"/>
  <c r="C141" i="1" s="1"/>
  <c r="E137" i="1"/>
  <c r="E140" i="1" s="1"/>
  <c r="E141" i="1" s="1"/>
  <c r="J110" i="1"/>
  <c r="J115" i="1" s="1"/>
  <c r="C108" i="1"/>
  <c r="E107" i="1" s="1"/>
  <c r="J96" i="1"/>
  <c r="J101" i="1" s="1"/>
  <c r="C94" i="1"/>
  <c r="E93" i="1" s="1"/>
  <c r="J82" i="1"/>
  <c r="J87" i="1" l="1"/>
  <c r="C80" i="1"/>
  <c r="D80" i="1" s="1"/>
  <c r="I76" i="1" s="1"/>
  <c r="I77" i="1" s="1"/>
  <c r="J104" i="1"/>
  <c r="G107" i="1"/>
  <c r="J111" i="1"/>
  <c r="J112" i="1" s="1"/>
  <c r="J97" i="1"/>
  <c r="J98" i="1" s="1"/>
  <c r="J83" i="1"/>
  <c r="J84" i="1" s="1"/>
  <c r="J90" i="1"/>
  <c r="G93" i="1"/>
  <c r="E79" i="1"/>
  <c r="G79" i="1" l="1"/>
  <c r="D73" i="1" s="1"/>
  <c r="D74" i="1" s="1"/>
  <c r="J88" i="1"/>
  <c r="J76" i="1" s="1"/>
  <c r="I75" i="1" s="1"/>
  <c r="C77" i="1" s="1"/>
  <c r="J102" i="1"/>
  <c r="D94" i="1" s="1"/>
  <c r="I90" i="1" s="1"/>
  <c r="I91" i="1" s="1"/>
  <c r="J116" i="1"/>
  <c r="D108" i="1" s="1"/>
  <c r="I104" i="1" s="1"/>
  <c r="I105" i="1" s="1"/>
  <c r="F74" i="1" l="1"/>
  <c r="I89" i="1"/>
  <c r="C91" i="1" s="1"/>
  <c r="I103" i="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<sst xmlns="http://schemas.openxmlformats.org/spreadsheetml/2006/main" count="2207" uniqueCount="519">
  <si>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</si>
  <si>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</si>
  <si>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</si>
  <si>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</si>
  <si>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</si>
  <si>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</si>
  <si>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</si>
  <si>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</si>
  <si>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</si>
  <si>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</si>
  <si>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</si>
  <si>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</si>
  <si>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</si>
  <si>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</si>
  <si>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</si>
  <si>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</si>
  <si>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</si>
  <si>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</si>
  <si>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</si>
  <si>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</si>
  <si>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</si>
  <si>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</si>
  <si>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</si>
  <si>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</si>
  <si>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</si>
  <si>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</si>
  <si>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</si>
  <si>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</si>
  <si>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</si>
  <si>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</si>
  <si>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</si>
  <si>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</si>
  <si>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</si>
  <si>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</si>
  <si>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</si>
  <si>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</si>
  <si>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</si>
  <si>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</si>
  <si>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</si>
  <si>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</si>
  <si>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</si>
  <si>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</si>
  <si>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</si>
  <si>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</si>
  <si>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</si>
  <si>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</si>
  <si>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</si>
  <si>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</si>
  <si>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</si>
  <si>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</si>
  <si>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</si>
  <si>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</si>
  <si>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</si>
  <si>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</si>
  <si>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</si>
  <si>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</si>
  <si>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</si>
  <si>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</si>
  <si>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</si>
  <si>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</si>
  <si>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</si>
  <si>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</si>
  <si>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</si>
  <si>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</si>
  <si>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</si>
  <si>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</si>
  <si>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</si>
  <si>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</si>
  <si>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</si>
  <si>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</si>
  <si>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</si>
  <si>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</si>
  <si>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</si>
  <si>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</si>
  <si>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</si>
  <si>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</si>
  <si>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</si>
  <si>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</si>
  <si>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</si>
  <si>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</si>
  <si>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</si>
  <si>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</si>
  <si>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</si>
  <si>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</si>
  <si>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</si>
  <si>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</si>
  <si>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</si>
  <si>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</si>
  <si>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</si>
  <si>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</si>
  <si>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</si>
  <si>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</si>
  <si>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</si>
  <si>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</si>
  <si>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</si>
  <si>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</si>
  <si>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</si>
  <si>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</si>
  <si>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</si>
  <si>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</si>
  <si>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</si>
  <si>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</si>
  <si>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</si>
  <si>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</si>
  <si>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</si>
  <si>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</si>
  <si>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</si>
  <si>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</si>
  <si>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</si>
  <si>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</si>
  <si>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</si>
  <si>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</si>
  <si>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</si>
  <si>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</si>
  <si>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</si>
  <si>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</si>
  <si>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</si>
  <si>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</si>
  <si>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</si>
  <si>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</si>
  <si>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</si>
  <si>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</si>
  <si>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</si>
  <si>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</si>
  <si>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</si>
  <si>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</si>
  <si>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</si>
  <si>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</si>
  <si>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</si>
  <si>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</si>
  <si>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</si>
  <si>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</si>
  <si>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</si>
  <si>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</si>
  <si>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</si>
  <si>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</si>
  <si>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</si>
  <si>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</si>
  <si>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</si>
  <si>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</si>
  <si>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</si>
  <si>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</si>
  <si>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</si>
  <si>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</si>
  <si>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</si>
  <si>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</si>
  <si>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</si>
  <si>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</si>
  <si>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</si>
  <si>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</si>
  <si>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</si>
  <si>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</si>
  <si>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</si>
  <si>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</si>
  <si>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</si>
  <si>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</si>
  <si>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</si>
  <si>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</si>
  <si>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</si>
  <si>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</si>
  <si>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</si>
  <si>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</si>
  <si>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</si>
  <si>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</si>
  <si>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</si>
  <si>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</si>
  <si>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</si>
  <si>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</si>
  <si>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</si>
  <si>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</si>
  <si>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</si>
  <si>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</si>
  <si>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</si>
  <si>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</si>
  <si>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</si>
  <si>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</si>
  <si>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</si>
  <si>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</si>
  <si>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</si>
  <si>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</si>
  <si>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</si>
  <si>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</si>
  <si>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</si>
  <si>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</si>
  <si>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</si>
  <si>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</si>
  <si>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</si>
  <si>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</si>
  <si>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</si>
  <si>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</si>
  <si>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</si>
  <si>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</si>
  <si>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</si>
  <si>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</si>
  <si>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</si>
  <si>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</si>
  <si>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</si>
  <si>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</si>
  <si>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</si>
  <si>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</si>
  <si>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</si>
  <si>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</si>
  <si>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</si>
  <si>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</si>
  <si>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</si>
  <si>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</si>
  <si>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</si>
  <si>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</si>
  <si>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</si>
  <si>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</si>
  <si>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</si>
  <si>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</si>
  <si>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</si>
  <si>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</si>
  <si>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</si>
  <si>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</si>
  <si>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</si>
  <si>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</si>
  <si>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</si>
  <si>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</si>
  <si>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</si>
  <si>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</si>
  <si>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</si>
  <si>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</si>
  <si>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</si>
  <si>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</si>
  <si>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</si>
  <si>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</si>
  <si>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</si>
  <si>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</si>
  <si>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</si>
  <si>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</si>
  <si>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</si>
  <si>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</si>
  <si>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</si>
  <si>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</si>
  <si>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</si>
  <si>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</si>
  <si>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</si>
  <si>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</si>
  <si>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</si>
  <si>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</si>
  <si>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</si>
  <si>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</si>
  <si>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</si>
  <si>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</si>
  <si>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</si>
  <si>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</si>
  <si>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</si>
  <si>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</si>
  <si>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</si>
  <si>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</si>
  <si>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</si>
  <si>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</si>
  <si>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</si>
  <si>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</si>
  <si>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</si>
  <si>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</si>
  <si>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</si>
  <si>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</si>
  <si>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</si>
  <si>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</si>
  <si>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</si>
  <si>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</si>
  <si>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</si>
  <si>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</si>
  <si>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</si>
  <si>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</si>
  <si>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</si>
  <si>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</si>
  <si>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</si>
  <si>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</si>
  <si>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</si>
  <si>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</si>
  <si>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</si>
  <si>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</si>
  <si>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</si>
  <si>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</si>
  <si>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</si>
  <si>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</si>
  <si>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</si>
  <si>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</si>
  <si>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</si>
  <si>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</si>
  <si>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</si>
  <si>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</si>
  <si>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</si>
  <si>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</si>
  <si>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</si>
  <si>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</si>
  <si>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</si>
  <si>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</si>
  <si>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</si>
  <si>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</si>
  <si>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</si>
  <si>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</si>
  <si>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</si>
  <si>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</si>
  <si>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</si>
  <si>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</si>
  <si>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</si>
  <si>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</si>
  <si>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</si>
  <si>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</si>
  <si>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</si>
  <si>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</si>
  <si>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</si>
  <si>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</si>
  <si>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</si>
  <si>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</si>
  <si>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</si>
  <si>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</si>
  <si>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</si>
  <si>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</si>
  <si>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</si>
  <si>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</si>
  <si>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</si>
  <si>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</si>
  <si>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</si>
  <si>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</si>
  <si>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</si>
  <si>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</si>
  <si>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</si>
  <si>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</si>
  <si>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</si>
  <si>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</si>
  <si>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</si>
  <si>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</si>
  <si>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</si>
  <si>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</si>
  <si>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</si>
  <si>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</si>
  <si>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</si>
  <si>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</si>
  <si>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</si>
  <si>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</si>
  <si>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</si>
  <si>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</si>
  <si>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</si>
  <si>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</si>
  <si>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</si>
  <si>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</si>
  <si>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</si>
  <si>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</si>
  <si>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</si>
  <si>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</si>
  <si>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</si>
  <si>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</si>
  <si>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</si>
  <si>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</si>
  <si>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</si>
  <si>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</si>
  <si>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</si>
  <si>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</si>
  <si>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</si>
  <si>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</si>
  <si>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Macrotech Developers Limited</t>
  </si>
  <si>
    <t>Corinthia Tower 1, 2 &amp; 6</t>
  </si>
  <si>
    <t>Mr. Rajendra Giri 9820248856</t>
  </si>
  <si>
    <t>Sub Wing 1, 2 &amp; 6</t>
  </si>
  <si>
    <t>Approved Plans, CC, Cost Sheet, Airport Noc, Fire Noc</t>
  </si>
  <si>
    <t>372, 372/1 to 65</t>
  </si>
  <si>
    <t>Kanjur</t>
  </si>
  <si>
    <t>19.142544,72.929422</t>
  </si>
  <si>
    <t>https://maps.app.goo.gl/4VmV2XaUVJePG1wH8</t>
  </si>
  <si>
    <t>Bhandup West</t>
  </si>
  <si>
    <t>Subhas Road</t>
  </si>
  <si>
    <t>Flying Kite A wing</t>
  </si>
  <si>
    <t>Ganeshnagar</t>
  </si>
  <si>
    <t>1.60KM from Bhandup Railway Station</t>
  </si>
  <si>
    <t>Tower 1 &amp; 2 - PR1180002400022
Tower 6 - PR1180002400044</t>
  </si>
  <si>
    <t>18.30M Wide Subhash Road</t>
  </si>
  <si>
    <t>LBS Marg</t>
  </si>
  <si>
    <t>Other Plot</t>
  </si>
  <si>
    <t>23.80M Sardar Pratap Singh Road</t>
  </si>
  <si>
    <t>Quary Road</t>
  </si>
  <si>
    <t>Slums</t>
  </si>
  <si>
    <t>03 Buildings</t>
  </si>
  <si>
    <t>CE/531/BPES/AS/CC/2/Amend</t>
  </si>
  <si>
    <t>CC up to plinth level for Wing No. 4 i.e. Sub wing 1 to 8 i.e upto top slab of podium no.2 as per approved amended plan dated 07.09.2024 .</t>
  </si>
  <si>
    <t>CE/533/BPES/AS-CFO/1/New</t>
  </si>
  <si>
    <t>Wing 1 = 3B + G + 1st to 42nd Floor (Height - 131.50m)
Wing 2 = 3B + G + 1st to 42nd Floor (Height - 131.50m)
Wing 6 = 3B + G + 1st to 41st Floor  (Height - 128.65m)</t>
  </si>
  <si>
    <t>SNCR/WEST/B/040324/969732</t>
  </si>
  <si>
    <t>As per RERA - 30/06/2030</t>
  </si>
  <si>
    <t>Landscaped Garden, Kids Play Area, Swimming Pool, Gym, Amphitheater, Banquet Hall etc</t>
  </si>
  <si>
    <r>
      <t xml:space="preserve">Proposed Amenities :                                                                                                                                                                                                                         </t>
    </r>
    <r>
      <rPr>
        <b/>
        <sz val="12"/>
        <color theme="1"/>
        <rFont val="Times New Roman"/>
        <family val="1"/>
      </rPr>
      <t xml:space="preserve">                                               </t>
    </r>
  </si>
  <si>
    <t>https://www.corinthiabhandup.com/lodha-group/lodha-corinthia/?utm_source=google&amp;utm_medium=cpc&amp;utm_campaign=Lodha%20Corinthia%20Central&amp;utm_term=lodha%20corinthia&amp;utm_Physical_Location=9300468&amp;utm_Targetid=kwd-2339222116523&amp;utm_Target=&amp;utm_Placement=&amp;utm_Adposition=&amp;gad_source=1&amp;tm=tt&amp;gclid=Cj0KCQjw05i4BhDiARIsAB_2wfDtoFTmc5r7IZa_aA0SIcjq963C5KPTHvgKbUFCd8lLvBlBn3TvOIsaAknYEALw_wcB&amp;aaid=adaZExnNdUTfj#amenities</t>
  </si>
  <si>
    <t>EC Query</t>
  </si>
  <si>
    <t>1st to 3rd Basement Floor For Parking</t>
  </si>
  <si>
    <t>Common Parking Wing 1 to 8</t>
  </si>
  <si>
    <t>Ground Floor For Residential &amp; Parking</t>
  </si>
  <si>
    <t>-</t>
  </si>
  <si>
    <t>Parking</t>
  </si>
  <si>
    <t>3BHK</t>
  </si>
  <si>
    <t>1st Floor</t>
  </si>
  <si>
    <t>2BHK</t>
  </si>
  <si>
    <t>3rd Floor</t>
  </si>
  <si>
    <t>4th Floor</t>
  </si>
  <si>
    <t>Refuge Area</t>
  </si>
  <si>
    <t>Deck Area</t>
  </si>
  <si>
    <t>1BHK</t>
  </si>
  <si>
    <t xml:space="preserve">Please check for Environment Clearance Certificate.
</t>
  </si>
  <si>
    <t>Rate 18000 akash mote verbal    21/01/2025</t>
  </si>
  <si>
    <t>Recommended Rates of the Property have been revised on 21/01/2025.</t>
  </si>
  <si>
    <t>Nainesh Tambe</t>
  </si>
  <si>
    <t>Tower 1 &amp; 2 (Sub Wing 1 &amp; 2) = 3B + G + 1st to 44th Floor</t>
  </si>
  <si>
    <t xml:space="preserve"> Photoghraphs &amp; Construction details taken from Mr. Rajendra Giri</t>
  </si>
  <si>
    <t>Pooja Kawale</t>
  </si>
  <si>
    <t>Parking Area</t>
  </si>
  <si>
    <t>Corridor &amp; Duplex with 1st Floor</t>
  </si>
  <si>
    <t>Void Area</t>
  </si>
  <si>
    <t>2nd Floor for Residential, double height entrance lobby &amp; Meter room</t>
  </si>
  <si>
    <t>Meter Room, Fire Control Room, Panel Room, IBS Room &amp; ELV Room</t>
  </si>
  <si>
    <t>5BHK
(Lower Duplex with Ground Floor)</t>
  </si>
  <si>
    <t>3rd Floor for Residential &amp; Society Office</t>
  </si>
  <si>
    <t>Upper Duplex with 5th Floor</t>
  </si>
  <si>
    <t>5th Floor</t>
  </si>
  <si>
    <t>Terrace Area</t>
  </si>
  <si>
    <t>Room</t>
  </si>
  <si>
    <t>4BHK
(Upper Duplex with 43rd Floor)</t>
  </si>
  <si>
    <t>Lower Duplex with 42nd Floor</t>
  </si>
  <si>
    <t>6th, 7th, 9th to 12th Floor
13th &amp; 14th Floor (14th &amp; 15th Floor as per builder)
16th to 21st Floor (17th to 22nd Floor as per builder)
23rd to 28th Floor (24th to 29th Floor as per builder)
30th to 35th Floor (31st to 36th Floor as per builder)
37th to 40th Floor (38th to 41st Floor as per builder)</t>
  </si>
  <si>
    <t>8th Floor
15th, 22nd, 29th &amp; 36th Floor (16th, 23rd, 30th &amp; 37th Floor as per builder)
(Part Refuge Area)</t>
  </si>
  <si>
    <t>41st Floor (42nd Floor as per builder)</t>
  </si>
  <si>
    <t>42nd Floor (43rd Floor as per builder)</t>
  </si>
  <si>
    <t>43rd Floor (44th Floor as per builder)
(Part Terrace Area)</t>
  </si>
  <si>
    <t>Dining</t>
  </si>
  <si>
    <t>Utility</t>
  </si>
  <si>
    <t>toilet1</t>
  </si>
  <si>
    <t>1
Duple with GF</t>
  </si>
  <si>
    <t>Family Room</t>
  </si>
  <si>
    <t>Staircase</t>
  </si>
  <si>
    <t>toilet 5</t>
  </si>
  <si>
    <t>1, 2</t>
  </si>
  <si>
    <t>4th</t>
  </si>
  <si>
    <t>1st, 2nd, 3rd, 4th, 5th Floor</t>
  </si>
  <si>
    <t>1, 2, 3</t>
  </si>
  <si>
    <t>5th flr
Lower Duplex with 4th flr</t>
  </si>
  <si>
    <t>Bed 3</t>
  </si>
  <si>
    <t>Family rm</t>
  </si>
  <si>
    <t>toilet5</t>
  </si>
  <si>
    <t>Deck Are</t>
  </si>
  <si>
    <t>3 &amp; 4</t>
  </si>
  <si>
    <t>42nd flr</t>
  </si>
  <si>
    <t>42nd Fr</t>
  </si>
  <si>
    <t>42nd 
Upper Duplex with 43rd flr</t>
  </si>
  <si>
    <t>Cross Beam</t>
  </si>
  <si>
    <t>2.5BHK</t>
  </si>
  <si>
    <t>3rd Floor for Residential, Society Office &amp; Meter Room</t>
  </si>
  <si>
    <t>4th Floor for Residential &amp; Parking</t>
  </si>
  <si>
    <t>5th to 7th, 9th to 12th
13th &amp; 14th(14th &amp; 15th Floor as per Builder), 
16th to 21st (17th to 22nd Floor as per Builder), 
23rd to 28th (24th to 29th Floor as per Builder), 
30th to 35th (31st to 36th Floor as per Builder), 
37th to 41st (38th to 42nd Floor as per builder)</t>
  </si>
  <si>
    <t>8th Floor,
15th (16th Floor as per Builder)
22nd (23rd Floor as per Builder)
29th (30th Floor as per Builder)
36th (37th Floor as per Builder)
(Part Refuge Area)</t>
  </si>
  <si>
    <t>1 &amp; 2</t>
  </si>
  <si>
    <t>4.5BHK
(Duplex with 43rd Floor)</t>
  </si>
  <si>
    <t>Lower Duplex with 42nd Floor &amp; Part Terrace Area</t>
  </si>
  <si>
    <t>Ground Floor Duplex with 1st flr</t>
  </si>
  <si>
    <t>Bed 1</t>
  </si>
  <si>
    <t>Bed 2</t>
  </si>
  <si>
    <t>Store Room</t>
  </si>
  <si>
    <t>Store Rm</t>
  </si>
  <si>
    <t>Ground Flr</t>
  </si>
  <si>
    <t>kitchen</t>
  </si>
  <si>
    <t>IBPS Room, Meter Room &amp; Society Office</t>
  </si>
  <si>
    <t>1st, 2nd, 3rd, 4th flr</t>
  </si>
  <si>
    <t>2nd, 3rd, 4th</t>
  </si>
  <si>
    <t>Deck</t>
  </si>
  <si>
    <t>5th to 7th, 9th to 12th
13th &amp; 14th(14th &amp; 15th Floor as per Builder), 
16th to 21st (17th to 22nd Floor as per Builder), 
23rd to 28th (24th to 29th Floor as per Builder), 
30th to 35th (31st to 36th Floor as per Builder), 
37th to 41st (38th to 42nd Floor as per builder)
42nd Floor (43rd Floor as per builder)</t>
  </si>
  <si>
    <t>42nd Flr</t>
  </si>
  <si>
    <t>Kitchen</t>
  </si>
  <si>
    <t>Store room</t>
  </si>
  <si>
    <t>WW</t>
  </si>
  <si>
    <t>Utility 2</t>
  </si>
  <si>
    <t>Passage</t>
  </si>
  <si>
    <t>Ground Floor for Residential, Meter Room, Society Office &amp; Parking</t>
  </si>
  <si>
    <t>Meter Room, Society Office &amp; Fire Control/Panel Room</t>
  </si>
  <si>
    <t>1st Floor for Residential</t>
  </si>
  <si>
    <t>4.5BHK
(Duplex with 5th Floor</t>
  </si>
  <si>
    <t>6th, 7th, 9th to 12th Floor
13th &amp; 14th Floor (14th &amp; 15th Floor as per builder)
16th to 21st Floor (17th to 22nd Floor as per builder)
23rd to 28th Floor (24th to 29th Floor as per builder)
30th to 35th Floor (31st to 36th Floor as per builder)
37th to 40th Floor (38th to 41st Floor as per Builder)</t>
  </si>
  <si>
    <t>8th Floor
15th Floor (16th Floor as per Builder)
22nd Floor (23rd Floor as per Builder)
29th Floor (30th Floor as per Builder)
36th Floor (37th Floor as per Builder)</t>
  </si>
  <si>
    <t>Ground flr</t>
  </si>
  <si>
    <t>4th,5th</t>
  </si>
  <si>
    <t>5th floor (Lower Duplex with 4th flr)</t>
  </si>
  <si>
    <t>W/W</t>
  </si>
  <si>
    <t>toilet</t>
  </si>
  <si>
    <t>3rd &amp; 4th</t>
  </si>
  <si>
    <t>3rd</t>
  </si>
  <si>
    <t>1st,2nd,3rd,4th,5th,41st</t>
  </si>
  <si>
    <t>41st (Triplex)</t>
  </si>
  <si>
    <t>Stairacse</t>
  </si>
  <si>
    <t>Living</t>
  </si>
  <si>
    <t>42nd</t>
  </si>
  <si>
    <t>Kit</t>
  </si>
  <si>
    <t>43rd</t>
  </si>
  <si>
    <t>M Bed</t>
  </si>
  <si>
    <t>Flats - 468</t>
  </si>
  <si>
    <t xml:space="preserve">Tower 1 (Sub Wing 1) = Gr/St + 1st to 43rd Floor
Tower 2 (Sub Wing 2) = Gr/St + 1st to 43rd Floor
Tower 6 (Sub Wing 6)  = Gr/St + 1st to 43rd Floor
</t>
  </si>
  <si>
    <t>Sub Wing 1</t>
  </si>
  <si>
    <t>Sub Wing 2</t>
  </si>
  <si>
    <t>Sub Wing 6</t>
  </si>
  <si>
    <t>Sub wing 1</t>
  </si>
  <si>
    <t>Sub wing 2</t>
  </si>
  <si>
    <t>Sub wing 6</t>
  </si>
  <si>
    <t>CE/531/BPES/AS/337/5/Amend</t>
  </si>
  <si>
    <t xml:space="preserve">Airport Noc No
Site Elevation Height:
Permissible Top Elevation
</t>
  </si>
  <si>
    <t>38.35m(AMSL)
168.55m(AMSL)</t>
  </si>
  <si>
    <t>4BHK
(Lower Duplex with 4th Floor)</t>
  </si>
  <si>
    <t>Void Area/Cross Beam</t>
  </si>
  <si>
    <t>IBPS Room, Meter Room &amp; Panel Room</t>
  </si>
  <si>
    <t xml:space="preserve"> Triplex with 42nd &amp; 43rd Floor</t>
  </si>
  <si>
    <t>5BHK
(Triplex with 41st &amp; 43rd Floor)</t>
  </si>
  <si>
    <t>Lower Triplex with 42nd &amp; 41st Floor</t>
  </si>
  <si>
    <t>We considered Gross carpet area = Net carpet + Deck Area + Utility Area.</t>
  </si>
  <si>
    <t>Please provide revised approved CC.</t>
  </si>
  <si>
    <t>We have updated latest approved floor plans for Sub wing 1, 2 &amp; 6 (On 30/08/2025).</t>
  </si>
  <si>
    <t xml:space="preserve">As per Airport NOC dated 16/05/2024, the permissible top elevation above AMSL of the building is restricted up upto 130.20M
But, as per the revised approved plan, the height of the buildings up to the top slab is 139.35 m.Please check this query from your end.
</t>
  </si>
  <si>
    <t>Tower 1 (Sub Wing 1) = Gr/St + 1st to 44th Floor</t>
  </si>
  <si>
    <t>Tower 2 (Sub Wing 2) = Gr/St + 1st to 44th Floor</t>
  </si>
  <si>
    <t>Tower 6 (Sub Wing 6) = Gr/St + 1st to 44th Floor</t>
  </si>
  <si>
    <t>Construction work is in process at the time of visit. Internal Photos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</si>
</sst>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8"/>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7" fillId="0" borderId="0" xfId="10"/>
    <xf numFmtId="0" fontId="32" fillId="0" borderId="0" xfId="1" applyFont="1"/>
    <xf numFmtId="0" fontId="17" fillId="0" borderId="0" xfId="1" applyFont="1" applyAlignment="1">
      <alignment horizontal="center" vertical="center"/>
    </xf>
    <xf numFmtId="0" fontId="7"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0" fillId="2" borderId="1" xfId="0" applyFill="1" applyBorder="1" applyAlignment="1">
      <alignment horizontal="center" vertical="center" wrapText="1"/>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5" fillId="2" borderId="15" xfId="0" applyFont="1" applyFill="1" applyBorder="1"/>
    <xf numFmtId="0" fontId="26" fillId="0" borderId="9" xfId="0" applyFont="1" applyBorder="1"/>
    <xf numFmtId="2" fontId="0" fillId="0" borderId="1" xfId="0" applyNumberFormat="1" applyBorder="1" applyAlignment="1">
      <alignment horizontal="center" vertical="center"/>
    </xf>
    <xf numFmtId="2" fontId="0" fillId="4" borderId="1" xfId="0" applyNumberFormat="1" applyFill="1" applyBorder="1" applyAlignment="1">
      <alignment horizontal="center" vertical="center"/>
    </xf>
    <xf numFmtId="2" fontId="0" fillId="0" borderId="0" xfId="0" applyNumberFormat="1" applyAlignment="1">
      <alignment horizontal="center" vertical="center"/>
    </xf>
    <xf numFmtId="2" fontId="0" fillId="3" borderId="1" xfId="0" applyNumberFormat="1" applyFill="1" applyBorder="1" applyAlignment="1">
      <alignment horizontal="center" vertical="center"/>
    </xf>
    <xf numFmtId="0" fontId="7" fillId="0" borderId="1" xfId="1" applyFont="1" applyBorder="1" applyAlignment="1" applyProtection="1">
      <alignment horizontal="center" vertical="top" wrapText="1"/>
      <protection locked="0"/>
    </xf>
    <xf numFmtId="0" fontId="20" fillId="0" borderId="1" xfId="0" applyFont="1"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2" fontId="15" fillId="0" borderId="1" xfId="1" applyNumberFormat="1" applyFont="1" applyBorder="1" applyAlignment="1" applyProtection="1">
      <alignment horizontal="lef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8" fillId="6" borderId="8" xfId="1" applyNumberFormat="1" applyFont="1" applyFill="1" applyBorder="1" applyAlignment="1" applyProtection="1">
      <alignment horizontal="center" vertical="center" wrapText="1"/>
      <protection locked="0"/>
    </xf>
    <xf numFmtId="1" fontId="8" fillId="6" borderId="21" xfId="1" applyNumberFormat="1" applyFont="1" applyFill="1" applyBorder="1" applyAlignment="1" applyProtection="1">
      <alignment horizontal="center" vertical="center" wrapText="1"/>
      <protection locked="0"/>
    </xf>
    <xf numFmtId="1" fontId="8" fillId="6" borderId="9" xfId="1" applyNumberFormat="1"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3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3"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9" fillId="0" borderId="1" xfId="5" applyFont="1" applyBorder="1" applyAlignment="1">
      <alignment horizontal="left"/>
    </xf>
    <xf numFmtId="0" fontId="9" fillId="5"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0" fillId="2" borderId="1" xfId="0" applyFill="1" applyBorder="1" applyAlignment="1">
      <alignment horizontal="center" vertical="center" wrapText="1"/>
    </xf>
    <xf numFmtId="1" fontId="6" fillId="2" borderId="8" xfId="1" applyNumberFormat="1" applyFont="1" applyFill="1" applyBorder="1" applyAlignment="1" applyProtection="1">
      <alignment horizontal="center" vertical="center" wrapText="1"/>
      <protection locked="0"/>
    </xf>
    <xf numFmtId="1" fontId="6" fillId="2" borderId="21" xfId="1" applyNumberFormat="1" applyFont="1" applyFill="1" applyBorder="1" applyAlignment="1" applyProtection="1">
      <alignment horizontal="center" vertical="center" wrapText="1"/>
      <protection locked="0"/>
    </xf>
    <xf numFmtId="1" fontId="6" fillId="2" borderId="9" xfId="1" applyNumberFormat="1"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1" fontId="31"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microsoft.com/office/2007/relationships/hdphoto" Target="../media/hdphoto2.wdp"/><Relationship Id="rId3" Type="http://schemas.openxmlformats.org/officeDocument/2006/relationships/image" Target="../media/image3.png"/><Relationship Id="rId21" Type="http://schemas.openxmlformats.org/officeDocument/2006/relationships/image" Target="../media/image18.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6.png"/><Relationship Id="rId2" Type="http://schemas.openxmlformats.org/officeDocument/2006/relationships/image" Target="../media/image2.png"/><Relationship Id="rId16" Type="http://schemas.microsoft.com/office/2007/relationships/hdphoto" Target="../media/hdphoto1.wdp"/><Relationship Id="rId20" Type="http://schemas.microsoft.com/office/2007/relationships/hdphoto" Target="../media/hdphoto3.wdp"/><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7.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9</xdr:col>
      <xdr:colOff>384175</xdr:colOff>
      <xdr:row>210</xdr:row>
      <xdr:rowOff>0</xdr:rowOff>
    </xdr:from>
    <xdr:to>
      <xdr:col>26</xdr:col>
      <xdr:colOff>236643</xdr:colOff>
      <xdr:row>223</xdr:row>
      <xdr:rowOff>37673</xdr:rowOff>
    </xdr:to>
    <xdr:pic>
      <xdr:nvPicPr>
        <xdr:cNvPr id="2" name="Picture 1"/>
        <xdr:cNvPicPr>
          <a:picLocks noChangeAspect="1"/>
        </xdr:cNvPicPr>
      </xdr:nvPicPr>
      <xdr:blipFill>
        <a:blip xmlns:r="http://schemas.openxmlformats.org/officeDocument/2006/relationships" r:embed="rId1"/>
        <a:stretch>
          <a:fillRect/>
        </a:stretch>
      </xdr:blipFill>
      <xdr:spPr>
        <a:xfrm>
          <a:off x="8226425" y="26844625"/>
          <a:ext cx="12412768" cy="3365073"/>
        </a:xfrm>
        <a:prstGeom prst="rect">
          <a:avLst/>
        </a:prstGeom>
        <a:ln>
          <a:solidFill>
            <a:schemeClr val="tx1"/>
          </a:solidFill>
        </a:ln>
      </xdr:spPr>
    </xdr:pic>
    <xdr:clientData/>
  </xdr:twoCellAnchor>
  <xdr:twoCellAnchor editAs="oneCell">
    <xdr:from>
      <xdr:col>1</xdr:col>
      <xdr:colOff>456116</xdr:colOff>
      <xdr:row>405</xdr:row>
      <xdr:rowOff>18411</xdr:rowOff>
    </xdr:from>
    <xdr:to>
      <xdr:col>5</xdr:col>
      <xdr:colOff>692376</xdr:colOff>
      <xdr:row>419</xdr:row>
      <xdr:rowOff>98061</xdr:rowOff>
    </xdr:to>
    <xdr:pic>
      <xdr:nvPicPr>
        <xdr:cNvPr id="7" name="Picture 6"/>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18116" y="72789411"/>
          <a:ext cx="3579535" cy="2880000"/>
        </a:xfrm>
        <a:prstGeom prst="rect">
          <a:avLst/>
        </a:prstGeom>
        <a:ln>
          <a:solidFill>
            <a:schemeClr val="tx1"/>
          </a:solidFill>
        </a:ln>
      </xdr:spPr>
    </xdr:pic>
    <xdr:clientData/>
  </xdr:twoCellAnchor>
  <xdr:twoCellAnchor>
    <xdr:from>
      <xdr:col>0</xdr:col>
      <xdr:colOff>333375</xdr:colOff>
      <xdr:row>385</xdr:row>
      <xdr:rowOff>104775</xdr:rowOff>
    </xdr:from>
    <xdr:to>
      <xdr:col>7</xdr:col>
      <xdr:colOff>331725</xdr:colOff>
      <xdr:row>403</xdr:row>
      <xdr:rowOff>105372</xdr:rowOff>
    </xdr:to>
    <xdr:grpSp>
      <xdr:nvGrpSpPr>
        <xdr:cNvPr id="8" name="Group 7"/>
        <xdr:cNvGrpSpPr/>
      </xdr:nvGrpSpPr>
      <xdr:grpSpPr>
        <a:xfrm>
          <a:off x="333375" y="84337525"/>
          <a:ext cx="5853050" cy="3543897"/>
          <a:chOff x="772714" y="466222"/>
          <a:chExt cx="5580000" cy="3601047"/>
        </a:xfrm>
      </xdr:grpSpPr>
      <xdr:pic>
        <xdr:nvPicPr>
          <xdr:cNvPr id="9" name="Picture 8"/>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72714" y="466222"/>
            <a:ext cx="5580000" cy="3601047"/>
          </a:xfrm>
          <a:prstGeom prst="rect">
            <a:avLst/>
          </a:prstGeom>
          <a:ln>
            <a:solidFill>
              <a:schemeClr val="tx1"/>
            </a:solidFill>
          </a:ln>
        </xdr:spPr>
      </xdr:pic>
      <xdr:pic>
        <xdr:nvPicPr>
          <xdr:cNvPr id="10" name="Picture 9"/>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01799" y="3506703"/>
            <a:ext cx="325714" cy="360000"/>
          </a:xfrm>
          <a:prstGeom prst="rect">
            <a:avLst/>
          </a:prstGeom>
        </xdr:spPr>
      </xdr:pic>
      <xdr:sp macro="" textlink="">
        <xdr:nvSpPr>
          <xdr:cNvPr id="11" name="Rectangle 10"/>
          <xdr:cNvSpPr/>
        </xdr:nvSpPr>
        <xdr:spPr>
          <a:xfrm rot="2577724">
            <a:off x="1092807" y="2368450"/>
            <a:ext cx="416982" cy="323405"/>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Rectangle 11"/>
          <xdr:cNvSpPr/>
        </xdr:nvSpPr>
        <xdr:spPr>
          <a:xfrm rot="19417887">
            <a:off x="2711854" y="2628874"/>
            <a:ext cx="382576" cy="323405"/>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Rectangle 12"/>
          <xdr:cNvSpPr/>
        </xdr:nvSpPr>
        <xdr:spPr>
          <a:xfrm rot="2577724">
            <a:off x="1392285" y="2633421"/>
            <a:ext cx="381057" cy="323405"/>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4" name="TextBox 20"/>
          <xdr:cNvSpPr txBox="1"/>
        </xdr:nvSpPr>
        <xdr:spPr>
          <a:xfrm>
            <a:off x="883884" y="1721775"/>
            <a:ext cx="705642" cy="307777"/>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1</a:t>
            </a:r>
            <a:endParaRPr lang="en-IN" sz="1400" b="1"/>
          </a:p>
        </xdr:txBody>
      </xdr:sp>
      <xdr:sp macro="" textlink="">
        <xdr:nvSpPr>
          <xdr:cNvPr id="15" name="TextBox 83"/>
          <xdr:cNvSpPr txBox="1"/>
        </xdr:nvSpPr>
        <xdr:spPr>
          <a:xfrm>
            <a:off x="2314240" y="2172894"/>
            <a:ext cx="705642" cy="307777"/>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6</a:t>
            </a:r>
            <a:endParaRPr lang="en-IN" sz="1400" b="1"/>
          </a:p>
        </xdr:txBody>
      </xdr:sp>
      <xdr:sp macro="" textlink="">
        <xdr:nvSpPr>
          <xdr:cNvPr id="16" name="TextBox 85"/>
          <xdr:cNvSpPr txBox="1"/>
        </xdr:nvSpPr>
        <xdr:spPr>
          <a:xfrm>
            <a:off x="1564076" y="2172744"/>
            <a:ext cx="705642" cy="307777"/>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2</a:t>
            </a:r>
            <a:endParaRPr lang="en-IN" sz="1400" b="1"/>
          </a:p>
        </xdr:txBody>
      </xdr:sp>
      <xdr:cxnSp macro="">
        <xdr:nvCxnSpPr>
          <xdr:cNvPr id="17" name="Straight Arrow Connector 16"/>
          <xdr:cNvCxnSpPr/>
        </xdr:nvCxnSpPr>
        <xdr:spPr>
          <a:xfrm>
            <a:off x="1236705" y="2029552"/>
            <a:ext cx="64593" cy="26521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xdr:cNvCxnSpPr>
            <a:endCxn id="13" idx="0"/>
          </xdr:cNvCxnSpPr>
        </xdr:nvCxnSpPr>
        <xdr:spPr>
          <a:xfrm flipH="1">
            <a:off x="1693016" y="2480521"/>
            <a:ext cx="223882" cy="19626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xdr:cNvCxnSpPr>
            <a:stCxn id="15" idx="2"/>
          </xdr:cNvCxnSpPr>
        </xdr:nvCxnSpPr>
        <xdr:spPr>
          <a:xfrm>
            <a:off x="2667061" y="2480671"/>
            <a:ext cx="153429" cy="15518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732556</xdr:colOff>
      <xdr:row>428</xdr:row>
      <xdr:rowOff>161925</xdr:rowOff>
    </xdr:from>
    <xdr:to>
      <xdr:col>7</xdr:col>
      <xdr:colOff>42221</xdr:colOff>
      <xdr:row>443</xdr:row>
      <xdr:rowOff>136979</xdr:rowOff>
    </xdr:to>
    <xdr:pic>
      <xdr:nvPicPr>
        <xdr:cNvPr id="20" name="Picture 19"/>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32556" y="77971650"/>
          <a:ext cx="4891315" cy="2975429"/>
        </a:xfrm>
        <a:prstGeom prst="rect">
          <a:avLst/>
        </a:prstGeom>
        <a:ln>
          <a:solidFill>
            <a:schemeClr val="tx1"/>
          </a:solidFill>
        </a:ln>
      </xdr:spPr>
    </xdr:pic>
    <xdr:clientData/>
  </xdr:twoCellAnchor>
  <xdr:twoCellAnchor editAs="oneCell">
    <xdr:from>
      <xdr:col>8</xdr:col>
      <xdr:colOff>593725</xdr:colOff>
      <xdr:row>14</xdr:row>
      <xdr:rowOff>209550</xdr:rowOff>
    </xdr:from>
    <xdr:to>
      <xdr:col>16</xdr:col>
      <xdr:colOff>183349</xdr:colOff>
      <xdr:row>15</xdr:row>
      <xdr:rowOff>339660</xdr:rowOff>
    </xdr:to>
    <xdr:pic>
      <xdr:nvPicPr>
        <xdr:cNvPr id="24" name="Picture 23"/>
        <xdr:cNvPicPr>
          <a:picLocks noChangeAspect="1"/>
        </xdr:cNvPicPr>
      </xdr:nvPicPr>
      <xdr:blipFill>
        <a:blip xmlns:r="http://schemas.openxmlformats.org/officeDocument/2006/relationships" r:embed="rId6"/>
        <a:stretch>
          <a:fillRect/>
        </a:stretch>
      </xdr:blipFill>
      <xdr:spPr>
        <a:xfrm>
          <a:off x="7216775" y="3378200"/>
          <a:ext cx="6733374" cy="517460"/>
        </a:xfrm>
        <a:prstGeom prst="rect">
          <a:avLst/>
        </a:prstGeom>
        <a:ln>
          <a:solidFill>
            <a:schemeClr val="tx1"/>
          </a:solidFill>
        </a:ln>
      </xdr:spPr>
    </xdr:pic>
    <xdr:clientData/>
  </xdr:twoCellAnchor>
  <xdr:twoCellAnchor editAs="oneCell">
    <xdr:from>
      <xdr:col>8</xdr:col>
      <xdr:colOff>320675</xdr:colOff>
      <xdr:row>50</xdr:row>
      <xdr:rowOff>0</xdr:rowOff>
    </xdr:from>
    <xdr:to>
      <xdr:col>14</xdr:col>
      <xdr:colOff>491450</xdr:colOff>
      <xdr:row>54</xdr:row>
      <xdr:rowOff>6355</xdr:rowOff>
    </xdr:to>
    <xdr:pic>
      <xdr:nvPicPr>
        <xdr:cNvPr id="26" name="Picture 25"/>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635750" y="11258550"/>
          <a:ext cx="5400000" cy="1435105"/>
        </a:xfrm>
        <a:prstGeom prst="rect">
          <a:avLst/>
        </a:prstGeom>
        <a:ln>
          <a:solidFill>
            <a:schemeClr val="tx1"/>
          </a:solidFill>
        </a:ln>
      </xdr:spPr>
    </xdr:pic>
    <xdr:clientData/>
  </xdr:twoCellAnchor>
  <xdr:twoCellAnchor editAs="oneCell">
    <xdr:from>
      <xdr:col>9</xdr:col>
      <xdr:colOff>552450</xdr:colOff>
      <xdr:row>53</xdr:row>
      <xdr:rowOff>104775</xdr:rowOff>
    </xdr:from>
    <xdr:to>
      <xdr:col>15</xdr:col>
      <xdr:colOff>647079</xdr:colOff>
      <xdr:row>62</xdr:row>
      <xdr:rowOff>161660</xdr:rowOff>
    </xdr:to>
    <xdr:pic>
      <xdr:nvPicPr>
        <xdr:cNvPr id="27" name="Picture 26"/>
        <xdr:cNvPicPr>
          <a:picLocks noChangeAspect="1"/>
        </xdr:cNvPicPr>
      </xdr:nvPicPr>
      <xdr:blipFill>
        <a:blip xmlns:r="http://schemas.openxmlformats.org/officeDocument/2006/relationships" r:embed="rId8"/>
        <a:stretch>
          <a:fillRect/>
        </a:stretch>
      </xdr:blipFill>
      <xdr:spPr>
        <a:xfrm>
          <a:off x="8029575" y="12592050"/>
          <a:ext cx="4971429" cy="2123810"/>
        </a:xfrm>
        <a:prstGeom prst="rect">
          <a:avLst/>
        </a:prstGeom>
        <a:ln>
          <a:solidFill>
            <a:schemeClr val="tx1"/>
          </a:solidFill>
        </a:ln>
      </xdr:spPr>
    </xdr:pic>
    <xdr:clientData/>
  </xdr:twoCellAnchor>
  <xdr:twoCellAnchor editAs="oneCell">
    <xdr:from>
      <xdr:col>8</xdr:col>
      <xdr:colOff>66676</xdr:colOff>
      <xdr:row>63</xdr:row>
      <xdr:rowOff>323850</xdr:rowOff>
    </xdr:from>
    <xdr:to>
      <xdr:col>9</xdr:col>
      <xdr:colOff>360143</xdr:colOff>
      <xdr:row>67</xdr:row>
      <xdr:rowOff>4650</xdr:rowOff>
    </xdr:to>
    <xdr:pic>
      <xdr:nvPicPr>
        <xdr:cNvPr id="28" name="Picture 27"/>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381751" y="15459075"/>
          <a:ext cx="1455517" cy="900000"/>
        </a:xfrm>
        <a:prstGeom prst="rect">
          <a:avLst/>
        </a:prstGeom>
        <a:ln>
          <a:solidFill>
            <a:schemeClr val="tx1"/>
          </a:solidFill>
        </a:ln>
      </xdr:spPr>
    </xdr:pic>
    <xdr:clientData/>
  </xdr:twoCellAnchor>
  <xdr:twoCellAnchor editAs="oneCell">
    <xdr:from>
      <xdr:col>8</xdr:col>
      <xdr:colOff>66675</xdr:colOff>
      <xdr:row>67</xdr:row>
      <xdr:rowOff>66675</xdr:rowOff>
    </xdr:from>
    <xdr:to>
      <xdr:col>13</xdr:col>
      <xdr:colOff>175650</xdr:colOff>
      <xdr:row>75</xdr:row>
      <xdr:rowOff>22075</xdr:rowOff>
    </xdr:to>
    <xdr:pic>
      <xdr:nvPicPr>
        <xdr:cNvPr id="29" name="Picture 28"/>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6381750" y="16421100"/>
          <a:ext cx="4500000" cy="1993750"/>
        </a:xfrm>
        <a:prstGeom prst="rect">
          <a:avLst/>
        </a:prstGeom>
        <a:ln>
          <a:solidFill>
            <a:schemeClr val="tx1"/>
          </a:solidFill>
        </a:ln>
      </xdr:spPr>
    </xdr:pic>
    <xdr:clientData/>
  </xdr:twoCellAnchor>
  <xdr:twoCellAnchor>
    <xdr:from>
      <xdr:col>0</xdr:col>
      <xdr:colOff>504825</xdr:colOff>
      <xdr:row>444</xdr:row>
      <xdr:rowOff>171450</xdr:rowOff>
    </xdr:from>
    <xdr:to>
      <xdr:col>7</xdr:col>
      <xdr:colOff>247194</xdr:colOff>
      <xdr:row>461</xdr:row>
      <xdr:rowOff>11025</xdr:rowOff>
    </xdr:to>
    <xdr:grpSp>
      <xdr:nvGrpSpPr>
        <xdr:cNvPr id="30" name="Group 29"/>
        <xdr:cNvGrpSpPr/>
      </xdr:nvGrpSpPr>
      <xdr:grpSpPr>
        <a:xfrm>
          <a:off x="504825" y="96024700"/>
          <a:ext cx="5597069" cy="3186025"/>
          <a:chOff x="766990" y="2952000"/>
          <a:chExt cx="5324019" cy="3240000"/>
        </a:xfrm>
      </xdr:grpSpPr>
      <xdr:pic>
        <xdr:nvPicPr>
          <xdr:cNvPr id="31" name="Picture 30"/>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766990" y="2952000"/>
            <a:ext cx="5324019" cy="3240000"/>
          </a:xfrm>
          <a:prstGeom prst="rect">
            <a:avLst/>
          </a:prstGeom>
          <a:ln>
            <a:solidFill>
              <a:schemeClr val="tx1"/>
            </a:solidFill>
          </a:ln>
        </xdr:spPr>
      </xdr:pic>
      <xdr:sp macro="" textlink="">
        <xdr:nvSpPr>
          <xdr:cNvPr id="32" name="Freeform 31"/>
          <xdr:cNvSpPr/>
        </xdr:nvSpPr>
        <xdr:spPr>
          <a:xfrm>
            <a:off x="2133600" y="3931920"/>
            <a:ext cx="2209800" cy="1607820"/>
          </a:xfrm>
          <a:custGeom>
            <a:avLst/>
            <a:gdLst>
              <a:gd name="connsiteX0" fmla="*/ 0 w 2209800"/>
              <a:gd name="connsiteY0" fmla="*/ 38100 h 1607820"/>
              <a:gd name="connsiteX1" fmla="*/ 129540 w 2209800"/>
              <a:gd name="connsiteY1" fmla="*/ 601980 h 1607820"/>
              <a:gd name="connsiteX2" fmla="*/ 53340 w 2209800"/>
              <a:gd name="connsiteY2" fmla="*/ 975360 h 1607820"/>
              <a:gd name="connsiteX3" fmla="*/ 525780 w 2209800"/>
              <a:gd name="connsiteY3" fmla="*/ 998220 h 1607820"/>
              <a:gd name="connsiteX4" fmla="*/ 701040 w 2209800"/>
              <a:gd name="connsiteY4" fmla="*/ 716280 h 1607820"/>
              <a:gd name="connsiteX5" fmla="*/ 845820 w 2209800"/>
              <a:gd name="connsiteY5" fmla="*/ 807720 h 1607820"/>
              <a:gd name="connsiteX6" fmla="*/ 952500 w 2209800"/>
              <a:gd name="connsiteY6" fmla="*/ 807720 h 1607820"/>
              <a:gd name="connsiteX7" fmla="*/ 1028700 w 2209800"/>
              <a:gd name="connsiteY7" fmla="*/ 891540 h 1607820"/>
              <a:gd name="connsiteX8" fmla="*/ 922020 w 2209800"/>
              <a:gd name="connsiteY8" fmla="*/ 1074420 h 1607820"/>
              <a:gd name="connsiteX9" fmla="*/ 807720 w 2209800"/>
              <a:gd name="connsiteY9" fmla="*/ 1120140 h 1607820"/>
              <a:gd name="connsiteX10" fmla="*/ 922020 w 2209800"/>
              <a:gd name="connsiteY10" fmla="*/ 1325880 h 1607820"/>
              <a:gd name="connsiteX11" fmla="*/ 1684020 w 2209800"/>
              <a:gd name="connsiteY11" fmla="*/ 1607820 h 1607820"/>
              <a:gd name="connsiteX12" fmla="*/ 2209800 w 2209800"/>
              <a:gd name="connsiteY12" fmla="*/ 563880 h 1607820"/>
              <a:gd name="connsiteX13" fmla="*/ 1851660 w 2209800"/>
              <a:gd name="connsiteY13" fmla="*/ 243840 h 1607820"/>
              <a:gd name="connsiteX14" fmla="*/ 1356360 w 2209800"/>
              <a:gd name="connsiteY14" fmla="*/ 83820 h 1607820"/>
              <a:gd name="connsiteX15" fmla="*/ 929640 w 2209800"/>
              <a:gd name="connsiteY15" fmla="*/ 22860 h 1607820"/>
              <a:gd name="connsiteX16" fmla="*/ 868680 w 2209800"/>
              <a:gd name="connsiteY16" fmla="*/ 0 h 1607820"/>
              <a:gd name="connsiteX17" fmla="*/ 594360 w 2209800"/>
              <a:gd name="connsiteY17" fmla="*/ 0 h 1607820"/>
              <a:gd name="connsiteX18" fmla="*/ 297180 w 2209800"/>
              <a:gd name="connsiteY18" fmla="*/ 129540 h 1607820"/>
              <a:gd name="connsiteX19" fmla="*/ 167640 w 2209800"/>
              <a:gd name="connsiteY19" fmla="*/ 53340 h 1607820"/>
              <a:gd name="connsiteX20" fmla="*/ 0 w 2209800"/>
              <a:gd name="connsiteY20" fmla="*/ 38100 h 16078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209800" h="1607820">
                <a:moveTo>
                  <a:pt x="0" y="38100"/>
                </a:moveTo>
                <a:lnTo>
                  <a:pt x="129540" y="601980"/>
                </a:lnTo>
                <a:lnTo>
                  <a:pt x="53340" y="975360"/>
                </a:lnTo>
                <a:lnTo>
                  <a:pt x="525780" y="998220"/>
                </a:lnTo>
                <a:lnTo>
                  <a:pt x="701040" y="716280"/>
                </a:lnTo>
                <a:lnTo>
                  <a:pt x="845820" y="807720"/>
                </a:lnTo>
                <a:lnTo>
                  <a:pt x="952500" y="807720"/>
                </a:lnTo>
                <a:lnTo>
                  <a:pt x="1028700" y="891540"/>
                </a:lnTo>
                <a:lnTo>
                  <a:pt x="922020" y="1074420"/>
                </a:lnTo>
                <a:lnTo>
                  <a:pt x="807720" y="1120140"/>
                </a:lnTo>
                <a:lnTo>
                  <a:pt x="922020" y="1325880"/>
                </a:lnTo>
                <a:lnTo>
                  <a:pt x="1684020" y="1607820"/>
                </a:lnTo>
                <a:lnTo>
                  <a:pt x="2209800" y="563880"/>
                </a:lnTo>
                <a:lnTo>
                  <a:pt x="1851660" y="243840"/>
                </a:lnTo>
                <a:lnTo>
                  <a:pt x="1356360" y="83820"/>
                </a:lnTo>
                <a:lnTo>
                  <a:pt x="929640" y="22860"/>
                </a:lnTo>
                <a:lnTo>
                  <a:pt x="868680" y="0"/>
                </a:lnTo>
                <a:lnTo>
                  <a:pt x="594360" y="0"/>
                </a:lnTo>
                <a:lnTo>
                  <a:pt x="297180" y="129540"/>
                </a:lnTo>
                <a:lnTo>
                  <a:pt x="167640" y="53340"/>
                </a:lnTo>
                <a:lnTo>
                  <a:pt x="0" y="3810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oneCellAnchor>
    <xdr:from>
      <xdr:col>9</xdr:col>
      <xdr:colOff>6350</xdr:colOff>
      <xdr:row>357</xdr:row>
      <xdr:rowOff>139700</xdr:rowOff>
    </xdr:from>
    <xdr:ext cx="651397" cy="264560"/>
    <xdr:sp macro="" textlink="">
      <xdr:nvSpPr>
        <xdr:cNvPr id="4" name="TextBox 3"/>
        <xdr:cNvSpPr txBox="1"/>
      </xdr:nvSpPr>
      <xdr:spPr>
        <a:xfrm>
          <a:off x="7848600" y="78860650"/>
          <a:ext cx="6513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Tower 6</a:t>
          </a:r>
        </a:p>
      </xdr:txBody>
    </xdr:sp>
    <xdr:clientData/>
  </xdr:oneCellAnchor>
  <xdr:twoCellAnchor>
    <xdr:from>
      <xdr:col>0</xdr:col>
      <xdr:colOff>95250</xdr:colOff>
      <xdr:row>342</xdr:row>
      <xdr:rowOff>82550</xdr:rowOff>
    </xdr:from>
    <xdr:to>
      <xdr:col>7</xdr:col>
      <xdr:colOff>689398</xdr:colOff>
      <xdr:row>381</xdr:row>
      <xdr:rowOff>40101</xdr:rowOff>
    </xdr:to>
    <xdr:grpSp>
      <xdr:nvGrpSpPr>
        <xdr:cNvPr id="5" name="Group 4"/>
        <xdr:cNvGrpSpPr/>
      </xdr:nvGrpSpPr>
      <xdr:grpSpPr>
        <a:xfrm>
          <a:off x="95250" y="75857100"/>
          <a:ext cx="6448848" cy="7628351"/>
          <a:chOff x="95250" y="75857100"/>
          <a:chExt cx="6448848" cy="7628351"/>
        </a:xfrm>
      </xdr:grpSpPr>
      <xdr:pic>
        <xdr:nvPicPr>
          <xdr:cNvPr id="33" name="Picture 32"/>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a:ext>
            </a:extLst>
          </a:blip>
          <a:srcRect/>
          <a:stretch/>
        </xdr:blipFill>
        <xdr:spPr>
          <a:xfrm>
            <a:off x="2509702" y="81570642"/>
            <a:ext cx="1624519" cy="1914809"/>
          </a:xfrm>
          <a:prstGeom prst="rect">
            <a:avLst/>
          </a:prstGeom>
          <a:ln>
            <a:solidFill>
              <a:schemeClr val="tx1"/>
            </a:solidFill>
          </a:ln>
        </xdr:spPr>
      </xdr:pic>
      <xdr:pic>
        <xdr:nvPicPr>
          <xdr:cNvPr id="34" name="Picture 33"/>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a:ext>
            </a:extLst>
          </a:blip>
          <a:srcRect/>
          <a:stretch/>
        </xdr:blipFill>
        <xdr:spPr>
          <a:xfrm>
            <a:off x="95251" y="78713871"/>
            <a:ext cx="2057724" cy="273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93100" y="78713871"/>
            <a:ext cx="2057724"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2293100" y="75857100"/>
            <a:ext cx="2057724"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95250" y="75857100"/>
            <a:ext cx="2057724" cy="273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40000" contrast="-40000"/>
                    </a14:imgEffect>
                  </a14:imgLayer>
                </a14:imgProps>
              </a:ext>
              <a:ext uri="{28A0092B-C50C-407E-A947-70E740481C1C}">
                <a14:useLocalDpi xmlns:a14="http://schemas.microsoft.com/office/drawing/2010/main"/>
              </a:ext>
            </a:extLst>
          </a:blip>
          <a:stretch>
            <a:fillRect/>
          </a:stretch>
        </xdr:blipFill>
        <xdr:spPr>
          <a:xfrm>
            <a:off x="4486374" y="75857100"/>
            <a:ext cx="2057724" cy="2736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486374" y="78713871"/>
            <a:ext cx="2057724" cy="2736000"/>
          </a:xfrm>
          <a:prstGeom prst="rect">
            <a:avLst/>
          </a:prstGeom>
          <a:ln>
            <a:solidFill>
              <a:schemeClr val="tx1"/>
            </a:solidFill>
          </a:ln>
        </xdr:spPr>
      </xdr:pic>
      <xdr:sp macro="" textlink="">
        <xdr:nvSpPr>
          <xdr:cNvPr id="44" name="TextBox 43"/>
          <xdr:cNvSpPr txBox="1"/>
        </xdr:nvSpPr>
        <xdr:spPr>
          <a:xfrm>
            <a:off x="1003301" y="80110871"/>
            <a:ext cx="6513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Tower 6</a:t>
            </a:r>
          </a:p>
        </xdr:txBody>
      </xdr:sp>
      <xdr:sp macro="" textlink="">
        <xdr:nvSpPr>
          <xdr:cNvPr id="45" name="TextBox 44"/>
          <xdr:cNvSpPr txBox="1"/>
        </xdr:nvSpPr>
        <xdr:spPr>
          <a:xfrm>
            <a:off x="1016000" y="77971650"/>
            <a:ext cx="6513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Tower 1</a:t>
            </a:r>
          </a:p>
        </xdr:txBody>
      </xdr:sp>
      <xdr:sp macro="" textlink="">
        <xdr:nvSpPr>
          <xdr:cNvPr id="46" name="TextBox 45"/>
          <xdr:cNvSpPr txBox="1"/>
        </xdr:nvSpPr>
        <xdr:spPr>
          <a:xfrm>
            <a:off x="2864600" y="77635100"/>
            <a:ext cx="6513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Tower 2</a:t>
            </a:r>
          </a:p>
        </xdr:txBody>
      </xdr:sp>
      <xdr:sp macro="" textlink="">
        <xdr:nvSpPr>
          <xdr:cNvPr id="47" name="TextBox 46"/>
          <xdr:cNvSpPr txBox="1"/>
        </xdr:nvSpPr>
        <xdr:spPr>
          <a:xfrm>
            <a:off x="5210274" y="77755750"/>
            <a:ext cx="6513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Tower 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4VmV2XaUVJePG1wH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28"/>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1.2695312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45">
      <c r="A1" s="218" t="s">
        <v>165</v>
      </c>
      <c r="B1" s="218"/>
      <c r="C1" s="218"/>
      <c r="D1" s="218"/>
      <c r="E1" s="218"/>
      <c r="F1" s="218"/>
      <c r="G1" s="218"/>
      <c r="H1" s="218"/>
      <c r="I1" s="89" t="s">
        <v>387</v>
      </c>
    </row>
    <row r="2" spans="1:26" ht="16.5" customHeight="1" x14ac:dyDescent="0.35">
      <c r="A2" s="219" t="s">
        <v>0</v>
      </c>
      <c r="B2" s="219"/>
      <c r="C2" s="219"/>
      <c r="D2" s="219"/>
      <c r="E2" s="219"/>
      <c r="F2" s="219"/>
      <c r="G2" s="219"/>
      <c r="H2" s="219"/>
    </row>
    <row r="3" spans="1:26" x14ac:dyDescent="0.35">
      <c r="A3" s="137" t="s">
        <v>1</v>
      </c>
      <c r="B3" s="137"/>
      <c r="C3" s="137"/>
      <c r="D3" s="137"/>
      <c r="E3" s="137" t="str">
        <f ca="1">TEXT(TODAY(),"DD/MM/YYYY")</f>
        <v>30/08/2025</v>
      </c>
      <c r="F3" s="137"/>
      <c r="G3" s="137"/>
      <c r="H3" s="137"/>
      <c r="K3" s="53" t="s">
        <v>238</v>
      </c>
      <c r="L3" s="51" t="s">
        <v>236</v>
      </c>
      <c r="M3" s="51" t="s">
        <v>241</v>
      </c>
      <c r="N3" s="51" t="s">
        <v>239</v>
      </c>
      <c r="O3" s="51" t="s">
        <v>343</v>
      </c>
      <c r="P3" s="51" t="s">
        <v>242</v>
      </c>
    </row>
    <row r="4" spans="1:26" ht="15" customHeight="1" x14ac:dyDescent="0.35">
      <c r="A4" s="137" t="s">
        <v>235</v>
      </c>
      <c r="B4" s="137"/>
      <c r="C4" s="137"/>
      <c r="D4" s="137"/>
      <c r="E4" s="205" t="s">
        <v>236</v>
      </c>
      <c r="F4" s="205"/>
      <c r="G4" s="205"/>
      <c r="H4" s="205"/>
      <c r="K4" s="50" t="s">
        <v>237</v>
      </c>
      <c r="L4" s="51" t="s">
        <v>171</v>
      </c>
      <c r="M4" s="51" t="s">
        <v>246</v>
      </c>
      <c r="N4" s="51" t="s">
        <v>248</v>
      </c>
      <c r="O4" s="51" t="s">
        <v>344</v>
      </c>
      <c r="P4" s="51"/>
    </row>
    <row r="5" spans="1:26" ht="15" customHeight="1" x14ac:dyDescent="0.35">
      <c r="A5" s="137" t="s">
        <v>2</v>
      </c>
      <c r="B5" s="137"/>
      <c r="C5" s="137"/>
      <c r="D5" s="137"/>
      <c r="E5" s="205" t="s">
        <v>243</v>
      </c>
      <c r="F5" s="205"/>
      <c r="G5" s="205"/>
      <c r="H5" s="205"/>
      <c r="K5" s="50"/>
      <c r="L5" s="51" t="s">
        <v>243</v>
      </c>
      <c r="M5" s="51" t="s">
        <v>247</v>
      </c>
      <c r="N5" s="51" t="s">
        <v>249</v>
      </c>
      <c r="O5" s="51" t="s">
        <v>345</v>
      </c>
      <c r="P5" s="51"/>
    </row>
    <row r="6" spans="1:26" x14ac:dyDescent="0.35">
      <c r="A6" s="137" t="s">
        <v>3</v>
      </c>
      <c r="B6" s="137"/>
      <c r="C6" s="137"/>
      <c r="D6" s="137"/>
      <c r="E6" s="220">
        <v>45899</v>
      </c>
      <c r="F6" s="137"/>
      <c r="G6" s="137"/>
      <c r="H6" s="137"/>
      <c r="K6" s="50"/>
      <c r="L6" s="51" t="s">
        <v>244</v>
      </c>
      <c r="M6" s="51"/>
      <c r="N6" s="51"/>
      <c r="O6" s="51" t="s">
        <v>346</v>
      </c>
      <c r="P6" s="51"/>
    </row>
    <row r="7" spans="1:26" ht="16.5" customHeight="1" x14ac:dyDescent="0.35">
      <c r="A7" s="137" t="s">
        <v>4</v>
      </c>
      <c r="B7" s="137"/>
      <c r="C7" s="137"/>
      <c r="D7" s="137"/>
      <c r="E7" s="137" t="s">
        <v>356</v>
      </c>
      <c r="F7" s="137"/>
      <c r="G7" s="137"/>
      <c r="H7" s="137"/>
      <c r="K7" s="50"/>
      <c r="L7" s="51" t="s">
        <v>245</v>
      </c>
      <c r="M7" s="51"/>
      <c r="N7" s="51"/>
      <c r="O7" s="51" t="s">
        <v>346</v>
      </c>
      <c r="P7" s="51"/>
    </row>
    <row r="8" spans="1:26" ht="15" customHeight="1" x14ac:dyDescent="0.35">
      <c r="A8" s="137" t="s">
        <v>5</v>
      </c>
      <c r="B8" s="137"/>
      <c r="C8" s="137"/>
      <c r="D8" s="137"/>
      <c r="E8" s="137" t="str">
        <f>E7</f>
        <v>Macrotech Developers Limited</v>
      </c>
      <c r="F8" s="137"/>
      <c r="G8" s="137"/>
      <c r="H8" s="137"/>
      <c r="K8" s="50"/>
      <c r="L8" s="51"/>
      <c r="M8" s="51"/>
      <c r="N8" s="51"/>
      <c r="O8" s="51" t="s">
        <v>347</v>
      </c>
      <c r="P8" s="51"/>
    </row>
    <row r="9" spans="1:26" x14ac:dyDescent="0.35">
      <c r="A9" s="137" t="s">
        <v>6</v>
      </c>
      <c r="B9" s="137"/>
      <c r="C9" s="137"/>
      <c r="D9" s="137"/>
      <c r="E9" s="158" t="s">
        <v>357</v>
      </c>
      <c r="F9" s="158"/>
      <c r="G9" s="158"/>
      <c r="H9" s="158"/>
      <c r="K9" s="50"/>
      <c r="L9" s="51"/>
      <c r="M9" s="51"/>
      <c r="N9" s="51"/>
      <c r="O9" s="51" t="s">
        <v>348</v>
      </c>
      <c r="P9" s="51"/>
    </row>
    <row r="10" spans="1:26" x14ac:dyDescent="0.35">
      <c r="A10" s="137" t="s">
        <v>168</v>
      </c>
      <c r="B10" s="137"/>
      <c r="C10" s="137"/>
      <c r="D10" s="137"/>
      <c r="E10" s="137" t="s">
        <v>358</v>
      </c>
      <c r="F10" s="137"/>
      <c r="G10" s="137"/>
      <c r="H10" s="137"/>
      <c r="K10" s="50"/>
      <c r="L10" s="51"/>
      <c r="M10" s="51"/>
      <c r="N10" s="51"/>
      <c r="O10" s="51" t="s">
        <v>349</v>
      </c>
      <c r="P10" s="51"/>
    </row>
    <row r="11" spans="1:26" x14ac:dyDescent="0.35">
      <c r="A11" s="137" t="s">
        <v>169</v>
      </c>
      <c r="B11" s="137"/>
      <c r="C11" s="137"/>
      <c r="D11" s="137"/>
      <c r="E11" s="137" t="s">
        <v>358</v>
      </c>
      <c r="F11" s="137"/>
      <c r="G11" s="137"/>
      <c r="H11" s="137"/>
      <c r="O11" s="51" t="s">
        <v>350</v>
      </c>
    </row>
    <row r="12" spans="1:26" x14ac:dyDescent="0.35">
      <c r="A12" s="137" t="s">
        <v>7</v>
      </c>
      <c r="B12" s="137"/>
      <c r="C12" s="137"/>
      <c r="D12" s="137"/>
      <c r="E12" s="137" t="s">
        <v>359</v>
      </c>
      <c r="F12" s="137"/>
      <c r="G12" s="137"/>
      <c r="H12" s="137"/>
    </row>
    <row r="13" spans="1:26" x14ac:dyDescent="0.35">
      <c r="A13" s="205" t="s">
        <v>172</v>
      </c>
      <c r="B13" s="205"/>
      <c r="C13" s="205"/>
      <c r="D13" s="205"/>
      <c r="E13" s="137" t="s">
        <v>28</v>
      </c>
      <c r="F13" s="137"/>
      <c r="G13" s="137"/>
      <c r="H13" s="137"/>
      <c r="S13" s="51" t="s">
        <v>182</v>
      </c>
      <c r="T13" s="51" t="s">
        <v>191</v>
      </c>
      <c r="U13" s="51" t="s">
        <v>173</v>
      </c>
      <c r="V13" s="51" t="s">
        <v>196</v>
      </c>
      <c r="W13" s="51" t="s">
        <v>214</v>
      </c>
      <c r="X13"/>
      <c r="Y13" t="s">
        <v>196</v>
      </c>
      <c r="Z13" t="e">
        <f ca="1">OFFSET($S$13,1,MATCH($G20,$S$13:$W$13,0)-1,15,1)</f>
        <v>#VALUE!</v>
      </c>
    </row>
    <row r="14" spans="1:26" ht="32.25" customHeight="1" x14ac:dyDescent="0.35">
      <c r="A14" s="185" t="s">
        <v>281</v>
      </c>
      <c r="B14" s="185"/>
      <c r="C14" s="185"/>
      <c r="D14" s="185"/>
      <c r="E14" s="189" t="s">
        <v>360</v>
      </c>
      <c r="F14" s="189"/>
      <c r="G14" s="189"/>
      <c r="H14" s="189"/>
      <c r="S14" s="51" t="s">
        <v>182</v>
      </c>
      <c r="T14" s="51" t="s">
        <v>189</v>
      </c>
      <c r="U14" s="51" t="s">
        <v>211</v>
      </c>
      <c r="V14" s="51" t="s">
        <v>197</v>
      </c>
      <c r="W14" s="51" t="s">
        <v>215</v>
      </c>
      <c r="X14"/>
      <c r="Y14"/>
      <c r="Z14"/>
    </row>
    <row r="15" spans="1:26" ht="30.75" customHeight="1" x14ac:dyDescent="0.35">
      <c r="A15" s="185" t="s">
        <v>8</v>
      </c>
      <c r="B15" s="185"/>
      <c r="C15" s="185"/>
      <c r="D15" s="185"/>
      <c r="E15" s="189" t="s">
        <v>370</v>
      </c>
      <c r="F15" s="205"/>
      <c r="G15" s="205"/>
      <c r="H15" s="205"/>
      <c r="I15" s="230" t="e">
        <f ca="1">OFFSET($D$5,1,MATCH($J13,$D$5:$H$5,0)-1,15,1)</f>
        <v>#N/A</v>
      </c>
      <c r="J15" s="231"/>
      <c r="K15" s="231"/>
      <c r="L15" s="231"/>
      <c r="M15" s="231"/>
      <c r="N15" s="231"/>
      <c r="O15" s="231"/>
      <c r="P15" s="231"/>
      <c r="S15" s="51" t="s">
        <v>183</v>
      </c>
      <c r="T15" s="51" t="s">
        <v>190</v>
      </c>
      <c r="U15" s="51" t="s">
        <v>212</v>
      </c>
      <c r="V15" s="51" t="s">
        <v>198</v>
      </c>
      <c r="W15" s="51" t="s">
        <v>228</v>
      </c>
      <c r="X15"/>
      <c r="Y15"/>
      <c r="Z15"/>
    </row>
    <row r="16" spans="1:26" ht="34.5" customHeight="1" x14ac:dyDescent="0.35">
      <c r="A16" s="214" t="s">
        <v>9</v>
      </c>
      <c r="B16" s="214"/>
      <c r="C16" s="214" t="str">
        <f>CONCATENATE((IF(OR(E9="",E9="NA"),"",E9)),", ",(IF(OR(A17="",A17="NA"),"",A17)),".",(IF(OR(C17="",C17="NA"),"",C17)),", near ",(IF(OR(C22="",C22="NA"),"",C22)),", ",(IF(OR(C19="",C19="NA"),"",C19)),", ",(IF(OR(C18="",C18="NA"),"",C18)),", ",(IF(OR(G19="",G19="NA"),"",G19)),", ",(IF(OR(C20="",C20="NA"),"",C20)),", ",(IF(OR(C21="",C21="NA"),"",C21)),", ",(IF(OR(G20="",G20="NA"),"",G20))," - ",(IF(OR(G21="",G21="NA"),"",G21)),".")</f>
        <v>Corinthia Tower 1, 2 &amp; 6, CTS No.372, 372/1 to 65, near Flying Kite A wing, Subhas Road, Ganeshnagar, Kanjur, Bhandup West, Kurla, Mumbai - 400078.</v>
      </c>
      <c r="D16" s="214"/>
      <c r="E16" s="214"/>
      <c r="F16" s="214"/>
      <c r="G16" s="214"/>
      <c r="H16" s="214"/>
      <c r="S16" s="51" t="s">
        <v>184</v>
      </c>
      <c r="T16" s="51" t="s">
        <v>192</v>
      </c>
      <c r="U16" s="51" t="s">
        <v>213</v>
      </c>
      <c r="V16" s="51" t="s">
        <v>199</v>
      </c>
      <c r="W16" s="51" t="s">
        <v>216</v>
      </c>
      <c r="X16"/>
      <c r="Y16"/>
      <c r="Z16"/>
    </row>
    <row r="17" spans="1:26" x14ac:dyDescent="0.35">
      <c r="A17" s="189" t="s">
        <v>177</v>
      </c>
      <c r="B17" s="189"/>
      <c r="C17" s="189" t="s">
        <v>361</v>
      </c>
      <c r="D17" s="189"/>
      <c r="E17" s="189"/>
      <c r="F17" s="189"/>
      <c r="G17" s="189"/>
      <c r="H17" s="189"/>
      <c r="S17" s="51" t="s">
        <v>185</v>
      </c>
      <c r="T17" s="51" t="s">
        <v>193</v>
      </c>
      <c r="U17" s="51" t="s">
        <v>173</v>
      </c>
      <c r="V17" s="51" t="s">
        <v>200</v>
      </c>
      <c r="W17" s="51" t="s">
        <v>217</v>
      </c>
      <c r="X17"/>
      <c r="Y17"/>
      <c r="Z17"/>
    </row>
    <row r="18" spans="1:26" ht="15.75" customHeight="1" x14ac:dyDescent="0.35">
      <c r="A18" s="176" t="s">
        <v>163</v>
      </c>
      <c r="B18" s="176"/>
      <c r="C18" s="176" t="s">
        <v>368</v>
      </c>
      <c r="D18" s="176"/>
      <c r="E18" s="176"/>
      <c r="F18" s="176"/>
      <c r="G18" s="176"/>
      <c r="H18" s="176"/>
      <c r="S18" s="51" t="s">
        <v>186</v>
      </c>
      <c r="T18" s="51" t="s">
        <v>191</v>
      </c>
      <c r="U18" s="51"/>
      <c r="V18" s="51" t="s">
        <v>201</v>
      </c>
      <c r="W18" s="51" t="s">
        <v>218</v>
      </c>
      <c r="X18"/>
      <c r="Y18"/>
      <c r="Z18"/>
    </row>
    <row r="19" spans="1:26" ht="15.75" customHeight="1" x14ac:dyDescent="0.35">
      <c r="A19" s="214" t="s">
        <v>10</v>
      </c>
      <c r="B19" s="214"/>
      <c r="C19" s="137" t="s">
        <v>366</v>
      </c>
      <c r="D19" s="137"/>
      <c r="E19" s="214" t="s">
        <v>70</v>
      </c>
      <c r="F19" s="214"/>
      <c r="G19" s="176" t="s">
        <v>362</v>
      </c>
      <c r="H19" s="176"/>
      <c r="S19" s="51" t="s">
        <v>187</v>
      </c>
      <c r="T19" s="51" t="s">
        <v>194</v>
      </c>
      <c r="U19" s="51"/>
      <c r="V19" s="51" t="s">
        <v>202</v>
      </c>
      <c r="W19" s="51" t="s">
        <v>219</v>
      </c>
      <c r="X19"/>
      <c r="Y19"/>
      <c r="Z19"/>
    </row>
    <row r="20" spans="1:26" x14ac:dyDescent="0.35">
      <c r="A20" s="185" t="s">
        <v>12</v>
      </c>
      <c r="B20" s="185"/>
      <c r="C20" s="176" t="s">
        <v>365</v>
      </c>
      <c r="D20" s="176"/>
      <c r="E20" s="214" t="s">
        <v>11</v>
      </c>
      <c r="F20" s="214"/>
      <c r="G20" s="217" t="s">
        <v>173</v>
      </c>
      <c r="H20" s="217"/>
      <c r="S20" s="51" t="s">
        <v>188</v>
      </c>
      <c r="T20" s="51" t="s">
        <v>195</v>
      </c>
      <c r="U20" s="51"/>
      <c r="V20" s="51" t="s">
        <v>203</v>
      </c>
      <c r="W20" s="51" t="s">
        <v>220</v>
      </c>
      <c r="X20"/>
      <c r="Y20"/>
      <c r="Z20"/>
    </row>
    <row r="21" spans="1:26" x14ac:dyDescent="0.35">
      <c r="A21" s="185" t="s">
        <v>71</v>
      </c>
      <c r="B21" s="185"/>
      <c r="C21" s="189" t="s">
        <v>213</v>
      </c>
      <c r="D21" s="189"/>
      <c r="E21" s="214" t="s">
        <v>13</v>
      </c>
      <c r="F21" s="214"/>
      <c r="G21" s="176">
        <v>400078</v>
      </c>
      <c r="H21" s="176"/>
      <c r="S21" s="51"/>
      <c r="T21" s="51"/>
      <c r="U21" s="51"/>
      <c r="V21" s="51" t="s">
        <v>204</v>
      </c>
      <c r="W21" s="51" t="s">
        <v>221</v>
      </c>
      <c r="X21"/>
      <c r="Y21"/>
      <c r="Z21"/>
    </row>
    <row r="22" spans="1:26" ht="32.25" customHeight="1" x14ac:dyDescent="0.35">
      <c r="A22" s="185" t="s">
        <v>122</v>
      </c>
      <c r="B22" s="185"/>
      <c r="C22" s="176" t="s">
        <v>367</v>
      </c>
      <c r="D22" s="176"/>
      <c r="E22" s="214" t="s">
        <v>14</v>
      </c>
      <c r="F22" s="214"/>
      <c r="G22" s="189" t="s">
        <v>369</v>
      </c>
      <c r="H22" s="189"/>
      <c r="S22" s="51"/>
      <c r="T22" s="51"/>
      <c r="U22" s="51"/>
      <c r="V22" s="51" t="s">
        <v>205</v>
      </c>
      <c r="W22" s="51" t="s">
        <v>222</v>
      </c>
      <c r="X22"/>
      <c r="Y22"/>
      <c r="Z22"/>
    </row>
    <row r="23" spans="1:26" ht="15" customHeight="1" x14ac:dyDescent="0.35">
      <c r="A23" s="214" t="s">
        <v>73</v>
      </c>
      <c r="B23" s="214"/>
      <c r="C23" s="214"/>
      <c r="D23" s="214"/>
      <c r="E23" s="137" t="s">
        <v>15</v>
      </c>
      <c r="F23" s="137"/>
      <c r="G23" s="137"/>
      <c r="H23" s="137"/>
      <c r="S23" s="51"/>
      <c r="T23" s="51"/>
      <c r="U23" s="51"/>
      <c r="V23" s="51" t="s">
        <v>206</v>
      </c>
      <c r="W23" s="51" t="s">
        <v>223</v>
      </c>
      <c r="X23"/>
      <c r="Y23"/>
      <c r="Z23"/>
    </row>
    <row r="24" spans="1:26" ht="18.75" customHeight="1" x14ac:dyDescent="0.35">
      <c r="A24" s="214"/>
      <c r="B24" s="214"/>
      <c r="C24" s="214"/>
      <c r="D24" s="214"/>
      <c r="E24" s="137"/>
      <c r="F24" s="137"/>
      <c r="G24" s="137"/>
      <c r="H24" s="137"/>
      <c r="S24" s="51"/>
      <c r="T24" s="51"/>
      <c r="U24" s="51"/>
      <c r="V24" s="51" t="s">
        <v>207</v>
      </c>
      <c r="W24" s="51" t="s">
        <v>224</v>
      </c>
      <c r="X24"/>
      <c r="Y24"/>
      <c r="Z24"/>
    </row>
    <row r="25" spans="1:26" ht="15" customHeight="1" x14ac:dyDescent="0.35">
      <c r="A25" s="214" t="s">
        <v>16</v>
      </c>
      <c r="B25" s="214"/>
      <c r="C25" s="214"/>
      <c r="D25" s="214"/>
      <c r="E25" s="176" t="s">
        <v>17</v>
      </c>
      <c r="F25" s="176"/>
      <c r="G25" s="176"/>
      <c r="H25" s="176"/>
      <c r="S25" s="51"/>
      <c r="T25" s="51"/>
      <c r="U25" s="51"/>
      <c r="V25" s="51" t="s">
        <v>208</v>
      </c>
      <c r="W25" s="51" t="s">
        <v>225</v>
      </c>
      <c r="X25"/>
      <c r="Y25"/>
      <c r="Z25"/>
    </row>
    <row r="26" spans="1:26" ht="15" customHeight="1" x14ac:dyDescent="0.35">
      <c r="A26" s="185" t="s">
        <v>18</v>
      </c>
      <c r="B26" s="185"/>
      <c r="C26" s="185"/>
      <c r="D26" s="185"/>
      <c r="E26" s="176" t="str">
        <f>IF(AND(G20="Mumbai"),"Upper Class","Middle Class")</f>
        <v>Upper Class</v>
      </c>
      <c r="F26" s="176"/>
      <c r="G26" s="176"/>
      <c r="H26" s="176"/>
      <c r="S26" s="51"/>
      <c r="T26" s="51"/>
      <c r="U26" s="51"/>
      <c r="V26" s="51" t="s">
        <v>209</v>
      </c>
      <c r="W26" s="51" t="s">
        <v>226</v>
      </c>
      <c r="X26"/>
      <c r="Y26"/>
      <c r="Z26"/>
    </row>
    <row r="27" spans="1:26" x14ac:dyDescent="0.35">
      <c r="A27" s="185" t="s">
        <v>19</v>
      </c>
      <c r="B27" s="185"/>
      <c r="C27" s="185"/>
      <c r="D27" s="185"/>
      <c r="E27" s="176" t="s">
        <v>20</v>
      </c>
      <c r="F27" s="176"/>
      <c r="G27" s="176"/>
      <c r="H27" s="176"/>
      <c r="S27" s="51"/>
      <c r="T27" s="51"/>
      <c r="U27" s="51"/>
      <c r="V27" s="51" t="s">
        <v>210</v>
      </c>
      <c r="W27" s="51" t="s">
        <v>227</v>
      </c>
      <c r="X27"/>
      <c r="Y27"/>
      <c r="Z27"/>
    </row>
    <row r="28" spans="1:26" ht="15.75" customHeight="1" x14ac:dyDescent="0.35">
      <c r="A28" s="185" t="s">
        <v>21</v>
      </c>
      <c r="B28" s="185"/>
      <c r="C28" s="185"/>
      <c r="D28" s="185"/>
      <c r="E28" s="176" t="str">
        <f>IF(AND(G20="Mumbai"),"Developed","Developing")</f>
        <v>Developed</v>
      </c>
      <c r="F28" s="176"/>
      <c r="G28" s="176"/>
      <c r="H28" s="176"/>
    </row>
    <row r="29" spans="1:26" x14ac:dyDescent="0.35">
      <c r="A29" s="185" t="s">
        <v>22</v>
      </c>
      <c r="B29" s="185"/>
      <c r="C29" s="185"/>
      <c r="D29" s="185"/>
      <c r="E29" s="176" t="s">
        <v>23</v>
      </c>
      <c r="F29" s="176"/>
      <c r="G29" s="176"/>
      <c r="H29" s="176"/>
    </row>
    <row r="30" spans="1:26" ht="15.75" customHeight="1" x14ac:dyDescent="0.35">
      <c r="A30" s="185" t="s">
        <v>78</v>
      </c>
      <c r="B30" s="185"/>
      <c r="C30" s="185"/>
      <c r="D30" s="185"/>
      <c r="E30" s="176" t="s">
        <v>79</v>
      </c>
      <c r="F30" s="176"/>
      <c r="G30" s="176"/>
      <c r="H30" s="176"/>
    </row>
    <row r="31" spans="1:26" ht="15" customHeight="1" x14ac:dyDescent="0.35">
      <c r="A31" s="185" t="s">
        <v>30</v>
      </c>
      <c r="B31" s="185"/>
      <c r="C31" s="185"/>
      <c r="D31" s="185"/>
      <c r="E31" s="17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76"/>
      <c r="G31" s="176"/>
      <c r="H31" s="176"/>
    </row>
    <row r="32" spans="1:26" ht="15.75" customHeight="1" x14ac:dyDescent="0.35">
      <c r="A32" s="185" t="s">
        <v>90</v>
      </c>
      <c r="B32" s="185"/>
      <c r="C32" s="185"/>
      <c r="D32" s="185"/>
      <c r="E32" s="176" t="s">
        <v>31</v>
      </c>
      <c r="F32" s="176"/>
      <c r="G32" s="176"/>
      <c r="H32" s="176"/>
    </row>
    <row r="33" spans="1:19" s="21" customFormat="1" x14ac:dyDescent="0.35">
      <c r="A33" s="216" t="s">
        <v>91</v>
      </c>
      <c r="B33" s="216"/>
      <c r="C33" s="253" t="s">
        <v>174</v>
      </c>
      <c r="D33" s="253"/>
      <c r="E33" s="253"/>
      <c r="F33" s="253" t="s">
        <v>29</v>
      </c>
      <c r="G33" s="253"/>
      <c r="H33" s="253"/>
      <c r="S33" s="21" t="e">
        <f ca="1">OFFSET($S$13,1,MATCH($G20,$S$13:$W$13,0)-1,15,1)</f>
        <v>#VALUE!</v>
      </c>
    </row>
    <row r="34" spans="1:19" s="21" customFormat="1" x14ac:dyDescent="0.35">
      <c r="A34" s="186" t="s">
        <v>24</v>
      </c>
      <c r="B34" s="186" t="s">
        <v>28</v>
      </c>
      <c r="C34" s="254" t="s">
        <v>372</v>
      </c>
      <c r="D34" s="254"/>
      <c r="E34" s="254"/>
      <c r="F34" s="254" t="s">
        <v>372</v>
      </c>
      <c r="G34" s="254"/>
      <c r="H34" s="254"/>
    </row>
    <row r="35" spans="1:19" x14ac:dyDescent="0.35">
      <c r="A35" s="186" t="s">
        <v>25</v>
      </c>
      <c r="B35" s="186" t="s">
        <v>28</v>
      </c>
      <c r="C35" s="254" t="s">
        <v>374</v>
      </c>
      <c r="D35" s="254"/>
      <c r="E35" s="254"/>
      <c r="F35" s="254" t="s">
        <v>375</v>
      </c>
      <c r="G35" s="254"/>
      <c r="H35" s="254"/>
    </row>
    <row r="36" spans="1:19" s="21" customFormat="1" x14ac:dyDescent="0.35">
      <c r="A36" s="186" t="s">
        <v>27</v>
      </c>
      <c r="B36" s="186" t="s">
        <v>28</v>
      </c>
      <c r="C36" s="255" t="s">
        <v>371</v>
      </c>
      <c r="D36" s="255"/>
      <c r="E36" s="255"/>
      <c r="F36" s="254" t="s">
        <v>366</v>
      </c>
      <c r="G36" s="254"/>
      <c r="H36" s="254"/>
    </row>
    <row r="37" spans="1:19" x14ac:dyDescent="0.35">
      <c r="A37" s="186" t="s">
        <v>26</v>
      </c>
      <c r="B37" s="186" t="s">
        <v>28</v>
      </c>
      <c r="C37" s="254" t="s">
        <v>373</v>
      </c>
      <c r="D37" s="254"/>
      <c r="E37" s="254"/>
      <c r="F37" s="254" t="s">
        <v>376</v>
      </c>
      <c r="G37" s="254"/>
      <c r="H37" s="254"/>
    </row>
    <row r="38" spans="1:19" x14ac:dyDescent="0.35">
      <c r="A38" s="185" t="s">
        <v>282</v>
      </c>
      <c r="B38" s="185"/>
      <c r="C38" s="185"/>
      <c r="D38" s="185"/>
      <c r="E38" s="185"/>
      <c r="F38" s="185"/>
      <c r="G38" s="185"/>
      <c r="H38" s="185"/>
    </row>
    <row r="39" spans="1:19" ht="15.75" customHeight="1" x14ac:dyDescent="0.35">
      <c r="A39" s="185" t="s">
        <v>166</v>
      </c>
      <c r="B39" s="185"/>
      <c r="C39" s="188" t="s">
        <v>363</v>
      </c>
      <c r="D39" s="188"/>
      <c r="E39" s="188"/>
      <c r="F39" s="188"/>
      <c r="G39" s="188"/>
      <c r="H39" s="188"/>
    </row>
    <row r="40" spans="1:19" x14ac:dyDescent="0.35">
      <c r="A40" s="185" t="s">
        <v>162</v>
      </c>
      <c r="B40" s="185"/>
      <c r="C40" s="175" t="s">
        <v>364</v>
      </c>
      <c r="D40" s="176"/>
      <c r="E40" s="176"/>
      <c r="F40" s="176"/>
      <c r="G40" s="176"/>
      <c r="H40" s="176"/>
    </row>
    <row r="41" spans="1:19" x14ac:dyDescent="0.35">
      <c r="A41" s="188" t="s">
        <v>32</v>
      </c>
      <c r="B41" s="188"/>
      <c r="C41" s="188"/>
      <c r="D41" s="188"/>
      <c r="E41" s="188"/>
      <c r="F41" s="188"/>
      <c r="G41" s="188"/>
      <c r="H41" s="188"/>
    </row>
    <row r="42" spans="1:19" x14ac:dyDescent="0.35">
      <c r="A42" s="185" t="s">
        <v>33</v>
      </c>
      <c r="B42" s="185"/>
      <c r="C42" s="185"/>
      <c r="D42" s="185"/>
      <c r="E42" s="187">
        <v>78236.22</v>
      </c>
      <c r="F42" s="187"/>
      <c r="G42" s="187"/>
      <c r="H42" s="187"/>
    </row>
    <row r="43" spans="1:19" x14ac:dyDescent="0.35">
      <c r="A43" s="185" t="s">
        <v>34</v>
      </c>
      <c r="B43" s="185"/>
      <c r="C43" s="185"/>
      <c r="D43" s="185"/>
      <c r="E43" s="203">
        <f>82305.46/E42</f>
        <v>1.0520122265620706</v>
      </c>
      <c r="F43" s="203"/>
      <c r="G43" s="203"/>
      <c r="H43" s="203"/>
    </row>
    <row r="44" spans="1:19" x14ac:dyDescent="0.35">
      <c r="A44" s="185" t="s">
        <v>35</v>
      </c>
      <c r="B44" s="185"/>
      <c r="C44" s="185"/>
      <c r="D44" s="185"/>
      <c r="E44" s="203">
        <f>E46/E42-E43</f>
        <v>1.4120771683499023</v>
      </c>
      <c r="F44" s="203"/>
      <c r="G44" s="203"/>
      <c r="H44" s="203"/>
    </row>
    <row r="45" spans="1:19" x14ac:dyDescent="0.35">
      <c r="A45" s="185" t="s">
        <v>36</v>
      </c>
      <c r="B45" s="185"/>
      <c r="C45" s="185"/>
      <c r="D45" s="185"/>
      <c r="E45" s="203">
        <f>E43+E44</f>
        <v>2.4640893949119729</v>
      </c>
      <c r="F45" s="203"/>
      <c r="G45" s="203"/>
      <c r="H45" s="203"/>
    </row>
    <row r="46" spans="1:19" x14ac:dyDescent="0.35">
      <c r="A46" s="185" t="s">
        <v>89</v>
      </c>
      <c r="B46" s="185"/>
      <c r="C46" s="185"/>
      <c r="D46" s="185"/>
      <c r="E46" s="204">
        <v>192781.04</v>
      </c>
      <c r="F46" s="204"/>
      <c r="G46" s="204"/>
      <c r="H46" s="204"/>
      <c r="I46" s="109">
        <v>195690.03</v>
      </c>
      <c r="J46" s="109"/>
      <c r="K46" s="109"/>
      <c r="L46" s="109"/>
    </row>
    <row r="47" spans="1:19" x14ac:dyDescent="0.35">
      <c r="A47" s="137" t="s">
        <v>37</v>
      </c>
      <c r="B47" s="137"/>
      <c r="C47" s="137"/>
      <c r="D47" s="137"/>
      <c r="E47" s="205" t="s">
        <v>377</v>
      </c>
      <c r="F47" s="205"/>
      <c r="G47" s="205"/>
      <c r="H47" s="205"/>
    </row>
    <row r="48" spans="1:19" x14ac:dyDescent="0.35">
      <c r="A48" s="188" t="s">
        <v>38</v>
      </c>
      <c r="B48" s="188"/>
      <c r="C48" s="188"/>
      <c r="D48" s="188"/>
      <c r="E48" s="188"/>
      <c r="F48" s="188"/>
      <c r="G48" s="188"/>
      <c r="H48" s="188"/>
    </row>
    <row r="49" spans="1:24" ht="33.75" customHeight="1" x14ac:dyDescent="0.35">
      <c r="A49" s="190" t="s">
        <v>151</v>
      </c>
      <c r="B49" s="192"/>
      <c r="C49" s="211" t="s">
        <v>257</v>
      </c>
      <c r="D49" s="212"/>
      <c r="E49" s="212"/>
      <c r="F49" s="212"/>
      <c r="G49" s="212"/>
      <c r="H49" s="213"/>
      <c r="R49" t="s">
        <v>255</v>
      </c>
      <c r="S49" s="54" t="s">
        <v>173</v>
      </c>
      <c r="T49" s="54" t="s">
        <v>182</v>
      </c>
      <c r="U49" s="54" t="s">
        <v>196</v>
      </c>
      <c r="V49" s="54" t="s">
        <v>191</v>
      </c>
    </row>
    <row r="50" spans="1:24" x14ac:dyDescent="0.35">
      <c r="A50" s="190" t="s">
        <v>39</v>
      </c>
      <c r="B50" s="192"/>
      <c r="C50" s="190" t="s">
        <v>502</v>
      </c>
      <c r="D50" s="191"/>
      <c r="E50" s="192"/>
      <c r="F50" s="17" t="s">
        <v>40</v>
      </c>
      <c r="G50" s="193">
        <v>45860</v>
      </c>
      <c r="H50" s="194"/>
      <c r="R50"/>
      <c r="S50" s="54" t="s">
        <v>256</v>
      </c>
      <c r="T50" s="54" t="s">
        <v>261</v>
      </c>
      <c r="U50" s="54" t="s">
        <v>272</v>
      </c>
      <c r="V50" s="54" t="s">
        <v>277</v>
      </c>
    </row>
    <row r="51" spans="1:24" x14ac:dyDescent="0.35">
      <c r="A51" s="190" t="s">
        <v>41</v>
      </c>
      <c r="B51" s="192"/>
      <c r="C51" s="190" t="str">
        <f>C50</f>
        <v>CE/531/BPES/AS/337/5/Amend</v>
      </c>
      <c r="D51" s="191"/>
      <c r="E51" s="192"/>
      <c r="F51" s="17" t="s">
        <v>40</v>
      </c>
      <c r="G51" s="193">
        <f>G50</f>
        <v>45860</v>
      </c>
      <c r="H51" s="194"/>
      <c r="R51"/>
      <c r="S51" s="54" t="s">
        <v>257</v>
      </c>
      <c r="T51" s="54" t="s">
        <v>262</v>
      </c>
      <c r="U51" s="54" t="s">
        <v>270</v>
      </c>
      <c r="V51" s="54" t="s">
        <v>278</v>
      </c>
    </row>
    <row r="52" spans="1:24" s="22" customFormat="1" ht="15.75" customHeight="1" x14ac:dyDescent="0.35">
      <c r="A52" s="199" t="s">
        <v>155</v>
      </c>
      <c r="B52" s="200"/>
      <c r="C52" s="190" t="s">
        <v>378</v>
      </c>
      <c r="D52" s="191"/>
      <c r="E52" s="192"/>
      <c r="F52" s="17" t="s">
        <v>40</v>
      </c>
      <c r="G52" s="193">
        <v>45548</v>
      </c>
      <c r="H52" s="194"/>
      <c r="I52" s="21" t="str">
        <f ca="1">IF(G52&gt;EDATE(E3,-48),"NO REMARK","CC REMARK FOR CC")</f>
        <v>NO REMARK</v>
      </c>
      <c r="J52" s="82"/>
      <c r="R52"/>
      <c r="S52" s="54" t="s">
        <v>258</v>
      </c>
      <c r="T52" s="54" t="s">
        <v>263</v>
      </c>
      <c r="U52" s="54" t="s">
        <v>260</v>
      </c>
      <c r="V52" s="54" t="s">
        <v>279</v>
      </c>
    </row>
    <row r="53" spans="1:24" s="22" customFormat="1" ht="65.25" customHeight="1" x14ac:dyDescent="0.35">
      <c r="A53" s="201"/>
      <c r="B53" s="202"/>
      <c r="C53" s="190" t="s">
        <v>379</v>
      </c>
      <c r="D53" s="191"/>
      <c r="E53" s="192"/>
      <c r="F53" s="17" t="s">
        <v>121</v>
      </c>
      <c r="G53" s="193">
        <v>45912</v>
      </c>
      <c r="H53" s="192"/>
      <c r="R53"/>
      <c r="S53" s="54" t="s">
        <v>259</v>
      </c>
      <c r="T53" s="54" t="s">
        <v>266</v>
      </c>
      <c r="U53" s="54" t="s">
        <v>273</v>
      </c>
      <c r="V53" s="73" t="s">
        <v>352</v>
      </c>
    </row>
    <row r="54" spans="1:24" s="22" customFormat="1" x14ac:dyDescent="0.35">
      <c r="A54" s="195" t="s">
        <v>283</v>
      </c>
      <c r="B54" s="196"/>
      <c r="C54" s="190" t="s">
        <v>380</v>
      </c>
      <c r="D54" s="191"/>
      <c r="E54" s="192"/>
      <c r="F54" s="17" t="s">
        <v>40</v>
      </c>
      <c r="G54" s="193">
        <v>45500</v>
      </c>
      <c r="H54" s="194"/>
      <c r="K54" s="83">
        <f>EDATE(G52,-48)</f>
        <v>44087</v>
      </c>
      <c r="L54" s="22" t="str">
        <f ca="1">IF(G52&gt;EDATE(E3,-48),"NO REMARK","CC REMARK FOR CC")</f>
        <v>NO REMARK</v>
      </c>
      <c r="R54"/>
      <c r="S54" s="54" t="s">
        <v>258</v>
      </c>
      <c r="T54" s="54" t="s">
        <v>263</v>
      </c>
      <c r="U54" s="54" t="s">
        <v>260</v>
      </c>
      <c r="V54" s="54" t="s">
        <v>279</v>
      </c>
    </row>
    <row r="55" spans="1:24" s="22" customFormat="1" ht="50.25" customHeight="1" x14ac:dyDescent="0.35">
      <c r="A55" s="197"/>
      <c r="B55" s="198"/>
      <c r="C55" s="177" t="s">
        <v>381</v>
      </c>
      <c r="D55" s="178"/>
      <c r="E55" s="178"/>
      <c r="F55" s="178"/>
      <c r="G55" s="178"/>
      <c r="H55" s="179"/>
      <c r="R55"/>
      <c r="S55" s="54" t="s">
        <v>260</v>
      </c>
      <c r="T55" s="54" t="s">
        <v>264</v>
      </c>
      <c r="U55" s="54" t="s">
        <v>274</v>
      </c>
      <c r="V55" s="74"/>
      <c r="W55" s="20"/>
      <c r="X55" s="20"/>
    </row>
    <row r="56" spans="1:24" s="22" customFormat="1" ht="34.5" hidden="1" customHeight="1" x14ac:dyDescent="0.35">
      <c r="A56" s="238" t="s">
        <v>284</v>
      </c>
      <c r="B56" s="239"/>
      <c r="C56" s="190"/>
      <c r="D56" s="191"/>
      <c r="E56" s="192"/>
      <c r="F56" s="17" t="s">
        <v>40</v>
      </c>
      <c r="G56" s="193">
        <f>G55</f>
        <v>0</v>
      </c>
      <c r="H56" s="194"/>
      <c r="R56"/>
      <c r="S56" s="74"/>
      <c r="T56" s="54" t="s">
        <v>265</v>
      </c>
      <c r="U56" s="54" t="s">
        <v>275</v>
      </c>
      <c r="V56" s="74"/>
      <c r="W56" s="20"/>
      <c r="X56" s="20"/>
    </row>
    <row r="57" spans="1:24" s="22" customFormat="1" ht="41.25" hidden="1" customHeight="1" x14ac:dyDescent="0.35">
      <c r="A57" s="240"/>
      <c r="B57" s="241"/>
      <c r="C57" s="190"/>
      <c r="D57" s="191"/>
      <c r="E57" s="191"/>
      <c r="F57" s="191"/>
      <c r="G57" s="191"/>
      <c r="H57" s="192"/>
      <c r="R57"/>
      <c r="S57" s="74"/>
      <c r="T57" s="54" t="s">
        <v>267</v>
      </c>
      <c r="U57" s="54" t="s">
        <v>276</v>
      </c>
      <c r="V57" s="74"/>
      <c r="W57" s="20"/>
      <c r="X57" s="20"/>
    </row>
    <row r="58" spans="1:24" s="22" customFormat="1" ht="15.75" customHeight="1" x14ac:dyDescent="0.35">
      <c r="A58" s="195" t="s">
        <v>503</v>
      </c>
      <c r="B58" s="196"/>
      <c r="C58" s="190" t="s">
        <v>382</v>
      </c>
      <c r="D58" s="191"/>
      <c r="E58" s="192"/>
      <c r="F58" s="17" t="s">
        <v>40</v>
      </c>
      <c r="G58" s="193">
        <v>45428</v>
      </c>
      <c r="H58" s="194"/>
      <c r="R58"/>
      <c r="S58" s="74"/>
      <c r="T58" s="54" t="s">
        <v>268</v>
      </c>
      <c r="U58" s="74" t="s">
        <v>298</v>
      </c>
      <c r="V58" s="74"/>
      <c r="W58" s="20"/>
      <c r="X58" s="20"/>
    </row>
    <row r="59" spans="1:24" s="22" customFormat="1" ht="33.75" customHeight="1" x14ac:dyDescent="0.35">
      <c r="A59" s="197"/>
      <c r="B59" s="198"/>
      <c r="C59" s="214" t="s">
        <v>504</v>
      </c>
      <c r="D59" s="214"/>
      <c r="E59" s="214"/>
      <c r="F59" s="17" t="s">
        <v>355</v>
      </c>
      <c r="G59" s="193">
        <v>48348</v>
      </c>
      <c r="H59" s="194"/>
      <c r="I59" s="22">
        <f>168.55-38.35</f>
        <v>130.20000000000002</v>
      </c>
      <c r="R59"/>
      <c r="S59" s="74"/>
      <c r="T59" s="54" t="s">
        <v>269</v>
      </c>
      <c r="U59" s="74"/>
      <c r="V59" s="74"/>
      <c r="W59" s="20"/>
      <c r="X59" s="20"/>
    </row>
    <row r="60" spans="1:24" x14ac:dyDescent="0.35">
      <c r="A60" s="233" t="s">
        <v>42</v>
      </c>
      <c r="B60" s="234"/>
      <c r="C60" s="233" t="s">
        <v>103</v>
      </c>
      <c r="D60" s="235"/>
      <c r="E60" s="234"/>
      <c r="F60" s="41" t="s">
        <v>40</v>
      </c>
      <c r="G60" s="236" t="s">
        <v>28</v>
      </c>
      <c r="H60" s="237"/>
      <c r="R60"/>
      <c r="S60" s="74"/>
      <c r="T60" s="54" t="s">
        <v>271</v>
      </c>
      <c r="U60" s="74"/>
      <c r="V60" s="74"/>
    </row>
    <row r="61" spans="1:24" x14ac:dyDescent="0.35">
      <c r="A61" s="224" t="s">
        <v>44</v>
      </c>
      <c r="B61" s="224"/>
      <c r="C61" s="224"/>
      <c r="D61" s="224"/>
      <c r="E61" s="224"/>
      <c r="F61" s="224"/>
      <c r="G61" s="224"/>
      <c r="H61" s="224"/>
      <c r="S61" s="74"/>
      <c r="T61" s="54" t="s">
        <v>280</v>
      </c>
      <c r="U61" s="74"/>
      <c r="V61" s="74"/>
    </row>
    <row r="62" spans="1:24" x14ac:dyDescent="0.35">
      <c r="A62" s="214" t="s">
        <v>88</v>
      </c>
      <c r="B62" s="214"/>
      <c r="C62" s="214"/>
      <c r="D62" s="185">
        <f>17650.53+13978.07+14170.03</f>
        <v>45798.63</v>
      </c>
      <c r="E62" s="185"/>
      <c r="F62" s="185"/>
      <c r="G62" s="185"/>
      <c r="H62" s="185"/>
      <c r="R62"/>
    </row>
    <row r="63" spans="1:24" x14ac:dyDescent="0.35">
      <c r="A63" s="176" t="s">
        <v>45</v>
      </c>
      <c r="B63" s="137"/>
      <c r="C63" s="137"/>
      <c r="D63" s="205" t="s">
        <v>494</v>
      </c>
      <c r="E63" s="205"/>
      <c r="F63" s="205"/>
      <c r="G63" s="205"/>
      <c r="H63" s="205"/>
      <c r="I63" s="23"/>
      <c r="R63"/>
    </row>
    <row r="64" spans="1:24" ht="48.75" customHeight="1" x14ac:dyDescent="0.35">
      <c r="A64" s="208" t="s">
        <v>46</v>
      </c>
      <c r="B64" s="209"/>
      <c r="C64" s="210"/>
      <c r="D64" s="206" t="s">
        <v>495</v>
      </c>
      <c r="E64" s="207"/>
      <c r="F64" s="207"/>
      <c r="G64" s="207"/>
      <c r="H64" s="207"/>
      <c r="R64"/>
    </row>
    <row r="65" spans="1:19" ht="15.75" customHeight="1" x14ac:dyDescent="0.35">
      <c r="A65" s="176" t="s">
        <v>86</v>
      </c>
      <c r="B65" s="176"/>
      <c r="C65" s="176"/>
      <c r="D65" s="137" t="s">
        <v>515</v>
      </c>
      <c r="E65" s="137"/>
      <c r="F65" s="137"/>
      <c r="G65" s="137"/>
      <c r="H65" s="137"/>
      <c r="R65"/>
    </row>
    <row r="66" spans="1:19" ht="15.75" customHeight="1" x14ac:dyDescent="0.35">
      <c r="A66" s="176"/>
      <c r="B66" s="176"/>
      <c r="C66" s="176"/>
      <c r="D66" s="205" t="s">
        <v>516</v>
      </c>
      <c r="E66" s="205"/>
      <c r="F66" s="205"/>
      <c r="G66" s="205"/>
      <c r="H66" s="205"/>
      <c r="R66"/>
    </row>
    <row r="67" spans="1:19" ht="15.75" customHeight="1" x14ac:dyDescent="0.35">
      <c r="A67" s="176"/>
      <c r="B67" s="176"/>
      <c r="C67" s="176"/>
      <c r="D67" s="205" t="s">
        <v>517</v>
      </c>
      <c r="E67" s="205"/>
      <c r="F67" s="205"/>
      <c r="G67" s="205"/>
      <c r="H67" s="205"/>
      <c r="S67"/>
    </row>
    <row r="68" spans="1:19" ht="15.75" customHeight="1" x14ac:dyDescent="0.35">
      <c r="A68" s="185" t="s">
        <v>43</v>
      </c>
      <c r="B68" s="185"/>
      <c r="C68" s="185"/>
      <c r="D68" s="189" t="s">
        <v>383</v>
      </c>
      <c r="E68" s="189"/>
      <c r="F68" s="189"/>
      <c r="G68" s="189"/>
      <c r="H68" s="189"/>
      <c r="J68" s="24"/>
      <c r="K68" s="23"/>
      <c r="N68" s="23"/>
      <c r="S68"/>
    </row>
    <row r="69" spans="1:19" ht="15.75" customHeight="1" x14ac:dyDescent="0.35">
      <c r="A69" s="185" t="s">
        <v>84</v>
      </c>
      <c r="B69" s="185"/>
      <c r="C69" s="185"/>
      <c r="D69" s="215" t="str">
        <f>(IF(G60="NA","60 Years After Completion",IF(G60&lt;&gt;"NA",""&amp;60-ROUNDDOWN((E3-G60)/360,0)&amp;" Years"," ")))</f>
        <v>60 Years After Completion</v>
      </c>
      <c r="E69" s="215"/>
      <c r="F69" s="215"/>
      <c r="G69" s="215"/>
      <c r="H69" s="215"/>
      <c r="N69" s="23"/>
      <c r="S69"/>
    </row>
    <row r="70" spans="1:19" ht="15.75" customHeight="1" x14ac:dyDescent="0.35">
      <c r="A70" s="185" t="s">
        <v>85</v>
      </c>
      <c r="B70" s="185"/>
      <c r="C70" s="185"/>
      <c r="D70" s="214" t="s">
        <v>23</v>
      </c>
      <c r="E70" s="214"/>
      <c r="F70" s="214"/>
      <c r="G70" s="214"/>
      <c r="H70" s="214"/>
      <c r="J70" s="25"/>
      <c r="K70" s="25"/>
      <c r="S70"/>
    </row>
    <row r="71" spans="1:19" ht="32.25" customHeight="1" x14ac:dyDescent="0.35">
      <c r="A71" s="205" t="s">
        <v>385</v>
      </c>
      <c r="B71" s="205"/>
      <c r="C71" s="205"/>
      <c r="D71" s="176" t="s">
        <v>384</v>
      </c>
      <c r="E71" s="214"/>
      <c r="F71" s="214"/>
      <c r="G71" s="214"/>
      <c r="H71" s="214"/>
      <c r="I71" s="88" t="s">
        <v>386</v>
      </c>
      <c r="S71"/>
    </row>
    <row r="72" spans="1:19" x14ac:dyDescent="0.35">
      <c r="A72" s="214" t="s">
        <v>148</v>
      </c>
      <c r="B72" s="214"/>
      <c r="C72" s="214"/>
      <c r="D72" s="214" t="s">
        <v>28</v>
      </c>
      <c r="E72" s="214"/>
      <c r="F72" s="214"/>
      <c r="G72" s="214"/>
      <c r="H72" s="214"/>
      <c r="I72" s="26"/>
      <c r="J72" s="26"/>
      <c r="K72" s="26"/>
      <c r="L72" s="26"/>
      <c r="M72" s="26"/>
      <c r="N72" s="26"/>
    </row>
    <row r="73" spans="1:19" ht="15.75" customHeight="1" x14ac:dyDescent="0.35">
      <c r="A73" s="185" t="s">
        <v>83</v>
      </c>
      <c r="B73" s="185"/>
      <c r="C73" s="185"/>
      <c r="D73" s="176" t="str">
        <f ca="1">(IF(G79&gt;95%,"Nothing",IF(G79&gt;0%,"Cement, Aggregate, Steel, etc",IF(G79=0%,"Work not yet Started"))))</f>
        <v>Cement, Aggregate, Steel, etc</v>
      </c>
      <c r="E73" s="176"/>
      <c r="F73" s="176"/>
      <c r="G73" s="176"/>
      <c r="H73" s="176"/>
      <c r="J73" s="25"/>
      <c r="S73"/>
    </row>
    <row r="74" spans="1:19" ht="33.75" customHeight="1" thickBot="1" x14ac:dyDescent="0.4">
      <c r="A74" s="214" t="s">
        <v>116</v>
      </c>
      <c r="B74" s="214"/>
      <c r="C74" s="214"/>
      <c r="D74" s="176" t="str">
        <f ca="1">(IF(D73="Nothing","Yes",IF(D73="Cement, Aggregate, Steel, etc","Under Construction",IF(D73="Work not yet Started","Work not yet Started"))))</f>
        <v>Under Construction</v>
      </c>
      <c r="E74" s="176"/>
      <c r="F74" s="176" t="str">
        <f ca="1">(IF(D73="Nothing","Yes",IF(D73="Cement, Aggregate, Steel, etc","Under Construction",IF(D73="Work not yet Started","Work not yet Started"))))</f>
        <v>Under Construction</v>
      </c>
      <c r="G74" s="176"/>
      <c r="H74" s="176"/>
      <c r="S74"/>
    </row>
    <row r="75" spans="1:19" ht="15.75" customHeight="1" x14ac:dyDescent="0.35">
      <c r="A75" s="244" t="s">
        <v>140</v>
      </c>
      <c r="B75" s="244"/>
      <c r="C75" s="244" t="s">
        <v>405</v>
      </c>
      <c r="D75" s="244"/>
      <c r="E75" s="244"/>
      <c r="F75" s="244"/>
      <c r="G75" s="244"/>
      <c r="H75" s="244"/>
      <c r="I75" s="100" t="str">
        <f ca="1">IF(D88=100%,"All work Completed. Possession granted to the Building.",IF(D87=100%,"All work Completed, Waiting for OC",I76&amp;""&amp;I77&amp;""&amp;J76&amp;""&amp;J75&amp;" "&amp;J77))</f>
        <v xml:space="preserve">Excavation Completed, Footing work Completed </v>
      </c>
      <c r="J75" s="45"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35">
      <c r="A76" s="48" t="s">
        <v>142</v>
      </c>
      <c r="B76" s="48">
        <f>IF(AND(ISNUMBER(SEARCH("1B",C75))),1,IF(AND(ISNUMBER(SEARCH("2B",C75))),2,IF(AND(ISNUMBER(SEARCH("3B",C75))),3,IF(AND(ISNUMBER(SEARCH("4B",C75))),4,IF(ISNUMBER(SEARCH("5B",C75)),5,0)))))</f>
        <v>3</v>
      </c>
      <c r="C76" s="48" t="s">
        <v>69</v>
      </c>
      <c r="D76" s="48">
        <v>1</v>
      </c>
      <c r="E76" s="48" t="s">
        <v>68</v>
      </c>
      <c r="F76" s="91">
        <v>0</v>
      </c>
      <c r="G76" s="43" t="s">
        <v>77</v>
      </c>
      <c r="H76" s="48">
        <f ca="1">--TRIM(RIGHT(SUBSTITUTE(LEFT(C75,_xlfn.AGGREGATE(16,6,FIND({0,1,2,3,4,5,6,7,8,9},C75,ROW(INDIRECT("1:"&amp;LEN(C75)))),1))," ",REPT(" ",LEN(C75))),LEN(C75)))</f>
        <v>44</v>
      </c>
      <c r="I76" s="101" t="str">
        <f ca="1">IF(D79=100%,"Excavation","")&amp;IF(D80=100%,", Plinth","")&amp;IF(D81=100%,", RCC Slab","")&amp;IF(D82=100%,", Brickwork","")&amp;IF(D83=100%,", Internal Plaster","")&amp;IF(D84=100%,", External Plaster","")&amp;IF(D85=100%,", Flooring","")&amp;IF(D86=100%,", Painting","")&amp;IF(D87=100%,", Building common Amenities","")</f>
        <v>Excavation</v>
      </c>
      <c r="J76" s="47"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Footing work Completed</v>
      </c>
      <c r="S76"/>
    </row>
    <row r="77" spans="1:19" x14ac:dyDescent="0.35">
      <c r="A77" s="158" t="s">
        <v>87</v>
      </c>
      <c r="B77" s="158"/>
      <c r="C77" s="159" t="str">
        <f ca="1">I75</f>
        <v xml:space="preserve">Excavation Completed, Footing work Completed </v>
      </c>
      <c r="D77" s="159"/>
      <c r="E77" s="159"/>
      <c r="F77" s="159"/>
      <c r="G77" s="159"/>
      <c r="H77" s="159"/>
      <c r="I77" s="101" t="str">
        <f ca="1">IF(I76&lt;&gt;""," Completed","")</f>
        <v xml:space="preserve"> Completed</v>
      </c>
      <c r="J77" s="47" t="str">
        <f ca="1">IF(J75&lt;&gt;"","Completed","")</f>
        <v/>
      </c>
      <c r="S77"/>
    </row>
    <row r="78" spans="1:19" ht="15.75" customHeight="1" x14ac:dyDescent="0.35">
      <c r="A78" s="151" t="s">
        <v>47</v>
      </c>
      <c r="B78" s="151"/>
      <c r="C78" s="106" t="s">
        <v>139</v>
      </c>
      <c r="D78" s="106" t="s">
        <v>80</v>
      </c>
      <c r="E78" s="151" t="s">
        <v>82</v>
      </c>
      <c r="F78" s="151"/>
      <c r="G78" s="151" t="s">
        <v>81</v>
      </c>
      <c r="H78" s="151"/>
      <c r="I78" s="13" t="s">
        <v>141</v>
      </c>
      <c r="J78" s="27">
        <f ca="1">H76*25%</f>
        <v>11</v>
      </c>
      <c r="S78"/>
    </row>
    <row r="79" spans="1:19" x14ac:dyDescent="0.35">
      <c r="A79" s="151" t="s">
        <v>128</v>
      </c>
      <c r="B79" s="151"/>
      <c r="C79" s="95">
        <f ca="1">J80</f>
        <v>44</v>
      </c>
      <c r="D79" s="18">
        <f ca="1">((100/H76)*C79)/100</f>
        <v>1.0000000000000002</v>
      </c>
      <c r="E79" s="164">
        <f ca="1">(((C80/H76*10)+(40/(D76+F76+H76)*C81)+(7.5/(H76)*C82)+(7.5/(H76)*C83)+(10/H76*C84)+(10/H76*C85)+(5/H76*C86)+(5/H76*C87)+(5/H76*C88))/100)</f>
        <v>0.04</v>
      </c>
      <c r="F79" s="164"/>
      <c r="G79" s="164">
        <f ca="1">((((C79/H76)*20)+((C80/H76)*25)+(30/(H76+F76+D76)*C81)+(5/H76*C82)+(5/H76*C83)+(5/H76*C84)+(5/H76*C85)+(0/H76*C86)+(0/H76*C87)+(5/H76*C88))/100)</f>
        <v>0.3</v>
      </c>
      <c r="H79" s="164"/>
      <c r="I79" s="13" t="s">
        <v>98</v>
      </c>
      <c r="J79" s="28">
        <f ca="1">H76*50%</f>
        <v>22</v>
      </c>
    </row>
    <row r="80" spans="1:19" x14ac:dyDescent="0.35">
      <c r="A80" s="151" t="s">
        <v>48</v>
      </c>
      <c r="B80" s="151"/>
      <c r="C80" s="93">
        <f ca="1">J82</f>
        <v>17.600000000000001</v>
      </c>
      <c r="D80" s="18">
        <f ca="1">((100/H76)*C80)/100</f>
        <v>0.40000000000000008</v>
      </c>
      <c r="E80" s="164"/>
      <c r="F80" s="164"/>
      <c r="G80" s="164"/>
      <c r="H80" s="164"/>
      <c r="I80" s="13" t="s">
        <v>99</v>
      </c>
      <c r="J80" s="28">
        <f ca="1">H76</f>
        <v>44</v>
      </c>
      <c r="S80"/>
    </row>
    <row r="81" spans="1:19" ht="15.75" customHeight="1" x14ac:dyDescent="0.35">
      <c r="A81" s="151" t="s">
        <v>129</v>
      </c>
      <c r="B81" s="151"/>
      <c r="C81" s="95">
        <v>0</v>
      </c>
      <c r="D81" s="18">
        <f ca="1">((100/(D76+F76+H76))*C81)/100</f>
        <v>0</v>
      </c>
      <c r="E81" s="164"/>
      <c r="F81" s="164"/>
      <c r="G81" s="164"/>
      <c r="H81" s="164"/>
      <c r="I81" s="13" t="s">
        <v>100</v>
      </c>
      <c r="J81" s="29">
        <f ca="1">(IF(B76&gt;1,(H76/(B76+2)),H76/4))</f>
        <v>8.8000000000000007</v>
      </c>
      <c r="S81"/>
    </row>
    <row r="82" spans="1:19" ht="15.75" customHeight="1" x14ac:dyDescent="0.35">
      <c r="A82" s="151" t="s">
        <v>136</v>
      </c>
      <c r="B82" s="151" t="s">
        <v>130</v>
      </c>
      <c r="C82" s="95">
        <v>0</v>
      </c>
      <c r="D82" s="18">
        <f ca="1">((100/H76)*C82)/100</f>
        <v>0</v>
      </c>
      <c r="E82" s="164"/>
      <c r="F82" s="164"/>
      <c r="G82" s="164"/>
      <c r="H82" s="164"/>
      <c r="I82" s="13" t="s">
        <v>101</v>
      </c>
      <c r="J82" s="29">
        <f ca="1">(IF(B76&gt;1,(H76/(B76+2)+J81),H76/4+J81))</f>
        <v>17.600000000000001</v>
      </c>
    </row>
    <row r="83" spans="1:19" ht="15.75" customHeight="1" x14ac:dyDescent="0.35">
      <c r="A83" s="151" t="s">
        <v>137</v>
      </c>
      <c r="B83" s="151" t="s">
        <v>130</v>
      </c>
      <c r="C83" s="95">
        <v>0</v>
      </c>
      <c r="D83" s="18">
        <f ca="1">((100/H76)*C83)/100</f>
        <v>0</v>
      </c>
      <c r="E83" s="164"/>
      <c r="F83" s="164"/>
      <c r="G83" s="164"/>
      <c r="H83" s="164"/>
      <c r="I83" s="13" t="s">
        <v>146</v>
      </c>
      <c r="J83" s="29">
        <f ca="1">(IF(B76&gt;1,(H76/(B76+2)+J82),0))</f>
        <v>26.400000000000002</v>
      </c>
    </row>
    <row r="84" spans="1:19" ht="15" customHeight="1" x14ac:dyDescent="0.35">
      <c r="A84" s="151" t="s">
        <v>135</v>
      </c>
      <c r="B84" s="151" t="s">
        <v>132</v>
      </c>
      <c r="C84" s="95">
        <v>0</v>
      </c>
      <c r="D84" s="18">
        <f ca="1">((100/(H76))*C84)/100</f>
        <v>0</v>
      </c>
      <c r="E84" s="164"/>
      <c r="F84" s="164"/>
      <c r="G84" s="164"/>
      <c r="H84" s="164"/>
      <c r="I84" s="13" t="s">
        <v>143</v>
      </c>
      <c r="J84" s="29">
        <f ca="1">(IF(B76&gt;2,(H76/(B76+2)+J83),0))</f>
        <v>35.200000000000003</v>
      </c>
    </row>
    <row r="85" spans="1:19" ht="15.75" customHeight="1" x14ac:dyDescent="0.35">
      <c r="A85" s="151" t="s">
        <v>131</v>
      </c>
      <c r="B85" s="151" t="s">
        <v>131</v>
      </c>
      <c r="C85" s="95">
        <v>0</v>
      </c>
      <c r="D85" s="18">
        <f ca="1">((100/H76)*C85)/100</f>
        <v>0</v>
      </c>
      <c r="E85" s="164"/>
      <c r="F85" s="164"/>
      <c r="G85" s="164"/>
      <c r="H85" s="164"/>
      <c r="I85" s="13" t="s">
        <v>144</v>
      </c>
      <c r="J85" s="30">
        <f>(IF(B76&gt;3,(H76/(B76+2)+J84),0))</f>
        <v>0</v>
      </c>
    </row>
    <row r="86" spans="1:19" ht="15.75" customHeight="1" x14ac:dyDescent="0.35">
      <c r="A86" s="151" t="s">
        <v>138</v>
      </c>
      <c r="B86" s="151"/>
      <c r="C86" s="95">
        <v>0</v>
      </c>
      <c r="D86" s="18">
        <f ca="1">((100/H76)*C86)/100</f>
        <v>0</v>
      </c>
      <c r="E86" s="164"/>
      <c r="F86" s="164"/>
      <c r="G86" s="164"/>
      <c r="H86" s="164"/>
      <c r="I86" s="13" t="s">
        <v>145</v>
      </c>
      <c r="J86" s="29">
        <f>(IF(B76&gt;4,(H76/(B76+2)+J85),0))</f>
        <v>0</v>
      </c>
    </row>
    <row r="87" spans="1:19" ht="15.75" customHeight="1" x14ac:dyDescent="0.35">
      <c r="A87" s="151" t="s">
        <v>133</v>
      </c>
      <c r="B87" s="151" t="s">
        <v>133</v>
      </c>
      <c r="C87" s="95">
        <v>0</v>
      </c>
      <c r="D87" s="18">
        <f ca="1">((100/(H76))*C87)/100</f>
        <v>0</v>
      </c>
      <c r="E87" s="164"/>
      <c r="F87" s="164"/>
      <c r="G87" s="164"/>
      <c r="H87" s="164"/>
      <c r="I87" s="13" t="s">
        <v>147</v>
      </c>
      <c r="J87" s="29">
        <f>(IF(B76=1,(H76/(B76+3)+J82),IF(B76=0,(H76/4+J82),IF(B76&gt;1,0))))</f>
        <v>0</v>
      </c>
    </row>
    <row r="88" spans="1:19" ht="16" thickBot="1" x14ac:dyDescent="0.4">
      <c r="A88" s="151" t="s">
        <v>134</v>
      </c>
      <c r="B88" s="151"/>
      <c r="C88" s="95">
        <v>0</v>
      </c>
      <c r="D88" s="18">
        <f ca="1">((100/(H76))*C88)/100</f>
        <v>0</v>
      </c>
      <c r="E88" s="164"/>
      <c r="F88" s="164"/>
      <c r="G88" s="164"/>
      <c r="H88" s="164"/>
      <c r="I88" s="14" t="s">
        <v>102</v>
      </c>
      <c r="J88" s="31">
        <f ca="1">(IF(B76&gt;1.5,(H76/(B76+2)+J82+MAX(0,J83-J82)+MAX(0,J84-J83)+MAX(0,J85-J84)+MAX(0,J86-J85)+MAX(0,J87-J86)),IF(B76=1,(H76/(B76+3)+J87),IF(B76=0,H76/4+J87))))</f>
        <v>44</v>
      </c>
    </row>
    <row r="89" spans="1:19" ht="15.75" hidden="1" customHeight="1" x14ac:dyDescent="0.35">
      <c r="A89" s="180" t="s">
        <v>140</v>
      </c>
      <c r="B89" s="181"/>
      <c r="C89" s="182" t="str">
        <f>D66</f>
        <v>Tower 2 (Sub Wing 2) = Gr/St + 1st to 44th Floor</v>
      </c>
      <c r="D89" s="183"/>
      <c r="E89" s="183"/>
      <c r="F89" s="183"/>
      <c r="G89" s="183"/>
      <c r="H89" s="184"/>
      <c r="I89" s="44" t="str">
        <f ca="1">IF(D102=100%,"All work Completed. Possession granted to the Building.",IF(D101=100%,"All work Completed, Waiting for OC",I90&amp;""&amp;I91&amp;""&amp;J90&amp;""&amp;J89&amp;" "&amp;J91))</f>
        <v xml:space="preserve">Excavation Completed, Footing work is process </v>
      </c>
      <c r="J89" s="45"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15" t="s">
        <v>142</v>
      </c>
      <c r="B90" s="48">
        <f>IF(AND(ISNUMBER(SEARCH("1B",C89))),1,IF(AND(ISNUMBER(SEARCH("2B",C89))),2,IF(AND(ISNUMBER(SEARCH("3B",C89))),3,IF(AND(ISNUMBER(SEARCH("4B",C89))),4,IF(ISNUMBER(SEARCH("5B",C89)),5,0)))))</f>
        <v>0</v>
      </c>
      <c r="C90" s="48" t="s">
        <v>69</v>
      </c>
      <c r="D90" s="48">
        <v>1</v>
      </c>
      <c r="E90" s="48" t="s">
        <v>68</v>
      </c>
      <c r="F90" s="91">
        <v>0</v>
      </c>
      <c r="G90" s="43" t="s">
        <v>77</v>
      </c>
      <c r="H90" s="16">
        <f ca="1">--TRIM(RIGHT(SUBSTITUTE(LEFT(C89,_xlfn.AGGREGATE(16,6,FIND({0,1,2,3,4,5,6,7,8,9},C89,ROW(INDIRECT("1:"&amp;LEN(C89)))),1))," ",REPT(" ",LEN(C89))),LEN(C89)))</f>
        <v>44</v>
      </c>
      <c r="I90" s="46" t="str">
        <f ca="1">IF(D93=100%,"Excavation","")&amp;IF(D94=100%,", Plinth","")&amp;IF(D95=100%,", RCC Slab","")&amp;IF(D96=100%,", Brickwork","")&amp;IF(D97=100%,", Internal Plaster","")&amp;IF(D98=100%,", External Plaster","")&amp;IF(D99=100%,", Flooring","")&amp;IF(D100=100%,", Painting","")&amp;IF(D101=100%,", Building common Amenities","")</f>
        <v>Excavation</v>
      </c>
      <c r="J90" s="47"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is process</v>
      </c>
      <c r="S90"/>
    </row>
    <row r="91" spans="1:19" hidden="1" x14ac:dyDescent="0.35">
      <c r="A91" s="157" t="s">
        <v>87</v>
      </c>
      <c r="B91" s="158"/>
      <c r="C91" s="159" t="str">
        <f ca="1">I89</f>
        <v xml:space="preserve">Excavation Completed, Footing work is process </v>
      </c>
      <c r="D91" s="159"/>
      <c r="E91" s="159"/>
      <c r="F91" s="159"/>
      <c r="G91" s="159"/>
      <c r="H91" s="160"/>
      <c r="I91" s="46" t="str">
        <f ca="1">IF(I90&lt;&gt;""," Completed","")</f>
        <v xml:space="preserve"> Completed</v>
      </c>
      <c r="J91" s="47" t="str">
        <f ca="1">IF(J89&lt;&gt;"","Completed","")</f>
        <v/>
      </c>
      <c r="S91"/>
    </row>
    <row r="92" spans="1:19" ht="15.75" hidden="1" customHeight="1" x14ac:dyDescent="0.35">
      <c r="A92" s="150" t="s">
        <v>47</v>
      </c>
      <c r="B92" s="151"/>
      <c r="C92" s="76" t="s">
        <v>139</v>
      </c>
      <c r="D92" s="76" t="s">
        <v>80</v>
      </c>
      <c r="E92" s="151" t="s">
        <v>82</v>
      </c>
      <c r="F92" s="151"/>
      <c r="G92" s="151" t="s">
        <v>81</v>
      </c>
      <c r="H92" s="161"/>
      <c r="I92" s="13" t="s">
        <v>141</v>
      </c>
      <c r="J92" s="27">
        <f ca="1">H90*25%</f>
        <v>11</v>
      </c>
      <c r="S92"/>
    </row>
    <row r="93" spans="1:19" hidden="1" x14ac:dyDescent="0.35">
      <c r="A93" s="150" t="s">
        <v>128</v>
      </c>
      <c r="B93" s="151"/>
      <c r="C93" s="85">
        <f ca="1">J94</f>
        <v>44</v>
      </c>
      <c r="D93" s="18">
        <f ca="1">((100/H90)*C93)/100</f>
        <v>1.0000000000000002</v>
      </c>
      <c r="E93" s="141">
        <f ca="1">(((C94/H90*10)+(40/(D90+F90+H90)*C95)+(7.5/(H90)*C96)+(7.5/(H90)*C97)+(10/H90*C98)+(10/H90*C99)+(5/H90*C100)+(5/H90*C101)+(5/H90*C102))/100)</f>
        <v>2.5000000000000001E-2</v>
      </c>
      <c r="F93" s="142"/>
      <c r="G93" s="141">
        <f ca="1">((((C93/H90)*20)+((C94/H90)*25)+(30/(H90+F90+D90)*C95)+(5/H90*C96)+(5/H90*C97)+(5/H90*C98)+(5/H90*C99)+(0/H90*C100)+(0/H90*C101)+(5/H90*C102))/100)</f>
        <v>0.26250000000000001</v>
      </c>
      <c r="H93" s="147"/>
      <c r="I93" s="13" t="s">
        <v>98</v>
      </c>
      <c r="J93" s="28">
        <f ca="1">H90*50%</f>
        <v>22</v>
      </c>
    </row>
    <row r="94" spans="1:19" hidden="1" x14ac:dyDescent="0.35">
      <c r="A94" s="150" t="s">
        <v>48</v>
      </c>
      <c r="B94" s="151"/>
      <c r="C94" s="93">
        <f ca="1">J95</f>
        <v>11</v>
      </c>
      <c r="D94" s="18">
        <f ca="1">((100/H90)*C94)/100</f>
        <v>0.25000000000000006</v>
      </c>
      <c r="E94" s="143"/>
      <c r="F94" s="144"/>
      <c r="G94" s="143"/>
      <c r="H94" s="148"/>
      <c r="I94" s="13" t="s">
        <v>99</v>
      </c>
      <c r="J94" s="28">
        <f ca="1">H90</f>
        <v>44</v>
      </c>
      <c r="S94"/>
    </row>
    <row r="95" spans="1:19" ht="15.75" hidden="1" customHeight="1" x14ac:dyDescent="0.35">
      <c r="A95" s="150" t="s">
        <v>129</v>
      </c>
      <c r="B95" s="151"/>
      <c r="C95" s="76">
        <v>0</v>
      </c>
      <c r="D95" s="18">
        <f ca="1">((100/(D90+F90+H90))*C95)/100</f>
        <v>0</v>
      </c>
      <c r="E95" s="143"/>
      <c r="F95" s="144"/>
      <c r="G95" s="143"/>
      <c r="H95" s="148"/>
      <c r="I95" s="13" t="s">
        <v>100</v>
      </c>
      <c r="J95" s="29">
        <f ca="1">(IF(B90&gt;1,(H90/(B90+2)),H90/4))</f>
        <v>11</v>
      </c>
      <c r="S95"/>
    </row>
    <row r="96" spans="1:19" ht="15.75" hidden="1" customHeight="1" x14ac:dyDescent="0.35">
      <c r="A96" s="150" t="s">
        <v>136</v>
      </c>
      <c r="B96" s="151" t="s">
        <v>130</v>
      </c>
      <c r="C96" s="76">
        <v>0</v>
      </c>
      <c r="D96" s="18">
        <f ca="1">((100/H90)*C96)/100</f>
        <v>0</v>
      </c>
      <c r="E96" s="143"/>
      <c r="F96" s="144"/>
      <c r="G96" s="143"/>
      <c r="H96" s="148"/>
      <c r="I96" s="13" t="s">
        <v>101</v>
      </c>
      <c r="J96" s="29">
        <f ca="1">(IF(B90&gt;1,(H90/(B90+2)+J95),H90/4+J95))</f>
        <v>22</v>
      </c>
    </row>
    <row r="97" spans="1:19" ht="15.75" hidden="1" customHeight="1" x14ac:dyDescent="0.35">
      <c r="A97" s="150" t="s">
        <v>137</v>
      </c>
      <c r="B97" s="151" t="s">
        <v>130</v>
      </c>
      <c r="C97" s="76">
        <v>0</v>
      </c>
      <c r="D97" s="18">
        <f ca="1">((100/H90)*C97)/100</f>
        <v>0</v>
      </c>
      <c r="E97" s="143"/>
      <c r="F97" s="144"/>
      <c r="G97" s="143"/>
      <c r="H97" s="148"/>
      <c r="I97" s="13" t="s">
        <v>146</v>
      </c>
      <c r="J97" s="29">
        <f>(IF(B90&gt;1,(H90/(B90+2)+J96),0))</f>
        <v>0</v>
      </c>
    </row>
    <row r="98" spans="1:19" ht="15" hidden="1" customHeight="1" x14ac:dyDescent="0.35">
      <c r="A98" s="150" t="s">
        <v>135</v>
      </c>
      <c r="B98" s="151" t="s">
        <v>132</v>
      </c>
      <c r="C98" s="76">
        <v>0</v>
      </c>
      <c r="D98" s="18">
        <f ca="1">((100/(H90))*C98)/100</f>
        <v>0</v>
      </c>
      <c r="E98" s="143"/>
      <c r="F98" s="144"/>
      <c r="G98" s="143"/>
      <c r="H98" s="148"/>
      <c r="I98" s="13" t="s">
        <v>143</v>
      </c>
      <c r="J98" s="29">
        <f>(IF(B90&gt;2,(H90/(B90+2)+J97),0))</f>
        <v>0</v>
      </c>
    </row>
    <row r="99" spans="1:19" ht="15.75" hidden="1" customHeight="1" x14ac:dyDescent="0.35">
      <c r="A99" s="150" t="s">
        <v>131</v>
      </c>
      <c r="B99" s="151" t="s">
        <v>131</v>
      </c>
      <c r="C99" s="76">
        <v>0</v>
      </c>
      <c r="D99" s="18">
        <f ca="1">((100/H90)*C99)/100</f>
        <v>0</v>
      </c>
      <c r="E99" s="143"/>
      <c r="F99" s="144"/>
      <c r="G99" s="143"/>
      <c r="H99" s="148"/>
      <c r="I99" s="13" t="s">
        <v>144</v>
      </c>
      <c r="J99" s="30">
        <f>(IF(B90&gt;3,(H90/(B90+2)+J98),0))</f>
        <v>0</v>
      </c>
    </row>
    <row r="100" spans="1:19" ht="15.75" hidden="1" customHeight="1" x14ac:dyDescent="0.35">
      <c r="A100" s="150" t="s">
        <v>138</v>
      </c>
      <c r="B100" s="151"/>
      <c r="C100" s="76">
        <v>0</v>
      </c>
      <c r="D100" s="18">
        <f ca="1">((100/H90)*C100)/100</f>
        <v>0</v>
      </c>
      <c r="E100" s="143"/>
      <c r="F100" s="144"/>
      <c r="G100" s="143"/>
      <c r="H100" s="148"/>
      <c r="I100" s="13" t="s">
        <v>145</v>
      </c>
      <c r="J100" s="29">
        <f>(IF(B90&gt;4,(H90/(B90+2)+J99),0))</f>
        <v>0</v>
      </c>
    </row>
    <row r="101" spans="1:19" ht="15.75" hidden="1" customHeight="1" x14ac:dyDescent="0.35">
      <c r="A101" s="150" t="s">
        <v>133</v>
      </c>
      <c r="B101" s="151" t="s">
        <v>133</v>
      </c>
      <c r="C101" s="76">
        <v>0</v>
      </c>
      <c r="D101" s="18">
        <f ca="1">((100/(H90))*C101)/100</f>
        <v>0</v>
      </c>
      <c r="E101" s="143"/>
      <c r="F101" s="144"/>
      <c r="G101" s="143"/>
      <c r="H101" s="148"/>
      <c r="I101" s="13" t="s">
        <v>147</v>
      </c>
      <c r="J101" s="29">
        <f ca="1">(IF(B90=1,(H90/(B90+3)+J96),IF(B90=0,(H90/4+J96),IF(B90&gt;1,0))))</f>
        <v>33</v>
      </c>
    </row>
    <row r="102" spans="1:19" ht="16" hidden="1" thickBot="1" x14ac:dyDescent="0.4">
      <c r="A102" s="162" t="s">
        <v>134</v>
      </c>
      <c r="B102" s="163"/>
      <c r="C102" s="75">
        <v>0</v>
      </c>
      <c r="D102" s="19">
        <f ca="1">((100/(H90))*C102)/100</f>
        <v>0</v>
      </c>
      <c r="E102" s="145"/>
      <c r="F102" s="146"/>
      <c r="G102" s="145"/>
      <c r="H102" s="149"/>
      <c r="I102" s="14" t="s">
        <v>102</v>
      </c>
      <c r="J102" s="31">
        <f ca="1">(IF(B90&gt;1.5,(H90/(B90+2)+J96+MAX(0,J97-J96)+MAX(0,J98-J97)+MAX(0,J99-J98)+MAX(0,J100-J99)+MAX(0,J101-J100)),IF(B90=1,(H90/(B90+3)+J101),IF(B90=0,H90/4+J101))))</f>
        <v>44</v>
      </c>
    </row>
    <row r="103" spans="1:19" ht="15.75" customHeight="1" x14ac:dyDescent="0.35">
      <c r="A103" s="152" t="s">
        <v>140</v>
      </c>
      <c r="B103" s="153"/>
      <c r="C103" s="154" t="str">
        <f>D67</f>
        <v>Tower 6 (Sub Wing 6) = Gr/St + 1st to 44th Floor</v>
      </c>
      <c r="D103" s="155"/>
      <c r="E103" s="155"/>
      <c r="F103" s="155"/>
      <c r="G103" s="155"/>
      <c r="H103" s="156"/>
      <c r="I103" s="44" t="str">
        <f ca="1">IF(D116=100%,"All work Completed. Possession granted to the Building.",IF(D115=100%,"All work Completed, Waiting for OC",I104&amp;""&amp;I105&amp;""&amp;J104&amp;""&amp;J103&amp;" "&amp;J105))</f>
        <v xml:space="preserve">Excavation Completed, Footing work is process </v>
      </c>
      <c r="J103" s="45"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x14ac:dyDescent="0.35">
      <c r="A104" s="15" t="s">
        <v>142</v>
      </c>
      <c r="B104" s="48">
        <f>IF(AND(ISNUMBER(SEARCH("1B",C103))),1,IF(AND(ISNUMBER(SEARCH("2B",C103))),2,IF(AND(ISNUMBER(SEARCH("3B",C103))),3,IF(AND(ISNUMBER(SEARCH("4B",C103))),4,IF(ISNUMBER(SEARCH("5B",C103)),5,0)))))</f>
        <v>0</v>
      </c>
      <c r="C104" s="48" t="s">
        <v>69</v>
      </c>
      <c r="D104" s="48">
        <v>1</v>
      </c>
      <c r="E104" s="48" t="s">
        <v>68</v>
      </c>
      <c r="F104" s="91">
        <v>0</v>
      </c>
      <c r="G104" s="43" t="s">
        <v>77</v>
      </c>
      <c r="H104" s="16">
        <f ca="1">--TRIM(RIGHT(SUBSTITUTE(LEFT(C103,_xlfn.AGGREGATE(16,6,FIND({0,1,2,3,4,5,6,7,8,9},C103,ROW(INDIRECT("1:"&amp;LEN(C103)))),1))," ",REPT(" ",LEN(C103))),LEN(C103)))</f>
        <v>44</v>
      </c>
      <c r="I104" s="46" t="str">
        <f ca="1">IF(D107=100%,"Excavation","")&amp;IF(D108=100%,", Plinth","")&amp;IF(D109=100%,", RCC Slab","")&amp;IF(D110=100%,", Brickwork","")&amp;IF(D111=100%,", Internal Plaster","")&amp;IF(D112=100%,", External Plaster","")&amp;IF(D113=100%,", Flooring","")&amp;IF(D114=100%,", Painting","")&amp;IF(D115=100%,", Building common Amenities","")</f>
        <v>Excavation</v>
      </c>
      <c r="J104" s="47"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Footing work is process</v>
      </c>
      <c r="S104"/>
    </row>
    <row r="105" spans="1:19" x14ac:dyDescent="0.35">
      <c r="A105" s="157" t="s">
        <v>87</v>
      </c>
      <c r="B105" s="158"/>
      <c r="C105" s="159" t="str">
        <f ca="1">I103</f>
        <v xml:space="preserve">Excavation Completed, Footing work is process </v>
      </c>
      <c r="D105" s="159"/>
      <c r="E105" s="159"/>
      <c r="F105" s="159"/>
      <c r="G105" s="159"/>
      <c r="H105" s="160"/>
      <c r="I105" s="46" t="str">
        <f ca="1">IF(I104&lt;&gt;""," Completed","")</f>
        <v xml:space="preserve"> Completed</v>
      </c>
      <c r="J105" s="47" t="str">
        <f ca="1">IF(J103&lt;&gt;"","Completed","")</f>
        <v/>
      </c>
      <c r="S105"/>
    </row>
    <row r="106" spans="1:19" ht="15.75" customHeight="1" x14ac:dyDescent="0.35">
      <c r="A106" s="150" t="s">
        <v>47</v>
      </c>
      <c r="B106" s="151"/>
      <c r="C106" s="76" t="s">
        <v>139</v>
      </c>
      <c r="D106" s="76" t="s">
        <v>80</v>
      </c>
      <c r="E106" s="151" t="s">
        <v>82</v>
      </c>
      <c r="F106" s="151"/>
      <c r="G106" s="151" t="s">
        <v>81</v>
      </c>
      <c r="H106" s="161"/>
      <c r="I106" s="13" t="s">
        <v>141</v>
      </c>
      <c r="J106" s="27">
        <f ca="1">H104*25%</f>
        <v>11</v>
      </c>
      <c r="S106"/>
    </row>
    <row r="107" spans="1:19" x14ac:dyDescent="0.35">
      <c r="A107" s="150" t="s">
        <v>128</v>
      </c>
      <c r="B107" s="151"/>
      <c r="C107" s="85">
        <f ca="1">J108</f>
        <v>44</v>
      </c>
      <c r="D107" s="18">
        <f ca="1">((100/H104)*C107)/100</f>
        <v>1.0000000000000002</v>
      </c>
      <c r="E107" s="141">
        <f ca="1">(((C108/H104*10)+(40/(D104+F104+H104)*C109)+(7.5/(H104)*C110)+(7.5/(H104)*C111)+(10/H104*C112)+(10/H104*C113)+(5/H104*C114)+(5/H104*C115)+(5/H104*C116))/100)</f>
        <v>2.5000000000000001E-2</v>
      </c>
      <c r="F107" s="142"/>
      <c r="G107" s="141">
        <f ca="1">((((C107/H104)*20)+((C108/H104)*25)+(30/(H104+F104+D104)*C109)+(5/H104*C110)+(5/H104*C111)+(5/H104*C112)+(5/H104*C113)+(0/H104*C114)+(0/H104*C115)+(5/H104*C116))/100)</f>
        <v>0.26250000000000001</v>
      </c>
      <c r="H107" s="147"/>
      <c r="I107" s="13" t="s">
        <v>98</v>
      </c>
      <c r="J107" s="28">
        <f ca="1">H104*50%</f>
        <v>22</v>
      </c>
    </row>
    <row r="108" spans="1:19" x14ac:dyDescent="0.35">
      <c r="A108" s="150" t="s">
        <v>48</v>
      </c>
      <c r="B108" s="151"/>
      <c r="C108" s="93">
        <f ca="1">J109</f>
        <v>11</v>
      </c>
      <c r="D108" s="18">
        <f ca="1">((100/H104)*C108)/100</f>
        <v>0.25000000000000006</v>
      </c>
      <c r="E108" s="143"/>
      <c r="F108" s="144"/>
      <c r="G108" s="143"/>
      <c r="H108" s="148"/>
      <c r="I108" s="13" t="s">
        <v>99</v>
      </c>
      <c r="J108" s="28">
        <f ca="1">H104</f>
        <v>44</v>
      </c>
      <c r="S108"/>
    </row>
    <row r="109" spans="1:19" ht="15.75" customHeight="1" x14ac:dyDescent="0.35">
      <c r="A109" s="150" t="s">
        <v>129</v>
      </c>
      <c r="B109" s="151"/>
      <c r="C109" s="76">
        <v>0</v>
      </c>
      <c r="D109" s="18">
        <f ca="1">((100/(D104+F104+H104))*C109)/100</f>
        <v>0</v>
      </c>
      <c r="E109" s="143"/>
      <c r="F109" s="144"/>
      <c r="G109" s="143"/>
      <c r="H109" s="148"/>
      <c r="I109" s="13" t="s">
        <v>100</v>
      </c>
      <c r="J109" s="29">
        <f ca="1">(IF(B104&gt;1,(H104/(B104+2)),H104/4))</f>
        <v>11</v>
      </c>
      <c r="S109"/>
    </row>
    <row r="110" spans="1:19" ht="15.75" customHeight="1" x14ac:dyDescent="0.35">
      <c r="A110" s="150" t="s">
        <v>136</v>
      </c>
      <c r="B110" s="151" t="s">
        <v>130</v>
      </c>
      <c r="C110" s="76">
        <v>0</v>
      </c>
      <c r="D110" s="18">
        <f ca="1">((100/H104)*C110)/100</f>
        <v>0</v>
      </c>
      <c r="E110" s="143"/>
      <c r="F110" s="144"/>
      <c r="G110" s="143"/>
      <c r="H110" s="148"/>
      <c r="I110" s="13" t="s">
        <v>101</v>
      </c>
      <c r="J110" s="29">
        <f ca="1">(IF(B104&gt;1,(H104/(B104+2)+J109),H104/4+J109))</f>
        <v>22</v>
      </c>
    </row>
    <row r="111" spans="1:19" ht="15.75" customHeight="1" x14ac:dyDescent="0.35">
      <c r="A111" s="150" t="s">
        <v>137</v>
      </c>
      <c r="B111" s="151" t="s">
        <v>130</v>
      </c>
      <c r="C111" s="76">
        <v>0</v>
      </c>
      <c r="D111" s="18">
        <f ca="1">((100/H104)*C111)/100</f>
        <v>0</v>
      </c>
      <c r="E111" s="143"/>
      <c r="F111" s="144"/>
      <c r="G111" s="143"/>
      <c r="H111" s="148"/>
      <c r="I111" s="13" t="s">
        <v>146</v>
      </c>
      <c r="J111" s="29">
        <f>(IF(B104&gt;1,(H104/(B104+2)+J110),0))</f>
        <v>0</v>
      </c>
    </row>
    <row r="112" spans="1:19" ht="15" customHeight="1" x14ac:dyDescent="0.35">
      <c r="A112" s="150" t="s">
        <v>135</v>
      </c>
      <c r="B112" s="151" t="s">
        <v>132</v>
      </c>
      <c r="C112" s="76">
        <v>0</v>
      </c>
      <c r="D112" s="18">
        <f ca="1">((100/(H104))*C112)/100</f>
        <v>0</v>
      </c>
      <c r="E112" s="143"/>
      <c r="F112" s="144"/>
      <c r="G112" s="143"/>
      <c r="H112" s="148"/>
      <c r="I112" s="13" t="s">
        <v>143</v>
      </c>
      <c r="J112" s="29">
        <f>(IF(B104&gt;2,(H104/(B104+2)+J111),0))</f>
        <v>0</v>
      </c>
    </row>
    <row r="113" spans="1:22" ht="15.75" customHeight="1" x14ac:dyDescent="0.35">
      <c r="A113" s="150" t="s">
        <v>131</v>
      </c>
      <c r="B113" s="151" t="s">
        <v>131</v>
      </c>
      <c r="C113" s="76">
        <v>0</v>
      </c>
      <c r="D113" s="18">
        <f ca="1">((100/H104)*C113)/100</f>
        <v>0</v>
      </c>
      <c r="E113" s="143"/>
      <c r="F113" s="144"/>
      <c r="G113" s="143"/>
      <c r="H113" s="148"/>
      <c r="I113" s="13" t="s">
        <v>144</v>
      </c>
      <c r="J113" s="30">
        <f>(IF(B104&gt;3,(H104/(B104+2)+J112),0))</f>
        <v>0</v>
      </c>
    </row>
    <row r="114" spans="1:22" ht="15.75" customHeight="1" x14ac:dyDescent="0.35">
      <c r="A114" s="150" t="s">
        <v>138</v>
      </c>
      <c r="B114" s="151"/>
      <c r="C114" s="76">
        <v>0</v>
      </c>
      <c r="D114" s="18">
        <f ca="1">((100/H104)*C114)/100</f>
        <v>0</v>
      </c>
      <c r="E114" s="143"/>
      <c r="F114" s="144"/>
      <c r="G114" s="143"/>
      <c r="H114" s="148"/>
      <c r="I114" s="13" t="s">
        <v>145</v>
      </c>
      <c r="J114" s="29">
        <f>(IF(B104&gt;4,(H104/(B104+2)+J113),0))</f>
        <v>0</v>
      </c>
    </row>
    <row r="115" spans="1:22" ht="15.75" customHeight="1" x14ac:dyDescent="0.35">
      <c r="A115" s="150" t="s">
        <v>133</v>
      </c>
      <c r="B115" s="151" t="s">
        <v>133</v>
      </c>
      <c r="C115" s="76">
        <v>0</v>
      </c>
      <c r="D115" s="18">
        <f ca="1">((100/(H104))*C115)/100</f>
        <v>0</v>
      </c>
      <c r="E115" s="143"/>
      <c r="F115" s="144"/>
      <c r="G115" s="143"/>
      <c r="H115" s="148"/>
      <c r="I115" s="13" t="s">
        <v>147</v>
      </c>
      <c r="J115" s="29">
        <f ca="1">(IF(B104=1,(H104/(B104+3)+J110),IF(B104=0,(H104/4+J110),IF(B104&gt;1,0))))</f>
        <v>33</v>
      </c>
    </row>
    <row r="116" spans="1:22" ht="16" thickBot="1" x14ac:dyDescent="0.4">
      <c r="A116" s="162" t="s">
        <v>134</v>
      </c>
      <c r="B116" s="163"/>
      <c r="C116" s="75">
        <v>0</v>
      </c>
      <c r="D116" s="19">
        <f ca="1">((100/(H104))*C116)/100</f>
        <v>0</v>
      </c>
      <c r="E116" s="145"/>
      <c r="F116" s="146"/>
      <c r="G116" s="145"/>
      <c r="H116" s="149"/>
      <c r="I116" s="14" t="s">
        <v>102</v>
      </c>
      <c r="J116" s="31">
        <f ca="1">(IF(B104&gt;1.5,(H104/(B104+2)+J110+MAX(0,J111-J110)+MAX(0,J112-J111)+MAX(0,J113-J112)+MAX(0,J114-J113)+MAX(0,J115-J114)),IF(B104=1,(H104/(B104+3)+J115),IF(B104=0,H104/4+J115))))</f>
        <v>44</v>
      </c>
    </row>
    <row r="117" spans="1:22" x14ac:dyDescent="0.35">
      <c r="A117" s="243" t="s">
        <v>157</v>
      </c>
      <c r="B117" s="243"/>
      <c r="C117" s="243"/>
      <c r="D117" s="243"/>
      <c r="E117" s="243"/>
      <c r="F117" s="229" t="s">
        <v>161</v>
      </c>
      <c r="G117" s="229"/>
      <c r="H117" s="229"/>
      <c r="R117" t="s">
        <v>255</v>
      </c>
      <c r="S117" t="s">
        <v>173</v>
      </c>
      <c r="T117" t="s">
        <v>182</v>
      </c>
      <c r="U117" t="s">
        <v>196</v>
      </c>
      <c r="V117" t="s">
        <v>191</v>
      </c>
    </row>
    <row r="118" spans="1:22" x14ac:dyDescent="0.35">
      <c r="A118" s="137" t="s">
        <v>159</v>
      </c>
      <c r="B118" s="137"/>
      <c r="C118" s="137"/>
      <c r="D118" s="137"/>
      <c r="E118" s="137"/>
      <c r="F118" s="136">
        <v>18000</v>
      </c>
      <c r="G118" s="136"/>
      <c r="H118" s="136"/>
      <c r="I118" s="20" t="s">
        <v>402</v>
      </c>
      <c r="R118"/>
      <c r="S118">
        <v>800000</v>
      </c>
      <c r="T118">
        <v>150000</v>
      </c>
      <c r="U118">
        <v>100000</v>
      </c>
      <c r="V118">
        <v>100000</v>
      </c>
    </row>
    <row r="119" spans="1:22" hidden="1" x14ac:dyDescent="0.35">
      <c r="A119" s="137" t="s">
        <v>158</v>
      </c>
      <c r="B119" s="137"/>
      <c r="C119" s="137"/>
      <c r="D119" s="137"/>
      <c r="E119" s="137"/>
      <c r="F119" s="136"/>
      <c r="G119" s="136"/>
      <c r="H119" s="136"/>
      <c r="R119"/>
      <c r="S119">
        <v>900000</v>
      </c>
      <c r="T119">
        <v>200000</v>
      </c>
      <c r="U119">
        <v>150000</v>
      </c>
      <c r="V119">
        <v>150000</v>
      </c>
    </row>
    <row r="120" spans="1:22" hidden="1" x14ac:dyDescent="0.35">
      <c r="A120" s="137" t="s">
        <v>160</v>
      </c>
      <c r="B120" s="137"/>
      <c r="C120" s="137"/>
      <c r="D120" s="137"/>
      <c r="E120" s="137"/>
      <c r="F120" s="136"/>
      <c r="G120" s="136"/>
      <c r="H120" s="136"/>
      <c r="R120"/>
      <c r="S120">
        <v>1000000</v>
      </c>
      <c r="T120">
        <v>250000</v>
      </c>
      <c r="U120">
        <v>200000</v>
      </c>
      <c r="V120">
        <v>200000</v>
      </c>
    </row>
    <row r="121" spans="1:22" s="32" customFormat="1" hidden="1" x14ac:dyDescent="0.35">
      <c r="A121" s="137" t="s">
        <v>176</v>
      </c>
      <c r="B121" s="137"/>
      <c r="C121" s="137"/>
      <c r="D121" s="137"/>
      <c r="E121" s="137"/>
      <c r="F121" s="136"/>
      <c r="G121" s="136"/>
      <c r="H121" s="136"/>
      <c r="R121"/>
      <c r="S121">
        <v>1100000</v>
      </c>
      <c r="T121">
        <v>300000</v>
      </c>
      <c r="U121">
        <v>250000</v>
      </c>
      <c r="V121" s="22">
        <v>250000</v>
      </c>
    </row>
    <row r="122" spans="1:22" s="32" customFormat="1" hidden="1" x14ac:dyDescent="0.35">
      <c r="A122" s="137" t="s">
        <v>92</v>
      </c>
      <c r="B122" s="137"/>
      <c r="C122" s="137"/>
      <c r="D122" s="137"/>
      <c r="E122" s="137"/>
      <c r="F122" s="136"/>
      <c r="G122" s="136"/>
      <c r="H122" s="136"/>
      <c r="R122"/>
      <c r="S122">
        <v>1200000</v>
      </c>
      <c r="T122">
        <v>350000</v>
      </c>
      <c r="U122">
        <v>300000</v>
      </c>
      <c r="V122">
        <v>300000</v>
      </c>
    </row>
    <row r="123" spans="1:22" s="32" customFormat="1" hidden="1" x14ac:dyDescent="0.35">
      <c r="A123" s="137" t="s">
        <v>93</v>
      </c>
      <c r="B123" s="137"/>
      <c r="C123" s="137"/>
      <c r="D123" s="137"/>
      <c r="E123" s="137"/>
      <c r="F123" s="136"/>
      <c r="G123" s="136"/>
      <c r="H123" s="136"/>
      <c r="R123"/>
      <c r="S123">
        <v>1300000</v>
      </c>
      <c r="T123">
        <v>400000</v>
      </c>
      <c r="U123">
        <v>350000</v>
      </c>
      <c r="V123" s="22">
        <v>400000</v>
      </c>
    </row>
    <row r="124" spans="1:22" s="32" customFormat="1" hidden="1" x14ac:dyDescent="0.35">
      <c r="A124" s="137" t="s">
        <v>94</v>
      </c>
      <c r="B124" s="137"/>
      <c r="C124" s="137"/>
      <c r="D124" s="137"/>
      <c r="E124" s="137"/>
      <c r="F124" s="136"/>
      <c r="G124" s="136"/>
      <c r="H124" s="136"/>
      <c r="R124"/>
      <c r="S124">
        <v>1400000</v>
      </c>
      <c r="T124">
        <v>500000</v>
      </c>
      <c r="U124">
        <v>400000</v>
      </c>
      <c r="V124"/>
    </row>
    <row r="125" spans="1:22" s="32" customFormat="1" hidden="1" x14ac:dyDescent="0.35">
      <c r="A125" s="137" t="s">
        <v>95</v>
      </c>
      <c r="B125" s="137"/>
      <c r="C125" s="137"/>
      <c r="D125" s="137"/>
      <c r="E125" s="137"/>
      <c r="F125" s="136"/>
      <c r="G125" s="136"/>
      <c r="H125" s="136"/>
      <c r="R125"/>
      <c r="S125">
        <v>1500000</v>
      </c>
      <c r="T125">
        <v>600000</v>
      </c>
      <c r="U125">
        <v>500000</v>
      </c>
      <c r="V125" s="22"/>
    </row>
    <row r="126" spans="1:22" s="32" customFormat="1" hidden="1" x14ac:dyDescent="0.35">
      <c r="A126" s="137" t="s">
        <v>96</v>
      </c>
      <c r="B126" s="137"/>
      <c r="C126" s="137"/>
      <c r="D126" s="137"/>
      <c r="E126" s="137"/>
      <c r="F126" s="136"/>
      <c r="G126" s="136"/>
      <c r="H126" s="136"/>
      <c r="R126"/>
      <c r="S126">
        <v>1600000</v>
      </c>
      <c r="T126">
        <v>700000</v>
      </c>
      <c r="U126">
        <v>600000</v>
      </c>
      <c r="V126"/>
    </row>
    <row r="127" spans="1:22" s="32" customFormat="1" hidden="1" x14ac:dyDescent="0.35">
      <c r="A127" s="137" t="s">
        <v>97</v>
      </c>
      <c r="B127" s="137"/>
      <c r="C127" s="137"/>
      <c r="D127" s="137"/>
      <c r="E127" s="137"/>
      <c r="F127" s="136"/>
      <c r="G127" s="136"/>
      <c r="H127" s="136"/>
      <c r="R127"/>
      <c r="S127">
        <v>1700000</v>
      </c>
      <c r="T127">
        <v>800000</v>
      </c>
      <c r="U127"/>
      <c r="V127" s="22"/>
    </row>
    <row r="128" spans="1:22" x14ac:dyDescent="0.35">
      <c r="A128" s="137" t="s">
        <v>49</v>
      </c>
      <c r="B128" s="137"/>
      <c r="C128" s="137"/>
      <c r="D128" s="137"/>
      <c r="E128" s="137"/>
      <c r="F128" s="136">
        <v>800000</v>
      </c>
      <c r="G128" s="136"/>
      <c r="H128" s="136"/>
      <c r="R128"/>
      <c r="S128">
        <v>1800000</v>
      </c>
      <c r="T128">
        <v>900000</v>
      </c>
      <c r="U128"/>
    </row>
    <row r="129" spans="1:22" s="33" customFormat="1" x14ac:dyDescent="0.35">
      <c r="A129" s="158" t="s">
        <v>50</v>
      </c>
      <c r="B129" s="158"/>
      <c r="C129" s="158"/>
      <c r="D129" s="158"/>
      <c r="E129" s="158"/>
      <c r="F129" s="136">
        <f>F118*0.8</f>
        <v>14400</v>
      </c>
      <c r="G129" s="136"/>
      <c r="H129" s="136"/>
      <c r="R129" s="20"/>
      <c r="S129" s="20"/>
      <c r="T129">
        <v>1000000</v>
      </c>
      <c r="U129"/>
      <c r="V129" s="20"/>
    </row>
    <row r="130" spans="1:22" s="34" customFormat="1" ht="15.75" hidden="1" customHeight="1" x14ac:dyDescent="0.35">
      <c r="A130" s="171" t="s">
        <v>72</v>
      </c>
      <c r="B130" s="171"/>
      <c r="C130" s="171"/>
      <c r="D130" s="171"/>
      <c r="E130" s="171"/>
      <c r="F130" s="171"/>
      <c r="G130" s="171"/>
      <c r="H130" s="171"/>
      <c r="R130"/>
      <c r="S130" s="20"/>
      <c r="T130"/>
      <c r="U130"/>
      <c r="V130" s="20"/>
    </row>
    <row r="131" spans="1:22" s="34" customFormat="1" ht="15.75" hidden="1" customHeight="1" x14ac:dyDescent="0.35">
      <c r="A131" s="174" t="s">
        <v>51</v>
      </c>
      <c r="B131" s="174"/>
      <c r="C131" s="172" t="s">
        <v>75</v>
      </c>
      <c r="D131" s="172"/>
      <c r="E131" s="173" t="s">
        <v>52</v>
      </c>
      <c r="F131" s="173"/>
      <c r="G131" s="174" t="s">
        <v>53</v>
      </c>
      <c r="H131" s="174"/>
      <c r="R131"/>
      <c r="S131" s="20"/>
      <c r="T131"/>
      <c r="U131" s="20"/>
      <c r="V131" s="20"/>
    </row>
    <row r="132" spans="1:22" s="34" customFormat="1" hidden="1" x14ac:dyDescent="0.35">
      <c r="A132" s="131"/>
      <c r="B132" s="131"/>
      <c r="C132" s="168"/>
      <c r="D132" s="168"/>
      <c r="E132" s="169"/>
      <c r="F132" s="169"/>
      <c r="G132" s="170"/>
      <c r="H132" s="170"/>
      <c r="R132"/>
      <c r="S132" s="20"/>
      <c r="T132"/>
      <c r="U132" s="20"/>
      <c r="V132" s="20"/>
    </row>
    <row r="133" spans="1:22" s="34" customFormat="1" hidden="1" x14ac:dyDescent="0.35">
      <c r="A133" s="131"/>
      <c r="B133" s="131"/>
      <c r="C133" s="168"/>
      <c r="D133" s="168"/>
      <c r="E133" s="169"/>
      <c r="F133" s="169"/>
      <c r="G133" s="170"/>
      <c r="H133" s="170"/>
      <c r="R133"/>
      <c r="S133" s="20"/>
      <c r="T133"/>
      <c r="U133" s="20"/>
      <c r="V133" s="20"/>
    </row>
    <row r="134" spans="1:22" s="34" customFormat="1" hidden="1" x14ac:dyDescent="0.35">
      <c r="A134" s="171" t="s">
        <v>150</v>
      </c>
      <c r="B134" s="171"/>
      <c r="C134" s="172"/>
      <c r="D134" s="172"/>
      <c r="E134" s="173"/>
      <c r="F134" s="173"/>
      <c r="G134" s="174"/>
      <c r="H134" s="174"/>
      <c r="R134"/>
      <c r="S134" s="20"/>
      <c r="T134"/>
      <c r="U134" s="20"/>
      <c r="V134" s="20"/>
    </row>
    <row r="135" spans="1:22" s="34" customFormat="1" x14ac:dyDescent="0.35">
      <c r="A135" s="171" t="s">
        <v>67</v>
      </c>
      <c r="B135" s="171"/>
      <c r="C135" s="171"/>
      <c r="D135" s="171"/>
      <c r="E135" s="171"/>
      <c r="F135" s="171"/>
      <c r="G135" s="171"/>
      <c r="H135" s="171"/>
      <c r="T135"/>
    </row>
    <row r="136" spans="1:22" s="34" customFormat="1" ht="15.75" customHeight="1" x14ac:dyDescent="0.35">
      <c r="A136" s="174" t="s">
        <v>51</v>
      </c>
      <c r="B136" s="174"/>
      <c r="C136" s="172" t="s">
        <v>75</v>
      </c>
      <c r="D136" s="172"/>
      <c r="E136" s="173" t="s">
        <v>52</v>
      </c>
      <c r="F136" s="173"/>
      <c r="G136" s="174" t="s">
        <v>53</v>
      </c>
      <c r="H136" s="174"/>
      <c r="T136"/>
    </row>
    <row r="137" spans="1:22" s="34" customFormat="1" x14ac:dyDescent="0.35">
      <c r="A137" s="131" t="s">
        <v>499</v>
      </c>
      <c r="B137" s="131"/>
      <c r="C137" s="132">
        <f>COUNT(F158)+COUNT(F162:F163)+COUNT(F167:F168)+COUNT(F172:F173)+COUNT(F177:F179)+COUNT(F182:F185)+COUNT(F187:F190)*30+COUNT(F192:F194)*5+COUNT(F197:F200)+COUNT(F202:F205)</f>
        <v>157</v>
      </c>
      <c r="D137" s="132"/>
      <c r="E137" s="132">
        <f>SUM(F158)+SUM(F162:F163)+SUM(F167:F168)+SUM(F172:F173)+SUM(F177:F179)+SUM(F182:F185)+SUM(F187:F190)*30+SUM(F192:F194)*5+SUM(F197:F200)+SUM(F202:F205)</f>
        <v>160653.47177879998</v>
      </c>
      <c r="F137" s="132"/>
      <c r="G137" s="132">
        <f>SUM(H158)+SUM(H162:H163)+SUM(H167:H168)+SUM(H172:H173)+SUM(H177:H179)+SUM(H182:H185)+SUM(H187:H190)*30+SUM(H192:H194)*5+SUM(H197:H200)+SUM(H202:H205)</f>
        <v>240980.20766820002</v>
      </c>
      <c r="H137" s="132"/>
      <c r="T137"/>
    </row>
    <row r="138" spans="1:22" s="34" customFormat="1" x14ac:dyDescent="0.35">
      <c r="A138" s="131" t="s">
        <v>500</v>
      </c>
      <c r="B138" s="131"/>
      <c r="C138" s="132">
        <f>COUNT(F215)+COUNT(F219:F220)+COUNT(F224:F225)+COUNT(F229:F230)+COUNT(F234:F236)+COUNT(F239:F242)*32+COUNT(F244:F245,F247)*5+COUNT(F249:F251)</f>
        <v>156</v>
      </c>
      <c r="D138" s="132"/>
      <c r="E138" s="132">
        <f>SUM(F215)+SUM(F219:F220)+SUM(F224:F225)+SUM(F229:F230)+SUM(F234:F236)+SUM(F239:F242)*32+SUM(F244:F245,F247)*5+SUM(F249:F251)</f>
        <v>127076.61077279999</v>
      </c>
      <c r="F138" s="132"/>
      <c r="G138" s="132">
        <f>SUM(H215)+SUM(H219:H220)+SUM(H224:H225)+SUM(H229:H230)+SUM(H234:H236)+SUM(H239:H242)*32+SUM(H244:H245,H247)*5+SUM(H249:H251)</f>
        <v>190614.91615919999</v>
      </c>
      <c r="H138" s="132"/>
      <c r="T138"/>
    </row>
    <row r="139" spans="1:22" s="34" customFormat="1" x14ac:dyDescent="0.35">
      <c r="A139" s="131" t="s">
        <v>501</v>
      </c>
      <c r="B139" s="131"/>
      <c r="C139" s="132">
        <f>COUNT(F259)+COUNT(F263:F264)+COUNT(F268:F269)+COUNT(F273:F274)+COUNT(F278:F279,F281)+COUNT(F283:F286)+COUNT(F288:F291)*30+COUNT(F293:F295)*5+COUNT(F298:F299)+COUNT(F303:F306)</f>
        <v>155</v>
      </c>
      <c r="D139" s="132"/>
      <c r="E139" s="132">
        <f>SUM(F259)+SUM(F263:F264)+SUM(F268:F269)+SUM(F273:F274)+SUM(F278:F279,F281)+SUM(F283:F286)+SUM(F288:F291)*30+SUM(F293:F295)*5+SUM(F298:F299)+SUM(F303:F306)</f>
        <v>128393.50221359998</v>
      </c>
      <c r="F139" s="132"/>
      <c r="G139" s="132">
        <f>SUM(H259)+SUM(H263:H264)+SUM(H268:H269)+SUM(H273:H274)+SUM(H278:H279,H281)+SUM(H283:H286)+SUM(H288:H291)*30+SUM(H293:H295)*5+SUM(H298:H299)+SUM(H303:H306)</f>
        <v>192590.25332039999</v>
      </c>
      <c r="H139" s="132"/>
      <c r="T139"/>
    </row>
    <row r="140" spans="1:22" s="34" customFormat="1" x14ac:dyDescent="0.35">
      <c r="A140" s="171" t="s">
        <v>150</v>
      </c>
      <c r="B140" s="171"/>
      <c r="C140" s="256">
        <f>C137+C138+C139</f>
        <v>468</v>
      </c>
      <c r="D140" s="172"/>
      <c r="E140" s="256">
        <f t="shared" ref="E140" si="0">E137+E138+E139</f>
        <v>416123.58476519992</v>
      </c>
      <c r="F140" s="172"/>
      <c r="G140" s="256">
        <f t="shared" ref="G140" si="1">G137+G138+G139</f>
        <v>624185.37714780006</v>
      </c>
      <c r="H140" s="172"/>
      <c r="T140"/>
    </row>
    <row r="141" spans="1:22" s="34" customFormat="1" x14ac:dyDescent="0.35">
      <c r="A141" s="257" t="s">
        <v>167</v>
      </c>
      <c r="B141" s="257"/>
      <c r="C141" s="258">
        <f>C134+C140</f>
        <v>468</v>
      </c>
      <c r="D141" s="258"/>
      <c r="E141" s="259">
        <f>E134+E140</f>
        <v>416123.58476519992</v>
      </c>
      <c r="F141" s="259"/>
      <c r="G141" s="260">
        <f>G134+G140</f>
        <v>624185.37714780006</v>
      </c>
      <c r="H141" s="260"/>
      <c r="T141"/>
    </row>
    <row r="142" spans="1:22" s="33" customFormat="1" x14ac:dyDescent="0.35">
      <c r="A142" s="219" t="s">
        <v>54</v>
      </c>
      <c r="B142" s="219"/>
      <c r="C142" s="219"/>
      <c r="D142" s="219"/>
      <c r="E142" s="219"/>
      <c r="F142" s="219"/>
      <c r="G142" s="219"/>
      <c r="H142" s="219"/>
      <c r="T142" s="34"/>
    </row>
    <row r="143" spans="1:22" x14ac:dyDescent="0.35">
      <c r="A143" s="232" t="s">
        <v>175</v>
      </c>
      <c r="B143" s="232"/>
      <c r="C143" s="232"/>
      <c r="D143" s="232"/>
      <c r="E143" s="232"/>
      <c r="F143" s="232"/>
      <c r="G143" s="232"/>
      <c r="H143" s="232"/>
      <c r="T143" s="34"/>
    </row>
    <row r="144" spans="1:22" ht="47.25" hidden="1" customHeight="1" x14ac:dyDescent="0.35">
      <c r="A144" s="261" t="s">
        <v>119</v>
      </c>
      <c r="B144" s="262" t="s">
        <v>178</v>
      </c>
      <c r="C144" s="261" t="s">
        <v>55</v>
      </c>
      <c r="D144" s="262" t="s">
        <v>234</v>
      </c>
      <c r="E144" s="263" t="s">
        <v>156</v>
      </c>
      <c r="F144" s="261" t="s">
        <v>56</v>
      </c>
      <c r="G144" s="264" t="s">
        <v>57</v>
      </c>
      <c r="H144" s="265" t="s">
        <v>149</v>
      </c>
      <c r="T144" s="34"/>
    </row>
    <row r="145" spans="1:20" s="36" customFormat="1" hidden="1" x14ac:dyDescent="0.35">
      <c r="A145" s="261"/>
      <c r="B145" s="262"/>
      <c r="C145" s="261"/>
      <c r="D145" s="262"/>
      <c r="E145" s="263"/>
      <c r="F145" s="261"/>
      <c r="G145" s="264"/>
      <c r="H145" s="266">
        <v>0.45</v>
      </c>
      <c r="T145" s="34"/>
    </row>
    <row r="146" spans="1:20" s="36" customFormat="1" hidden="1" x14ac:dyDescent="0.35">
      <c r="A146" s="130" t="s">
        <v>117</v>
      </c>
      <c r="B146" s="130"/>
      <c r="C146" s="130"/>
      <c r="D146" s="130"/>
      <c r="E146" s="130"/>
      <c r="F146" s="130"/>
      <c r="G146" s="130"/>
      <c r="H146" s="130"/>
      <c r="J146" s="35"/>
      <c r="T146" s="34"/>
    </row>
    <row r="147" spans="1:20" s="36" customFormat="1" ht="15.75" hidden="1" customHeight="1" x14ac:dyDescent="0.35">
      <c r="A147" s="129">
        <v>1</v>
      </c>
      <c r="B147" s="129"/>
      <c r="C147" s="108"/>
      <c r="D147" s="108">
        <v>0</v>
      </c>
      <c r="E147" s="108">
        <v>0</v>
      </c>
      <c r="F147" s="108">
        <f>D147+(IF(E147&lt;201,E147,IF(E147&lt;301,E147/2,E147/3)))</f>
        <v>0</v>
      </c>
      <c r="G147" s="58">
        <v>0</v>
      </c>
      <c r="H147" s="108">
        <f>(F147+(IF(G147&lt;101,G147,IF(G147&lt;201,G147/2,IF(G147&lt;=301,G147/3,G147/4)))))*(($H$145)+1)</f>
        <v>0</v>
      </c>
      <c r="I147" s="35"/>
      <c r="L147" s="118"/>
      <c r="M147" s="118"/>
      <c r="N147" s="35"/>
      <c r="T147" s="34"/>
    </row>
    <row r="148" spans="1:20" s="36" customFormat="1" ht="15.75" hidden="1" customHeight="1" x14ac:dyDescent="0.35">
      <c r="A148" s="129">
        <f>A147+1</f>
        <v>2</v>
      </c>
      <c r="B148" s="129"/>
      <c r="C148" s="108"/>
      <c r="D148" s="108"/>
      <c r="E148" s="108">
        <v>0</v>
      </c>
      <c r="F148" s="108">
        <f>D148+(IF(E148&lt;201,E148,IF(E148&lt;301,E148/2,E148/3)))</f>
        <v>0</v>
      </c>
      <c r="G148" s="108">
        <v>0</v>
      </c>
      <c r="H148" s="108">
        <f>(F148+(IF(G148&lt;101,G148,IF(G148&lt;201,G148/2,IF(G148&lt;=301,G148/3,G148/4)))))*(($H$145)+1)</f>
        <v>0</v>
      </c>
      <c r="I148" s="35"/>
      <c r="L148" s="118"/>
      <c r="M148" s="118"/>
      <c r="N148" s="35"/>
      <c r="T148" s="33"/>
    </row>
    <row r="149" spans="1:20" s="36" customFormat="1" ht="15.75" hidden="1" customHeight="1" x14ac:dyDescent="0.35">
      <c r="A149" s="129">
        <f>A148+1</f>
        <v>3</v>
      </c>
      <c r="B149" s="129"/>
      <c r="C149" s="108"/>
      <c r="D149" s="108"/>
      <c r="E149" s="108">
        <v>0</v>
      </c>
      <c r="F149" s="108">
        <f>D149+(IF(E149&lt;201,E149,IF(E149&lt;301,E149/2,E149/3)))</f>
        <v>0</v>
      </c>
      <c r="G149" s="108">
        <v>0</v>
      </c>
      <c r="H149" s="108">
        <f>(F149+(IF(G149&lt;101,G149,IF(G149&lt;201,G149/2,IF(G149&lt;=301,G149/3,G149/4)))))*(($H$145)+1)</f>
        <v>0</v>
      </c>
      <c r="I149" s="35"/>
      <c r="L149" s="118"/>
      <c r="M149" s="118"/>
      <c r="N149" s="35"/>
      <c r="T149" s="20"/>
    </row>
    <row r="150" spans="1:20" s="36" customFormat="1" ht="15.75" hidden="1" customHeight="1" x14ac:dyDescent="0.35">
      <c r="A150" s="129">
        <f>A149+1</f>
        <v>4</v>
      </c>
      <c r="B150" s="129"/>
      <c r="C150" s="108"/>
      <c r="D150" s="108"/>
      <c r="E150" s="108">
        <v>0</v>
      </c>
      <c r="F150" s="108">
        <f>D150+(IF(E150&lt;201,E150,IF(E150&lt;301,E150/2,E150/3)))</f>
        <v>0</v>
      </c>
      <c r="G150" s="108">
        <v>0</v>
      </c>
      <c r="H150" s="108">
        <f>(F150+(IF(G150&lt;101,G150,IF(G150&lt;201,G150/2,IF(G150&lt;=301,G150/3,G150/4)))))*(($H$145)+1)</f>
        <v>0</v>
      </c>
      <c r="I150" s="35"/>
      <c r="L150" s="118"/>
      <c r="M150" s="118"/>
      <c r="N150" s="35"/>
      <c r="T150" s="20"/>
    </row>
    <row r="151" spans="1:20" s="36" customFormat="1" hidden="1" x14ac:dyDescent="0.35">
      <c r="A151" s="129"/>
      <c r="B151" s="129"/>
      <c r="C151" s="129"/>
      <c r="D151" s="129"/>
      <c r="E151" s="129"/>
      <c r="F151" s="129"/>
      <c r="G151" s="129"/>
      <c r="H151" s="129"/>
      <c r="I151" s="35"/>
      <c r="N151" s="35"/>
    </row>
    <row r="152" spans="1:20" ht="47.25" customHeight="1" x14ac:dyDescent="0.35">
      <c r="A152" s="261" t="s">
        <v>120</v>
      </c>
      <c r="B152" s="267" t="s">
        <v>179</v>
      </c>
      <c r="C152" s="261" t="s">
        <v>55</v>
      </c>
      <c r="D152" s="267" t="s">
        <v>234</v>
      </c>
      <c r="E152" s="267" t="s">
        <v>399</v>
      </c>
      <c r="F152" s="261" t="s">
        <v>56</v>
      </c>
      <c r="G152" s="264" t="s">
        <v>57</v>
      </c>
      <c r="H152" s="268" t="s">
        <v>149</v>
      </c>
      <c r="I152" s="35"/>
      <c r="L152" s="87">
        <v>10.763999999999999</v>
      </c>
      <c r="T152" s="36"/>
    </row>
    <row r="153" spans="1:20" s="36" customFormat="1" x14ac:dyDescent="0.35">
      <c r="A153" s="261"/>
      <c r="B153" s="267"/>
      <c r="C153" s="261"/>
      <c r="D153" s="267"/>
      <c r="E153" s="267"/>
      <c r="F153" s="261"/>
      <c r="G153" s="264"/>
      <c r="H153" s="269">
        <v>0.5</v>
      </c>
      <c r="I153" s="35"/>
    </row>
    <row r="154" spans="1:20" s="86" customFormat="1" x14ac:dyDescent="0.35">
      <c r="A154" s="138" t="s">
        <v>496</v>
      </c>
      <c r="B154" s="139"/>
      <c r="C154" s="139"/>
      <c r="D154" s="139"/>
      <c r="E154" s="139"/>
      <c r="F154" s="139"/>
      <c r="G154" s="139"/>
      <c r="H154" s="140"/>
      <c r="J154" s="35"/>
    </row>
    <row r="155" spans="1:20" s="86" customFormat="1" hidden="1" x14ac:dyDescent="0.35">
      <c r="A155" s="113" t="s">
        <v>388</v>
      </c>
      <c r="B155" s="114"/>
      <c r="C155" s="114"/>
      <c r="D155" s="114"/>
      <c r="E155" s="114"/>
      <c r="F155" s="114"/>
      <c r="G155" s="114"/>
      <c r="H155" s="115"/>
      <c r="J155" s="90" t="s">
        <v>389</v>
      </c>
    </row>
    <row r="156" spans="1:20" s="94" customFormat="1" x14ac:dyDescent="0.35">
      <c r="A156" s="113" t="s">
        <v>390</v>
      </c>
      <c r="B156" s="114"/>
      <c r="C156" s="114"/>
      <c r="D156" s="114"/>
      <c r="E156" s="114"/>
      <c r="F156" s="114"/>
      <c r="G156" s="114"/>
      <c r="H156" s="115"/>
      <c r="J156" s="35"/>
    </row>
    <row r="157" spans="1:20" s="94" customFormat="1" ht="15.75" customHeight="1" x14ac:dyDescent="0.35">
      <c r="A157" s="116">
        <v>1</v>
      </c>
      <c r="B157" s="117"/>
      <c r="C157" s="96" t="s">
        <v>391</v>
      </c>
      <c r="D157" s="116" t="s">
        <v>409</v>
      </c>
      <c r="E157" s="128"/>
      <c r="F157" s="128"/>
      <c r="G157" s="128"/>
      <c r="H157" s="117"/>
      <c r="I157" s="35"/>
      <c r="L157" s="118"/>
      <c r="M157" s="118"/>
      <c r="N157" s="35"/>
    </row>
    <row r="158" spans="1:20" s="94" customFormat="1" ht="15.75" customHeight="1" x14ac:dyDescent="0.35">
      <c r="A158" s="116">
        <f>A157+1</f>
        <v>2</v>
      </c>
      <c r="B158" s="117"/>
      <c r="C158" s="96" t="s">
        <v>393</v>
      </c>
      <c r="D158" s="96">
        <f>'Sub Wing 1 Area'!D42</f>
        <v>969.1066007999998</v>
      </c>
      <c r="E158" s="96">
        <v>0</v>
      </c>
      <c r="F158" s="96">
        <f>D158+E158</f>
        <v>969.1066007999998</v>
      </c>
      <c r="G158" s="96">
        <v>0</v>
      </c>
      <c r="H158" s="96">
        <f>F158*(($H$153)+1)+(IF(G158&lt;101,G158,IF(G158&lt;201,G158/2,IF(G158&lt;=301,G158/3,G158/4))))</f>
        <v>1453.6599011999997</v>
      </c>
      <c r="I158" s="35"/>
      <c r="L158" s="118"/>
      <c r="M158" s="118"/>
      <c r="N158" s="35"/>
    </row>
    <row r="159" spans="1:20" s="94" customFormat="1" ht="15.75" customHeight="1" x14ac:dyDescent="0.35">
      <c r="A159" s="116">
        <f>A158+1</f>
        <v>3</v>
      </c>
      <c r="B159" s="117"/>
      <c r="C159" s="96" t="s">
        <v>391</v>
      </c>
      <c r="D159" s="119" t="s">
        <v>408</v>
      </c>
      <c r="E159" s="120"/>
      <c r="F159" s="120"/>
      <c r="G159" s="120"/>
      <c r="H159" s="121"/>
      <c r="I159" s="35"/>
      <c r="L159" s="118"/>
      <c r="M159" s="118"/>
      <c r="N159" s="35"/>
    </row>
    <row r="160" spans="1:20" s="94" customFormat="1" ht="15.75" customHeight="1" x14ac:dyDescent="0.35">
      <c r="A160" s="116">
        <f>A159+1</f>
        <v>4</v>
      </c>
      <c r="B160" s="117"/>
      <c r="C160" s="96" t="s">
        <v>391</v>
      </c>
      <c r="D160" s="125"/>
      <c r="E160" s="126"/>
      <c r="F160" s="126"/>
      <c r="G160" s="126"/>
      <c r="H160" s="127"/>
      <c r="I160" s="35"/>
      <c r="L160" s="118"/>
      <c r="M160" s="118"/>
      <c r="N160" s="35"/>
      <c r="T160" s="20"/>
    </row>
    <row r="161" spans="1:20" s="94" customFormat="1" x14ac:dyDescent="0.35">
      <c r="A161" s="113" t="s">
        <v>394</v>
      </c>
      <c r="B161" s="114"/>
      <c r="C161" s="114"/>
      <c r="D161" s="114"/>
      <c r="E161" s="114"/>
      <c r="F161" s="114"/>
      <c r="G161" s="114"/>
      <c r="H161" s="115"/>
      <c r="J161" s="35"/>
    </row>
    <row r="162" spans="1:20" s="94" customFormat="1" ht="77.5" customHeight="1" x14ac:dyDescent="0.35">
      <c r="A162" s="116">
        <v>1</v>
      </c>
      <c r="B162" s="117"/>
      <c r="C162" s="96" t="s">
        <v>413</v>
      </c>
      <c r="D162" s="58">
        <f>'Sub Wing 1 Area'!Q87</f>
        <v>1579.9334616000006</v>
      </c>
      <c r="E162" s="96">
        <f>'Sub Wing 1 Area'!U87</f>
        <v>64.018889999999999</v>
      </c>
      <c r="F162" s="96">
        <f>D162+E162</f>
        <v>1643.9523516000006</v>
      </c>
      <c r="G162" s="96">
        <v>0</v>
      </c>
      <c r="H162" s="96">
        <f>F162*(($H$153)+1)+(IF(G162&lt;101,G162,IF(G162&lt;201,G162/2,IF(G162&lt;=301,G162/3,G162/4))))</f>
        <v>2465.9285274000008</v>
      </c>
      <c r="I162" s="35"/>
      <c r="L162" s="118"/>
      <c r="M162" s="118"/>
      <c r="N162" s="35"/>
    </row>
    <row r="163" spans="1:20" s="94" customFormat="1" ht="15.75" customHeight="1" x14ac:dyDescent="0.35">
      <c r="A163" s="116">
        <f>A162+1</f>
        <v>2</v>
      </c>
      <c r="B163" s="117"/>
      <c r="C163" s="96" t="s">
        <v>393</v>
      </c>
      <c r="D163" s="96">
        <f>'Sub Wing 1 Area'!D87</f>
        <v>969.1066007999998</v>
      </c>
      <c r="E163" s="96">
        <f>'Sub Wing 1 Area'!H87</f>
        <v>64.018889999999999</v>
      </c>
      <c r="F163" s="96">
        <f>D163+E163</f>
        <v>1033.1254907999999</v>
      </c>
      <c r="G163" s="96">
        <v>0</v>
      </c>
      <c r="H163" s="96">
        <f>F163*(($H$153)+1)+(IF(G163&lt;101,G163,IF(G163&lt;201,G163/2,IF(G163&lt;=301,G163/3,G163/4))))</f>
        <v>1549.6882361999997</v>
      </c>
      <c r="I163" s="35"/>
      <c r="L163" s="118"/>
      <c r="M163" s="118"/>
      <c r="N163" s="35"/>
    </row>
    <row r="164" spans="1:20" s="94" customFormat="1" ht="15.75" customHeight="1" x14ac:dyDescent="0.35">
      <c r="A164" s="116">
        <f>A163+1</f>
        <v>3</v>
      </c>
      <c r="B164" s="117"/>
      <c r="C164" s="96" t="s">
        <v>391</v>
      </c>
      <c r="D164" s="119" t="s">
        <v>410</v>
      </c>
      <c r="E164" s="120"/>
      <c r="F164" s="120"/>
      <c r="G164" s="120"/>
      <c r="H164" s="121"/>
      <c r="I164" s="35"/>
      <c r="L164" s="118"/>
      <c r="M164" s="118"/>
      <c r="N164" s="35"/>
    </row>
    <row r="165" spans="1:20" s="94" customFormat="1" ht="15.75" customHeight="1" x14ac:dyDescent="0.35">
      <c r="A165" s="116">
        <f>A164+1</f>
        <v>4</v>
      </c>
      <c r="B165" s="117"/>
      <c r="C165" s="96" t="s">
        <v>391</v>
      </c>
      <c r="D165" s="125"/>
      <c r="E165" s="126"/>
      <c r="F165" s="126"/>
      <c r="G165" s="126"/>
      <c r="H165" s="127"/>
      <c r="I165" s="35"/>
      <c r="L165" s="118"/>
      <c r="M165" s="118"/>
      <c r="N165" s="35"/>
      <c r="T165" s="20"/>
    </row>
    <row r="166" spans="1:20" s="94" customFormat="1" x14ac:dyDescent="0.35">
      <c r="A166" s="113" t="s">
        <v>411</v>
      </c>
      <c r="B166" s="114"/>
      <c r="C166" s="114"/>
      <c r="D166" s="114"/>
      <c r="E166" s="114"/>
      <c r="F166" s="114"/>
      <c r="G166" s="114"/>
      <c r="H166" s="115"/>
      <c r="J166" s="35"/>
    </row>
    <row r="167" spans="1:20" s="94" customFormat="1" ht="15.75" customHeight="1" x14ac:dyDescent="0.35">
      <c r="A167" s="116">
        <v>1</v>
      </c>
      <c r="B167" s="117"/>
      <c r="C167" s="96" t="s">
        <v>393</v>
      </c>
      <c r="D167" s="96">
        <f>'Sub Wing 1 Area'!D87</f>
        <v>969.1066007999998</v>
      </c>
      <c r="E167" s="96">
        <f>'Sub Wing 1 Area'!H87</f>
        <v>64.018889999999999</v>
      </c>
      <c r="F167" s="96">
        <f>D167+E167</f>
        <v>1033.1254907999999</v>
      </c>
      <c r="G167" s="96">
        <v>0</v>
      </c>
      <c r="H167" s="96">
        <f>F167*(($H$153)+1)+(IF(G167&lt;101,G167,IF(G167&lt;201,G167/2,IF(G167&lt;=301,G167/3,G167/4))))</f>
        <v>1549.6882361999997</v>
      </c>
      <c r="I167" s="35"/>
      <c r="L167" s="118"/>
      <c r="M167" s="118"/>
      <c r="N167" s="35"/>
    </row>
    <row r="168" spans="1:20" s="94" customFormat="1" ht="15.75" customHeight="1" x14ac:dyDescent="0.35">
      <c r="A168" s="116">
        <f>A167+1</f>
        <v>2</v>
      </c>
      <c r="B168" s="117"/>
      <c r="C168" s="96" t="s">
        <v>393</v>
      </c>
      <c r="D168" s="96">
        <f>'Sub Wing 1 Area'!D87</f>
        <v>969.1066007999998</v>
      </c>
      <c r="E168" s="96">
        <f>'Sub Wing 1 Area'!H87</f>
        <v>64.018889999999999</v>
      </c>
      <c r="F168" s="96">
        <f>D168+E168</f>
        <v>1033.1254907999999</v>
      </c>
      <c r="G168" s="96">
        <v>0</v>
      </c>
      <c r="H168" s="96">
        <f>F168*(($H$153)+1)+(IF(G168&lt;101,G168,IF(G168&lt;201,G168/2,IF(G168&lt;=301,G168/3,G168/4))))</f>
        <v>1549.6882361999997</v>
      </c>
      <c r="I168" s="35"/>
      <c r="L168" s="118"/>
      <c r="M168" s="118"/>
      <c r="N168" s="35"/>
    </row>
    <row r="169" spans="1:20" s="94" customFormat="1" ht="15.75" customHeight="1" x14ac:dyDescent="0.35">
      <c r="A169" s="116">
        <f>A168+1</f>
        <v>3</v>
      </c>
      <c r="B169" s="117"/>
      <c r="C169" s="96" t="s">
        <v>391</v>
      </c>
      <c r="D169" s="116" t="s">
        <v>410</v>
      </c>
      <c r="E169" s="128"/>
      <c r="F169" s="128"/>
      <c r="G169" s="128"/>
      <c r="H169" s="117"/>
      <c r="I169" s="35"/>
      <c r="L169" s="118"/>
      <c r="M169" s="118"/>
      <c r="N169" s="35"/>
    </row>
    <row r="170" spans="1:20" s="94" customFormat="1" ht="31" customHeight="1" x14ac:dyDescent="0.35">
      <c r="A170" s="116">
        <f>A169+1</f>
        <v>4</v>
      </c>
      <c r="B170" s="117"/>
      <c r="C170" s="96" t="s">
        <v>391</v>
      </c>
      <c r="D170" s="116" t="s">
        <v>412</v>
      </c>
      <c r="E170" s="128"/>
      <c r="F170" s="128"/>
      <c r="G170" s="128"/>
      <c r="H170" s="117"/>
      <c r="I170" s="35"/>
      <c r="L170" s="118"/>
      <c r="M170" s="118"/>
      <c r="N170" s="35"/>
      <c r="T170" s="20"/>
    </row>
    <row r="171" spans="1:20" s="94" customFormat="1" x14ac:dyDescent="0.35">
      <c r="A171" s="113" t="s">
        <v>414</v>
      </c>
      <c r="B171" s="114"/>
      <c r="C171" s="114"/>
      <c r="D171" s="114"/>
      <c r="E171" s="114"/>
      <c r="F171" s="114"/>
      <c r="G171" s="114"/>
      <c r="H171" s="115"/>
      <c r="J171" s="35"/>
    </row>
    <row r="172" spans="1:20" s="94" customFormat="1" x14ac:dyDescent="0.35">
      <c r="A172" s="116">
        <v>1</v>
      </c>
      <c r="B172" s="117"/>
      <c r="C172" s="96" t="s">
        <v>393</v>
      </c>
      <c r="D172" s="96">
        <f>'Sub Wing 1 Area'!D87</f>
        <v>969.1066007999998</v>
      </c>
      <c r="E172" s="96">
        <f>'Sub Wing 1 Area'!H87</f>
        <v>64.018889999999999</v>
      </c>
      <c r="F172" s="96">
        <f>D172+E172</f>
        <v>1033.1254907999999</v>
      </c>
      <c r="G172" s="96">
        <v>0</v>
      </c>
      <c r="H172" s="96">
        <f>F172*(($H$153)+1)+(IF(G172&lt;101,G172,IF(G172&lt;201,G172/2,IF(G172&lt;=301,G172/3,G172/4))))</f>
        <v>1549.6882361999997</v>
      </c>
      <c r="I172" s="35"/>
      <c r="L172" s="118"/>
      <c r="M172" s="118"/>
      <c r="N172" s="35"/>
    </row>
    <row r="173" spans="1:20" s="94" customFormat="1" ht="15.75" customHeight="1" x14ac:dyDescent="0.35">
      <c r="A173" s="116">
        <f>A172+1</f>
        <v>2</v>
      </c>
      <c r="B173" s="117"/>
      <c r="C173" s="96" t="s">
        <v>393</v>
      </c>
      <c r="D173" s="96">
        <f>'Sub Wing 1 Area'!D87</f>
        <v>969.1066007999998</v>
      </c>
      <c r="E173" s="96">
        <f>'Sub Wing 1 Area'!H87</f>
        <v>64.018889999999999</v>
      </c>
      <c r="F173" s="96">
        <f>D173+E173</f>
        <v>1033.1254907999999</v>
      </c>
      <c r="G173" s="96">
        <v>0</v>
      </c>
      <c r="H173" s="96">
        <f>F173*(($H$153)+1)+(IF(G173&lt;101,G173,IF(G173&lt;201,G173/2,IF(G173&lt;=301,G173/3,G173/4))))</f>
        <v>1549.6882361999997</v>
      </c>
      <c r="I173" s="35"/>
      <c r="L173" s="118"/>
      <c r="M173" s="118"/>
      <c r="N173" s="35"/>
    </row>
    <row r="174" spans="1:20" s="94" customFormat="1" ht="15.75" customHeight="1" x14ac:dyDescent="0.35">
      <c r="A174" s="116">
        <f>A173+1</f>
        <v>3</v>
      </c>
      <c r="B174" s="117"/>
      <c r="C174" s="96" t="s">
        <v>391</v>
      </c>
      <c r="D174" s="119" t="s">
        <v>410</v>
      </c>
      <c r="E174" s="120"/>
      <c r="F174" s="120"/>
      <c r="G174" s="120"/>
      <c r="H174" s="121"/>
      <c r="I174" s="35"/>
      <c r="L174" s="118"/>
      <c r="M174" s="118"/>
      <c r="N174" s="35"/>
    </row>
    <row r="175" spans="1:20" s="94" customFormat="1" ht="15.75" customHeight="1" x14ac:dyDescent="0.35">
      <c r="A175" s="116">
        <f>A174+1</f>
        <v>4</v>
      </c>
      <c r="B175" s="117"/>
      <c r="C175" s="96" t="s">
        <v>391</v>
      </c>
      <c r="D175" s="125"/>
      <c r="E175" s="126"/>
      <c r="F175" s="126"/>
      <c r="G175" s="126"/>
      <c r="H175" s="127"/>
      <c r="I175" s="35"/>
      <c r="L175" s="118"/>
      <c r="M175" s="118"/>
      <c r="N175" s="35"/>
      <c r="T175" s="20"/>
    </row>
    <row r="176" spans="1:20" s="94" customFormat="1" x14ac:dyDescent="0.35">
      <c r="A176" s="113" t="s">
        <v>397</v>
      </c>
      <c r="B176" s="114"/>
      <c r="C176" s="114"/>
      <c r="D176" s="114"/>
      <c r="E176" s="114"/>
      <c r="F176" s="114"/>
      <c r="G176" s="114"/>
      <c r="H176" s="115"/>
      <c r="J176" s="35"/>
    </row>
    <row r="177" spans="1:20" s="94" customFormat="1" ht="15.75" customHeight="1" x14ac:dyDescent="0.35">
      <c r="A177" s="116">
        <v>1</v>
      </c>
      <c r="B177" s="117"/>
      <c r="C177" s="96" t="s">
        <v>393</v>
      </c>
      <c r="D177" s="96">
        <f>'Sub Wing 1 Area'!D87</f>
        <v>969.1066007999998</v>
      </c>
      <c r="E177" s="96">
        <f>'Sub Wing 1 Area'!H87</f>
        <v>64.018889999999999</v>
      </c>
      <c r="F177" s="96">
        <f>D177+E177</f>
        <v>1033.1254907999999</v>
      </c>
      <c r="G177" s="96">
        <v>0</v>
      </c>
      <c r="H177" s="96">
        <f>F177*(($H$153)+1)+(IF(G177&lt;101,G177,IF(G177&lt;201,G177/2,IF(G177&lt;=301,G177/3,G177/4))))</f>
        <v>1549.6882361999997</v>
      </c>
      <c r="I177" s="35"/>
      <c r="L177" s="118"/>
      <c r="M177" s="118"/>
      <c r="N177" s="35"/>
    </row>
    <row r="178" spans="1:20" s="94" customFormat="1" ht="15.75" customHeight="1" x14ac:dyDescent="0.35">
      <c r="A178" s="116">
        <f>A177+1</f>
        <v>2</v>
      </c>
      <c r="B178" s="117"/>
      <c r="C178" s="96" t="s">
        <v>393</v>
      </c>
      <c r="D178" s="96">
        <f>'Sub Wing 1 Area'!D87</f>
        <v>969.1066007999998</v>
      </c>
      <c r="E178" s="96">
        <f>'Sub Wing 1 Area'!H87</f>
        <v>64.018889999999999</v>
      </c>
      <c r="F178" s="96">
        <f>D178+E178</f>
        <v>1033.1254907999999</v>
      </c>
      <c r="G178" s="96">
        <v>0</v>
      </c>
      <c r="H178" s="96">
        <f>F178*(($H$153)+1)+(IF(G178&lt;101,G178,IF(G178&lt;201,G178/2,IF(G178&lt;=301,G178/3,G178/4))))</f>
        <v>1549.6882361999997</v>
      </c>
      <c r="I178" s="35"/>
      <c r="L178" s="118"/>
      <c r="M178" s="118"/>
      <c r="N178" s="35"/>
    </row>
    <row r="179" spans="1:20" s="94" customFormat="1" ht="15.75" customHeight="1" x14ac:dyDescent="0.35">
      <c r="A179" s="116">
        <f>A178+1</f>
        <v>3</v>
      </c>
      <c r="B179" s="117"/>
      <c r="C179" s="96" t="s">
        <v>393</v>
      </c>
      <c r="D179" s="96">
        <f>'Sub Wing 1 Area'!D131</f>
        <v>1098.9225935999998</v>
      </c>
      <c r="E179" s="96">
        <f>'Sub Wing 1 Area'!H131</f>
        <v>64.018889999999999</v>
      </c>
      <c r="F179" s="96">
        <f>D179+E179</f>
        <v>1162.9414835999999</v>
      </c>
      <c r="G179" s="96">
        <v>0</v>
      </c>
      <c r="H179" s="96">
        <f>F179*(($H$153)+1)+(IF(G179&lt;101,G179,IF(G179&lt;201,G179/2,IF(G179&lt;=301,G179/3,G179/4))))</f>
        <v>1744.4122253999999</v>
      </c>
      <c r="I179" s="35"/>
      <c r="L179" s="118"/>
      <c r="M179" s="118"/>
      <c r="N179" s="35"/>
    </row>
    <row r="180" spans="1:20" s="94" customFormat="1" ht="15.75" customHeight="1" x14ac:dyDescent="0.35">
      <c r="A180" s="116">
        <f>A179+1</f>
        <v>4</v>
      </c>
      <c r="B180" s="117"/>
      <c r="C180" s="96" t="s">
        <v>391</v>
      </c>
      <c r="D180" s="116" t="s">
        <v>415</v>
      </c>
      <c r="E180" s="128"/>
      <c r="F180" s="128"/>
      <c r="G180" s="128"/>
      <c r="H180" s="117"/>
      <c r="I180" s="35"/>
      <c r="L180" s="118"/>
      <c r="M180" s="118"/>
      <c r="N180" s="35"/>
      <c r="T180" s="20"/>
    </row>
    <row r="181" spans="1:20" s="94" customFormat="1" x14ac:dyDescent="0.35">
      <c r="A181" s="130" t="s">
        <v>416</v>
      </c>
      <c r="B181" s="130"/>
      <c r="C181" s="130"/>
      <c r="D181" s="130"/>
      <c r="E181" s="130"/>
      <c r="F181" s="130"/>
      <c r="G181" s="130"/>
      <c r="H181" s="130"/>
      <c r="J181" s="35"/>
    </row>
    <row r="182" spans="1:20" s="94" customFormat="1" ht="15.75" customHeight="1" x14ac:dyDescent="0.35">
      <c r="A182" s="129">
        <v>1</v>
      </c>
      <c r="B182" s="129"/>
      <c r="C182" s="108" t="s">
        <v>393</v>
      </c>
      <c r="D182" s="108">
        <f>'Sub Wing 1 Area'!D87</f>
        <v>969.1066007999998</v>
      </c>
      <c r="E182" s="108">
        <f>'Sub Wing 1 Area'!H87</f>
        <v>64.018889999999999</v>
      </c>
      <c r="F182" s="108">
        <f>D182+E182</f>
        <v>1033.1254907999999</v>
      </c>
      <c r="G182" s="108">
        <v>0</v>
      </c>
      <c r="H182" s="108">
        <f>F182*(($H$153)+1)+(IF(G182&lt;101,G182,IF(G182&lt;201,G182/2,IF(G182&lt;=301,G182/3,G182/4))))</f>
        <v>1549.6882361999997</v>
      </c>
      <c r="I182" s="35"/>
      <c r="L182" s="118"/>
      <c r="M182" s="118"/>
      <c r="N182" s="35"/>
    </row>
    <row r="183" spans="1:20" s="94" customFormat="1" ht="15.75" customHeight="1" x14ac:dyDescent="0.35">
      <c r="A183" s="129">
        <f>A182+1</f>
        <v>2</v>
      </c>
      <c r="B183" s="129"/>
      <c r="C183" s="108" t="s">
        <v>393</v>
      </c>
      <c r="D183" s="108">
        <f>'Sub Wing 1 Area'!D87</f>
        <v>969.1066007999998</v>
      </c>
      <c r="E183" s="108">
        <f>'Sub Wing 1 Area'!H87</f>
        <v>64.018889999999999</v>
      </c>
      <c r="F183" s="108">
        <f>D183+E183</f>
        <v>1033.1254907999999</v>
      </c>
      <c r="G183" s="108">
        <v>0</v>
      </c>
      <c r="H183" s="108">
        <f>F183*(($H$153)+1)+(IF(G183&lt;101,G183,IF(G183&lt;201,G183/2,IF(G183&lt;=301,G183/3,G183/4))))</f>
        <v>1549.6882361999997</v>
      </c>
      <c r="I183" s="35"/>
      <c r="L183" s="118"/>
      <c r="M183" s="118"/>
      <c r="N183" s="35"/>
    </row>
    <row r="184" spans="1:20" s="94" customFormat="1" ht="15.75" customHeight="1" x14ac:dyDescent="0.35">
      <c r="A184" s="129">
        <f>A183+1</f>
        <v>3</v>
      </c>
      <c r="B184" s="129"/>
      <c r="C184" s="108" t="s">
        <v>393</v>
      </c>
      <c r="D184" s="108">
        <f>'Sub Wing 1 Area'!D174</f>
        <v>934.85555279999994</v>
      </c>
      <c r="E184" s="108">
        <f>'Sub Wing 1 Area'!H87</f>
        <v>64.018889999999999</v>
      </c>
      <c r="F184" s="108">
        <f>D184+E184</f>
        <v>998.8744428</v>
      </c>
      <c r="G184" s="108">
        <v>0</v>
      </c>
      <c r="H184" s="108">
        <f>F184*(($H$153)+1)+(IF(G184&lt;101,G184,IF(G184&lt;201,G184/2,IF(G184&lt;=301,G184/3,G184/4))))</f>
        <v>1498.3116642</v>
      </c>
      <c r="I184" s="35"/>
      <c r="L184" s="118"/>
      <c r="M184" s="118"/>
      <c r="N184" s="35"/>
    </row>
    <row r="185" spans="1:20" s="94" customFormat="1" ht="66.650000000000006" customHeight="1" x14ac:dyDescent="0.35">
      <c r="A185" s="129">
        <f>A184+1</f>
        <v>4</v>
      </c>
      <c r="B185" s="129"/>
      <c r="C185" s="108" t="s">
        <v>505</v>
      </c>
      <c r="D185" s="108">
        <f>'Sub Wing 1 Area'!Q132</f>
        <v>1514.3591736000005</v>
      </c>
      <c r="E185" s="108">
        <f>'Sub Wing 1 Area'!U132</f>
        <v>64.018889999999999</v>
      </c>
      <c r="F185" s="108">
        <f>D185+E185</f>
        <v>1578.3780636000006</v>
      </c>
      <c r="G185" s="108">
        <v>0</v>
      </c>
      <c r="H185" s="108">
        <f>F185*(($H$153)+1)+(IF(G185&lt;101,G185,IF(G185&lt;201,G185/2,IF(G185&lt;=301,G185/3,G185/4))))</f>
        <v>2367.5670954000007</v>
      </c>
      <c r="I185" s="35"/>
      <c r="L185" s="118"/>
      <c r="M185" s="118"/>
      <c r="N185" s="35"/>
      <c r="T185" s="20"/>
    </row>
    <row r="186" spans="1:20" s="94" customFormat="1" ht="93.65" customHeight="1" x14ac:dyDescent="0.35">
      <c r="A186" s="130" t="s">
        <v>421</v>
      </c>
      <c r="B186" s="130"/>
      <c r="C186" s="130"/>
      <c r="D186" s="130"/>
      <c r="E186" s="130"/>
      <c r="F186" s="130"/>
      <c r="G186" s="130"/>
      <c r="H186" s="130"/>
      <c r="J186" s="35"/>
    </row>
    <row r="187" spans="1:20" s="94" customFormat="1" ht="15.75" customHeight="1" x14ac:dyDescent="0.35">
      <c r="A187" s="116">
        <v>1</v>
      </c>
      <c r="B187" s="117"/>
      <c r="C187" s="96" t="s">
        <v>393</v>
      </c>
      <c r="D187" s="96">
        <f>'Sub Wing 1 Area'!D87</f>
        <v>969.1066007999998</v>
      </c>
      <c r="E187" s="96">
        <f>'Sub Wing 1 Area'!H87</f>
        <v>64.018889999999999</v>
      </c>
      <c r="F187" s="96">
        <f>D187+E187</f>
        <v>1033.1254907999999</v>
      </c>
      <c r="G187" s="96">
        <v>0</v>
      </c>
      <c r="H187" s="96">
        <f>F187*(($H$153)+1)+(IF(G187&lt;101,G187,IF(G187&lt;201,G187/2,IF(G187&lt;=301,G187/3,G187/4))))</f>
        <v>1549.6882361999997</v>
      </c>
      <c r="I187" s="35"/>
      <c r="L187" s="118"/>
      <c r="M187" s="118"/>
      <c r="N187" s="35"/>
    </row>
    <row r="188" spans="1:20" s="94" customFormat="1" ht="15.75" customHeight="1" x14ac:dyDescent="0.35">
      <c r="A188" s="116">
        <f>A187+1</f>
        <v>2</v>
      </c>
      <c r="B188" s="117"/>
      <c r="C188" s="96" t="s">
        <v>393</v>
      </c>
      <c r="D188" s="96">
        <f>'Sub Wing 1 Area'!D87</f>
        <v>969.1066007999998</v>
      </c>
      <c r="E188" s="96">
        <f>'Sub Wing 1 Area'!H87</f>
        <v>64.018889999999999</v>
      </c>
      <c r="F188" s="96">
        <f>D188+E188</f>
        <v>1033.1254907999999</v>
      </c>
      <c r="G188" s="96">
        <v>0</v>
      </c>
      <c r="H188" s="96">
        <f>F188*(($H$153)+1)+(IF(G188&lt;101,G188,IF(G188&lt;201,G188/2,IF(G188&lt;=301,G188/3,G188/4))))</f>
        <v>1549.6882361999997</v>
      </c>
      <c r="I188" s="35"/>
      <c r="L188" s="118"/>
      <c r="M188" s="118"/>
      <c r="N188" s="35"/>
    </row>
    <row r="189" spans="1:20" s="94" customFormat="1" ht="15.75" customHeight="1" x14ac:dyDescent="0.35">
      <c r="A189" s="116">
        <f>A188+1</f>
        <v>3</v>
      </c>
      <c r="B189" s="117"/>
      <c r="C189" s="96" t="s">
        <v>393</v>
      </c>
      <c r="D189" s="96">
        <f>'Sub Wing 1 Area'!D174</f>
        <v>934.85555279999994</v>
      </c>
      <c r="E189" s="96">
        <f>'Sub Wing 1 Area'!H174</f>
        <v>64.018889999999999</v>
      </c>
      <c r="F189" s="96">
        <f>D189+E189</f>
        <v>998.8744428</v>
      </c>
      <c r="G189" s="96">
        <v>0</v>
      </c>
      <c r="H189" s="96">
        <f>F189*(($H$153)+1)+(IF(G189&lt;101,G189,IF(G189&lt;201,G189/2,IF(G189&lt;=301,G189/3,G189/4))))</f>
        <v>1498.3116642</v>
      </c>
      <c r="I189" s="35"/>
      <c r="L189" s="118"/>
      <c r="M189" s="118"/>
      <c r="N189" s="35"/>
    </row>
    <row r="190" spans="1:20" s="94" customFormat="1" ht="15.75" customHeight="1" x14ac:dyDescent="0.35">
      <c r="A190" s="116">
        <f>A189+1</f>
        <v>4</v>
      </c>
      <c r="B190" s="117"/>
      <c r="C190" s="96" t="s">
        <v>393</v>
      </c>
      <c r="D190" s="96">
        <f>'Sub Wing 1 Area'!D174</f>
        <v>934.85555279999994</v>
      </c>
      <c r="E190" s="96">
        <f>'Sub Wing 1 Area'!H174</f>
        <v>64.018889999999999</v>
      </c>
      <c r="F190" s="96">
        <f>D190+E190</f>
        <v>998.8744428</v>
      </c>
      <c r="G190" s="96">
        <v>0</v>
      </c>
      <c r="H190" s="96">
        <f>F190*(($H$153)+1)+(IF(G190&lt;101,G190,IF(G190&lt;201,G190/2,IF(G190&lt;=301,G190/3,G190/4))))</f>
        <v>1498.3116642</v>
      </c>
      <c r="I190" s="35"/>
      <c r="L190" s="118"/>
      <c r="M190" s="118"/>
      <c r="N190" s="35"/>
      <c r="T190" s="20"/>
    </row>
    <row r="191" spans="1:20" s="94" customFormat="1" ht="92.15" customHeight="1" x14ac:dyDescent="0.35">
      <c r="A191" s="113" t="s">
        <v>451</v>
      </c>
      <c r="B191" s="114"/>
      <c r="C191" s="114"/>
      <c r="D191" s="114"/>
      <c r="E191" s="114"/>
      <c r="F191" s="114"/>
      <c r="G191" s="114"/>
      <c r="H191" s="115"/>
      <c r="I191" s="113"/>
      <c r="J191" s="114"/>
      <c r="K191" s="114"/>
      <c r="L191" s="114"/>
      <c r="M191" s="114"/>
      <c r="N191" s="114"/>
      <c r="O191" s="114"/>
      <c r="P191" s="115"/>
    </row>
    <row r="192" spans="1:20" s="94" customFormat="1" ht="15.75" customHeight="1" x14ac:dyDescent="0.35">
      <c r="A192" s="116">
        <v>1</v>
      </c>
      <c r="B192" s="117"/>
      <c r="C192" s="96" t="s">
        <v>393</v>
      </c>
      <c r="D192" s="96">
        <f>'Sub Wing 1 Area'!D87</f>
        <v>969.1066007999998</v>
      </c>
      <c r="E192" s="96">
        <f>'Sub Wing 1 Area'!H87</f>
        <v>64.018889999999999</v>
      </c>
      <c r="F192" s="96">
        <f>D192+E192</f>
        <v>1033.1254907999999</v>
      </c>
      <c r="G192" s="96">
        <v>0</v>
      </c>
      <c r="H192" s="96">
        <f>F192*(($H$153)+1)+(IF(G192&lt;101,G192,IF(G192&lt;201,G192/2,IF(G192&lt;=301,G192/3,G192/4))))</f>
        <v>1549.6882361999997</v>
      </c>
      <c r="I192" s="35"/>
      <c r="L192" s="118"/>
      <c r="M192" s="118"/>
      <c r="N192" s="35"/>
    </row>
    <row r="193" spans="1:20" s="94" customFormat="1" ht="15.75" customHeight="1" x14ac:dyDescent="0.35">
      <c r="A193" s="116">
        <f>A192+1</f>
        <v>2</v>
      </c>
      <c r="B193" s="117"/>
      <c r="C193" s="96" t="s">
        <v>393</v>
      </c>
      <c r="D193" s="96">
        <f>'Sub Wing 1 Area'!D87</f>
        <v>969.1066007999998</v>
      </c>
      <c r="E193" s="96">
        <f>'Sub Wing 1 Area'!H87</f>
        <v>64.018889999999999</v>
      </c>
      <c r="F193" s="96">
        <f>D193+E193</f>
        <v>1033.1254907999999</v>
      </c>
      <c r="G193" s="96">
        <v>0</v>
      </c>
      <c r="H193" s="96">
        <f>F193*(($H$153)+1)+(IF(G193&lt;101,G193,IF(G193&lt;201,G193/2,IF(G193&lt;=301,G193/3,G193/4))))</f>
        <v>1549.6882361999997</v>
      </c>
      <c r="I193" s="35"/>
      <c r="L193" s="118"/>
      <c r="M193" s="118"/>
      <c r="N193" s="35"/>
    </row>
    <row r="194" spans="1:20" s="94" customFormat="1" ht="15.75" customHeight="1" x14ac:dyDescent="0.35">
      <c r="A194" s="116">
        <f>A193+1</f>
        <v>3</v>
      </c>
      <c r="B194" s="117"/>
      <c r="C194" s="96" t="s">
        <v>395</v>
      </c>
      <c r="D194" s="96">
        <f>'Sub Wing 1 Area'!D217</f>
        <v>774.78195599999992</v>
      </c>
      <c r="E194" s="96">
        <f>'Sub Wing 1 Area'!H217</f>
        <v>64.018889999999999</v>
      </c>
      <c r="F194" s="96">
        <f>D194+E194</f>
        <v>838.80084599999986</v>
      </c>
      <c r="G194" s="96">
        <v>0</v>
      </c>
      <c r="H194" s="96">
        <f>F194*(($H$153)+1)+(IF(G194&lt;101,G194,IF(G194&lt;201,G194/2,IF(G194&lt;=301,G194/3,G194/4))))</f>
        <v>1258.2012689999997</v>
      </c>
      <c r="I194" s="35"/>
      <c r="L194" s="118"/>
      <c r="M194" s="118"/>
      <c r="N194" s="35"/>
    </row>
    <row r="195" spans="1:20" s="94" customFormat="1" ht="15.75" customHeight="1" x14ac:dyDescent="0.35">
      <c r="A195" s="116">
        <f>A194+1</f>
        <v>4</v>
      </c>
      <c r="B195" s="117"/>
      <c r="C195" s="96" t="s">
        <v>391</v>
      </c>
      <c r="D195" s="116" t="s">
        <v>398</v>
      </c>
      <c r="E195" s="128"/>
      <c r="F195" s="128"/>
      <c r="G195" s="128"/>
      <c r="H195" s="117"/>
      <c r="I195" s="35"/>
      <c r="L195" s="118"/>
      <c r="M195" s="118"/>
      <c r="N195" s="35"/>
      <c r="T195" s="20"/>
    </row>
    <row r="196" spans="1:20" s="94" customFormat="1" x14ac:dyDescent="0.35">
      <c r="A196" s="113" t="s">
        <v>423</v>
      </c>
      <c r="B196" s="114"/>
      <c r="C196" s="114"/>
      <c r="D196" s="114"/>
      <c r="E196" s="114"/>
      <c r="F196" s="114"/>
      <c r="G196" s="114"/>
      <c r="H196" s="115"/>
      <c r="J196" s="35"/>
    </row>
    <row r="197" spans="1:20" s="94" customFormat="1" ht="15.75" customHeight="1" x14ac:dyDescent="0.35">
      <c r="A197" s="116">
        <v>1</v>
      </c>
      <c r="B197" s="117"/>
      <c r="C197" s="96" t="s">
        <v>393</v>
      </c>
      <c r="D197" s="96">
        <f>'Sub Wing 1 Area'!D87</f>
        <v>969.1066007999998</v>
      </c>
      <c r="E197" s="96">
        <f>'Sub Wing 1 Area'!H87</f>
        <v>64.018889999999999</v>
      </c>
      <c r="F197" s="96">
        <f>D197+E197</f>
        <v>1033.1254907999999</v>
      </c>
      <c r="G197" s="96">
        <v>0</v>
      </c>
      <c r="H197" s="96">
        <f>F197*(($H$153)+1)+(IF(G197&lt;101,G197,IF(G197&lt;201,G197/2,IF(G197&lt;=301,G197/3,G197/4))))</f>
        <v>1549.6882361999997</v>
      </c>
      <c r="I197" s="35"/>
      <c r="L197" s="118"/>
      <c r="M197" s="118"/>
      <c r="N197" s="35"/>
    </row>
    <row r="198" spans="1:20" s="94" customFormat="1" ht="15.75" customHeight="1" x14ac:dyDescent="0.35">
      <c r="A198" s="116">
        <f>A197+1</f>
        <v>2</v>
      </c>
      <c r="B198" s="117"/>
      <c r="C198" s="96" t="s">
        <v>393</v>
      </c>
      <c r="D198" s="96">
        <f>'Sub Wing 1 Area'!D87</f>
        <v>969.1066007999998</v>
      </c>
      <c r="E198" s="96">
        <f>'Sub Wing 1 Area'!H87</f>
        <v>64.018889999999999</v>
      </c>
      <c r="F198" s="96">
        <f>D198+E198</f>
        <v>1033.1254907999999</v>
      </c>
      <c r="G198" s="96">
        <v>0</v>
      </c>
      <c r="H198" s="96">
        <f>F198*(($H$153)+1)+(IF(G198&lt;101,G198,IF(G198&lt;201,G198/2,IF(G198&lt;=301,G198/3,G198/4))))</f>
        <v>1549.6882361999997</v>
      </c>
      <c r="I198" s="35"/>
      <c r="L198" s="118"/>
      <c r="M198" s="118"/>
      <c r="N198" s="35"/>
    </row>
    <row r="199" spans="1:20" s="94" customFormat="1" ht="15.75" customHeight="1" x14ac:dyDescent="0.35">
      <c r="A199" s="116">
        <f>A198+1</f>
        <v>3</v>
      </c>
      <c r="B199" s="117"/>
      <c r="C199" s="96" t="s">
        <v>393</v>
      </c>
      <c r="D199" s="96">
        <f>'Sub Wing 1 Area'!D174</f>
        <v>934.85555279999994</v>
      </c>
      <c r="E199" s="96">
        <f>'Sub Wing 1 Area'!H174</f>
        <v>64.018889999999999</v>
      </c>
      <c r="F199" s="96">
        <f>D199+E199</f>
        <v>998.8744428</v>
      </c>
      <c r="G199" s="96">
        <v>0</v>
      </c>
      <c r="H199" s="96">
        <f>F199*(($H$153)+1)+(IF(G199&lt;101,G199,IF(G199&lt;201,G199/2,IF(G199&lt;=301,G199/3,G199/4))))</f>
        <v>1498.3116642</v>
      </c>
      <c r="I199" s="35"/>
      <c r="L199" s="118"/>
      <c r="M199" s="118"/>
      <c r="N199" s="35"/>
    </row>
    <row r="200" spans="1:20" s="94" customFormat="1" ht="15.75" customHeight="1" x14ac:dyDescent="0.35">
      <c r="A200" s="116">
        <f>A199+1</f>
        <v>4</v>
      </c>
      <c r="B200" s="117"/>
      <c r="C200" s="96" t="s">
        <v>393</v>
      </c>
      <c r="D200" s="96">
        <f>'Sub Wing 1 Area'!D174</f>
        <v>934.85555279999994</v>
      </c>
      <c r="E200" s="96">
        <f>'Sub Wing 1 Area'!H174</f>
        <v>64.018889999999999</v>
      </c>
      <c r="F200" s="96">
        <f>D200+E200</f>
        <v>998.8744428</v>
      </c>
      <c r="G200" s="96">
        <v>0</v>
      </c>
      <c r="H200" s="96">
        <f>F200*(($H$153)+1)+(IF(G200&lt;101,G200,IF(G200&lt;201,G200/2,IF(G200&lt;=301,G200/3,G200/4))))</f>
        <v>1498.3116642</v>
      </c>
      <c r="I200" s="35"/>
      <c r="L200" s="118"/>
      <c r="M200" s="118"/>
      <c r="N200" s="35"/>
      <c r="T200" s="20"/>
    </row>
    <row r="201" spans="1:20" s="94" customFormat="1" x14ac:dyDescent="0.35">
      <c r="A201" s="113" t="s">
        <v>424</v>
      </c>
      <c r="B201" s="114"/>
      <c r="C201" s="114"/>
      <c r="D201" s="114"/>
      <c r="E201" s="114"/>
      <c r="F201" s="114"/>
      <c r="G201" s="114"/>
      <c r="H201" s="115"/>
      <c r="J201" s="35"/>
    </row>
    <row r="202" spans="1:20" s="94" customFormat="1" ht="15.75" customHeight="1" x14ac:dyDescent="0.35">
      <c r="A202" s="116">
        <v>1</v>
      </c>
      <c r="B202" s="117"/>
      <c r="C202" s="96" t="s">
        <v>393</v>
      </c>
      <c r="D202" s="96">
        <f>'Sub Wing 1 Area'!D262</f>
        <v>1033.8746651999998</v>
      </c>
      <c r="E202" s="96">
        <f>'Sub Wing 1 Area'!H262</f>
        <v>64.018889999999999</v>
      </c>
      <c r="F202" s="96">
        <f>D202+E202</f>
        <v>1097.8935551999998</v>
      </c>
      <c r="G202" s="96">
        <v>0</v>
      </c>
      <c r="H202" s="96">
        <f>F202*(($H$153)+1)+(IF(G202&lt;101,G202,IF(G202&lt;201,G202/2,IF(G202&lt;=301,G202/3,G202/4))))</f>
        <v>1646.8403327999997</v>
      </c>
      <c r="I202" s="35"/>
      <c r="L202" s="118"/>
      <c r="M202" s="118"/>
      <c r="N202" s="35"/>
    </row>
    <row r="203" spans="1:20" s="94" customFormat="1" ht="15.75" customHeight="1" x14ac:dyDescent="0.35">
      <c r="A203" s="116">
        <f>A202+1</f>
        <v>2</v>
      </c>
      <c r="B203" s="117"/>
      <c r="C203" s="96" t="s">
        <v>393</v>
      </c>
      <c r="D203" s="96">
        <f>'Sub Wing 1 Area'!D262</f>
        <v>1033.8746651999998</v>
      </c>
      <c r="E203" s="96">
        <f>'Sub Wing 1 Area'!H262</f>
        <v>64.018889999999999</v>
      </c>
      <c r="F203" s="96">
        <f>D203+E203</f>
        <v>1097.8935551999998</v>
      </c>
      <c r="G203" s="96">
        <v>0</v>
      </c>
      <c r="H203" s="96">
        <f>F203*(($H$153)+1)+(IF(G203&lt;101,G203,IF(G203&lt;201,G203/2,IF(G203&lt;=301,G203/3,G203/4))))</f>
        <v>1646.8403327999997</v>
      </c>
      <c r="I203" s="35"/>
      <c r="L203" s="118"/>
      <c r="M203" s="118"/>
      <c r="N203" s="35"/>
    </row>
    <row r="204" spans="1:20" s="94" customFormat="1" ht="15.75" customHeight="1" x14ac:dyDescent="0.35">
      <c r="A204" s="116">
        <f>A203+1</f>
        <v>3</v>
      </c>
      <c r="B204" s="117"/>
      <c r="C204" s="96" t="s">
        <v>393</v>
      </c>
      <c r="D204" s="96">
        <f>'Sub Wing 1 Area'!D349</f>
        <v>934.85555279999994</v>
      </c>
      <c r="E204" s="96">
        <f>'Sub Wing 1 Area'!H349</f>
        <v>64.018889999999999</v>
      </c>
      <c r="F204" s="96">
        <f>D204+E204</f>
        <v>998.8744428</v>
      </c>
      <c r="G204" s="96">
        <v>0</v>
      </c>
      <c r="H204" s="96">
        <f>F204*(($H$153)+1)+(IF(G204&lt;101,G204,IF(G204&lt;201,G204/2,IF(G204&lt;=301,G204/3,G204/4))))</f>
        <v>1498.3116642</v>
      </c>
      <c r="I204" s="35"/>
      <c r="L204" s="118"/>
      <c r="M204" s="118"/>
      <c r="N204" s="35"/>
    </row>
    <row r="205" spans="1:20" s="94" customFormat="1" ht="64" customHeight="1" x14ac:dyDescent="0.35">
      <c r="A205" s="116">
        <f>A204+1</f>
        <v>4</v>
      </c>
      <c r="B205" s="117"/>
      <c r="C205" s="96" t="s">
        <v>419</v>
      </c>
      <c r="D205" s="96">
        <f>'Sub Wing 1 Area'!Q176</f>
        <v>1234.1539548000001</v>
      </c>
      <c r="E205" s="96">
        <f>'Sub Wing 1 Area'!U176</f>
        <v>64.018889999999999</v>
      </c>
      <c r="F205" s="96">
        <f>D205+E205</f>
        <v>1298.1728448000001</v>
      </c>
      <c r="G205" s="96">
        <v>0</v>
      </c>
      <c r="H205" s="96">
        <f>F205*(($H$153)+1)+(IF(G205&lt;101,G205,IF(G205&lt;201,G205/2,IF(G205&lt;=301,G205/3,G205/4))))</f>
        <v>1947.2592672000001</v>
      </c>
      <c r="I205" s="35"/>
      <c r="L205" s="118"/>
      <c r="M205" s="118"/>
      <c r="N205" s="35"/>
      <c r="T205" s="20"/>
    </row>
    <row r="206" spans="1:20" s="94" customFormat="1" ht="31.5" customHeight="1" x14ac:dyDescent="0.35">
      <c r="A206" s="113" t="s">
        <v>425</v>
      </c>
      <c r="B206" s="114"/>
      <c r="C206" s="114"/>
      <c r="D206" s="114"/>
      <c r="E206" s="114"/>
      <c r="F206" s="114"/>
      <c r="G206" s="114"/>
      <c r="H206" s="115"/>
      <c r="J206" s="35"/>
    </row>
    <row r="207" spans="1:20" s="94" customFormat="1" ht="15.75" customHeight="1" x14ac:dyDescent="0.35">
      <c r="A207" s="116">
        <v>1</v>
      </c>
      <c r="B207" s="117"/>
      <c r="C207" s="96" t="s">
        <v>391</v>
      </c>
      <c r="D207" s="119" t="s">
        <v>417</v>
      </c>
      <c r="E207" s="120"/>
      <c r="F207" s="120"/>
      <c r="G207" s="120"/>
      <c r="H207" s="121"/>
      <c r="I207" s="35"/>
      <c r="L207" s="118"/>
      <c r="M207" s="118"/>
      <c r="N207" s="35"/>
    </row>
    <row r="208" spans="1:20" s="94" customFormat="1" ht="15.75" customHeight="1" x14ac:dyDescent="0.35">
      <c r="A208" s="116">
        <f>A207+1</f>
        <v>2</v>
      </c>
      <c r="B208" s="117"/>
      <c r="C208" s="96" t="s">
        <v>391</v>
      </c>
      <c r="D208" s="122"/>
      <c r="E208" s="123"/>
      <c r="F208" s="123"/>
      <c r="G208" s="123"/>
      <c r="H208" s="124"/>
      <c r="I208" s="35"/>
      <c r="L208" s="118"/>
      <c r="M208" s="118"/>
      <c r="N208" s="35"/>
    </row>
    <row r="209" spans="1:20" s="94" customFormat="1" ht="15.75" customHeight="1" x14ac:dyDescent="0.35">
      <c r="A209" s="116">
        <f>A208+1</f>
        <v>3</v>
      </c>
      <c r="B209" s="117"/>
      <c r="C209" s="96" t="s">
        <v>391</v>
      </c>
      <c r="D209" s="125"/>
      <c r="E209" s="126"/>
      <c r="F209" s="126"/>
      <c r="G209" s="126"/>
      <c r="H209" s="127"/>
      <c r="I209" s="35"/>
      <c r="L209" s="118"/>
      <c r="M209" s="118"/>
      <c r="N209" s="35"/>
    </row>
    <row r="210" spans="1:20" s="94" customFormat="1" ht="15.75" customHeight="1" x14ac:dyDescent="0.35">
      <c r="A210" s="116">
        <f>A209+1</f>
        <v>4</v>
      </c>
      <c r="B210" s="117"/>
      <c r="C210" s="96" t="s">
        <v>391</v>
      </c>
      <c r="D210" s="116" t="s">
        <v>420</v>
      </c>
      <c r="E210" s="128"/>
      <c r="F210" s="128"/>
      <c r="G210" s="128"/>
      <c r="H210" s="117"/>
      <c r="I210" s="35"/>
      <c r="L210" s="118"/>
      <c r="M210" s="118"/>
      <c r="N210" s="35"/>
      <c r="T210" s="20"/>
    </row>
    <row r="211" spans="1:20" s="86" customFormat="1" ht="14.15" customHeight="1" x14ac:dyDescent="0.35">
      <c r="A211" s="138" t="s">
        <v>497</v>
      </c>
      <c r="B211" s="139"/>
      <c r="C211" s="139"/>
      <c r="D211" s="139"/>
      <c r="E211" s="139"/>
      <c r="F211" s="139"/>
      <c r="G211" s="139"/>
      <c r="H211" s="140"/>
      <c r="J211" s="35"/>
    </row>
    <row r="212" spans="1:20" s="86" customFormat="1" ht="14.15" hidden="1" customHeight="1" x14ac:dyDescent="0.35">
      <c r="A212" s="113" t="s">
        <v>388</v>
      </c>
      <c r="B212" s="114"/>
      <c r="C212" s="114"/>
      <c r="D212" s="114"/>
      <c r="E212" s="114"/>
      <c r="F212" s="114"/>
      <c r="G212" s="114"/>
      <c r="H212" s="115"/>
      <c r="J212" s="35"/>
    </row>
    <row r="213" spans="1:20" s="99" customFormat="1" x14ac:dyDescent="0.35">
      <c r="A213" s="113" t="s">
        <v>390</v>
      </c>
      <c r="B213" s="114"/>
      <c r="C213" s="114"/>
      <c r="D213" s="114"/>
      <c r="E213" s="114"/>
      <c r="F213" s="114"/>
      <c r="G213" s="114"/>
      <c r="H213" s="115"/>
      <c r="J213" s="35"/>
    </row>
    <row r="214" spans="1:20" s="99" customFormat="1" ht="15.75" customHeight="1" x14ac:dyDescent="0.35">
      <c r="A214" s="116">
        <v>1</v>
      </c>
      <c r="B214" s="117"/>
      <c r="C214" s="98" t="s">
        <v>391</v>
      </c>
      <c r="D214" s="116" t="s">
        <v>409</v>
      </c>
      <c r="E214" s="128"/>
      <c r="F214" s="128"/>
      <c r="G214" s="128"/>
      <c r="H214" s="117"/>
      <c r="I214" s="35"/>
      <c r="L214" s="118"/>
      <c r="M214" s="118"/>
      <c r="N214" s="35"/>
    </row>
    <row r="215" spans="1:20" s="99" customFormat="1" ht="15.75" customHeight="1" x14ac:dyDescent="0.35">
      <c r="A215" s="116">
        <f>A214+1</f>
        <v>2</v>
      </c>
      <c r="B215" s="117"/>
      <c r="C215" s="98" t="s">
        <v>447</v>
      </c>
      <c r="D215" s="98">
        <f>'Sub Wing 2 Area'!D42</f>
        <v>787.21114679999982</v>
      </c>
      <c r="E215" s="98">
        <v>0</v>
      </c>
      <c r="F215" s="98">
        <f>D215+E215</f>
        <v>787.21114679999982</v>
      </c>
      <c r="G215" s="98">
        <v>0</v>
      </c>
      <c r="H215" s="98">
        <f>F215*(($H$153)+1)+(IF(G215&lt;101,G215,IF(G215&lt;201,G215/2,IF(G215&lt;=301,G215/3,G215/4))))</f>
        <v>1180.8167201999997</v>
      </c>
      <c r="I215" s="35"/>
      <c r="L215" s="118"/>
      <c r="M215" s="118"/>
      <c r="N215" s="35"/>
    </row>
    <row r="216" spans="1:20" s="99" customFormat="1" ht="15.75" customHeight="1" x14ac:dyDescent="0.35">
      <c r="A216" s="116">
        <f>A215+1</f>
        <v>3</v>
      </c>
      <c r="B216" s="117"/>
      <c r="C216" s="98" t="s">
        <v>391</v>
      </c>
      <c r="D216" s="119" t="s">
        <v>408</v>
      </c>
      <c r="E216" s="120"/>
      <c r="F216" s="120"/>
      <c r="G216" s="120"/>
      <c r="H216" s="121"/>
      <c r="I216" s="35"/>
      <c r="L216" s="118"/>
      <c r="M216" s="118"/>
      <c r="N216" s="35"/>
    </row>
    <row r="217" spans="1:20" s="99" customFormat="1" ht="15.75" customHeight="1" x14ac:dyDescent="0.35">
      <c r="A217" s="116">
        <f>A216+1</f>
        <v>4</v>
      </c>
      <c r="B217" s="117"/>
      <c r="C217" s="98" t="s">
        <v>391</v>
      </c>
      <c r="D217" s="125"/>
      <c r="E217" s="126"/>
      <c r="F217" s="126"/>
      <c r="G217" s="126"/>
      <c r="H217" s="127"/>
      <c r="I217" s="35"/>
      <c r="L217" s="118"/>
      <c r="M217" s="118"/>
      <c r="N217" s="35"/>
      <c r="T217" s="20"/>
    </row>
    <row r="218" spans="1:20" s="99" customFormat="1" x14ac:dyDescent="0.35">
      <c r="A218" s="113" t="s">
        <v>394</v>
      </c>
      <c r="B218" s="114"/>
      <c r="C218" s="114"/>
      <c r="D218" s="114"/>
      <c r="E218" s="114"/>
      <c r="F218" s="114"/>
      <c r="G218" s="114"/>
      <c r="H218" s="115"/>
      <c r="J218" s="35"/>
    </row>
    <row r="219" spans="1:20" s="99" customFormat="1" ht="77.5" customHeight="1" x14ac:dyDescent="0.35">
      <c r="A219" s="116">
        <v>1</v>
      </c>
      <c r="B219" s="117"/>
      <c r="C219" s="98" t="s">
        <v>413</v>
      </c>
      <c r="D219" s="98">
        <f>'Sub Wing 2 Area'!Q42</f>
        <v>2719.9670004</v>
      </c>
      <c r="E219" s="98">
        <f>'Sub Wing 2 Area'!U42</f>
        <v>63.033984000000004</v>
      </c>
      <c r="F219" s="98">
        <f>D219+E219</f>
        <v>2783.0009844000001</v>
      </c>
      <c r="G219" s="98">
        <v>0</v>
      </c>
      <c r="H219" s="98">
        <f>F219*(($H$153)+1)+(IF(G219&lt;101,G219,IF(G219&lt;201,G219/2,IF(G219&lt;=301,G219/3,G219/4))))</f>
        <v>4174.5014766000004</v>
      </c>
      <c r="I219" s="35"/>
      <c r="L219" s="118"/>
      <c r="M219" s="118"/>
      <c r="N219" s="35"/>
    </row>
    <row r="220" spans="1:20" s="99" customFormat="1" ht="15.75" customHeight="1" x14ac:dyDescent="0.35">
      <c r="A220" s="116">
        <f>A219+1</f>
        <v>2</v>
      </c>
      <c r="B220" s="117"/>
      <c r="C220" s="98" t="s">
        <v>447</v>
      </c>
      <c r="D220" s="98">
        <f>'Sub Wing 2 Area'!D86</f>
        <v>787.21114679999982</v>
      </c>
      <c r="E220" s="98">
        <f>'Sub Wing 2 Area'!H86</f>
        <v>63.033984000000004</v>
      </c>
      <c r="F220" s="98">
        <f>D220+E220</f>
        <v>850.24513079999986</v>
      </c>
      <c r="G220" s="98">
        <v>0</v>
      </c>
      <c r="H220" s="98">
        <f>F220*(($H$153)+1)+(IF(G220&lt;101,G220,IF(G220&lt;201,G220/2,IF(G220&lt;=301,G220/3,G220/4))))</f>
        <v>1275.3676961999997</v>
      </c>
      <c r="I220" s="35"/>
      <c r="L220" s="118"/>
      <c r="M220" s="118"/>
      <c r="N220" s="35"/>
    </row>
    <row r="221" spans="1:20" s="99" customFormat="1" ht="15.75" customHeight="1" x14ac:dyDescent="0.35">
      <c r="A221" s="116">
        <f>A220+1</f>
        <v>3</v>
      </c>
      <c r="B221" s="117"/>
      <c r="C221" s="98" t="s">
        <v>391</v>
      </c>
      <c r="D221" s="119" t="s">
        <v>506</v>
      </c>
      <c r="E221" s="120"/>
      <c r="F221" s="120"/>
      <c r="G221" s="120"/>
      <c r="H221" s="121"/>
      <c r="I221" s="35"/>
      <c r="L221" s="118"/>
      <c r="M221" s="118"/>
      <c r="N221" s="35"/>
    </row>
    <row r="222" spans="1:20" s="99" customFormat="1" ht="15.75" customHeight="1" x14ac:dyDescent="0.35">
      <c r="A222" s="116">
        <f>A221+1</f>
        <v>4</v>
      </c>
      <c r="B222" s="117"/>
      <c r="C222" s="98" t="s">
        <v>391</v>
      </c>
      <c r="D222" s="125"/>
      <c r="E222" s="126"/>
      <c r="F222" s="126"/>
      <c r="G222" s="126"/>
      <c r="H222" s="127"/>
      <c r="I222" s="35"/>
      <c r="L222" s="118"/>
      <c r="M222" s="118"/>
      <c r="N222" s="35"/>
      <c r="T222" s="20"/>
    </row>
    <row r="223" spans="1:20" s="99" customFormat="1" x14ac:dyDescent="0.35">
      <c r="A223" s="113" t="s">
        <v>118</v>
      </c>
      <c r="B223" s="114"/>
      <c r="C223" s="114"/>
      <c r="D223" s="114"/>
      <c r="E223" s="114"/>
      <c r="F223" s="114"/>
      <c r="G223" s="114"/>
      <c r="H223" s="115"/>
      <c r="J223" s="35"/>
    </row>
    <row r="224" spans="1:20" s="99" customFormat="1" ht="15.75" customHeight="1" x14ac:dyDescent="0.35">
      <c r="A224" s="116">
        <v>1</v>
      </c>
      <c r="B224" s="117"/>
      <c r="C224" s="98" t="s">
        <v>447</v>
      </c>
      <c r="D224" s="98">
        <f>'Sub Wing 2 Area'!Q86</f>
        <v>787.21114679999982</v>
      </c>
      <c r="E224" s="98">
        <f>'Sub Wing 2 Area'!U86</f>
        <v>63.033984000000004</v>
      </c>
      <c r="F224" s="98">
        <f>D224+E224</f>
        <v>850.24513079999986</v>
      </c>
      <c r="G224" s="98">
        <v>0</v>
      </c>
      <c r="H224" s="98">
        <f>F224*(($H$153)+1)+(IF(G224&lt;101,G224,IF(G224&lt;201,G224/2,IF(G224&lt;=301,G224/3,G224/4))))</f>
        <v>1275.3676961999997</v>
      </c>
      <c r="I224" s="35"/>
      <c r="L224" s="118"/>
      <c r="M224" s="118"/>
      <c r="N224" s="35"/>
    </row>
    <row r="225" spans="1:20" s="99" customFormat="1" ht="15.75" customHeight="1" x14ac:dyDescent="0.35">
      <c r="A225" s="116">
        <f>A224+1</f>
        <v>2</v>
      </c>
      <c r="B225" s="117"/>
      <c r="C225" s="98" t="s">
        <v>447</v>
      </c>
      <c r="D225" s="98">
        <f>'Sub Wing 2 Area'!D86</f>
        <v>787.21114679999982</v>
      </c>
      <c r="E225" s="98">
        <f>'Sub Wing 2 Area'!H86</f>
        <v>63.033984000000004</v>
      </c>
      <c r="F225" s="98">
        <f>D225+E225</f>
        <v>850.24513079999986</v>
      </c>
      <c r="G225" s="98">
        <v>0</v>
      </c>
      <c r="H225" s="98">
        <f>F225*(($H$153)+1)+(IF(G225&lt;101,G225,IF(G225&lt;201,G225/2,IF(G225&lt;=301,G225/3,G225/4))))</f>
        <v>1275.3676961999997</v>
      </c>
      <c r="I225" s="35"/>
      <c r="L225" s="118"/>
      <c r="M225" s="118"/>
      <c r="N225" s="35"/>
    </row>
    <row r="226" spans="1:20" s="99" customFormat="1" ht="15.75" customHeight="1" x14ac:dyDescent="0.35">
      <c r="A226" s="116">
        <f>A225+1</f>
        <v>3</v>
      </c>
      <c r="B226" s="117"/>
      <c r="C226" s="98" t="s">
        <v>391</v>
      </c>
      <c r="D226" s="116" t="s">
        <v>507</v>
      </c>
      <c r="E226" s="128"/>
      <c r="F226" s="128"/>
      <c r="G226" s="128"/>
      <c r="H226" s="117"/>
      <c r="I226" s="35"/>
      <c r="L226" s="118"/>
      <c r="M226" s="118"/>
      <c r="N226" s="35"/>
    </row>
    <row r="227" spans="1:20" s="99" customFormat="1" ht="31" customHeight="1" x14ac:dyDescent="0.35">
      <c r="A227" s="116">
        <f>A226+1</f>
        <v>4</v>
      </c>
      <c r="B227" s="117"/>
      <c r="C227" s="98" t="s">
        <v>391</v>
      </c>
      <c r="D227" s="116" t="s">
        <v>446</v>
      </c>
      <c r="E227" s="128"/>
      <c r="F227" s="128"/>
      <c r="G227" s="128"/>
      <c r="H227" s="117"/>
      <c r="I227" s="35"/>
      <c r="L227" s="118"/>
      <c r="M227" s="118"/>
      <c r="N227" s="35"/>
      <c r="T227" s="20"/>
    </row>
    <row r="228" spans="1:20" s="99" customFormat="1" x14ac:dyDescent="0.35">
      <c r="A228" s="113" t="s">
        <v>448</v>
      </c>
      <c r="B228" s="114"/>
      <c r="C228" s="114"/>
      <c r="D228" s="114"/>
      <c r="E228" s="114"/>
      <c r="F228" s="114"/>
      <c r="G228" s="114"/>
      <c r="H228" s="115"/>
      <c r="J228" s="35"/>
    </row>
    <row r="229" spans="1:20" s="99" customFormat="1" ht="15.75" customHeight="1" x14ac:dyDescent="0.35">
      <c r="A229" s="116">
        <v>1</v>
      </c>
      <c r="B229" s="117"/>
      <c r="C229" s="98" t="s">
        <v>447</v>
      </c>
      <c r="D229" s="98">
        <f>'Sub Wing 2 Area'!Q86</f>
        <v>787.21114679999982</v>
      </c>
      <c r="E229" s="98">
        <f>'Sub Wing 2 Area'!U86</f>
        <v>63.033984000000004</v>
      </c>
      <c r="F229" s="98">
        <f>D229+E229</f>
        <v>850.24513079999986</v>
      </c>
      <c r="G229" s="98">
        <v>0</v>
      </c>
      <c r="H229" s="98">
        <f>F229*(($H$153)+1)+(IF(G229&lt;101,G229,IF(G229&lt;201,G229/2,IF(G229&lt;=301,G229/3,G229/4))))</f>
        <v>1275.3676961999997</v>
      </c>
      <c r="I229" s="35"/>
      <c r="L229" s="118"/>
      <c r="M229" s="118"/>
      <c r="N229" s="35"/>
    </row>
    <row r="230" spans="1:20" s="99" customFormat="1" ht="15.75" customHeight="1" x14ac:dyDescent="0.35">
      <c r="A230" s="116">
        <f>A229+1</f>
        <v>2</v>
      </c>
      <c r="B230" s="117"/>
      <c r="C230" s="98" t="s">
        <v>447</v>
      </c>
      <c r="D230" s="98">
        <f>'Sub Wing 2 Area'!D86</f>
        <v>787.21114679999982</v>
      </c>
      <c r="E230" s="98">
        <f>'Sub Wing 2 Area'!H86</f>
        <v>63.033984000000004</v>
      </c>
      <c r="F230" s="98">
        <f>D230+E230</f>
        <v>850.24513079999986</v>
      </c>
      <c r="G230" s="98">
        <v>0</v>
      </c>
      <c r="H230" s="98">
        <f>F230*(($H$153)+1)+(IF(G230&lt;101,G230,IF(G230&lt;201,G230/2,IF(G230&lt;=301,G230/3,G230/4))))</f>
        <v>1275.3676961999997</v>
      </c>
      <c r="I230" s="35"/>
      <c r="L230" s="118"/>
      <c r="M230" s="118"/>
      <c r="N230" s="35"/>
    </row>
    <row r="231" spans="1:20" s="99" customFormat="1" ht="15.75" customHeight="1" x14ac:dyDescent="0.35">
      <c r="A231" s="116">
        <f>A230+1</f>
        <v>3</v>
      </c>
      <c r="B231" s="117"/>
      <c r="C231" s="98" t="s">
        <v>391</v>
      </c>
      <c r="D231" s="116" t="s">
        <v>462</v>
      </c>
      <c r="E231" s="128"/>
      <c r="F231" s="128"/>
      <c r="G231" s="128"/>
      <c r="H231" s="117"/>
      <c r="I231" s="35"/>
      <c r="L231" s="118"/>
      <c r="M231" s="118"/>
      <c r="N231" s="35"/>
    </row>
    <row r="232" spans="1:20" s="99" customFormat="1" ht="15.75" customHeight="1" x14ac:dyDescent="0.35">
      <c r="A232" s="116">
        <f>A231+1</f>
        <v>4</v>
      </c>
      <c r="B232" s="117"/>
      <c r="C232" s="98"/>
      <c r="D232" s="116" t="s">
        <v>446</v>
      </c>
      <c r="E232" s="128"/>
      <c r="F232" s="128"/>
      <c r="G232" s="128"/>
      <c r="H232" s="117"/>
      <c r="I232" s="35"/>
      <c r="L232" s="118"/>
      <c r="M232" s="118"/>
      <c r="N232" s="35"/>
      <c r="T232" s="20"/>
    </row>
    <row r="233" spans="1:20" s="99" customFormat="1" x14ac:dyDescent="0.35">
      <c r="A233" s="113" t="s">
        <v>449</v>
      </c>
      <c r="B233" s="114"/>
      <c r="C233" s="114"/>
      <c r="D233" s="114"/>
      <c r="E233" s="114"/>
      <c r="F233" s="114"/>
      <c r="G233" s="114"/>
      <c r="H233" s="115"/>
      <c r="J233" s="35"/>
    </row>
    <row r="234" spans="1:20" s="99" customFormat="1" ht="15.75" customHeight="1" x14ac:dyDescent="0.35">
      <c r="A234" s="116">
        <v>1</v>
      </c>
      <c r="B234" s="117"/>
      <c r="C234" s="98" t="s">
        <v>447</v>
      </c>
      <c r="D234" s="98">
        <f>'Sub Wing 2 Area'!Q86</f>
        <v>787.21114679999982</v>
      </c>
      <c r="E234" s="98">
        <f>'Sub Wing 2 Area'!U86</f>
        <v>63.033984000000004</v>
      </c>
      <c r="F234" s="98">
        <f>D234+E234</f>
        <v>850.24513079999986</v>
      </c>
      <c r="G234" s="98">
        <v>0</v>
      </c>
      <c r="H234" s="98">
        <f>F234*(($H$153)+1)+(IF(G234&lt;101,G234,IF(G234&lt;201,G234/2,IF(G234&lt;=301,G234/3,G234/4))))</f>
        <v>1275.3676961999997</v>
      </c>
      <c r="I234" s="35"/>
      <c r="L234" s="118"/>
      <c r="M234" s="118"/>
      <c r="N234" s="35"/>
    </row>
    <row r="235" spans="1:20" s="99" customFormat="1" ht="15.75" customHeight="1" x14ac:dyDescent="0.35">
      <c r="A235" s="116">
        <f>A234+1</f>
        <v>2</v>
      </c>
      <c r="B235" s="117"/>
      <c r="C235" s="98" t="s">
        <v>447</v>
      </c>
      <c r="D235" s="98">
        <f>'Sub Wing 2 Area'!D86</f>
        <v>787.21114679999982</v>
      </c>
      <c r="E235" s="98">
        <f>'Sub Wing 2 Area'!H86</f>
        <v>63.033984000000004</v>
      </c>
      <c r="F235" s="98">
        <f>D235+E235</f>
        <v>850.24513079999986</v>
      </c>
      <c r="G235" s="98">
        <v>0</v>
      </c>
      <c r="H235" s="98">
        <f>F235*(($H$153)+1)+(IF(G235&lt;101,G235,IF(G235&lt;201,G235/2,IF(G235&lt;=301,G235/3,G235/4))))</f>
        <v>1275.3676961999997</v>
      </c>
      <c r="I235" s="35"/>
      <c r="L235" s="118"/>
      <c r="M235" s="118"/>
      <c r="N235" s="35"/>
    </row>
    <row r="236" spans="1:20" s="99" customFormat="1" ht="15.75" customHeight="1" x14ac:dyDescent="0.35">
      <c r="A236" s="116">
        <f>A235+1</f>
        <v>3</v>
      </c>
      <c r="B236" s="117"/>
      <c r="C236" s="98" t="s">
        <v>395</v>
      </c>
      <c r="D236" s="98">
        <f>'Sub Wing 2 Area'!D129</f>
        <v>862.40522159999989</v>
      </c>
      <c r="E236" s="98">
        <f>'Sub Wing 2 Area'!H129</f>
        <v>52.700544000000008</v>
      </c>
      <c r="F236" s="98">
        <f>D236+E236</f>
        <v>915.10576559999993</v>
      </c>
      <c r="G236" s="98">
        <v>0</v>
      </c>
      <c r="H236" s="98">
        <f>F236*(($H$153)+1)+(IF(G236&lt;101,G236,IF(G236&lt;201,G236/2,IF(G236&lt;=301,G236/3,G236/4))))</f>
        <v>1372.6586483999999</v>
      </c>
      <c r="I236" s="35"/>
      <c r="L236" s="118"/>
      <c r="M236" s="118"/>
      <c r="N236" s="35"/>
    </row>
    <row r="237" spans="1:20" s="99" customFormat="1" ht="15.75" customHeight="1" x14ac:dyDescent="0.35">
      <c r="A237" s="116">
        <f>A236+1</f>
        <v>4</v>
      </c>
      <c r="B237" s="117"/>
      <c r="C237" s="98" t="s">
        <v>391</v>
      </c>
      <c r="D237" s="116" t="s">
        <v>392</v>
      </c>
      <c r="E237" s="128"/>
      <c r="F237" s="128"/>
      <c r="G237" s="128"/>
      <c r="H237" s="117"/>
      <c r="I237" s="35"/>
      <c r="L237" s="118"/>
      <c r="M237" s="118"/>
      <c r="N237" s="35"/>
      <c r="T237" s="20"/>
    </row>
    <row r="238" spans="1:20" s="94" customFormat="1" ht="100" customHeight="1" x14ac:dyDescent="0.35">
      <c r="A238" s="130" t="s">
        <v>450</v>
      </c>
      <c r="B238" s="130"/>
      <c r="C238" s="130"/>
      <c r="D238" s="130"/>
      <c r="E238" s="130"/>
      <c r="F238" s="130"/>
      <c r="G238" s="130"/>
      <c r="H238" s="130"/>
      <c r="J238" s="35"/>
    </row>
    <row r="239" spans="1:20" s="94" customFormat="1" ht="15.75" customHeight="1" x14ac:dyDescent="0.35">
      <c r="A239" s="129">
        <v>1</v>
      </c>
      <c r="B239" s="129"/>
      <c r="C239" s="108" t="s">
        <v>447</v>
      </c>
      <c r="D239" s="108">
        <f>'Sub Wing 2 Area'!Q86</f>
        <v>787.21114679999982</v>
      </c>
      <c r="E239" s="108">
        <f>'Sub Wing 2 Area'!U86</f>
        <v>63.033984000000004</v>
      </c>
      <c r="F239" s="108">
        <f>D239+E239</f>
        <v>850.24513079999986</v>
      </c>
      <c r="G239" s="108">
        <v>0</v>
      </c>
      <c r="H239" s="108">
        <f>F239*(($H$153)+1)+(IF(G239&lt;101,G239,IF(G239&lt;201,G239/2,IF(G239&lt;=301,G239/3,G239/4))))</f>
        <v>1275.3676961999997</v>
      </c>
      <c r="I239" s="35"/>
      <c r="L239" s="118"/>
      <c r="M239" s="118"/>
      <c r="N239" s="35"/>
    </row>
    <row r="240" spans="1:20" s="94" customFormat="1" ht="15.75" customHeight="1" x14ac:dyDescent="0.35">
      <c r="A240" s="129">
        <f>A239+1</f>
        <v>2</v>
      </c>
      <c r="B240" s="129"/>
      <c r="C240" s="108" t="s">
        <v>447</v>
      </c>
      <c r="D240" s="108">
        <f>'Sub Wing 2 Area'!D86</f>
        <v>787.21114679999982</v>
      </c>
      <c r="E240" s="108">
        <f>'Sub Wing 2 Area'!H86</f>
        <v>63.033984000000004</v>
      </c>
      <c r="F240" s="108">
        <f>D240+E240</f>
        <v>850.24513079999986</v>
      </c>
      <c r="G240" s="108">
        <v>0</v>
      </c>
      <c r="H240" s="108">
        <f>F240*(($H$153)+1)+(IF(G240&lt;101,G240,IF(G240&lt;201,G240/2,IF(G240&lt;=301,G240/3,G240/4))))</f>
        <v>1275.3676961999997</v>
      </c>
      <c r="I240" s="35"/>
      <c r="L240" s="118"/>
      <c r="M240" s="118"/>
      <c r="N240" s="35"/>
    </row>
    <row r="241" spans="1:20" s="94" customFormat="1" ht="15.75" customHeight="1" x14ac:dyDescent="0.35">
      <c r="A241" s="129">
        <f>A240+1</f>
        <v>3</v>
      </c>
      <c r="B241" s="129"/>
      <c r="C241" s="108" t="s">
        <v>395</v>
      </c>
      <c r="D241" s="108">
        <f>'Sub Wing 2 Area'!Q129</f>
        <v>685.91006640000001</v>
      </c>
      <c r="E241" s="108">
        <f>'Sub Wing 2 Area'!U129</f>
        <v>52.700544000000008</v>
      </c>
      <c r="F241" s="108">
        <f>D241+E241</f>
        <v>738.61061040000004</v>
      </c>
      <c r="G241" s="108">
        <v>0</v>
      </c>
      <c r="H241" s="108">
        <f>F241*(($H$153)+1)+(IF(G241&lt;101,G241,IF(G241&lt;201,G241/2,IF(G241&lt;=301,G241/3,G241/4))))</f>
        <v>1107.9159156000001</v>
      </c>
      <c r="I241" s="35"/>
      <c r="L241" s="118"/>
      <c r="M241" s="118"/>
      <c r="N241" s="35"/>
    </row>
    <row r="242" spans="1:20" s="94" customFormat="1" ht="15.75" customHeight="1" x14ac:dyDescent="0.35">
      <c r="A242" s="129">
        <f>A241+1</f>
        <v>4</v>
      </c>
      <c r="B242" s="129"/>
      <c r="C242" s="108" t="s">
        <v>395</v>
      </c>
      <c r="D242" s="108">
        <f>'Sub Wing 2 Area'!Q129</f>
        <v>685.91006640000001</v>
      </c>
      <c r="E242" s="108">
        <f>'Sub Wing 2 Area'!U129</f>
        <v>52.700544000000008</v>
      </c>
      <c r="F242" s="108">
        <f>D242+E242</f>
        <v>738.61061040000004</v>
      </c>
      <c r="G242" s="108">
        <v>0</v>
      </c>
      <c r="H242" s="108">
        <f>F242*(($H$153)+1)+(IF(G242&lt;101,G242,IF(G242&lt;201,G242/2,IF(G242&lt;=301,G242/3,G242/4))))</f>
        <v>1107.9159156000001</v>
      </c>
      <c r="I242" s="35"/>
      <c r="L242" s="118"/>
      <c r="M242" s="118"/>
      <c r="N242" s="35"/>
      <c r="T242" s="20"/>
    </row>
    <row r="243" spans="1:20" s="99" customFormat="1" ht="91.5" customHeight="1" x14ac:dyDescent="0.35">
      <c r="A243" s="130" t="s">
        <v>451</v>
      </c>
      <c r="B243" s="130"/>
      <c r="C243" s="130"/>
      <c r="D243" s="130"/>
      <c r="E243" s="130"/>
      <c r="F243" s="130"/>
      <c r="G243" s="130"/>
      <c r="H243" s="130"/>
      <c r="J243" s="35"/>
    </row>
    <row r="244" spans="1:20" s="99" customFormat="1" ht="15.75" customHeight="1" x14ac:dyDescent="0.35">
      <c r="A244" s="116">
        <v>1</v>
      </c>
      <c r="B244" s="117"/>
      <c r="C244" s="98" t="s">
        <v>447</v>
      </c>
      <c r="D244" s="98">
        <f>'Sub Wing 2 Area'!Q86</f>
        <v>787.21114679999982</v>
      </c>
      <c r="E244" s="98">
        <f>'Sub Wing 2 Area'!U86</f>
        <v>63.033984000000004</v>
      </c>
      <c r="F244" s="98">
        <f>D244+E244</f>
        <v>850.24513079999986</v>
      </c>
      <c r="G244" s="98">
        <v>0</v>
      </c>
      <c r="H244" s="98">
        <f>F244*(($H$153)+1)+(IF(G244&lt;101,G244,IF(G244&lt;201,G244/2,IF(G244&lt;=301,G244/3,G244/4))))</f>
        <v>1275.3676961999997</v>
      </c>
      <c r="I244" s="35"/>
      <c r="L244" s="118"/>
      <c r="M244" s="118"/>
      <c r="N244" s="35"/>
    </row>
    <row r="245" spans="1:20" s="99" customFormat="1" ht="15.75" customHeight="1" x14ac:dyDescent="0.35">
      <c r="A245" s="116">
        <f>A244+1</f>
        <v>2</v>
      </c>
      <c r="B245" s="117"/>
      <c r="C245" s="98" t="s">
        <v>447</v>
      </c>
      <c r="D245" s="98">
        <f>'Sub Wing 2 Area'!D86</f>
        <v>787.21114679999982</v>
      </c>
      <c r="E245" s="98">
        <f>'Sub Wing 2 Area'!H86</f>
        <v>63.033984000000004</v>
      </c>
      <c r="F245" s="98">
        <f>D245+E245</f>
        <v>850.24513079999986</v>
      </c>
      <c r="G245" s="98">
        <v>0</v>
      </c>
      <c r="H245" s="98">
        <f>F245*(($H$153)+1)+(IF(G245&lt;101,G245,IF(G245&lt;201,G245/2,IF(G245&lt;=301,G245/3,G245/4))))</f>
        <v>1275.3676961999997</v>
      </c>
      <c r="I245" s="35"/>
      <c r="L245" s="118"/>
      <c r="M245" s="118"/>
      <c r="N245" s="35"/>
    </row>
    <row r="246" spans="1:20" s="99" customFormat="1" ht="15.75" customHeight="1" x14ac:dyDescent="0.35">
      <c r="A246" s="116">
        <f>A245+1</f>
        <v>3</v>
      </c>
      <c r="B246" s="117"/>
      <c r="C246" s="98" t="s">
        <v>391</v>
      </c>
      <c r="D246" s="116" t="s">
        <v>398</v>
      </c>
      <c r="E246" s="128"/>
      <c r="F246" s="128"/>
      <c r="G246" s="128"/>
      <c r="H246" s="117"/>
      <c r="I246" s="35"/>
      <c r="L246" s="118"/>
      <c r="M246" s="118"/>
      <c r="N246" s="35"/>
    </row>
    <row r="247" spans="1:20" s="99" customFormat="1" ht="15.75" customHeight="1" x14ac:dyDescent="0.35">
      <c r="A247" s="116">
        <f>A246+1</f>
        <v>4</v>
      </c>
      <c r="B247" s="117"/>
      <c r="C247" s="98" t="s">
        <v>400</v>
      </c>
      <c r="D247" s="98">
        <f>'Sub Wing 2 Area'!D176</f>
        <v>518.87000879999994</v>
      </c>
      <c r="E247" s="98">
        <f>'Sub Wing 2 Area'!H176</f>
        <v>52.700544000000008</v>
      </c>
      <c r="F247" s="98">
        <f>D247+E247</f>
        <v>571.57055279999997</v>
      </c>
      <c r="G247" s="98">
        <v>0</v>
      </c>
      <c r="H247" s="98">
        <f>F247*(($H$153)+1)+(IF(G247&lt;101,G247,IF(G247&lt;201,G247/2,IF(G247&lt;=301,G247/3,G247/4))))</f>
        <v>857.35582920000002</v>
      </c>
      <c r="I247" s="35"/>
      <c r="L247" s="118"/>
      <c r="M247" s="118"/>
      <c r="N247" s="35"/>
      <c r="T247" s="20"/>
    </row>
    <row r="248" spans="1:20" s="99" customFormat="1" x14ac:dyDescent="0.35">
      <c r="A248" s="113" t="s">
        <v>424</v>
      </c>
      <c r="B248" s="114"/>
      <c r="C248" s="114"/>
      <c r="D248" s="114"/>
      <c r="E248" s="114"/>
      <c r="F248" s="114"/>
      <c r="G248" s="114"/>
      <c r="H248" s="115"/>
      <c r="J248" s="35"/>
    </row>
    <row r="249" spans="1:20" s="99" customFormat="1" ht="47.5" customHeight="1" x14ac:dyDescent="0.35">
      <c r="A249" s="116">
        <v>2</v>
      </c>
      <c r="B249" s="117"/>
      <c r="C249" s="98" t="s">
        <v>453</v>
      </c>
      <c r="D249" s="98">
        <f>'Sub Wing 2 Area'!Q176</f>
        <v>1989.2162628000005</v>
      </c>
      <c r="E249" s="98">
        <f>'Sub Wing 2 Area'!U176</f>
        <v>126.06796800000001</v>
      </c>
      <c r="F249" s="98">
        <f>D249+E249</f>
        <v>2115.2842308000004</v>
      </c>
      <c r="G249" s="98">
        <v>0</v>
      </c>
      <c r="H249" s="98">
        <f>F249*(($H$153)+1)+(IF(G249&lt;101,G249,IF(G249&lt;201,G249/2,IF(G249&lt;=301,G249/3,G249/4))))</f>
        <v>3172.9263462000008</v>
      </c>
      <c r="I249" s="35"/>
      <c r="L249" s="118"/>
      <c r="M249" s="118"/>
      <c r="N249" s="35"/>
    </row>
    <row r="250" spans="1:20" s="99" customFormat="1" ht="15.75" customHeight="1" x14ac:dyDescent="0.35">
      <c r="A250" s="116">
        <v>3</v>
      </c>
      <c r="B250" s="117"/>
      <c r="C250" s="98" t="s">
        <v>395</v>
      </c>
      <c r="D250" s="98">
        <f>'Sub Wing 2 Area'!Q129</f>
        <v>685.91006640000001</v>
      </c>
      <c r="E250" s="98">
        <f>'Sub Wing 2 Area'!U129</f>
        <v>52.700544000000008</v>
      </c>
      <c r="F250" s="98">
        <f>D250+E250</f>
        <v>738.61061040000004</v>
      </c>
      <c r="G250" s="98">
        <v>0</v>
      </c>
      <c r="H250" s="98">
        <f>F250*(($H$153)+1)+(IF(G250&lt;101,G250,IF(G250&lt;201,G250/2,IF(G250&lt;=301,G250/3,G250/4))))</f>
        <v>1107.9159156000001</v>
      </c>
      <c r="I250" s="35"/>
      <c r="L250" s="118"/>
      <c r="M250" s="118"/>
      <c r="N250" s="35"/>
    </row>
    <row r="251" spans="1:20" s="99" customFormat="1" ht="15.75" customHeight="1" x14ac:dyDescent="0.35">
      <c r="A251" s="116">
        <f>A250+1</f>
        <v>4</v>
      </c>
      <c r="B251" s="117"/>
      <c r="C251" s="98" t="s">
        <v>395</v>
      </c>
      <c r="D251" s="98">
        <f>'Sub Wing 2 Area'!Q129</f>
        <v>685.91006640000001</v>
      </c>
      <c r="E251" s="98">
        <f>'Sub Wing 2 Area'!U129</f>
        <v>52.700544000000008</v>
      </c>
      <c r="F251" s="98">
        <f>D251+E251</f>
        <v>738.61061040000004</v>
      </c>
      <c r="G251" s="98">
        <v>0</v>
      </c>
      <c r="H251" s="98">
        <f>F251*(($H$153)+1)+(IF(G251&lt;101,G251,IF(G251&lt;201,G251/2,IF(G251&lt;=301,G251/3,G251/4))))</f>
        <v>1107.9159156000001</v>
      </c>
      <c r="I251" s="35"/>
      <c r="L251" s="118"/>
      <c r="M251" s="118"/>
      <c r="N251" s="35"/>
    </row>
    <row r="252" spans="1:20" s="99" customFormat="1" ht="33" customHeight="1" x14ac:dyDescent="0.35">
      <c r="A252" s="113" t="s">
        <v>425</v>
      </c>
      <c r="B252" s="114"/>
      <c r="C252" s="114"/>
      <c r="D252" s="114"/>
      <c r="E252" s="114"/>
      <c r="F252" s="114"/>
      <c r="G252" s="114"/>
      <c r="H252" s="115"/>
      <c r="J252" s="35"/>
    </row>
    <row r="253" spans="1:20" s="99" customFormat="1" ht="47.5" customHeight="1" x14ac:dyDescent="0.35">
      <c r="A253" s="116">
        <v>2</v>
      </c>
      <c r="B253" s="117"/>
      <c r="C253" s="98" t="s">
        <v>391</v>
      </c>
      <c r="D253" s="116" t="s">
        <v>454</v>
      </c>
      <c r="E253" s="128"/>
      <c r="F253" s="128"/>
      <c r="G253" s="128"/>
      <c r="H253" s="117"/>
      <c r="I253" s="35"/>
      <c r="L253" s="118"/>
      <c r="M253" s="118"/>
      <c r="N253" s="35"/>
    </row>
    <row r="254" spans="1:20" s="99" customFormat="1" ht="15.75" customHeight="1" x14ac:dyDescent="0.35">
      <c r="A254" s="116">
        <v>3</v>
      </c>
      <c r="B254" s="117"/>
      <c r="C254" s="98" t="s">
        <v>391</v>
      </c>
      <c r="D254" s="119" t="s">
        <v>417</v>
      </c>
      <c r="E254" s="120"/>
      <c r="F254" s="120"/>
      <c r="G254" s="120"/>
      <c r="H254" s="121"/>
      <c r="I254" s="35"/>
      <c r="L254" s="118"/>
      <c r="M254" s="118"/>
      <c r="N254" s="35"/>
    </row>
    <row r="255" spans="1:20" s="99" customFormat="1" ht="15.75" customHeight="1" x14ac:dyDescent="0.35">
      <c r="A255" s="116">
        <f>A254+1</f>
        <v>4</v>
      </c>
      <c r="B255" s="117"/>
      <c r="C255" s="98" t="s">
        <v>391</v>
      </c>
      <c r="D255" s="125"/>
      <c r="E255" s="126"/>
      <c r="F255" s="126"/>
      <c r="G255" s="126"/>
      <c r="H255" s="127"/>
      <c r="I255" s="35"/>
      <c r="L255" s="118"/>
      <c r="M255" s="118"/>
      <c r="N255" s="35"/>
    </row>
    <row r="256" spans="1:20" s="86" customFormat="1" x14ac:dyDescent="0.35">
      <c r="A256" s="138" t="s">
        <v>498</v>
      </c>
      <c r="B256" s="139"/>
      <c r="C256" s="139"/>
      <c r="D256" s="139"/>
      <c r="E256" s="139"/>
      <c r="F256" s="139"/>
      <c r="G256" s="139"/>
      <c r="H256" s="140"/>
      <c r="J256" s="35"/>
    </row>
    <row r="257" spans="1:20" s="99" customFormat="1" x14ac:dyDescent="0.35">
      <c r="A257" s="113" t="s">
        <v>473</v>
      </c>
      <c r="B257" s="114"/>
      <c r="C257" s="114"/>
      <c r="D257" s="114"/>
      <c r="E257" s="114"/>
      <c r="F257" s="114"/>
      <c r="G257" s="114"/>
      <c r="H257" s="115"/>
      <c r="J257" s="35"/>
    </row>
    <row r="258" spans="1:20" s="99" customFormat="1" ht="15.75" customHeight="1" x14ac:dyDescent="0.35">
      <c r="A258" s="116">
        <v>1</v>
      </c>
      <c r="B258" s="117"/>
      <c r="C258" s="98" t="s">
        <v>391</v>
      </c>
      <c r="D258" s="116" t="s">
        <v>474</v>
      </c>
      <c r="E258" s="128"/>
      <c r="F258" s="128"/>
      <c r="G258" s="128"/>
      <c r="H258" s="117"/>
      <c r="I258" s="35"/>
      <c r="L258" s="118"/>
      <c r="M258" s="118"/>
      <c r="N258" s="35"/>
    </row>
    <row r="259" spans="1:20" s="99" customFormat="1" ht="15.75" customHeight="1" x14ac:dyDescent="0.35">
      <c r="A259" s="116">
        <f>A258+1</f>
        <v>2</v>
      </c>
      <c r="B259" s="117"/>
      <c r="C259" s="98" t="s">
        <v>395</v>
      </c>
      <c r="D259" s="98">
        <f>'Sub Wing 6 Area'!D42</f>
        <v>777.53215799999975</v>
      </c>
      <c r="E259" s="98">
        <v>0</v>
      </c>
      <c r="F259" s="98">
        <f>D259+E259</f>
        <v>777.53215799999975</v>
      </c>
      <c r="G259" s="98">
        <v>0</v>
      </c>
      <c r="H259" s="98">
        <f>F259*(($H$153)+1)+(IF(G259&lt;101,G259,IF(G259&lt;201,G259/2,IF(G259&lt;=301,G259/3,G259/4))))</f>
        <v>1166.2982369999995</v>
      </c>
      <c r="I259" s="35"/>
      <c r="L259" s="118"/>
      <c r="M259" s="118"/>
      <c r="N259" s="35"/>
    </row>
    <row r="260" spans="1:20" s="99" customFormat="1" ht="15.75" customHeight="1" x14ac:dyDescent="0.35">
      <c r="A260" s="116">
        <f>A259+1</f>
        <v>3</v>
      </c>
      <c r="B260" s="117"/>
      <c r="C260" s="98" t="s">
        <v>391</v>
      </c>
      <c r="D260" s="119" t="s">
        <v>408</v>
      </c>
      <c r="E260" s="120"/>
      <c r="F260" s="120"/>
      <c r="G260" s="120"/>
      <c r="H260" s="121"/>
      <c r="I260" s="35"/>
      <c r="L260" s="118"/>
      <c r="M260" s="118"/>
      <c r="N260" s="35"/>
    </row>
    <row r="261" spans="1:20" s="99" customFormat="1" ht="15.75" customHeight="1" x14ac:dyDescent="0.35">
      <c r="A261" s="116">
        <f>A260+1</f>
        <v>4</v>
      </c>
      <c r="B261" s="117"/>
      <c r="C261" s="98" t="s">
        <v>391</v>
      </c>
      <c r="D261" s="125"/>
      <c r="E261" s="126"/>
      <c r="F261" s="126"/>
      <c r="G261" s="126"/>
      <c r="H261" s="127"/>
      <c r="I261" s="35"/>
      <c r="L261" s="118"/>
      <c r="M261" s="118"/>
      <c r="N261" s="35"/>
      <c r="T261" s="20"/>
    </row>
    <row r="262" spans="1:20" s="99" customFormat="1" x14ac:dyDescent="0.35">
      <c r="A262" s="113" t="s">
        <v>475</v>
      </c>
      <c r="B262" s="114"/>
      <c r="C262" s="114"/>
      <c r="D262" s="114"/>
      <c r="E262" s="114"/>
      <c r="F262" s="114"/>
      <c r="G262" s="114"/>
      <c r="H262" s="115"/>
      <c r="J262" s="35"/>
    </row>
    <row r="263" spans="1:20" s="99" customFormat="1" ht="15.75" customHeight="1" x14ac:dyDescent="0.35">
      <c r="A263" s="116">
        <v>1</v>
      </c>
      <c r="B263" s="117"/>
      <c r="C263" s="98" t="s">
        <v>395</v>
      </c>
      <c r="D263" s="98">
        <f>'Sub Wing 6 Area'!Q42</f>
        <v>715.38620399999979</v>
      </c>
      <c r="E263" s="98">
        <f>'Sub Wing 6 Area'!U42</f>
        <v>52.700544000000008</v>
      </c>
      <c r="F263" s="98">
        <f>D263+E263</f>
        <v>768.08674799999983</v>
      </c>
      <c r="G263" s="98">
        <v>0</v>
      </c>
      <c r="H263" s="98">
        <f>F263*(($H$153)+1)+(IF(G263&lt;101,G263,IF(G263&lt;201,G263/2,IF(G263&lt;=301,G263/3,G263/4))))</f>
        <v>1152.1301219999998</v>
      </c>
      <c r="I263" s="35"/>
      <c r="L263" s="118"/>
      <c r="M263" s="118"/>
      <c r="N263" s="35"/>
    </row>
    <row r="264" spans="1:20" s="99" customFormat="1" ht="15.75" customHeight="1" x14ac:dyDescent="0.35">
      <c r="A264" s="116">
        <f>A263+1</f>
        <v>2</v>
      </c>
      <c r="B264" s="117"/>
      <c r="C264" s="98" t="s">
        <v>395</v>
      </c>
      <c r="D264" s="98">
        <f>'Sub Wing 6 Area'!Q42</f>
        <v>715.38620399999979</v>
      </c>
      <c r="E264" s="98">
        <f>'Sub Wing 6 Area'!U42</f>
        <v>52.700544000000008</v>
      </c>
      <c r="F264" s="98">
        <f>D264+E264</f>
        <v>768.08674799999983</v>
      </c>
      <c r="G264" s="98">
        <v>0</v>
      </c>
      <c r="H264" s="98">
        <f>F264*(($H$153)+1)+(IF(G264&lt;101,G264,IF(G264&lt;201,G264/2,IF(G264&lt;=301,G264/3,G264/4))))</f>
        <v>1152.1301219999998</v>
      </c>
      <c r="I264" s="35"/>
      <c r="L264" s="118"/>
      <c r="M264" s="118"/>
      <c r="N264" s="35"/>
    </row>
    <row r="265" spans="1:20" s="99" customFormat="1" ht="15.75" customHeight="1" x14ac:dyDescent="0.35">
      <c r="A265" s="116">
        <f>A264+1</f>
        <v>3</v>
      </c>
      <c r="B265" s="117"/>
      <c r="C265" s="98" t="s">
        <v>391</v>
      </c>
      <c r="D265" s="119" t="s">
        <v>446</v>
      </c>
      <c r="E265" s="120"/>
      <c r="F265" s="120"/>
      <c r="G265" s="120"/>
      <c r="H265" s="121"/>
      <c r="I265" s="35"/>
      <c r="L265" s="118"/>
      <c r="M265" s="118"/>
      <c r="N265" s="35"/>
    </row>
    <row r="266" spans="1:20" s="99" customFormat="1" ht="15.75" customHeight="1" x14ac:dyDescent="0.35">
      <c r="A266" s="116">
        <f>A265+1</f>
        <v>4</v>
      </c>
      <c r="B266" s="117"/>
      <c r="C266" s="98" t="s">
        <v>391</v>
      </c>
      <c r="D266" s="125"/>
      <c r="E266" s="126"/>
      <c r="F266" s="126"/>
      <c r="G266" s="126"/>
      <c r="H266" s="127"/>
      <c r="I266" s="35"/>
      <c r="L266" s="118"/>
      <c r="M266" s="118"/>
      <c r="N266" s="35"/>
      <c r="T266" s="20"/>
    </row>
    <row r="267" spans="1:20" s="99" customFormat="1" x14ac:dyDescent="0.35">
      <c r="A267" s="113" t="s">
        <v>118</v>
      </c>
      <c r="B267" s="114"/>
      <c r="C267" s="114"/>
      <c r="D267" s="114"/>
      <c r="E267" s="114"/>
      <c r="F267" s="114"/>
      <c r="G267" s="114"/>
      <c r="H267" s="115"/>
      <c r="J267" s="35"/>
    </row>
    <row r="268" spans="1:20" s="99" customFormat="1" ht="15.75" customHeight="1" x14ac:dyDescent="0.35">
      <c r="A268" s="116">
        <v>1</v>
      </c>
      <c r="B268" s="117"/>
      <c r="C268" s="98" t="s">
        <v>395</v>
      </c>
      <c r="D268" s="98">
        <f>'Sub Wing 6 Area'!Q42</f>
        <v>715.38620399999979</v>
      </c>
      <c r="E268" s="98">
        <f>'Sub Wing 6 Area'!U42</f>
        <v>52.700544000000008</v>
      </c>
      <c r="F268" s="98">
        <f>D268+E268</f>
        <v>768.08674799999983</v>
      </c>
      <c r="G268" s="98">
        <v>0</v>
      </c>
      <c r="H268" s="98">
        <f>F268*(($H$153)+1)+(IF(G268&lt;101,G268,IF(G268&lt;201,G268/2,IF(G268&lt;=301,G268/3,G268/4))))</f>
        <v>1152.1301219999998</v>
      </c>
      <c r="I268" s="35"/>
      <c r="L268" s="118"/>
      <c r="M268" s="118"/>
      <c r="N268" s="35"/>
    </row>
    <row r="269" spans="1:20" s="99" customFormat="1" ht="15.75" customHeight="1" x14ac:dyDescent="0.35">
      <c r="A269" s="116">
        <f>A268+1</f>
        <v>2</v>
      </c>
      <c r="B269" s="117"/>
      <c r="C269" s="98" t="s">
        <v>395</v>
      </c>
      <c r="D269" s="98">
        <f>'Sub Wing 6 Area'!Q42</f>
        <v>715.38620399999979</v>
      </c>
      <c r="E269" s="98">
        <f>'Sub Wing 6 Area'!U42</f>
        <v>52.700544000000008</v>
      </c>
      <c r="F269" s="98">
        <f>D269+E269</f>
        <v>768.08674799999983</v>
      </c>
      <c r="G269" s="98">
        <v>0</v>
      </c>
      <c r="H269" s="98">
        <f>F269*(($H$153)+1)+(IF(G269&lt;101,G269,IF(G269&lt;201,G269/2,IF(G269&lt;=301,G269/3,G269/4))))</f>
        <v>1152.1301219999998</v>
      </c>
      <c r="I269" s="35"/>
      <c r="L269" s="118"/>
      <c r="M269" s="118"/>
      <c r="N269" s="35"/>
    </row>
    <row r="270" spans="1:20" s="99" customFormat="1" ht="15.75" customHeight="1" x14ac:dyDescent="0.35">
      <c r="A270" s="116">
        <f>A269+1</f>
        <v>3</v>
      </c>
      <c r="B270" s="117"/>
      <c r="C270" s="98" t="s">
        <v>391</v>
      </c>
      <c r="D270" s="119" t="s">
        <v>446</v>
      </c>
      <c r="E270" s="120"/>
      <c r="F270" s="120"/>
      <c r="G270" s="120"/>
      <c r="H270" s="121"/>
      <c r="I270" s="35"/>
      <c r="L270" s="118"/>
      <c r="M270" s="118"/>
      <c r="N270" s="35"/>
    </row>
    <row r="271" spans="1:20" s="99" customFormat="1" ht="15.75" customHeight="1" x14ac:dyDescent="0.35">
      <c r="A271" s="116">
        <f>A270+1</f>
        <v>4</v>
      </c>
      <c r="B271" s="117"/>
      <c r="C271" s="98" t="s">
        <v>391</v>
      </c>
      <c r="D271" s="125"/>
      <c r="E271" s="126"/>
      <c r="F271" s="126"/>
      <c r="G271" s="126"/>
      <c r="H271" s="127"/>
      <c r="I271" s="35"/>
      <c r="L271" s="118"/>
      <c r="M271" s="118"/>
      <c r="N271" s="35"/>
      <c r="T271" s="20"/>
    </row>
    <row r="272" spans="1:20" s="99" customFormat="1" x14ac:dyDescent="0.35">
      <c r="A272" s="130" t="s">
        <v>396</v>
      </c>
      <c r="B272" s="130"/>
      <c r="C272" s="130"/>
      <c r="D272" s="130"/>
      <c r="E272" s="130"/>
      <c r="F272" s="130"/>
      <c r="G272" s="130"/>
      <c r="H272" s="130"/>
      <c r="J272" s="35"/>
    </row>
    <row r="273" spans="1:20" s="99" customFormat="1" ht="15.75" customHeight="1" x14ac:dyDescent="0.35">
      <c r="A273" s="129">
        <v>1</v>
      </c>
      <c r="B273" s="129"/>
      <c r="C273" s="108" t="s">
        <v>395</v>
      </c>
      <c r="D273" s="108">
        <f>'Sub Wing 6 Area'!Q42</f>
        <v>715.38620399999979</v>
      </c>
      <c r="E273" s="108">
        <f>'Sub Wing 6 Area'!U42</f>
        <v>52.700544000000008</v>
      </c>
      <c r="F273" s="108">
        <f>D273+E273</f>
        <v>768.08674799999983</v>
      </c>
      <c r="G273" s="108">
        <v>0</v>
      </c>
      <c r="H273" s="108">
        <f>F273*(($H$153)+1)+(IF(G273&lt;101,G273,IF(G273&lt;201,G273/2,IF(G273&lt;=301,G273/3,G273/4))))</f>
        <v>1152.1301219999998</v>
      </c>
      <c r="I273" s="35"/>
      <c r="L273" s="118"/>
      <c r="M273" s="118"/>
      <c r="N273" s="35"/>
    </row>
    <row r="274" spans="1:20" s="99" customFormat="1" ht="15.75" customHeight="1" x14ac:dyDescent="0.35">
      <c r="A274" s="129">
        <f>A273+1</f>
        <v>2</v>
      </c>
      <c r="B274" s="129"/>
      <c r="C274" s="108" t="s">
        <v>395</v>
      </c>
      <c r="D274" s="108">
        <f>'Sub Wing 6 Area'!Q42</f>
        <v>715.38620399999979</v>
      </c>
      <c r="E274" s="108">
        <f>'Sub Wing 6 Area'!U42</f>
        <v>52.700544000000008</v>
      </c>
      <c r="F274" s="108">
        <f>D274+E274</f>
        <v>768.08674799999983</v>
      </c>
      <c r="G274" s="108">
        <v>0</v>
      </c>
      <c r="H274" s="108">
        <f>F274*(($H$153)+1)+(IF(G274&lt;101,G274,IF(G274&lt;201,G274/2,IF(G274&lt;=301,G274/3,G274/4))))</f>
        <v>1152.1301219999998</v>
      </c>
      <c r="I274" s="35"/>
      <c r="L274" s="118"/>
      <c r="M274" s="118"/>
      <c r="N274" s="35"/>
    </row>
    <row r="275" spans="1:20" s="99" customFormat="1" ht="15.75" customHeight="1" x14ac:dyDescent="0.35">
      <c r="A275" s="129">
        <f>A274+1</f>
        <v>3</v>
      </c>
      <c r="B275" s="129"/>
      <c r="C275" s="108" t="s">
        <v>391</v>
      </c>
      <c r="D275" s="129" t="s">
        <v>446</v>
      </c>
      <c r="E275" s="129"/>
      <c r="F275" s="129"/>
      <c r="G275" s="129"/>
      <c r="H275" s="129"/>
      <c r="I275" s="35"/>
      <c r="L275" s="118"/>
      <c r="M275" s="118"/>
      <c r="N275" s="35"/>
    </row>
    <row r="276" spans="1:20" s="99" customFormat="1" ht="15.75" customHeight="1" x14ac:dyDescent="0.35">
      <c r="A276" s="129">
        <f>A275+1</f>
        <v>4</v>
      </c>
      <c r="B276" s="129"/>
      <c r="C276" s="108" t="s">
        <v>391</v>
      </c>
      <c r="D276" s="129"/>
      <c r="E276" s="129"/>
      <c r="F276" s="129"/>
      <c r="G276" s="129"/>
      <c r="H276" s="129"/>
      <c r="I276" s="35"/>
      <c r="L276" s="118"/>
      <c r="M276" s="118"/>
      <c r="N276" s="35"/>
      <c r="T276" s="20"/>
    </row>
    <row r="277" spans="1:20" s="99" customFormat="1" x14ac:dyDescent="0.35">
      <c r="A277" s="130" t="s">
        <v>397</v>
      </c>
      <c r="B277" s="130"/>
      <c r="C277" s="130"/>
      <c r="D277" s="130"/>
      <c r="E277" s="130"/>
      <c r="F277" s="130"/>
      <c r="G277" s="130"/>
      <c r="H277" s="130"/>
      <c r="J277" s="35"/>
    </row>
    <row r="278" spans="1:20" s="99" customFormat="1" ht="15.75" customHeight="1" x14ac:dyDescent="0.35">
      <c r="A278" s="129">
        <v>1</v>
      </c>
      <c r="B278" s="129"/>
      <c r="C278" s="108" t="s">
        <v>395</v>
      </c>
      <c r="D278" s="108">
        <f>'Sub Wing 6 Area'!Q42</f>
        <v>715.38620399999979</v>
      </c>
      <c r="E278" s="108">
        <f>'Sub Wing 6 Area'!U42</f>
        <v>52.700544000000008</v>
      </c>
      <c r="F278" s="108">
        <f>D278+E278</f>
        <v>768.08674799999983</v>
      </c>
      <c r="G278" s="108">
        <v>0</v>
      </c>
      <c r="H278" s="108">
        <f>F278*(($H$153)+1)+(IF(G278&lt;101,G278,IF(G278&lt;201,G278/2,IF(G278&lt;=301,G278/3,G278/4))))</f>
        <v>1152.1301219999998</v>
      </c>
      <c r="I278" s="35"/>
      <c r="L278" s="118"/>
      <c r="M278" s="118"/>
      <c r="N278" s="35"/>
    </row>
    <row r="279" spans="1:20" s="99" customFormat="1" ht="15.75" customHeight="1" x14ac:dyDescent="0.35">
      <c r="A279" s="129">
        <f>A278+1</f>
        <v>2</v>
      </c>
      <c r="B279" s="129"/>
      <c r="C279" s="108" t="s">
        <v>395</v>
      </c>
      <c r="D279" s="108">
        <f>'Sub Wing 6 Area'!Q42</f>
        <v>715.38620399999979</v>
      </c>
      <c r="E279" s="108">
        <f>'Sub Wing 6 Area'!U42</f>
        <v>52.700544000000008</v>
      </c>
      <c r="F279" s="108">
        <f>D279+E279</f>
        <v>768.08674799999983</v>
      </c>
      <c r="G279" s="108">
        <v>0</v>
      </c>
      <c r="H279" s="108">
        <f>F279*(($H$153)+1)+(IF(G279&lt;101,G279,IF(G279&lt;201,G279/2,IF(G279&lt;=301,G279/3,G279/4))))</f>
        <v>1152.1301219999998</v>
      </c>
      <c r="I279" s="35"/>
      <c r="L279" s="118"/>
      <c r="M279" s="118"/>
      <c r="N279" s="35"/>
    </row>
    <row r="280" spans="1:20" s="99" customFormat="1" ht="15.75" customHeight="1" x14ac:dyDescent="0.35">
      <c r="A280" s="129">
        <f>A279+1</f>
        <v>3</v>
      </c>
      <c r="B280" s="129"/>
      <c r="C280" s="108" t="s">
        <v>391</v>
      </c>
      <c r="D280" s="129" t="s">
        <v>415</v>
      </c>
      <c r="E280" s="129"/>
      <c r="F280" s="129"/>
      <c r="G280" s="129"/>
      <c r="H280" s="129"/>
      <c r="I280" s="35"/>
      <c r="L280" s="118"/>
      <c r="M280" s="118"/>
      <c r="N280" s="35"/>
    </row>
    <row r="281" spans="1:20" s="99" customFormat="1" ht="15.75" customHeight="1" x14ac:dyDescent="0.35">
      <c r="A281" s="129">
        <f>A280+1</f>
        <v>4</v>
      </c>
      <c r="B281" s="129"/>
      <c r="C281" s="108" t="s">
        <v>447</v>
      </c>
      <c r="D281" s="108">
        <f>'Sub Wing 6 Area'!D86</f>
        <v>965.23694279999972</v>
      </c>
      <c r="E281" s="108">
        <f>'Sub Wing 6 Area'!H86</f>
        <v>62.049077999999994</v>
      </c>
      <c r="F281" s="108">
        <f>D281+E281</f>
        <v>1027.2860207999997</v>
      </c>
      <c r="G281" s="108">
        <v>0</v>
      </c>
      <c r="H281" s="108">
        <f>F281*(($H$153)+1)+(IF(G281&lt;101,G281,IF(G281&lt;201,G281/2,IF(G281&lt;=301,G281/3,G281/4))))</f>
        <v>1540.9290311999996</v>
      </c>
      <c r="I281" s="35"/>
      <c r="L281" s="118"/>
      <c r="M281" s="118"/>
      <c r="N281" s="35"/>
      <c r="T281" s="20"/>
    </row>
    <row r="282" spans="1:20" s="99" customFormat="1" x14ac:dyDescent="0.35">
      <c r="A282" s="113" t="s">
        <v>416</v>
      </c>
      <c r="B282" s="114"/>
      <c r="C282" s="114"/>
      <c r="D282" s="114"/>
      <c r="E282" s="114"/>
      <c r="F282" s="114"/>
      <c r="G282" s="114"/>
      <c r="H282" s="115"/>
      <c r="J282" s="35"/>
    </row>
    <row r="283" spans="1:20" s="99" customFormat="1" ht="15.75" customHeight="1" x14ac:dyDescent="0.35">
      <c r="A283" s="116">
        <v>1</v>
      </c>
      <c r="B283" s="117"/>
      <c r="C283" s="98" t="s">
        <v>395</v>
      </c>
      <c r="D283" s="98">
        <f>'Sub Wing 6 Area'!Q42</f>
        <v>715.38620399999979</v>
      </c>
      <c r="E283" s="98">
        <f>'Sub Wing 6 Area'!U42</f>
        <v>52.700544000000008</v>
      </c>
      <c r="F283" s="98">
        <f>D283+E283</f>
        <v>768.08674799999983</v>
      </c>
      <c r="G283" s="98">
        <v>0</v>
      </c>
      <c r="H283" s="98">
        <f>F283*(($H$153)+1)+(IF(G283&lt;101,G283,IF(G283&lt;201,G283/2,IF(G283&lt;=301,G283/3,G283/4))))</f>
        <v>1152.1301219999998</v>
      </c>
      <c r="I283" s="35"/>
      <c r="L283" s="118"/>
      <c r="M283" s="118"/>
      <c r="N283" s="35"/>
    </row>
    <row r="284" spans="1:20" s="99" customFormat="1" ht="15.75" customHeight="1" x14ac:dyDescent="0.35">
      <c r="A284" s="116">
        <f>A283+1</f>
        <v>2</v>
      </c>
      <c r="B284" s="117"/>
      <c r="C284" s="98" t="s">
        <v>395</v>
      </c>
      <c r="D284" s="98">
        <f>'Sub Wing 6 Area'!Q42</f>
        <v>715.38620399999979</v>
      </c>
      <c r="E284" s="98">
        <f>'Sub Wing 6 Area'!U42</f>
        <v>52.700544000000008</v>
      </c>
      <c r="F284" s="98">
        <f>D284+E284</f>
        <v>768.08674799999983</v>
      </c>
      <c r="G284" s="98">
        <v>0</v>
      </c>
      <c r="H284" s="98">
        <f>F284*(($H$153)+1)+(IF(G284&lt;101,G284,IF(G284&lt;201,G284/2,IF(G284&lt;=301,G284/3,G284/4))))</f>
        <v>1152.1301219999998</v>
      </c>
      <c r="I284" s="35"/>
      <c r="L284" s="118"/>
      <c r="M284" s="118"/>
      <c r="N284" s="35"/>
    </row>
    <row r="285" spans="1:20" s="99" customFormat="1" ht="49" customHeight="1" x14ac:dyDescent="0.35">
      <c r="A285" s="116">
        <f>A284+1</f>
        <v>3</v>
      </c>
      <c r="B285" s="117"/>
      <c r="C285" s="98" t="s">
        <v>476</v>
      </c>
      <c r="D285" s="98">
        <f>'Sub Wing 6 Area'!Q86</f>
        <v>1277.1303011999996</v>
      </c>
      <c r="E285" s="98">
        <f>'Sub Wing 6 Area'!U86</f>
        <v>62.049077999999994</v>
      </c>
      <c r="F285" s="98">
        <f>D285+E285</f>
        <v>1339.1793791999996</v>
      </c>
      <c r="G285" s="98">
        <v>0</v>
      </c>
      <c r="H285" s="98">
        <f>F285*(($H$153)+1)+(IF(G285&lt;101,G285,IF(G285&lt;201,G285/2,IF(G285&lt;=301,G285/3,G285/4))))</f>
        <v>2008.7690687999993</v>
      </c>
      <c r="I285" s="35"/>
      <c r="L285" s="118"/>
      <c r="M285" s="118"/>
      <c r="N285" s="35"/>
    </row>
    <row r="286" spans="1:20" s="99" customFormat="1" ht="15.75" customHeight="1" x14ac:dyDescent="0.35">
      <c r="A286" s="116">
        <f>A285+1</f>
        <v>4</v>
      </c>
      <c r="B286" s="117"/>
      <c r="C286" s="98" t="s">
        <v>447</v>
      </c>
      <c r="D286" s="98">
        <f>'Sub Wing 6 Area'!D86</f>
        <v>965.23694279999972</v>
      </c>
      <c r="E286" s="98">
        <f>'Sub Wing 6 Area'!H86</f>
        <v>62.049077999999994</v>
      </c>
      <c r="F286" s="98">
        <f>D286+E286</f>
        <v>1027.2860207999997</v>
      </c>
      <c r="G286" s="98">
        <v>0</v>
      </c>
      <c r="H286" s="98">
        <f>F286*(($H$153)+1)+(IF(G286&lt;101,G286,IF(G286&lt;201,G286/2,IF(G286&lt;=301,G286/3,G286/4))))</f>
        <v>1540.9290311999996</v>
      </c>
      <c r="I286" s="35"/>
      <c r="L286" s="118"/>
      <c r="M286" s="118"/>
      <c r="N286" s="35"/>
      <c r="T286" s="20"/>
    </row>
    <row r="287" spans="1:20" s="99" customFormat="1" ht="91.5" customHeight="1" x14ac:dyDescent="0.35">
      <c r="A287" s="113" t="s">
        <v>477</v>
      </c>
      <c r="B287" s="114"/>
      <c r="C287" s="114"/>
      <c r="D287" s="114"/>
      <c r="E287" s="114"/>
      <c r="F287" s="114"/>
      <c r="G287" s="114"/>
      <c r="H287" s="115"/>
      <c r="J287" s="35"/>
    </row>
    <row r="288" spans="1:20" s="99" customFormat="1" ht="15.75" customHeight="1" x14ac:dyDescent="0.35">
      <c r="A288" s="116">
        <v>1</v>
      </c>
      <c r="B288" s="117"/>
      <c r="C288" s="98" t="s">
        <v>395</v>
      </c>
      <c r="D288" s="98">
        <f>'Sub Wing 6 Area'!Q42</f>
        <v>715.38620399999979</v>
      </c>
      <c r="E288" s="98">
        <f>'Sub Wing 6 Area'!U42</f>
        <v>52.700544000000008</v>
      </c>
      <c r="F288" s="98">
        <f>D288+E288</f>
        <v>768.08674799999983</v>
      </c>
      <c r="G288" s="98">
        <v>0</v>
      </c>
      <c r="H288" s="98">
        <f>F288*(($H$153)+1)+(IF(G288&lt;101,G288,IF(G288&lt;201,G288/2,IF(G288&lt;=301,G288/3,G288/4))))</f>
        <v>1152.1301219999998</v>
      </c>
      <c r="I288" s="35"/>
      <c r="L288" s="118"/>
      <c r="M288" s="118"/>
      <c r="N288" s="35"/>
    </row>
    <row r="289" spans="1:20" s="99" customFormat="1" ht="15.75" customHeight="1" x14ac:dyDescent="0.35">
      <c r="A289" s="116">
        <f>A288+1</f>
        <v>2</v>
      </c>
      <c r="B289" s="117"/>
      <c r="C289" s="98" t="s">
        <v>395</v>
      </c>
      <c r="D289" s="98">
        <f>'Sub Wing 6 Area'!Q42</f>
        <v>715.38620399999979</v>
      </c>
      <c r="E289" s="98">
        <f>'Sub Wing 6 Area'!U42</f>
        <v>52.700544000000008</v>
      </c>
      <c r="F289" s="98">
        <f>D289+E289</f>
        <v>768.08674799999983</v>
      </c>
      <c r="G289" s="98">
        <v>0</v>
      </c>
      <c r="H289" s="98">
        <f>F289*(($H$153)+1)+(IF(G289&lt;101,G289,IF(G289&lt;201,G289/2,IF(G289&lt;=301,G289/3,G289/4))))</f>
        <v>1152.1301219999998</v>
      </c>
      <c r="I289" s="35"/>
      <c r="L289" s="118"/>
      <c r="M289" s="118"/>
      <c r="N289" s="35"/>
    </row>
    <row r="290" spans="1:20" s="99" customFormat="1" ht="15.75" customHeight="1" x14ac:dyDescent="0.35">
      <c r="A290" s="116">
        <f>A289+1</f>
        <v>3</v>
      </c>
      <c r="B290" s="117"/>
      <c r="C290" s="98" t="s">
        <v>447</v>
      </c>
      <c r="D290" s="98">
        <f>'Sub Wing 6 Area'!Q130</f>
        <v>794.10764159999985</v>
      </c>
      <c r="E290" s="98">
        <f>'Sub Wing 6 Area'!U130</f>
        <v>62.049077999999994</v>
      </c>
      <c r="F290" s="98">
        <f>D290+E290</f>
        <v>856.15671959999986</v>
      </c>
      <c r="G290" s="98">
        <v>0</v>
      </c>
      <c r="H290" s="98">
        <f>F290*(($H$153)+1)+(IF(G290&lt;101,G290,IF(G290&lt;201,G290/2,IF(G290&lt;=301,G290/3,G290/4))))</f>
        <v>1284.2350793999999</v>
      </c>
      <c r="I290" s="35"/>
      <c r="L290" s="118"/>
      <c r="M290" s="118"/>
      <c r="N290" s="35"/>
    </row>
    <row r="291" spans="1:20" s="99" customFormat="1" ht="15.75" customHeight="1" x14ac:dyDescent="0.35">
      <c r="A291" s="116">
        <f>A290+1</f>
        <v>4</v>
      </c>
      <c r="B291" s="117"/>
      <c r="C291" s="98" t="s">
        <v>447</v>
      </c>
      <c r="D291" s="98">
        <f>'Sub Wing 6 Area'!Q130</f>
        <v>794.10764159999985</v>
      </c>
      <c r="E291" s="98">
        <f>'Sub Wing 6 Area'!U130</f>
        <v>62.049077999999994</v>
      </c>
      <c r="F291" s="98">
        <f>D291+E291</f>
        <v>856.15671959999986</v>
      </c>
      <c r="G291" s="98">
        <v>0</v>
      </c>
      <c r="H291" s="98">
        <f>F291*(($H$153)+1)+(IF(G291&lt;101,G291,IF(G291&lt;201,G291/2,IF(G291&lt;=301,G291/3,G291/4))))</f>
        <v>1284.2350793999999</v>
      </c>
      <c r="I291" s="35"/>
      <c r="L291" s="118"/>
      <c r="M291" s="118"/>
      <c r="N291" s="35"/>
      <c r="T291" s="20"/>
    </row>
    <row r="292" spans="1:20" s="99" customFormat="1" ht="91.5" customHeight="1" x14ac:dyDescent="0.35">
      <c r="A292" s="113" t="s">
        <v>478</v>
      </c>
      <c r="B292" s="114"/>
      <c r="C292" s="114"/>
      <c r="D292" s="114"/>
      <c r="E292" s="114"/>
      <c r="F292" s="114"/>
      <c r="G292" s="114"/>
      <c r="H292" s="115"/>
      <c r="J292" s="35"/>
    </row>
    <row r="293" spans="1:20" s="99" customFormat="1" ht="15.75" customHeight="1" x14ac:dyDescent="0.35">
      <c r="A293" s="116">
        <v>1</v>
      </c>
      <c r="B293" s="117"/>
      <c r="C293" s="98" t="s">
        <v>395</v>
      </c>
      <c r="D293" s="98">
        <f>'Sub Wing 6 Area'!Q42</f>
        <v>715.38620399999979</v>
      </c>
      <c r="E293" s="98">
        <f>'Sub Wing 6 Area'!U42</f>
        <v>52.700544000000008</v>
      </c>
      <c r="F293" s="98">
        <f>D293+E293</f>
        <v>768.08674799999983</v>
      </c>
      <c r="G293" s="98">
        <v>0</v>
      </c>
      <c r="H293" s="98">
        <f>F293*(($H$153)+1)+(IF(G293&lt;101,G293,IF(G293&lt;201,G293/2,IF(G293&lt;=301,G293/3,G293/4))))</f>
        <v>1152.1301219999998</v>
      </c>
      <c r="I293" s="35"/>
      <c r="L293" s="118"/>
      <c r="M293" s="118"/>
      <c r="N293" s="35"/>
    </row>
    <row r="294" spans="1:20" s="99" customFormat="1" ht="15.75" customHeight="1" x14ac:dyDescent="0.35">
      <c r="A294" s="116">
        <f>A293+1</f>
        <v>2</v>
      </c>
      <c r="B294" s="117"/>
      <c r="C294" s="98" t="s">
        <v>395</v>
      </c>
      <c r="D294" s="98">
        <f>'Sub Wing 6 Area'!Q42</f>
        <v>715.38620399999979</v>
      </c>
      <c r="E294" s="98">
        <f>'Sub Wing 6 Area'!U42</f>
        <v>52.700544000000008</v>
      </c>
      <c r="F294" s="98">
        <f>D294+E294</f>
        <v>768.08674799999983</v>
      </c>
      <c r="G294" s="98">
        <v>0</v>
      </c>
      <c r="H294" s="98">
        <f>F294*(($H$153)+1)+(IF(G294&lt;101,G294,IF(G294&lt;201,G294/2,IF(G294&lt;=301,G294/3,G294/4))))</f>
        <v>1152.1301219999998</v>
      </c>
      <c r="I294" s="35"/>
      <c r="L294" s="118"/>
      <c r="M294" s="118"/>
      <c r="N294" s="35"/>
    </row>
    <row r="295" spans="1:20" s="99" customFormat="1" ht="15.75" customHeight="1" x14ac:dyDescent="0.35">
      <c r="A295" s="116">
        <f>A294+1</f>
        <v>3</v>
      </c>
      <c r="B295" s="117"/>
      <c r="C295" s="98" t="s">
        <v>447</v>
      </c>
      <c r="D295" s="98">
        <f>'Sub Wing 6 Area'!D175</f>
        <v>781.91418239999973</v>
      </c>
      <c r="E295" s="98">
        <f>'Sub Wing 6 Area'!H175</f>
        <v>62.049077999999994</v>
      </c>
      <c r="F295" s="98">
        <f>D295+E295</f>
        <v>843.96326039999974</v>
      </c>
      <c r="G295" s="98">
        <v>0</v>
      </c>
      <c r="H295" s="98">
        <f>F295*(($H$153)+1)+(IF(G295&lt;101,G295,IF(G295&lt;201,G295/2,IF(G295&lt;=301,G295/3,G295/4))))</f>
        <v>1265.9448905999996</v>
      </c>
      <c r="I295" s="35"/>
      <c r="L295" s="118"/>
      <c r="M295" s="118"/>
      <c r="N295" s="35"/>
    </row>
    <row r="296" spans="1:20" s="99" customFormat="1" ht="15.75" customHeight="1" x14ac:dyDescent="0.35">
      <c r="A296" s="116">
        <f>A295+1</f>
        <v>4</v>
      </c>
      <c r="B296" s="117"/>
      <c r="C296" s="98" t="s">
        <v>391</v>
      </c>
      <c r="D296" s="116" t="s">
        <v>398</v>
      </c>
      <c r="E296" s="128"/>
      <c r="F296" s="128"/>
      <c r="G296" s="128"/>
      <c r="H296" s="117"/>
      <c r="I296" s="35"/>
      <c r="L296" s="118"/>
      <c r="M296" s="118"/>
      <c r="N296" s="35"/>
      <c r="T296" s="20"/>
    </row>
    <row r="297" spans="1:20" s="99" customFormat="1" x14ac:dyDescent="0.35">
      <c r="A297" s="113" t="s">
        <v>423</v>
      </c>
      <c r="B297" s="114"/>
      <c r="C297" s="114"/>
      <c r="D297" s="114"/>
      <c r="E297" s="114"/>
      <c r="F297" s="114"/>
      <c r="G297" s="114"/>
      <c r="H297" s="115"/>
      <c r="J297" s="35"/>
    </row>
    <row r="298" spans="1:20" s="99" customFormat="1" ht="15.75" customHeight="1" x14ac:dyDescent="0.35">
      <c r="A298" s="116">
        <v>1</v>
      </c>
      <c r="B298" s="117"/>
      <c r="C298" s="98" t="s">
        <v>395</v>
      </c>
      <c r="D298" s="98">
        <f>'Sub Wing 6 Area'!Q42</f>
        <v>715.38620399999979</v>
      </c>
      <c r="E298" s="98">
        <f>'Sub Wing 6 Area'!U42</f>
        <v>52.700544000000008</v>
      </c>
      <c r="F298" s="98">
        <f t="shared" ref="F298:F299" si="2">D298+E298</f>
        <v>768.08674799999983</v>
      </c>
      <c r="G298" s="98">
        <v>0</v>
      </c>
      <c r="H298" s="98">
        <f>F298*(($H$153)+1)+(IF(G298&lt;101,G298,IF(G298&lt;201,G298/2,IF(G298&lt;=301,G298/3,G298/4))))</f>
        <v>1152.1301219999998</v>
      </c>
      <c r="I298" s="35"/>
      <c r="L298" s="118"/>
      <c r="M298" s="118"/>
      <c r="N298" s="35"/>
    </row>
    <row r="299" spans="1:20" s="99" customFormat="1" ht="15.75" customHeight="1" x14ac:dyDescent="0.35">
      <c r="A299" s="116">
        <f>A298+1</f>
        <v>2</v>
      </c>
      <c r="B299" s="117"/>
      <c r="C299" s="98" t="s">
        <v>395</v>
      </c>
      <c r="D299" s="98">
        <f>'Sub Wing 6 Area'!Q42</f>
        <v>715.38620399999979</v>
      </c>
      <c r="E299" s="98">
        <f>'Sub Wing 6 Area'!U42</f>
        <v>52.700544000000008</v>
      </c>
      <c r="F299" s="98">
        <f t="shared" si="2"/>
        <v>768.08674799999983</v>
      </c>
      <c r="G299" s="98">
        <v>0</v>
      </c>
      <c r="H299" s="98">
        <f>F299*(($H$153)+1)+(IF(G299&lt;101,G299,IF(G299&lt;201,G299/2,IF(G299&lt;=301,G299/3,G299/4))))</f>
        <v>1152.1301219999998</v>
      </c>
      <c r="I299" s="35"/>
      <c r="L299" s="118"/>
      <c r="M299" s="118"/>
      <c r="N299" s="35"/>
    </row>
    <row r="300" spans="1:20" s="99" customFormat="1" x14ac:dyDescent="0.35">
      <c r="A300" s="116">
        <f>A299+1</f>
        <v>3</v>
      </c>
      <c r="B300" s="117"/>
      <c r="C300" s="98" t="s">
        <v>391</v>
      </c>
      <c r="D300" s="116" t="s">
        <v>508</v>
      </c>
      <c r="E300" s="128"/>
      <c r="F300" s="128"/>
      <c r="G300" s="128"/>
      <c r="H300" s="117"/>
      <c r="I300" s="35"/>
      <c r="L300" s="118"/>
      <c r="M300" s="118"/>
      <c r="N300" s="35"/>
    </row>
    <row r="301" spans="1:20" s="99" customFormat="1" ht="15.75" customHeight="1" x14ac:dyDescent="0.35">
      <c r="A301" s="116">
        <f>A300+1</f>
        <v>4</v>
      </c>
      <c r="B301" s="117"/>
      <c r="C301" s="98" t="s">
        <v>391</v>
      </c>
      <c r="D301" s="116" t="s">
        <v>508</v>
      </c>
      <c r="E301" s="128"/>
      <c r="F301" s="128"/>
      <c r="G301" s="128"/>
      <c r="H301" s="117"/>
      <c r="I301" s="35"/>
      <c r="L301" s="118"/>
      <c r="M301" s="118"/>
      <c r="N301" s="35"/>
      <c r="T301" s="20"/>
    </row>
    <row r="302" spans="1:20" s="99" customFormat="1" x14ac:dyDescent="0.35">
      <c r="A302" s="130" t="s">
        <v>424</v>
      </c>
      <c r="B302" s="130"/>
      <c r="C302" s="130"/>
      <c r="D302" s="130"/>
      <c r="E302" s="130"/>
      <c r="F302" s="130"/>
      <c r="G302" s="130"/>
      <c r="H302" s="130"/>
      <c r="J302" s="35"/>
    </row>
    <row r="303" spans="1:20" s="99" customFormat="1" ht="15.75" customHeight="1" x14ac:dyDescent="0.35">
      <c r="A303" s="129">
        <v>1</v>
      </c>
      <c r="B303" s="129"/>
      <c r="C303" s="108" t="s">
        <v>395</v>
      </c>
      <c r="D303" s="108">
        <f>'Sub Wing 6 Area'!D130</f>
        <v>756.72642239999993</v>
      </c>
      <c r="E303" s="108">
        <f>'Sub Wing 6 Area'!H130</f>
        <v>53.523989999999998</v>
      </c>
      <c r="F303" s="108">
        <f>D303+E303</f>
        <v>810.25041239999996</v>
      </c>
      <c r="G303" s="108">
        <v>0</v>
      </c>
      <c r="H303" s="108">
        <f>F303*(($H$153)+1)+(IF(G303&lt;101,G303,IF(G303&lt;201,G303/2,IF(G303&lt;=301,G303/3,G303/4))))</f>
        <v>1215.3756186000001</v>
      </c>
      <c r="I303" s="35"/>
      <c r="L303" s="118"/>
      <c r="M303" s="118"/>
      <c r="N303" s="35"/>
    </row>
    <row r="304" spans="1:20" s="99" customFormat="1" ht="15.75" customHeight="1" x14ac:dyDescent="0.35">
      <c r="A304" s="129">
        <f>A303+1</f>
        <v>2</v>
      </c>
      <c r="B304" s="129"/>
      <c r="C304" s="108" t="s">
        <v>395</v>
      </c>
      <c r="D304" s="108">
        <f>'Sub Wing 6 Area'!D130</f>
        <v>756.72642239999993</v>
      </c>
      <c r="E304" s="108">
        <f>'Sub Wing 6 Area'!H130</f>
        <v>53.523989999999998</v>
      </c>
      <c r="F304" s="108">
        <f>D304+E304</f>
        <v>810.25041239999996</v>
      </c>
      <c r="G304" s="108">
        <v>0</v>
      </c>
      <c r="H304" s="108">
        <f>F304*(($H$153)+1)+(IF(G304&lt;101,G304,IF(G304&lt;201,G304/2,IF(G304&lt;=301,G304/3,G304/4))))</f>
        <v>1215.3756186000001</v>
      </c>
      <c r="I304" s="35"/>
      <c r="L304" s="118"/>
      <c r="M304" s="118"/>
      <c r="N304" s="35"/>
    </row>
    <row r="305" spans="1:20" s="99" customFormat="1" ht="62.25" customHeight="1" x14ac:dyDescent="0.35">
      <c r="A305" s="129">
        <f>A304+1</f>
        <v>3</v>
      </c>
      <c r="B305" s="129"/>
      <c r="C305" s="108" t="s">
        <v>509</v>
      </c>
      <c r="D305" s="108">
        <f>'Sub Wing 6 Area'!D219</f>
        <v>1858.2894252000001</v>
      </c>
      <c r="E305" s="108">
        <f>'Sub Wing 6 Area'!H219</f>
        <v>156.40307279999999</v>
      </c>
      <c r="F305" s="108">
        <f t="shared" ref="F305:F306" si="3">D305+E305</f>
        <v>2014.6924980000001</v>
      </c>
      <c r="G305" s="108">
        <v>0</v>
      </c>
      <c r="H305" s="108">
        <f t="shared" ref="H305:H306" si="4">F305*(($H$153)+1)+(IF(G305&lt;101,G305,IF(G305&lt;201,G305/2,IF(G305&lt;=301,G305/3,G305/4))))</f>
        <v>3022.0387470000001</v>
      </c>
      <c r="I305" s="35"/>
      <c r="L305" s="118"/>
      <c r="M305" s="118"/>
      <c r="N305" s="35"/>
    </row>
    <row r="306" spans="1:20" s="99" customFormat="1" ht="62.25" customHeight="1" x14ac:dyDescent="0.35">
      <c r="A306" s="129">
        <f>A305+1</f>
        <v>4</v>
      </c>
      <c r="B306" s="129"/>
      <c r="C306" s="108" t="s">
        <v>509</v>
      </c>
      <c r="D306" s="108">
        <f>'Sub Wing 6 Area'!D219</f>
        <v>1858.2894252000001</v>
      </c>
      <c r="E306" s="108">
        <f>'Sub Wing 6 Area'!H219</f>
        <v>156.40307279999999</v>
      </c>
      <c r="F306" s="108">
        <f t="shared" si="3"/>
        <v>2014.6924980000001</v>
      </c>
      <c r="G306" s="108">
        <v>0</v>
      </c>
      <c r="H306" s="108">
        <f t="shared" si="4"/>
        <v>3022.0387470000001</v>
      </c>
      <c r="I306" s="35"/>
      <c r="L306" s="118"/>
      <c r="M306" s="118"/>
      <c r="N306" s="35"/>
      <c r="T306" s="20"/>
    </row>
    <row r="307" spans="1:20" s="99" customFormat="1" ht="31" customHeight="1" x14ac:dyDescent="0.35">
      <c r="A307" s="113" t="s">
        <v>425</v>
      </c>
      <c r="B307" s="114"/>
      <c r="C307" s="114"/>
      <c r="D307" s="114"/>
      <c r="E307" s="114"/>
      <c r="F307" s="114"/>
      <c r="G307" s="114"/>
      <c r="H307" s="115"/>
      <c r="J307" s="35"/>
    </row>
    <row r="308" spans="1:20" s="99" customFormat="1" ht="15.75" customHeight="1" x14ac:dyDescent="0.35">
      <c r="A308" s="116">
        <v>1</v>
      </c>
      <c r="B308" s="117"/>
      <c r="C308" s="98" t="s">
        <v>391</v>
      </c>
      <c r="D308" s="119" t="s">
        <v>417</v>
      </c>
      <c r="E308" s="120"/>
      <c r="F308" s="120"/>
      <c r="G308" s="120"/>
      <c r="H308" s="121"/>
      <c r="I308" s="35"/>
      <c r="L308" s="118"/>
      <c r="M308" s="118"/>
      <c r="N308" s="35"/>
    </row>
    <row r="309" spans="1:20" s="99" customFormat="1" ht="15.75" customHeight="1" x14ac:dyDescent="0.35">
      <c r="A309" s="116">
        <f>A308+1</f>
        <v>2</v>
      </c>
      <c r="B309" s="117"/>
      <c r="C309" s="98" t="s">
        <v>391</v>
      </c>
      <c r="D309" s="125"/>
      <c r="E309" s="126"/>
      <c r="F309" s="126"/>
      <c r="G309" s="126"/>
      <c r="H309" s="127"/>
      <c r="I309" s="35"/>
      <c r="L309" s="118"/>
      <c r="M309" s="118"/>
      <c r="N309" s="35"/>
    </row>
    <row r="310" spans="1:20" s="99" customFormat="1" ht="15.75" customHeight="1" x14ac:dyDescent="0.35">
      <c r="A310" s="116">
        <f>A309+1</f>
        <v>3</v>
      </c>
      <c r="B310" s="117"/>
      <c r="C310" s="98" t="s">
        <v>391</v>
      </c>
      <c r="D310" s="116" t="s">
        <v>510</v>
      </c>
      <c r="E310" s="128"/>
      <c r="F310" s="128"/>
      <c r="G310" s="128"/>
      <c r="H310" s="117"/>
      <c r="I310" s="35"/>
      <c r="L310" s="118"/>
      <c r="M310" s="118"/>
      <c r="N310" s="35"/>
    </row>
    <row r="311" spans="1:20" s="99" customFormat="1" ht="15.75" customHeight="1" x14ac:dyDescent="0.35">
      <c r="A311" s="116">
        <f>A310+1</f>
        <v>4</v>
      </c>
      <c r="B311" s="117"/>
      <c r="C311" s="98" t="s">
        <v>391</v>
      </c>
      <c r="D311" s="116" t="s">
        <v>510</v>
      </c>
      <c r="E311" s="128"/>
      <c r="F311" s="128"/>
      <c r="G311" s="128"/>
      <c r="H311" s="117"/>
      <c r="I311" s="35"/>
      <c r="L311" s="118"/>
      <c r="M311" s="118"/>
      <c r="N311" s="35"/>
      <c r="T311" s="20"/>
    </row>
    <row r="312" spans="1:20" s="34" customFormat="1" x14ac:dyDescent="0.35">
      <c r="A312" s="242" t="s">
        <v>65</v>
      </c>
      <c r="B312" s="242"/>
      <c r="C312" s="242"/>
      <c r="D312" s="242"/>
      <c r="E312" s="242"/>
      <c r="F312" s="242"/>
      <c r="G312" s="242"/>
      <c r="H312" s="242"/>
      <c r="T312" s="36"/>
    </row>
    <row r="313" spans="1:20" s="34" customFormat="1" x14ac:dyDescent="0.35">
      <c r="A313" s="42" t="s">
        <v>153</v>
      </c>
      <c r="B313" s="165" t="s">
        <v>518</v>
      </c>
      <c r="C313" s="166"/>
      <c r="D313" s="166"/>
      <c r="E313" s="166"/>
      <c r="F313" s="166"/>
      <c r="G313" s="166"/>
      <c r="H313" s="167"/>
      <c r="I313" s="34" t="s">
        <v>406</v>
      </c>
      <c r="T313" s="36"/>
    </row>
    <row r="314" spans="1:20" s="34" customFormat="1" x14ac:dyDescent="0.35">
      <c r="A314" s="42" t="s">
        <v>153</v>
      </c>
      <c r="B314" s="165" t="str">
        <f>(IF(H152="Saleable area Loading :","We have considered Saleable area of Flats as per our Calculation.","We considered Saleable area of Flat as per Builder area Sheet."))</f>
        <v>We have considered Saleable area of Flats as per our Calculation.</v>
      </c>
      <c r="C314" s="166"/>
      <c r="D314" s="166"/>
      <c r="E314" s="166"/>
      <c r="F314" s="166"/>
      <c r="G314" s="166"/>
      <c r="H314" s="167"/>
      <c r="T314" s="36"/>
    </row>
    <row r="315" spans="1:20" s="34" customFormat="1" hidden="1" x14ac:dyDescent="0.35">
      <c r="A315" s="42" t="s">
        <v>153</v>
      </c>
      <c r="B315" s="133" t="str">
        <f>(IF(H144="Saleable area Loading :","We have considered Saleable area of Commercial as per our Calculation.","We considered Saleable area of Commercial as per Builder area Sheet."))</f>
        <v>We have considered Saleable area of Commercial as per our Calculation.</v>
      </c>
      <c r="C315" s="134"/>
      <c r="D315" s="134"/>
      <c r="E315" s="134"/>
      <c r="F315" s="134"/>
      <c r="G315" s="134"/>
      <c r="H315" s="135"/>
      <c r="T315" s="36"/>
    </row>
    <row r="316" spans="1:20" s="34" customFormat="1" x14ac:dyDescent="0.35">
      <c r="A316" s="42" t="s">
        <v>153</v>
      </c>
      <c r="B316" s="110" t="s">
        <v>123</v>
      </c>
      <c r="C316" s="111"/>
      <c r="D316" s="111"/>
      <c r="E316" s="111"/>
      <c r="F316" s="111"/>
      <c r="G316" s="111"/>
      <c r="H316" s="112"/>
      <c r="T316" s="36"/>
    </row>
    <row r="317" spans="1:20" s="34" customFormat="1" x14ac:dyDescent="0.35">
      <c r="A317" s="42" t="s">
        <v>153</v>
      </c>
      <c r="B317" s="226" t="s">
        <v>511</v>
      </c>
      <c r="C317" s="227"/>
      <c r="D317" s="227"/>
      <c r="E317" s="227"/>
      <c r="F317" s="227"/>
      <c r="G317" s="227"/>
      <c r="H317" s="228"/>
      <c r="T317" s="36"/>
    </row>
    <row r="318" spans="1:20" s="34" customFormat="1" x14ac:dyDescent="0.35">
      <c r="A318" s="42" t="s">
        <v>153</v>
      </c>
      <c r="B318" s="110" t="s">
        <v>152</v>
      </c>
      <c r="C318" s="111"/>
      <c r="D318" s="111"/>
      <c r="E318" s="111"/>
      <c r="F318" s="111"/>
      <c r="G318" s="111"/>
      <c r="H318" s="112"/>
    </row>
    <row r="319" spans="1:20" s="34" customFormat="1" x14ac:dyDescent="0.35">
      <c r="A319" s="42" t="s">
        <v>153</v>
      </c>
      <c r="B319" s="110" t="s">
        <v>124</v>
      </c>
      <c r="C319" s="111"/>
      <c r="D319" s="111"/>
      <c r="E319" s="111"/>
      <c r="F319" s="111"/>
      <c r="G319" s="111"/>
      <c r="H319" s="112"/>
    </row>
    <row r="320" spans="1:20" s="34" customFormat="1" ht="34.5" customHeight="1" x14ac:dyDescent="0.35">
      <c r="A320" s="42" t="s">
        <v>153</v>
      </c>
      <c r="B320" s="165" t="s">
        <v>154</v>
      </c>
      <c r="C320" s="166"/>
      <c r="D320" s="166"/>
      <c r="E320" s="166"/>
      <c r="F320" s="166"/>
      <c r="G320" s="166"/>
      <c r="H320" s="167"/>
    </row>
    <row r="321" spans="1:20" s="34" customFormat="1" x14ac:dyDescent="0.35">
      <c r="A321" s="42" t="s">
        <v>153</v>
      </c>
      <c r="B321" s="110" t="s">
        <v>125</v>
      </c>
      <c r="C321" s="111"/>
      <c r="D321" s="111"/>
      <c r="E321" s="111"/>
      <c r="F321" s="111"/>
      <c r="G321" s="111"/>
      <c r="H321" s="112"/>
    </row>
    <row r="322" spans="1:20" s="34" customFormat="1" ht="32.25" hidden="1" customHeight="1" x14ac:dyDescent="0.35">
      <c r="A322" s="49" t="s">
        <v>153</v>
      </c>
      <c r="B322" s="133" t="s">
        <v>180</v>
      </c>
      <c r="C322" s="134"/>
      <c r="D322" s="134"/>
      <c r="E322" s="134"/>
      <c r="F322" s="134"/>
      <c r="G322" s="134"/>
      <c r="H322" s="135"/>
    </row>
    <row r="323" spans="1:20" s="34" customFormat="1" x14ac:dyDescent="0.35">
      <c r="A323" s="52" t="s">
        <v>153</v>
      </c>
      <c r="B323" s="165" t="s">
        <v>401</v>
      </c>
      <c r="C323" s="166"/>
      <c r="D323" s="166"/>
      <c r="E323" s="166"/>
      <c r="F323" s="166"/>
      <c r="G323" s="166"/>
      <c r="H323" s="167"/>
    </row>
    <row r="324" spans="1:20" s="34" customFormat="1" hidden="1" x14ac:dyDescent="0.35">
      <c r="A324" s="80" t="s">
        <v>153</v>
      </c>
      <c r="B324" s="133" t="s">
        <v>353</v>
      </c>
      <c r="C324" s="134"/>
      <c r="D324" s="134"/>
      <c r="E324" s="134"/>
      <c r="F324" s="134"/>
      <c r="G324" s="134"/>
      <c r="H324" s="135"/>
    </row>
    <row r="325" spans="1:20" s="34" customFormat="1" hidden="1" x14ac:dyDescent="0.35">
      <c r="A325" s="80" t="s">
        <v>153</v>
      </c>
      <c r="B325" s="133" t="str">
        <f ca="1">IF(G52&gt;EDATE(E3,-48),"NO REMARK FOR CC","REMARK FOR CC")</f>
        <v>NO REMARK FOR CC</v>
      </c>
      <c r="C325" s="134"/>
      <c r="D325" s="134"/>
      <c r="E325" s="134"/>
      <c r="F325" s="134"/>
      <c r="G325" s="134"/>
      <c r="H325" s="135"/>
    </row>
    <row r="326" spans="1:20" s="34" customFormat="1" ht="81.75" hidden="1" customHeight="1" x14ac:dyDescent="0.35">
      <c r="A326" s="81" t="s">
        <v>153</v>
      </c>
      <c r="B326" s="133" t="s">
        <v>354</v>
      </c>
      <c r="C326" s="134"/>
      <c r="D326" s="134"/>
      <c r="E326" s="134"/>
      <c r="F326" s="134"/>
      <c r="G326" s="134"/>
      <c r="H326" s="135"/>
    </row>
    <row r="327" spans="1:20" s="34" customFormat="1" x14ac:dyDescent="0.35">
      <c r="A327" s="92" t="s">
        <v>153</v>
      </c>
      <c r="B327" s="165" t="s">
        <v>403</v>
      </c>
      <c r="C327" s="166"/>
      <c r="D327" s="166"/>
      <c r="E327" s="166"/>
      <c r="F327" s="166"/>
      <c r="G327" s="166"/>
      <c r="H327" s="167"/>
    </row>
    <row r="328" spans="1:20" s="34" customFormat="1" x14ac:dyDescent="0.35">
      <c r="A328" s="92" t="s">
        <v>153</v>
      </c>
      <c r="B328" s="110" t="s">
        <v>513</v>
      </c>
      <c r="C328" s="111"/>
      <c r="D328" s="111"/>
      <c r="E328" s="111"/>
      <c r="F328" s="111"/>
      <c r="G328" s="111"/>
      <c r="H328" s="112"/>
    </row>
    <row r="329" spans="1:20" s="34" customFormat="1" x14ac:dyDescent="0.35">
      <c r="A329" s="92" t="s">
        <v>153</v>
      </c>
      <c r="B329" s="110" t="s">
        <v>512</v>
      </c>
      <c r="C329" s="111"/>
      <c r="D329" s="111"/>
      <c r="E329" s="111"/>
      <c r="F329" s="111"/>
      <c r="G329" s="111"/>
      <c r="H329" s="112"/>
    </row>
    <row r="330" spans="1:20" s="34" customFormat="1" ht="63" customHeight="1" x14ac:dyDescent="0.35">
      <c r="A330" s="92" t="s">
        <v>153</v>
      </c>
      <c r="B330" s="110" t="s">
        <v>514</v>
      </c>
      <c r="C330" s="111"/>
      <c r="D330" s="111"/>
      <c r="E330" s="111"/>
      <c r="F330" s="111"/>
      <c r="G330" s="111"/>
      <c r="H330" s="112"/>
    </row>
    <row r="331" spans="1:20" x14ac:dyDescent="0.35">
      <c r="A331" s="224" t="s">
        <v>58</v>
      </c>
      <c r="B331" s="224"/>
      <c r="C331" s="224"/>
      <c r="D331" s="224"/>
      <c r="E331" s="224"/>
      <c r="F331" s="224"/>
      <c r="G331" s="224"/>
      <c r="H331" s="224"/>
      <c r="T331" s="34"/>
    </row>
    <row r="332" spans="1:20" x14ac:dyDescent="0.35">
      <c r="A332" s="185" t="s">
        <v>59</v>
      </c>
      <c r="B332" s="185"/>
      <c r="C332" s="185"/>
      <c r="D332" s="185"/>
      <c r="E332" s="185"/>
      <c r="F332" s="185"/>
      <c r="G332" s="185"/>
      <c r="H332" s="185"/>
      <c r="T332" s="34"/>
    </row>
    <row r="333" spans="1:20" ht="15.75" customHeight="1" x14ac:dyDescent="0.35">
      <c r="A333" s="225" t="s">
        <v>60</v>
      </c>
      <c r="B333" s="225"/>
      <c r="C333" s="225"/>
      <c r="D333" s="225"/>
      <c r="E333" s="225"/>
      <c r="F333" s="225"/>
      <c r="G333" s="225"/>
      <c r="H333" s="225"/>
      <c r="T333" s="34"/>
    </row>
    <row r="334" spans="1:20" x14ac:dyDescent="0.35">
      <c r="A334" s="185" t="s">
        <v>61</v>
      </c>
      <c r="B334" s="185"/>
      <c r="C334" s="185"/>
      <c r="D334" s="185"/>
      <c r="E334" s="185"/>
      <c r="F334" s="185"/>
      <c r="G334" s="185"/>
      <c r="H334" s="185"/>
      <c r="T334" s="34"/>
    </row>
    <row r="335" spans="1:20" x14ac:dyDescent="0.35">
      <c r="A335" s="185" t="s">
        <v>62</v>
      </c>
      <c r="B335" s="185"/>
      <c r="C335" s="185"/>
      <c r="D335" s="185"/>
      <c r="E335" s="185"/>
      <c r="F335" s="185"/>
      <c r="G335" s="185"/>
      <c r="H335" s="185"/>
      <c r="T335" s="34"/>
    </row>
    <row r="336" spans="1:20" x14ac:dyDescent="0.35">
      <c r="A336" s="185" t="s">
        <v>126</v>
      </c>
      <c r="B336" s="185"/>
      <c r="C336" s="185"/>
      <c r="D336" s="185"/>
      <c r="E336" s="185"/>
      <c r="F336" s="185"/>
      <c r="G336" s="185"/>
      <c r="H336" s="185"/>
      <c r="T336" s="34"/>
    </row>
    <row r="337" spans="1:8" ht="34" customHeight="1" x14ac:dyDescent="0.35">
      <c r="A337" s="214" t="s">
        <v>127</v>
      </c>
      <c r="B337" s="214"/>
      <c r="C337" s="214"/>
      <c r="D337" s="214"/>
      <c r="E337" s="214"/>
      <c r="F337" s="214"/>
      <c r="G337" s="214"/>
      <c r="H337" s="214"/>
    </row>
    <row r="338" spans="1:8" x14ac:dyDescent="0.35">
      <c r="A338" s="222" t="s">
        <v>74</v>
      </c>
      <c r="B338" s="222"/>
      <c r="C338" s="222" t="s">
        <v>404</v>
      </c>
      <c r="D338" s="222"/>
      <c r="E338" s="222" t="s">
        <v>104</v>
      </c>
      <c r="F338" s="222"/>
      <c r="G338" s="223" t="s">
        <v>407</v>
      </c>
      <c r="H338" s="223"/>
    </row>
    <row r="339" spans="1:8" x14ac:dyDescent="0.35">
      <c r="A339" s="221" t="s">
        <v>76</v>
      </c>
      <c r="B339" s="221"/>
      <c r="C339" s="221"/>
      <c r="D339" s="221"/>
      <c r="E339" s="221"/>
      <c r="F339" s="221"/>
      <c r="G339" s="221"/>
      <c r="H339" s="221"/>
    </row>
    <row r="340" spans="1:8" x14ac:dyDescent="0.35">
      <c r="A340" s="221"/>
      <c r="B340" s="221"/>
      <c r="C340" s="221"/>
      <c r="D340" s="221"/>
      <c r="E340" s="221"/>
      <c r="F340" s="221"/>
      <c r="G340" s="221"/>
      <c r="H340" s="221"/>
    </row>
    <row r="341" spans="1:8" x14ac:dyDescent="0.35">
      <c r="A341" s="221"/>
      <c r="B341" s="221"/>
      <c r="C341" s="221"/>
      <c r="D341" s="221"/>
      <c r="E341" s="221"/>
      <c r="F341" s="221"/>
      <c r="G341" s="221"/>
      <c r="H341" s="221"/>
    </row>
    <row r="342" spans="1:8" x14ac:dyDescent="0.35">
      <c r="A342" s="37" t="s">
        <v>63</v>
      </c>
      <c r="B342" s="38"/>
      <c r="C342" s="38"/>
      <c r="D342" s="37" t="str">
        <f>E9</f>
        <v>Corinthia Tower 1, 2 &amp; 6</v>
      </c>
      <c r="F342" s="38"/>
      <c r="G342" s="38"/>
      <c r="H342" s="38"/>
    </row>
    <row r="343" spans="1:8" x14ac:dyDescent="0.35">
      <c r="A343" s="38"/>
      <c r="B343" s="38"/>
      <c r="C343" s="38"/>
      <c r="D343" s="38"/>
      <c r="E343" s="38"/>
      <c r="F343" s="38"/>
      <c r="G343" s="38"/>
      <c r="H343" s="38"/>
    </row>
    <row r="344" spans="1:8" x14ac:dyDescent="0.35">
      <c r="A344" s="38"/>
      <c r="B344" s="38"/>
      <c r="C344" s="38"/>
      <c r="D344" s="38"/>
      <c r="E344" s="38"/>
      <c r="F344" s="38"/>
      <c r="G344" s="38"/>
      <c r="H344" s="38"/>
    </row>
    <row r="345" spans="1:8" ht="15" customHeight="1" x14ac:dyDescent="0.35"/>
    <row r="385" spans="1:1" x14ac:dyDescent="0.35">
      <c r="A385" s="40" t="s">
        <v>164</v>
      </c>
    </row>
    <row r="427" spans="1:1" ht="16" customHeight="1" x14ac:dyDescent="0.35"/>
    <row r="428" spans="1:1" x14ac:dyDescent="0.35">
      <c r="A428" s="40" t="s">
        <v>64</v>
      </c>
    </row>
  </sheetData>
  <mergeCells count="654">
    <mergeCell ref="D301:H301"/>
    <mergeCell ref="D300:H300"/>
    <mergeCell ref="B329:H329"/>
    <mergeCell ref="D308:H309"/>
    <mergeCell ref="D310:H310"/>
    <mergeCell ref="D311:H311"/>
    <mergeCell ref="I191:P191"/>
    <mergeCell ref="A302:H302"/>
    <mergeCell ref="A303:B303"/>
    <mergeCell ref="L303:M303"/>
    <mergeCell ref="A304:B304"/>
    <mergeCell ref="L304:M304"/>
    <mergeCell ref="A305:B305"/>
    <mergeCell ref="L305:M305"/>
    <mergeCell ref="A306:B306"/>
    <mergeCell ref="L306:M306"/>
    <mergeCell ref="D296:H296"/>
    <mergeCell ref="A297:H297"/>
    <mergeCell ref="A298:B298"/>
    <mergeCell ref="L298:M298"/>
    <mergeCell ref="A299:B299"/>
    <mergeCell ref="L299:M299"/>
    <mergeCell ref="A300:B300"/>
    <mergeCell ref="L300:M300"/>
    <mergeCell ref="A301:B301"/>
    <mergeCell ref="L301:M301"/>
    <mergeCell ref="A309:B309"/>
    <mergeCell ref="L309:M309"/>
    <mergeCell ref="A310:B310"/>
    <mergeCell ref="L310:M310"/>
    <mergeCell ref="A311:B311"/>
    <mergeCell ref="L311:M311"/>
    <mergeCell ref="A287:H287"/>
    <mergeCell ref="A288:B288"/>
    <mergeCell ref="L288:M288"/>
    <mergeCell ref="A289:B289"/>
    <mergeCell ref="L289:M289"/>
    <mergeCell ref="A290:B290"/>
    <mergeCell ref="L290:M290"/>
    <mergeCell ref="A291:B291"/>
    <mergeCell ref="L291:M291"/>
    <mergeCell ref="A292:H292"/>
    <mergeCell ref="A293:B293"/>
    <mergeCell ref="L293:M293"/>
    <mergeCell ref="A294:B294"/>
    <mergeCell ref="L294:M294"/>
    <mergeCell ref="A295:B295"/>
    <mergeCell ref="L295:M295"/>
    <mergeCell ref="A296:B296"/>
    <mergeCell ref="L296:M296"/>
    <mergeCell ref="A252:H252"/>
    <mergeCell ref="A253:B253"/>
    <mergeCell ref="L253:M253"/>
    <mergeCell ref="A254:B254"/>
    <mergeCell ref="L254:M254"/>
    <mergeCell ref="A255:B255"/>
    <mergeCell ref="L255:M255"/>
    <mergeCell ref="D253:H253"/>
    <mergeCell ref="D254:H255"/>
    <mergeCell ref="L258:M258"/>
    <mergeCell ref="L259:M259"/>
    <mergeCell ref="L268:M268"/>
    <mergeCell ref="L269:M269"/>
    <mergeCell ref="L270:M270"/>
    <mergeCell ref="L271:M271"/>
    <mergeCell ref="L278:M278"/>
    <mergeCell ref="A279:B279"/>
    <mergeCell ref="L279:M279"/>
    <mergeCell ref="A280:B280"/>
    <mergeCell ref="L280:M280"/>
    <mergeCell ref="A281:B281"/>
    <mergeCell ref="L281:M281"/>
    <mergeCell ref="D280:H280"/>
    <mergeCell ref="L247:M247"/>
    <mergeCell ref="D246:H246"/>
    <mergeCell ref="A248:H248"/>
    <mergeCell ref="A249:B249"/>
    <mergeCell ref="L249:M249"/>
    <mergeCell ref="A250:B250"/>
    <mergeCell ref="L250:M250"/>
    <mergeCell ref="A251:B251"/>
    <mergeCell ref="L251:M251"/>
    <mergeCell ref="A266:B266"/>
    <mergeCell ref="L266:M266"/>
    <mergeCell ref="D265:H266"/>
    <mergeCell ref="A267:H267"/>
    <mergeCell ref="A272:H272"/>
    <mergeCell ref="A256:H256"/>
    <mergeCell ref="D275:H276"/>
    <mergeCell ref="A276:B276"/>
    <mergeCell ref="L276:M276"/>
    <mergeCell ref="D258:H258"/>
    <mergeCell ref="D260:H261"/>
    <mergeCell ref="A262:H262"/>
    <mergeCell ref="A263:B263"/>
    <mergeCell ref="L263:M263"/>
    <mergeCell ref="L237:M237"/>
    <mergeCell ref="D237:H237"/>
    <mergeCell ref="A243:H243"/>
    <mergeCell ref="A244:B244"/>
    <mergeCell ref="L244:M244"/>
    <mergeCell ref="A245:B245"/>
    <mergeCell ref="L245:M245"/>
    <mergeCell ref="A246:B246"/>
    <mergeCell ref="L246:M246"/>
    <mergeCell ref="A238:H238"/>
    <mergeCell ref="A239:B239"/>
    <mergeCell ref="L239:M239"/>
    <mergeCell ref="A240:B240"/>
    <mergeCell ref="L240:M240"/>
    <mergeCell ref="A241:B241"/>
    <mergeCell ref="L241:M241"/>
    <mergeCell ref="A242:B242"/>
    <mergeCell ref="L242:M242"/>
    <mergeCell ref="L232:M232"/>
    <mergeCell ref="D231:H231"/>
    <mergeCell ref="D232:H232"/>
    <mergeCell ref="A233:H233"/>
    <mergeCell ref="A234:B234"/>
    <mergeCell ref="L234:M234"/>
    <mergeCell ref="A235:B235"/>
    <mergeCell ref="L235:M235"/>
    <mergeCell ref="A236:B236"/>
    <mergeCell ref="L236:M236"/>
    <mergeCell ref="L227:M227"/>
    <mergeCell ref="A228:H228"/>
    <mergeCell ref="A229:B229"/>
    <mergeCell ref="L229:M229"/>
    <mergeCell ref="A230:B230"/>
    <mergeCell ref="L230:M230"/>
    <mergeCell ref="A231:B231"/>
    <mergeCell ref="L231:M231"/>
    <mergeCell ref="D226:H226"/>
    <mergeCell ref="D227:H227"/>
    <mergeCell ref="L216:M216"/>
    <mergeCell ref="A217:B217"/>
    <mergeCell ref="L217:M217"/>
    <mergeCell ref="A223:H223"/>
    <mergeCell ref="A224:B224"/>
    <mergeCell ref="L224:M224"/>
    <mergeCell ref="A225:B225"/>
    <mergeCell ref="L225:M225"/>
    <mergeCell ref="A226:B226"/>
    <mergeCell ref="L226:M226"/>
    <mergeCell ref="A218:H218"/>
    <mergeCell ref="A219:B219"/>
    <mergeCell ref="L219:M219"/>
    <mergeCell ref="A220:B220"/>
    <mergeCell ref="L220:M220"/>
    <mergeCell ref="A221:B221"/>
    <mergeCell ref="D221:H222"/>
    <mergeCell ref="L221:M221"/>
    <mergeCell ref="A222:B222"/>
    <mergeCell ref="L222:M222"/>
    <mergeCell ref="A214:B214"/>
    <mergeCell ref="L214:M214"/>
    <mergeCell ref="A215:B215"/>
    <mergeCell ref="L215:M215"/>
    <mergeCell ref="A213:H213"/>
    <mergeCell ref="D214:H214"/>
    <mergeCell ref="E43:H43"/>
    <mergeCell ref="A43:D43"/>
    <mergeCell ref="A84:B84"/>
    <mergeCell ref="A50:B50"/>
    <mergeCell ref="D67:H67"/>
    <mergeCell ref="C52:E52"/>
    <mergeCell ref="A121:E121"/>
    <mergeCell ref="G144:G145"/>
    <mergeCell ref="A61:H61"/>
    <mergeCell ref="A62:C62"/>
    <mergeCell ref="A77:B77"/>
    <mergeCell ref="A75:B75"/>
    <mergeCell ref="C75:H75"/>
    <mergeCell ref="A70:C70"/>
    <mergeCell ref="D70:H70"/>
    <mergeCell ref="C77:H77"/>
    <mergeCell ref="A71:C71"/>
    <mergeCell ref="D71:H71"/>
    <mergeCell ref="A312:H312"/>
    <mergeCell ref="A72:C72"/>
    <mergeCell ref="D73:H73"/>
    <mergeCell ref="A79:B79"/>
    <mergeCell ref="G78:H78"/>
    <mergeCell ref="A87:B87"/>
    <mergeCell ref="A88:B88"/>
    <mergeCell ref="A83:B83"/>
    <mergeCell ref="A216:B216"/>
    <mergeCell ref="E78:F78"/>
    <mergeCell ref="A85:B85"/>
    <mergeCell ref="A80:B80"/>
    <mergeCell ref="A82:B82"/>
    <mergeCell ref="A151:H151"/>
    <mergeCell ref="E136:F136"/>
    <mergeCell ref="A142:H142"/>
    <mergeCell ref="A152:A153"/>
    <mergeCell ref="F152:F153"/>
    <mergeCell ref="A141:B141"/>
    <mergeCell ref="A100:B100"/>
    <mergeCell ref="A101:B101"/>
    <mergeCell ref="A120:E120"/>
    <mergeCell ref="A117:E117"/>
    <mergeCell ref="F121:H121"/>
    <mergeCell ref="I15:P15"/>
    <mergeCell ref="F127:H127"/>
    <mergeCell ref="F125:H125"/>
    <mergeCell ref="A143:H143"/>
    <mergeCell ref="G131:H131"/>
    <mergeCell ref="A126:E126"/>
    <mergeCell ref="A148:B148"/>
    <mergeCell ref="A60:B60"/>
    <mergeCell ref="C60:E60"/>
    <mergeCell ref="D62:H62"/>
    <mergeCell ref="F126:H126"/>
    <mergeCell ref="E131:F131"/>
    <mergeCell ref="A131:B131"/>
    <mergeCell ref="A133:B133"/>
    <mergeCell ref="C136:D136"/>
    <mergeCell ref="D72:H72"/>
    <mergeCell ref="D63:H63"/>
    <mergeCell ref="G60:H60"/>
    <mergeCell ref="A54:B55"/>
    <mergeCell ref="C59:E59"/>
    <mergeCell ref="G59:H59"/>
    <mergeCell ref="G54:H54"/>
    <mergeCell ref="A56:B57"/>
    <mergeCell ref="C56:E56"/>
    <mergeCell ref="A336:H336"/>
    <mergeCell ref="A333:H333"/>
    <mergeCell ref="A136:B136"/>
    <mergeCell ref="D152:D153"/>
    <mergeCell ref="E152:E153"/>
    <mergeCell ref="A97:B97"/>
    <mergeCell ref="A99:B99"/>
    <mergeCell ref="F118:H118"/>
    <mergeCell ref="G132:H132"/>
    <mergeCell ref="A102:B102"/>
    <mergeCell ref="F124:H124"/>
    <mergeCell ref="C131:D131"/>
    <mergeCell ref="C140:D140"/>
    <mergeCell ref="B317:H317"/>
    <mergeCell ref="A332:H332"/>
    <mergeCell ref="F117:H117"/>
    <mergeCell ref="F122:H122"/>
    <mergeCell ref="A150:B150"/>
    <mergeCell ref="A149:B149"/>
    <mergeCell ref="A123:E123"/>
    <mergeCell ref="F123:H123"/>
    <mergeCell ref="A125:E125"/>
    <mergeCell ref="F120:H120"/>
    <mergeCell ref="A124:E124"/>
    <mergeCell ref="B327:H327"/>
    <mergeCell ref="B325:H325"/>
    <mergeCell ref="B324:H324"/>
    <mergeCell ref="D216:H217"/>
    <mergeCell ref="A227:B227"/>
    <mergeCell ref="A232:B232"/>
    <mergeCell ref="A237:B237"/>
    <mergeCell ref="A147:B147"/>
    <mergeCell ref="B322:H322"/>
    <mergeCell ref="B320:H320"/>
    <mergeCell ref="B313:H313"/>
    <mergeCell ref="B314:H314"/>
    <mergeCell ref="B316:H316"/>
    <mergeCell ref="A154:H154"/>
    <mergeCell ref="A155:H155"/>
    <mergeCell ref="A247:B247"/>
    <mergeCell ref="A257:H257"/>
    <mergeCell ref="A261:B261"/>
    <mergeCell ref="A268:B268"/>
    <mergeCell ref="A269:B269"/>
    <mergeCell ref="A270:B270"/>
    <mergeCell ref="D270:H271"/>
    <mergeCell ref="A271:B271"/>
    <mergeCell ref="A278:B278"/>
    <mergeCell ref="A339:H341"/>
    <mergeCell ref="A338:B338"/>
    <mergeCell ref="E338:F338"/>
    <mergeCell ref="C338:D338"/>
    <mergeCell ref="G338:H338"/>
    <mergeCell ref="A130:H130"/>
    <mergeCell ref="A128:E128"/>
    <mergeCell ref="F128:H128"/>
    <mergeCell ref="A129:E129"/>
    <mergeCell ref="F129:H129"/>
    <mergeCell ref="A137:B137"/>
    <mergeCell ref="A132:B132"/>
    <mergeCell ref="A334:H334"/>
    <mergeCell ref="A135:H135"/>
    <mergeCell ref="A337:H337"/>
    <mergeCell ref="A335:H335"/>
    <mergeCell ref="A331:H331"/>
    <mergeCell ref="G136:H136"/>
    <mergeCell ref="B318:H318"/>
    <mergeCell ref="C141:D141"/>
    <mergeCell ref="G138:H138"/>
    <mergeCell ref="A258:B258"/>
    <mergeCell ref="A259:B259"/>
    <mergeCell ref="B326:H32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4:C74"/>
    <mergeCell ref="D74:H74"/>
    <mergeCell ref="A73:C73"/>
    <mergeCell ref="A63:C63"/>
    <mergeCell ref="C54:E54"/>
    <mergeCell ref="A78:B78"/>
    <mergeCell ref="A46:D46"/>
    <mergeCell ref="A47:D47"/>
    <mergeCell ref="D69:H69"/>
    <mergeCell ref="A65:C67"/>
    <mergeCell ref="D65:H65"/>
    <mergeCell ref="D66:H66"/>
    <mergeCell ref="A44:D44"/>
    <mergeCell ref="E44:H44"/>
    <mergeCell ref="E45:H45"/>
    <mergeCell ref="E46:H46"/>
    <mergeCell ref="E47:H47"/>
    <mergeCell ref="C57:H57"/>
    <mergeCell ref="A48:H48"/>
    <mergeCell ref="D64:H64"/>
    <mergeCell ref="A64:C64"/>
    <mergeCell ref="A45:D45"/>
    <mergeCell ref="A49:B49"/>
    <mergeCell ref="C49:H49"/>
    <mergeCell ref="C53:E53"/>
    <mergeCell ref="G53:H53"/>
    <mergeCell ref="G52:H52"/>
    <mergeCell ref="A91:B91"/>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0:B40"/>
    <mergeCell ref="C40:H40"/>
    <mergeCell ref="F144:F145"/>
    <mergeCell ref="C132:D132"/>
    <mergeCell ref="E132:F132"/>
    <mergeCell ref="B144:B145"/>
    <mergeCell ref="A144:A145"/>
    <mergeCell ref="C152:C153"/>
    <mergeCell ref="G152:G153"/>
    <mergeCell ref="G141:H141"/>
    <mergeCell ref="C55:H55"/>
    <mergeCell ref="A114:B114"/>
    <mergeCell ref="A115:B115"/>
    <mergeCell ref="A86:B86"/>
    <mergeCell ref="C137:D137"/>
    <mergeCell ref="E137:F137"/>
    <mergeCell ref="G137:H137"/>
    <mergeCell ref="A118:E118"/>
    <mergeCell ref="A89:B89"/>
    <mergeCell ref="C89:H89"/>
    <mergeCell ref="A146:H146"/>
    <mergeCell ref="E144:E145"/>
    <mergeCell ref="A93:B93"/>
    <mergeCell ref="C91:H91"/>
    <mergeCell ref="A81:B81"/>
    <mergeCell ref="E79:F88"/>
    <mergeCell ref="G79:H88"/>
    <mergeCell ref="B323:H323"/>
    <mergeCell ref="A122:E122"/>
    <mergeCell ref="A140:B140"/>
    <mergeCell ref="E140:F140"/>
    <mergeCell ref="A127:E127"/>
    <mergeCell ref="G140:H140"/>
    <mergeCell ref="C133:D133"/>
    <mergeCell ref="E133:F133"/>
    <mergeCell ref="G133:H133"/>
    <mergeCell ref="A134:B134"/>
    <mergeCell ref="C134:D134"/>
    <mergeCell ref="E134:F134"/>
    <mergeCell ref="G134:H134"/>
    <mergeCell ref="A138:B138"/>
    <mergeCell ref="C138:D138"/>
    <mergeCell ref="E138:F138"/>
    <mergeCell ref="A98:B98"/>
    <mergeCell ref="G92:H92"/>
    <mergeCell ref="E141:F141"/>
    <mergeCell ref="B321:H321"/>
    <mergeCell ref="B319:H319"/>
    <mergeCell ref="A107:B107"/>
    <mergeCell ref="E107:F116"/>
    <mergeCell ref="G107:H116"/>
    <mergeCell ref="A108:B108"/>
    <mergeCell ref="A109:B109"/>
    <mergeCell ref="A110:B110"/>
    <mergeCell ref="A111:B111"/>
    <mergeCell ref="A112:B112"/>
    <mergeCell ref="A113:B113"/>
    <mergeCell ref="A92:B92"/>
    <mergeCell ref="E92:F92"/>
    <mergeCell ref="E93:F102"/>
    <mergeCell ref="A103:B103"/>
    <mergeCell ref="C103:H103"/>
    <mergeCell ref="A105:B105"/>
    <mergeCell ref="C105:H105"/>
    <mergeCell ref="A106:B106"/>
    <mergeCell ref="E106:F106"/>
    <mergeCell ref="G106:H106"/>
    <mergeCell ref="A94:B94"/>
    <mergeCell ref="A95:B95"/>
    <mergeCell ref="G93:H102"/>
    <mergeCell ref="A96:B96"/>
    <mergeCell ref="A116:B116"/>
    <mergeCell ref="C144:C145"/>
    <mergeCell ref="B152:B153"/>
    <mergeCell ref="B315:H315"/>
    <mergeCell ref="L150:M150"/>
    <mergeCell ref="L149:M149"/>
    <mergeCell ref="L148:M148"/>
    <mergeCell ref="L147:M147"/>
    <mergeCell ref="F119:H119"/>
    <mergeCell ref="A119:E119"/>
    <mergeCell ref="D144:D145"/>
    <mergeCell ref="A211:H211"/>
    <mergeCell ref="A212:H212"/>
    <mergeCell ref="A260:B260"/>
    <mergeCell ref="L260:M260"/>
    <mergeCell ref="L261:M261"/>
    <mergeCell ref="A284:B284"/>
    <mergeCell ref="L284:M284"/>
    <mergeCell ref="A285:B285"/>
    <mergeCell ref="L285:M285"/>
    <mergeCell ref="A282:H282"/>
    <mergeCell ref="A283:B283"/>
    <mergeCell ref="L283:M283"/>
    <mergeCell ref="A286:B286"/>
    <mergeCell ref="L286:M286"/>
    <mergeCell ref="A264:B264"/>
    <mergeCell ref="L264:M264"/>
    <mergeCell ref="A265:B265"/>
    <mergeCell ref="L265:M265"/>
    <mergeCell ref="A277:H277"/>
    <mergeCell ref="A307:H307"/>
    <mergeCell ref="A308:B308"/>
    <mergeCell ref="L308:M308"/>
    <mergeCell ref="A139:B139"/>
    <mergeCell ref="C139:D139"/>
    <mergeCell ref="E139:F139"/>
    <mergeCell ref="G139:H139"/>
    <mergeCell ref="A273:B273"/>
    <mergeCell ref="L273:M273"/>
    <mergeCell ref="A274:B274"/>
    <mergeCell ref="L274:M274"/>
    <mergeCell ref="A275:B275"/>
    <mergeCell ref="L275:M275"/>
    <mergeCell ref="A156:H156"/>
    <mergeCell ref="A157:B157"/>
    <mergeCell ref="L157:M157"/>
    <mergeCell ref="A158:B158"/>
    <mergeCell ref="L158:M158"/>
    <mergeCell ref="A159:B159"/>
    <mergeCell ref="L159:M159"/>
    <mergeCell ref="A160:B160"/>
    <mergeCell ref="L160:M160"/>
    <mergeCell ref="D159:H160"/>
    <mergeCell ref="D157:H157"/>
    <mergeCell ref="A161:H161"/>
    <mergeCell ref="A162:B162"/>
    <mergeCell ref="L162:M162"/>
    <mergeCell ref="A163:B163"/>
    <mergeCell ref="L163:M163"/>
    <mergeCell ref="A164:B164"/>
    <mergeCell ref="L164:M164"/>
    <mergeCell ref="A165:B165"/>
    <mergeCell ref="L165:M165"/>
    <mergeCell ref="D164:H165"/>
    <mergeCell ref="A166:H166"/>
    <mergeCell ref="A167:B167"/>
    <mergeCell ref="L167:M167"/>
    <mergeCell ref="A168:B168"/>
    <mergeCell ref="L168:M168"/>
    <mergeCell ref="A169:B169"/>
    <mergeCell ref="L169:M169"/>
    <mergeCell ref="A170:B170"/>
    <mergeCell ref="L170:M170"/>
    <mergeCell ref="D169:H169"/>
    <mergeCell ref="D170:H170"/>
    <mergeCell ref="A171:H171"/>
    <mergeCell ref="A172:B172"/>
    <mergeCell ref="L172:M172"/>
    <mergeCell ref="A173:B173"/>
    <mergeCell ref="L173:M173"/>
    <mergeCell ref="A174:B174"/>
    <mergeCell ref="D174:H175"/>
    <mergeCell ref="L174:M174"/>
    <mergeCell ref="A175:B175"/>
    <mergeCell ref="L175:M175"/>
    <mergeCell ref="A176:H176"/>
    <mergeCell ref="A177:B177"/>
    <mergeCell ref="L177:M177"/>
    <mergeCell ref="A178:B178"/>
    <mergeCell ref="L178:M178"/>
    <mergeCell ref="A179:B179"/>
    <mergeCell ref="L179:M179"/>
    <mergeCell ref="A180:B180"/>
    <mergeCell ref="L180:M180"/>
    <mergeCell ref="D180:H180"/>
    <mergeCell ref="A181:H181"/>
    <mergeCell ref="A182:B182"/>
    <mergeCell ref="L182:M182"/>
    <mergeCell ref="A183:B183"/>
    <mergeCell ref="L183:M183"/>
    <mergeCell ref="A184:B184"/>
    <mergeCell ref="L184:M184"/>
    <mergeCell ref="A185:B185"/>
    <mergeCell ref="L185:M185"/>
    <mergeCell ref="A186:H186"/>
    <mergeCell ref="A187:B187"/>
    <mergeCell ref="L187:M187"/>
    <mergeCell ref="A188:B188"/>
    <mergeCell ref="L188:M188"/>
    <mergeCell ref="A189:B189"/>
    <mergeCell ref="L189:M189"/>
    <mergeCell ref="A190:B190"/>
    <mergeCell ref="L190:M190"/>
    <mergeCell ref="A197:B197"/>
    <mergeCell ref="L197:M197"/>
    <mergeCell ref="A198:B198"/>
    <mergeCell ref="L198:M198"/>
    <mergeCell ref="A199:B199"/>
    <mergeCell ref="L199:M199"/>
    <mergeCell ref="A200:B200"/>
    <mergeCell ref="L200:M200"/>
    <mergeCell ref="A191:H191"/>
    <mergeCell ref="A192:B192"/>
    <mergeCell ref="L192:M192"/>
    <mergeCell ref="A193:B193"/>
    <mergeCell ref="L193:M193"/>
    <mergeCell ref="A194:B194"/>
    <mergeCell ref="L194:M194"/>
    <mergeCell ref="A195:B195"/>
    <mergeCell ref="L195:M195"/>
    <mergeCell ref="D195:H195"/>
    <mergeCell ref="I46:L46"/>
    <mergeCell ref="B328:H328"/>
    <mergeCell ref="B330:H330"/>
    <mergeCell ref="A206:H206"/>
    <mergeCell ref="A207:B207"/>
    <mergeCell ref="L207:M207"/>
    <mergeCell ref="A208:B208"/>
    <mergeCell ref="L208:M208"/>
    <mergeCell ref="A209:B209"/>
    <mergeCell ref="L209:M209"/>
    <mergeCell ref="A210:B210"/>
    <mergeCell ref="L210:M210"/>
    <mergeCell ref="D207:H209"/>
    <mergeCell ref="D210:H210"/>
    <mergeCell ref="A201:H201"/>
    <mergeCell ref="A202:B202"/>
    <mergeCell ref="L202:M202"/>
    <mergeCell ref="A203:B203"/>
    <mergeCell ref="L203:M203"/>
    <mergeCell ref="A204:B204"/>
    <mergeCell ref="L204:M204"/>
    <mergeCell ref="A205:B205"/>
    <mergeCell ref="L205:M205"/>
    <mergeCell ref="A196:H196"/>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338:H338">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4:B145">
      <formula1>"Shop No. (Sale Plan),Sale / Rehab,Sale / Mhada"</formula1>
    </dataValidation>
    <dataValidation type="list" allowBlank="1" showInputMessage="1" showErrorMessage="1" sqref="B152:B15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2:E153">
      <formula1>"Deck Area,Balcony Area,Chajja Area,Cornice Area,AP Area,WS Area"</formula1>
    </dataValidation>
    <dataValidation type="list" allowBlank="1" showInputMessage="1" showErrorMessage="1" sqref="H145 H15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4 H152">
      <formula1>"Saleable area Loading :,Builder Saleable Area"</formula1>
    </dataValidation>
    <dataValidation type="list" allowBlank="1" showInputMessage="1" showErrorMessage="1" sqref="D144:D145 D152:D153">
      <formula1>"Carpet area,RERA Carpet area"</formula1>
    </dataValidation>
  </dataValidations>
  <hyperlinks>
    <hyperlink ref="C40" r:id="rId1"/>
    <hyperlink ref="I71" display="https://www.corinthiabhandup.com/lodha-group/lodha-corinthia/?utm_source=google&amp;utm_medium=cpc&amp;utm_campaign=Lodha%20Corinthia%20Central&amp;utm_term=lodha%20corinthia&amp;utm_Physical_Location=9300468&amp;utm_Targetid=kwd-2339222116523&amp;utm_Target=&amp;utm_Placement=&amp;utm_"/>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41" max="7" man="1"/>
    <brk id="341" max="16383" man="1"/>
    <brk id="384" max="16383" man="1"/>
    <brk id="42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5" t="s">
        <v>105</v>
      </c>
      <c r="C3" s="245"/>
      <c r="D3" s="245"/>
      <c r="E3" s="245"/>
      <c r="F3" s="245"/>
      <c r="G3" s="245"/>
      <c r="H3" s="24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0"/>
      <c r="C4" s="50" t="s">
        <v>11</v>
      </c>
      <c r="D4" s="51" t="s">
        <v>181</v>
      </c>
      <c r="E4" s="51" t="s">
        <v>191</v>
      </c>
      <c r="F4" s="51" t="s">
        <v>173</v>
      </c>
      <c r="G4" s="51" t="s">
        <v>196</v>
      </c>
      <c r="H4" s="51" t="s">
        <v>214</v>
      </c>
      <c r="J4" t="s">
        <v>196</v>
      </c>
      <c r="K4" t="s">
        <v>212</v>
      </c>
    </row>
    <row r="5" spans="2:11" x14ac:dyDescent="0.35">
      <c r="B5" s="50"/>
      <c r="C5" s="50"/>
      <c r="D5" s="51" t="s">
        <v>182</v>
      </c>
      <c r="E5" s="51" t="s">
        <v>189</v>
      </c>
      <c r="F5" s="51" t="s">
        <v>211</v>
      </c>
      <c r="G5" s="51" t="s">
        <v>197</v>
      </c>
      <c r="H5" s="51" t="s">
        <v>215</v>
      </c>
    </row>
    <row r="6" spans="2:11" x14ac:dyDescent="0.35">
      <c r="B6" s="50"/>
      <c r="C6" s="50"/>
      <c r="D6" s="51" t="s">
        <v>183</v>
      </c>
      <c r="E6" s="51" t="s">
        <v>190</v>
      </c>
      <c r="F6" s="51" t="s">
        <v>212</v>
      </c>
      <c r="G6" s="51" t="s">
        <v>198</v>
      </c>
      <c r="H6" s="51" t="s">
        <v>228</v>
      </c>
    </row>
    <row r="7" spans="2:11" x14ac:dyDescent="0.35">
      <c r="B7" s="50"/>
      <c r="C7" s="50"/>
      <c r="D7" s="51" t="s">
        <v>184</v>
      </c>
      <c r="E7" s="51" t="s">
        <v>192</v>
      </c>
      <c r="F7" s="51" t="s">
        <v>213</v>
      </c>
      <c r="G7" s="51" t="s">
        <v>199</v>
      </c>
      <c r="H7" s="51" t="s">
        <v>216</v>
      </c>
    </row>
    <row r="8" spans="2:11" x14ac:dyDescent="0.35">
      <c r="B8" s="50"/>
      <c r="C8" s="50"/>
      <c r="D8" s="51" t="s">
        <v>185</v>
      </c>
      <c r="E8" s="51" t="s">
        <v>193</v>
      </c>
      <c r="F8" s="51"/>
      <c r="G8" s="51" t="s">
        <v>200</v>
      </c>
      <c r="H8" s="51" t="s">
        <v>217</v>
      </c>
    </row>
    <row r="9" spans="2:11" x14ac:dyDescent="0.35">
      <c r="B9" s="50"/>
      <c r="C9" s="50"/>
      <c r="D9" s="51" t="s">
        <v>186</v>
      </c>
      <c r="E9" s="51" t="s">
        <v>191</v>
      </c>
      <c r="F9" s="51"/>
      <c r="G9" s="51" t="s">
        <v>201</v>
      </c>
      <c r="H9" s="51" t="s">
        <v>218</v>
      </c>
    </row>
    <row r="10" spans="2:11" x14ac:dyDescent="0.35">
      <c r="B10" s="50"/>
      <c r="C10" s="50"/>
      <c r="D10" s="51" t="s">
        <v>187</v>
      </c>
      <c r="E10" s="51" t="s">
        <v>194</v>
      </c>
      <c r="F10" s="51"/>
      <c r="G10" s="51" t="s">
        <v>202</v>
      </c>
      <c r="H10" s="51" t="s">
        <v>219</v>
      </c>
    </row>
    <row r="11" spans="2:11" x14ac:dyDescent="0.35">
      <c r="B11" s="50"/>
      <c r="C11" s="50"/>
      <c r="D11" s="51" t="s">
        <v>188</v>
      </c>
      <c r="E11" s="51" t="s">
        <v>195</v>
      </c>
      <c r="F11" s="51"/>
      <c r="G11" s="51" t="s">
        <v>203</v>
      </c>
      <c r="H11" s="51" t="s">
        <v>220</v>
      </c>
    </row>
    <row r="12" spans="2:11" x14ac:dyDescent="0.35">
      <c r="B12" s="50"/>
      <c r="C12" s="50"/>
      <c r="D12" s="51"/>
      <c r="E12" s="51"/>
      <c r="F12" s="51"/>
      <c r="G12" s="51" t="s">
        <v>204</v>
      </c>
      <c r="H12" s="51" t="s">
        <v>221</v>
      </c>
    </row>
    <row r="13" spans="2:11" x14ac:dyDescent="0.35">
      <c r="B13" s="50"/>
      <c r="C13" s="50"/>
      <c r="D13" s="51"/>
      <c r="E13" s="51"/>
      <c r="F13" s="51"/>
      <c r="G13" s="51" t="s">
        <v>205</v>
      </c>
      <c r="H13" s="51" t="s">
        <v>222</v>
      </c>
    </row>
    <row r="14" spans="2:11" x14ac:dyDescent="0.35">
      <c r="B14" s="50"/>
      <c r="C14" s="50"/>
      <c r="D14" s="51"/>
      <c r="E14" s="51"/>
      <c r="F14" s="51"/>
      <c r="G14" s="51" t="s">
        <v>206</v>
      </c>
      <c r="H14" s="51" t="s">
        <v>223</v>
      </c>
    </row>
    <row r="15" spans="2:11" x14ac:dyDescent="0.35">
      <c r="B15" s="50"/>
      <c r="C15" s="50"/>
      <c r="D15" s="51"/>
      <c r="E15" s="51"/>
      <c r="F15" s="51"/>
      <c r="G15" s="51" t="s">
        <v>207</v>
      </c>
      <c r="H15" s="51" t="s">
        <v>224</v>
      </c>
    </row>
    <row r="16" spans="2:11" x14ac:dyDescent="0.35">
      <c r="B16" s="50"/>
      <c r="C16" s="50"/>
      <c r="D16" s="51"/>
      <c r="E16" s="51"/>
      <c r="F16" s="51"/>
      <c r="G16" s="51" t="s">
        <v>208</v>
      </c>
      <c r="H16" s="51" t="s">
        <v>225</v>
      </c>
    </row>
    <row r="17" spans="2:8" x14ac:dyDescent="0.35">
      <c r="B17" s="50"/>
      <c r="C17" s="50"/>
      <c r="D17" s="51"/>
      <c r="E17" s="51"/>
      <c r="F17" s="51"/>
      <c r="G17" s="51" t="s">
        <v>209</v>
      </c>
      <c r="H17" s="51" t="s">
        <v>226</v>
      </c>
    </row>
    <row r="18" spans="2:8" x14ac:dyDescent="0.35">
      <c r="B18" s="50"/>
      <c r="C18" s="50"/>
      <c r="D18" s="51"/>
      <c r="E18" s="51"/>
      <c r="F18" s="51"/>
      <c r="G18" s="51" t="s">
        <v>210</v>
      </c>
      <c r="H18" s="51" t="s">
        <v>227</v>
      </c>
    </row>
    <row r="24" spans="2:8" x14ac:dyDescent="0.35">
      <c r="C24" t="s">
        <v>170</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170</v>
      </c>
    </row>
    <row r="33" spans="3:11" x14ac:dyDescent="0.35">
      <c r="J33">
        <v>1</v>
      </c>
      <c r="K33">
        <v>2</v>
      </c>
    </row>
    <row r="34" spans="3:11" x14ac:dyDescent="0.35">
      <c r="C34" s="53" t="s">
        <v>238</v>
      </c>
      <c r="D34" s="51" t="s">
        <v>236</v>
      </c>
      <c r="E34" s="51" t="s">
        <v>241</v>
      </c>
      <c r="F34" s="51" t="s">
        <v>239</v>
      </c>
      <c r="G34" s="51" t="s">
        <v>240</v>
      </c>
      <c r="H34" s="51" t="s">
        <v>242</v>
      </c>
      <c r="J34" t="s">
        <v>196</v>
      </c>
      <c r="K34" t="s">
        <v>212</v>
      </c>
    </row>
    <row r="35" spans="3:11" x14ac:dyDescent="0.35">
      <c r="C35" s="50" t="s">
        <v>237</v>
      </c>
      <c r="D35" s="51" t="s">
        <v>171</v>
      </c>
      <c r="E35" s="51" t="s">
        <v>246</v>
      </c>
      <c r="F35" s="51" t="s">
        <v>248</v>
      </c>
      <c r="G35" s="51" t="s">
        <v>250</v>
      </c>
      <c r="H35" s="51"/>
    </row>
    <row r="36" spans="3:11" x14ac:dyDescent="0.35">
      <c r="C36" s="50"/>
      <c r="D36" s="51" t="s">
        <v>243</v>
      </c>
      <c r="E36" s="51" t="s">
        <v>247</v>
      </c>
      <c r="F36" s="51" t="s">
        <v>249</v>
      </c>
      <c r="G36" s="51" t="s">
        <v>251</v>
      </c>
      <c r="H36" s="51"/>
    </row>
    <row r="37" spans="3:11" x14ac:dyDescent="0.35">
      <c r="C37" s="50"/>
      <c r="D37" s="51" t="s">
        <v>244</v>
      </c>
      <c r="E37" s="51"/>
      <c r="F37" s="51"/>
      <c r="G37" s="51" t="s">
        <v>252</v>
      </c>
      <c r="H37" s="51"/>
    </row>
    <row r="38" spans="3:11" x14ac:dyDescent="0.35">
      <c r="C38" s="50"/>
      <c r="D38" s="51" t="s">
        <v>245</v>
      </c>
      <c r="E38" s="51"/>
      <c r="F38" s="51"/>
      <c r="G38" s="51" t="s">
        <v>252</v>
      </c>
      <c r="H38" s="51"/>
    </row>
    <row r="39" spans="3:11" x14ac:dyDescent="0.35">
      <c r="C39" s="50"/>
      <c r="D39" s="51"/>
      <c r="E39" s="51"/>
      <c r="F39" s="51"/>
      <c r="G39" s="51" t="s">
        <v>253</v>
      </c>
      <c r="H39" s="51"/>
    </row>
    <row r="40" spans="3:11" x14ac:dyDescent="0.35">
      <c r="C40" s="50"/>
      <c r="D40" s="51"/>
      <c r="E40" s="51"/>
      <c r="F40" s="51"/>
      <c r="G40" s="51" t="s">
        <v>254</v>
      </c>
      <c r="H40" s="51"/>
    </row>
    <row r="41" spans="3:11" x14ac:dyDescent="0.35">
      <c r="C41" s="50"/>
      <c r="D41" s="51"/>
      <c r="E41" s="51"/>
      <c r="F41" s="51"/>
      <c r="G41" s="51"/>
      <c r="H41" s="51"/>
    </row>
    <row r="43" spans="3:11" x14ac:dyDescent="0.35">
      <c r="C43" t="s">
        <v>255</v>
      </c>
    </row>
    <row r="44" spans="3:11" x14ac:dyDescent="0.35">
      <c r="C44" t="s">
        <v>173</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181</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196</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191</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4">
        <v>1</v>
      </c>
      <c r="C2" s="57" t="s">
        <v>285</v>
      </c>
    </row>
    <row r="3" spans="2:3" x14ac:dyDescent="0.35">
      <c r="B3" s="54">
        <v>2</v>
      </c>
      <c r="C3" s="55" t="s">
        <v>286</v>
      </c>
    </row>
    <row r="4" spans="2:3" x14ac:dyDescent="0.35">
      <c r="B4" s="54">
        <v>3</v>
      </c>
      <c r="C4" s="56" t="s">
        <v>287</v>
      </c>
    </row>
    <row r="5" spans="2:3" x14ac:dyDescent="0.35">
      <c r="B5" s="54">
        <v>4</v>
      </c>
      <c r="C5" s="55" t="s">
        <v>288</v>
      </c>
    </row>
    <row r="6" spans="2:3" x14ac:dyDescent="0.35">
      <c r="B6" s="54">
        <v>5</v>
      </c>
      <c r="C6" s="56" t="s">
        <v>289</v>
      </c>
    </row>
    <row r="7" spans="2:3" ht="29" x14ac:dyDescent="0.35">
      <c r="B7" s="54">
        <v>6</v>
      </c>
      <c r="C7" s="55" t="s">
        <v>290</v>
      </c>
    </row>
    <row r="8" spans="2:3" ht="72.5" x14ac:dyDescent="0.35">
      <c r="B8" s="54">
        <v>7</v>
      </c>
      <c r="C8" s="55" t="s">
        <v>291</v>
      </c>
    </row>
    <row r="9" spans="2:3" x14ac:dyDescent="0.35">
      <c r="B9" s="54">
        <v>8</v>
      </c>
      <c r="C9" s="56" t="s">
        <v>292</v>
      </c>
    </row>
    <row r="10" spans="2:3" x14ac:dyDescent="0.35">
      <c r="B10" s="54">
        <v>9</v>
      </c>
      <c r="C10" s="56" t="s">
        <v>293</v>
      </c>
    </row>
    <row r="11" spans="2:3" x14ac:dyDescent="0.35">
      <c r="B11" s="54">
        <v>10</v>
      </c>
      <c r="C11" s="56" t="s">
        <v>294</v>
      </c>
    </row>
    <row r="12" spans="2:3" x14ac:dyDescent="0.35">
      <c r="B12" s="54">
        <v>11</v>
      </c>
      <c r="C12" s="56" t="s">
        <v>295</v>
      </c>
    </row>
    <row r="13" spans="2:3" x14ac:dyDescent="0.35">
      <c r="B13" s="54">
        <v>12</v>
      </c>
      <c r="C13" s="56" t="s">
        <v>296</v>
      </c>
    </row>
    <row r="14" spans="2:3" x14ac:dyDescent="0.35">
      <c r="B14" s="54">
        <v>13</v>
      </c>
      <c r="C14" s="56" t="s">
        <v>297</v>
      </c>
    </row>
    <row r="15" spans="2:3" x14ac:dyDescent="0.35">
      <c r="B15" s="54">
        <v>14</v>
      </c>
      <c r="C15" s="56" t="s">
        <v>287</v>
      </c>
    </row>
    <row r="16" spans="2:3" x14ac:dyDescent="0.35">
      <c r="B16" s="54">
        <v>15</v>
      </c>
      <c r="C16" s="56" t="s">
        <v>299</v>
      </c>
    </row>
    <row r="17" spans="2:3" x14ac:dyDescent="0.35">
      <c r="B17" s="78">
        <v>16</v>
      </c>
      <c r="C17" s="61" t="s">
        <v>300</v>
      </c>
    </row>
    <row r="18" spans="2:3" x14ac:dyDescent="0.35">
      <c r="B18" s="60">
        <v>17</v>
      </c>
      <c r="C18" s="61" t="s">
        <v>301</v>
      </c>
    </row>
    <row r="19" spans="2:3" x14ac:dyDescent="0.35">
      <c r="B19" s="59">
        <v>18</v>
      </c>
      <c r="C19" s="54" t="s">
        <v>302</v>
      </c>
    </row>
    <row r="20" spans="2:3" x14ac:dyDescent="0.35">
      <c r="B20" s="60">
        <v>19</v>
      </c>
      <c r="C20" s="54" t="s">
        <v>338</v>
      </c>
    </row>
    <row r="21" spans="2:3" x14ac:dyDescent="0.35">
      <c r="B21" s="62">
        <v>20</v>
      </c>
      <c r="C21" s="54" t="s">
        <v>303</v>
      </c>
    </row>
    <row r="22" spans="2:3" x14ac:dyDescent="0.35">
      <c r="B22" s="60">
        <v>21</v>
      </c>
      <c r="C22" s="54" t="s">
        <v>302</v>
      </c>
    </row>
    <row r="23" spans="2:3" s="70" customFormat="1" ht="29.25" customHeight="1" x14ac:dyDescent="0.35">
      <c r="B23" s="69">
        <v>22</v>
      </c>
      <c r="C23" s="57" t="s">
        <v>330</v>
      </c>
    </row>
    <row r="24" spans="2:3" s="70" customFormat="1" ht="30.75" customHeight="1" x14ac:dyDescent="0.35">
      <c r="B24" s="71">
        <v>23</v>
      </c>
      <c r="C24" s="57" t="s">
        <v>331</v>
      </c>
    </row>
    <row r="25" spans="2:3" x14ac:dyDescent="0.35">
      <c r="B25" s="62">
        <v>24</v>
      </c>
      <c r="C25" s="54" t="s">
        <v>334</v>
      </c>
    </row>
    <row r="26" spans="2:3" x14ac:dyDescent="0.35">
      <c r="B26" s="60">
        <v>25</v>
      </c>
      <c r="C26" s="54" t="s">
        <v>332</v>
      </c>
    </row>
    <row r="27" spans="2:3" x14ac:dyDescent="0.35">
      <c r="B27" s="71">
        <v>26</v>
      </c>
      <c r="C27" s="62" t="s">
        <v>333</v>
      </c>
    </row>
    <row r="28" spans="2:3" x14ac:dyDescent="0.35">
      <c r="B28" s="72">
        <v>27</v>
      </c>
      <c r="C28" s="54" t="s">
        <v>335</v>
      </c>
    </row>
    <row r="29" spans="2:3" ht="43.5" x14ac:dyDescent="0.35">
      <c r="B29" s="77">
        <v>28</v>
      </c>
      <c r="C29" s="55" t="s">
        <v>336</v>
      </c>
    </row>
    <row r="30" spans="2:3" x14ac:dyDescent="0.35">
      <c r="B30" s="71">
        <v>29</v>
      </c>
      <c r="C30" s="54" t="s">
        <v>337</v>
      </c>
    </row>
    <row r="31" spans="2:3" ht="29" x14ac:dyDescent="0.35">
      <c r="B31" s="79">
        <v>30</v>
      </c>
      <c r="C31" s="55" t="s">
        <v>339</v>
      </c>
    </row>
    <row r="32" spans="2:3" x14ac:dyDescent="0.35">
      <c r="B32" s="71">
        <v>31</v>
      </c>
      <c r="C32" s="54" t="s">
        <v>340</v>
      </c>
    </row>
    <row r="33" spans="2:3" x14ac:dyDescent="0.35">
      <c r="B33" s="71">
        <v>32</v>
      </c>
      <c r="C33" s="54" t="s">
        <v>341</v>
      </c>
    </row>
    <row r="34" spans="2:3" ht="36.75" customHeight="1" x14ac:dyDescent="0.35">
      <c r="B34" s="79">
        <v>33</v>
      </c>
      <c r="C34" s="61" t="s">
        <v>342</v>
      </c>
    </row>
    <row r="35" spans="2:3" x14ac:dyDescent="0.35">
      <c r="B35" s="84">
        <v>34</v>
      </c>
      <c r="C35" s="54" t="s">
        <v>351</v>
      </c>
    </row>
    <row r="36" spans="2:3" ht="58" x14ac:dyDescent="0.35">
      <c r="B36" s="69">
        <v>35</v>
      </c>
      <c r="C36" s="55" t="s">
        <v>354</v>
      </c>
    </row>
    <row r="37" spans="2:3" x14ac:dyDescent="0.35">
      <c r="B37" s="54"/>
      <c r="C37" s="54"/>
    </row>
    <row r="38" spans="2:3" x14ac:dyDescent="0.35">
      <c r="B38" s="54"/>
      <c r="C38" s="54"/>
    </row>
    <row r="39" spans="2:3" x14ac:dyDescent="0.35">
      <c r="B39" s="54"/>
      <c r="C39" s="54"/>
    </row>
    <row r="40" spans="2:3" x14ac:dyDescent="0.35">
      <c r="B40" s="54"/>
      <c r="C40" s="54"/>
    </row>
    <row r="41" spans="2:3" x14ac:dyDescent="0.35">
      <c r="B41" s="54"/>
      <c r="C41" s="54"/>
    </row>
    <row r="42" spans="2:3" x14ac:dyDescent="0.35">
      <c r="B42" s="54"/>
      <c r="C42" s="54"/>
    </row>
    <row r="43" spans="2:3" x14ac:dyDescent="0.35">
      <c r="B43" s="54"/>
      <c r="C43" s="54"/>
    </row>
    <row r="44" spans="2:3" x14ac:dyDescent="0.35">
      <c r="B44" s="54"/>
      <c r="C44"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51"/>
  <sheetViews>
    <sheetView topLeftCell="A145" zoomScale="70" zoomScaleNormal="70" workbookViewId="0">
      <selection activeCell="D174" sqref="D174"/>
    </sheetView>
  </sheetViews>
  <sheetFormatPr defaultColWidth="9.1796875" defaultRowHeight="14.5" x14ac:dyDescent="0.35"/>
  <cols>
    <col min="1" max="1" width="9.1796875" style="50"/>
    <col min="2" max="2" width="12.26953125" style="50" customWidth="1"/>
    <col min="3" max="13" width="9.1796875" style="50"/>
    <col min="14" max="14" width="10.453125" style="50" customWidth="1"/>
    <col min="15" max="16384" width="9.1796875" style="50"/>
  </cols>
  <sheetData>
    <row r="2" spans="1:12" x14ac:dyDescent="0.35">
      <c r="B2" s="63" t="s">
        <v>304</v>
      </c>
      <c r="C2" s="249" t="s">
        <v>117</v>
      </c>
      <c r="D2" s="249"/>
    </row>
    <row r="3" spans="1:12" x14ac:dyDescent="0.35">
      <c r="D3" s="64"/>
      <c r="E3" s="64"/>
      <c r="F3" s="64"/>
      <c r="G3" s="64"/>
      <c r="H3" s="64"/>
      <c r="I3" s="64"/>
    </row>
    <row r="4" spans="1:12" x14ac:dyDescent="0.35">
      <c r="A4" s="63" t="s">
        <v>66</v>
      </c>
      <c r="B4" s="65" t="s">
        <v>305</v>
      </c>
      <c r="C4" s="247" t="s">
        <v>306</v>
      </c>
      <c r="D4" s="247"/>
      <c r="E4" s="247"/>
      <c r="F4" s="65"/>
      <c r="G4" s="248" t="s">
        <v>307</v>
      </c>
      <c r="H4" s="248"/>
      <c r="I4" s="248"/>
      <c r="J4" s="246" t="s">
        <v>308</v>
      </c>
      <c r="K4" s="246"/>
      <c r="L4" s="246"/>
    </row>
    <row r="5" spans="1:12" x14ac:dyDescent="0.35">
      <c r="A5" s="63">
        <v>2</v>
      </c>
      <c r="B5" s="65"/>
      <c r="C5" s="65" t="s">
        <v>309</v>
      </c>
      <c r="D5" s="65" t="s">
        <v>310</v>
      </c>
      <c r="E5" s="65" t="s">
        <v>311</v>
      </c>
      <c r="F5" s="65"/>
      <c r="G5" s="65" t="s">
        <v>309</v>
      </c>
      <c r="H5" s="65" t="s">
        <v>310</v>
      </c>
      <c r="I5" s="65" t="s">
        <v>311</v>
      </c>
      <c r="J5" s="65" t="s">
        <v>309</v>
      </c>
      <c r="K5" s="65" t="s">
        <v>310</v>
      </c>
      <c r="L5" s="65" t="s">
        <v>311</v>
      </c>
    </row>
    <row r="6" spans="1:12" x14ac:dyDescent="0.35">
      <c r="B6" s="51" t="s">
        <v>312</v>
      </c>
      <c r="C6" s="51">
        <v>3.35</v>
      </c>
      <c r="D6" s="51">
        <v>6.19</v>
      </c>
      <c r="E6" s="102">
        <f>C6*D6</f>
        <v>20.736500000000003</v>
      </c>
      <c r="F6" s="51" t="s">
        <v>329</v>
      </c>
      <c r="G6" s="51"/>
      <c r="H6" s="51"/>
      <c r="I6" s="51">
        <f>G6*H6</f>
        <v>0</v>
      </c>
      <c r="J6" s="51"/>
      <c r="K6" s="51"/>
      <c r="L6" s="51">
        <f>J6*K6</f>
        <v>0</v>
      </c>
    </row>
    <row r="7" spans="1:12" x14ac:dyDescent="0.35">
      <c r="B7" s="51"/>
      <c r="C7" s="51">
        <v>2.31</v>
      </c>
      <c r="D7" s="51">
        <v>1.45</v>
      </c>
      <c r="E7" s="102">
        <f t="shared" ref="E7:E41" si="0">C7*D7</f>
        <v>3.3494999999999999</v>
      </c>
      <c r="F7" s="51" t="s">
        <v>329</v>
      </c>
      <c r="G7" s="51"/>
      <c r="H7" s="51"/>
      <c r="I7" s="51">
        <f t="shared" ref="I7:I35" si="1">G7*H7</f>
        <v>0</v>
      </c>
      <c r="J7" s="51"/>
      <c r="K7" s="51"/>
      <c r="L7" s="51">
        <f t="shared" ref="L7:L35" si="2">J7*K7</f>
        <v>0</v>
      </c>
    </row>
    <row r="8" spans="1:12" x14ac:dyDescent="0.35">
      <c r="B8" s="51"/>
      <c r="C8" s="51"/>
      <c r="D8" s="51"/>
      <c r="E8" s="102">
        <f t="shared" si="0"/>
        <v>0</v>
      </c>
      <c r="F8" s="51"/>
      <c r="G8" s="51"/>
      <c r="H8" s="51"/>
      <c r="I8" s="51">
        <f t="shared" si="1"/>
        <v>0</v>
      </c>
      <c r="J8" s="51"/>
      <c r="K8" s="51"/>
      <c r="L8" s="51">
        <f t="shared" si="2"/>
        <v>0</v>
      </c>
    </row>
    <row r="9" spans="1:12" x14ac:dyDescent="0.35">
      <c r="B9" s="51" t="s">
        <v>426</v>
      </c>
      <c r="C9" s="51">
        <v>3.54</v>
      </c>
      <c r="D9" s="51">
        <v>0.91</v>
      </c>
      <c r="E9" s="102">
        <f t="shared" si="0"/>
        <v>3.2214</v>
      </c>
      <c r="F9" s="51" t="s">
        <v>313</v>
      </c>
      <c r="G9" s="51"/>
      <c r="H9" s="51"/>
      <c r="I9" s="51">
        <f t="shared" si="1"/>
        <v>0</v>
      </c>
      <c r="J9" s="51"/>
      <c r="K9" s="51"/>
      <c r="L9" s="51">
        <f t="shared" si="2"/>
        <v>0</v>
      </c>
    </row>
    <row r="10" spans="1:12" x14ac:dyDescent="0.35">
      <c r="B10" s="51" t="s">
        <v>314</v>
      </c>
      <c r="C10" s="51">
        <v>2.44</v>
      </c>
      <c r="D10" s="51">
        <v>3.05</v>
      </c>
      <c r="E10" s="102">
        <f t="shared" si="0"/>
        <v>7.4419999999999993</v>
      </c>
      <c r="F10" s="51" t="s">
        <v>313</v>
      </c>
      <c r="G10" s="51"/>
      <c r="H10" s="51"/>
      <c r="I10" s="51">
        <f t="shared" si="1"/>
        <v>0</v>
      </c>
      <c r="J10" s="51"/>
      <c r="K10" s="51"/>
      <c r="L10" s="51">
        <f t="shared" si="2"/>
        <v>0</v>
      </c>
    </row>
    <row r="11" spans="1:12" x14ac:dyDescent="0.35">
      <c r="B11" s="51" t="s">
        <v>427</v>
      </c>
      <c r="C11" s="51">
        <v>2.44</v>
      </c>
      <c r="D11" s="51">
        <v>1.23</v>
      </c>
      <c r="E11" s="102">
        <f t="shared" si="0"/>
        <v>3.0011999999999999</v>
      </c>
      <c r="F11" s="51" t="s">
        <v>315</v>
      </c>
      <c r="G11" s="51"/>
      <c r="H11" s="51"/>
      <c r="I11" s="51">
        <f t="shared" si="1"/>
        <v>0</v>
      </c>
      <c r="J11" s="51"/>
      <c r="K11" s="51"/>
      <c r="L11" s="51">
        <f t="shared" si="2"/>
        <v>0</v>
      </c>
    </row>
    <row r="12" spans="1:12" x14ac:dyDescent="0.35">
      <c r="B12" s="51"/>
      <c r="C12" s="51"/>
      <c r="D12" s="51"/>
      <c r="E12" s="102">
        <f t="shared" si="0"/>
        <v>0</v>
      </c>
      <c r="F12" s="51"/>
      <c r="G12" s="51"/>
      <c r="H12" s="51"/>
      <c r="I12" s="51">
        <f t="shared" si="1"/>
        <v>0</v>
      </c>
      <c r="J12" s="51"/>
      <c r="K12" s="51"/>
      <c r="L12" s="51">
        <f t="shared" si="2"/>
        <v>0</v>
      </c>
    </row>
    <row r="13" spans="1:12" x14ac:dyDescent="0.35">
      <c r="B13" s="51"/>
      <c r="C13" s="51"/>
      <c r="D13" s="51"/>
      <c r="E13" s="102">
        <f t="shared" si="0"/>
        <v>0</v>
      </c>
      <c r="F13" s="51"/>
      <c r="G13" s="51"/>
      <c r="H13" s="51"/>
      <c r="I13" s="51">
        <f t="shared" si="1"/>
        <v>0</v>
      </c>
      <c r="J13" s="51"/>
      <c r="K13" s="51"/>
      <c r="L13" s="51">
        <f t="shared" si="2"/>
        <v>0</v>
      </c>
    </row>
    <row r="14" spans="1:12" x14ac:dyDescent="0.35">
      <c r="B14" s="51" t="s">
        <v>316</v>
      </c>
      <c r="C14" s="51">
        <v>3.2</v>
      </c>
      <c r="D14" s="51">
        <v>3.66</v>
      </c>
      <c r="E14" s="102">
        <f t="shared" si="0"/>
        <v>11.712000000000002</v>
      </c>
      <c r="F14" s="51" t="s">
        <v>313</v>
      </c>
      <c r="G14" s="51"/>
      <c r="H14" s="51"/>
      <c r="I14" s="51">
        <f t="shared" si="1"/>
        <v>0</v>
      </c>
      <c r="J14" s="51"/>
      <c r="K14" s="51"/>
      <c r="L14" s="51">
        <f t="shared" si="2"/>
        <v>0</v>
      </c>
    </row>
    <row r="15" spans="1:12" x14ac:dyDescent="0.35">
      <c r="B15" s="51"/>
      <c r="C15" s="51">
        <v>2.52</v>
      </c>
      <c r="D15" s="51">
        <v>0.6</v>
      </c>
      <c r="E15" s="102">
        <f t="shared" si="0"/>
        <v>1.512</v>
      </c>
      <c r="F15" s="51" t="s">
        <v>315</v>
      </c>
      <c r="G15" s="51"/>
      <c r="H15" s="51"/>
      <c r="I15" s="51">
        <f t="shared" si="1"/>
        <v>0</v>
      </c>
      <c r="J15" s="51"/>
      <c r="K15" s="51"/>
      <c r="L15" s="51">
        <f t="shared" si="2"/>
        <v>0</v>
      </c>
    </row>
    <row r="16" spans="1:12" x14ac:dyDescent="0.35">
      <c r="B16" s="51"/>
      <c r="C16" s="51">
        <v>1.96</v>
      </c>
      <c r="D16" s="51">
        <v>1</v>
      </c>
      <c r="E16" s="102">
        <f t="shared" si="0"/>
        <v>1.96</v>
      </c>
      <c r="F16" s="51"/>
      <c r="G16" s="51"/>
      <c r="H16" s="51"/>
      <c r="I16" s="51">
        <f t="shared" si="1"/>
        <v>0</v>
      </c>
      <c r="J16" s="51"/>
      <c r="K16" s="51"/>
      <c r="L16" s="51">
        <f t="shared" si="2"/>
        <v>0</v>
      </c>
    </row>
    <row r="17" spans="2:12" x14ac:dyDescent="0.35">
      <c r="B17" s="51"/>
      <c r="C17" s="51"/>
      <c r="D17" s="51"/>
      <c r="E17" s="102">
        <f t="shared" si="0"/>
        <v>0</v>
      </c>
      <c r="F17" s="51"/>
      <c r="G17" s="51"/>
      <c r="H17" s="51"/>
      <c r="I17" s="51">
        <f t="shared" si="1"/>
        <v>0</v>
      </c>
      <c r="J17" s="51"/>
      <c r="K17" s="51"/>
      <c r="L17" s="51">
        <f t="shared" si="2"/>
        <v>0</v>
      </c>
    </row>
    <row r="18" spans="2:12" x14ac:dyDescent="0.35">
      <c r="B18" s="51" t="s">
        <v>317</v>
      </c>
      <c r="C18" s="51">
        <v>3.2</v>
      </c>
      <c r="D18" s="51">
        <v>3.65</v>
      </c>
      <c r="E18" s="102">
        <f t="shared" si="0"/>
        <v>11.68</v>
      </c>
      <c r="F18" s="51" t="s">
        <v>313</v>
      </c>
      <c r="G18" s="51"/>
      <c r="H18" s="51"/>
      <c r="I18" s="51">
        <f t="shared" si="1"/>
        <v>0</v>
      </c>
      <c r="J18" s="51"/>
      <c r="K18" s="51"/>
      <c r="L18" s="51">
        <f t="shared" si="2"/>
        <v>0</v>
      </c>
    </row>
    <row r="19" spans="2:12" x14ac:dyDescent="0.35">
      <c r="B19" s="51"/>
      <c r="C19" s="51"/>
      <c r="D19" s="51"/>
      <c r="E19" s="102">
        <f t="shared" si="0"/>
        <v>0</v>
      </c>
      <c r="F19" s="51" t="s">
        <v>315</v>
      </c>
      <c r="G19" s="51"/>
      <c r="H19" s="51"/>
      <c r="I19" s="51">
        <f t="shared" si="1"/>
        <v>0</v>
      </c>
      <c r="J19" s="51"/>
      <c r="K19" s="51"/>
      <c r="L19" s="51">
        <f t="shared" si="2"/>
        <v>0</v>
      </c>
    </row>
    <row r="20" spans="2:12" x14ac:dyDescent="0.35">
      <c r="B20" s="51"/>
      <c r="C20" s="51"/>
      <c r="D20" s="51"/>
      <c r="E20" s="102">
        <f t="shared" si="0"/>
        <v>0</v>
      </c>
      <c r="F20" s="51"/>
      <c r="G20" s="51"/>
      <c r="H20" s="51"/>
      <c r="I20" s="51">
        <f t="shared" si="1"/>
        <v>0</v>
      </c>
      <c r="J20" s="51"/>
      <c r="K20" s="51"/>
      <c r="L20" s="51">
        <f t="shared" si="2"/>
        <v>0</v>
      </c>
    </row>
    <row r="21" spans="2:12" x14ac:dyDescent="0.35">
      <c r="B21" s="51" t="s">
        <v>318</v>
      </c>
      <c r="C21" s="51">
        <v>3.22</v>
      </c>
      <c r="D21" s="51">
        <v>3.2</v>
      </c>
      <c r="E21" s="102">
        <f t="shared" si="0"/>
        <v>10.304000000000002</v>
      </c>
      <c r="F21" s="51" t="s">
        <v>313</v>
      </c>
      <c r="G21" s="51"/>
      <c r="H21" s="51"/>
      <c r="I21" s="51">
        <f t="shared" si="1"/>
        <v>0</v>
      </c>
      <c r="J21" s="51"/>
      <c r="K21" s="51"/>
      <c r="L21" s="51">
        <f t="shared" si="2"/>
        <v>0</v>
      </c>
    </row>
    <row r="22" spans="2:12" x14ac:dyDescent="0.35">
      <c r="B22" s="51"/>
      <c r="C22" s="51">
        <v>1.39</v>
      </c>
      <c r="D22" s="51">
        <v>0.6</v>
      </c>
      <c r="E22" s="102">
        <f t="shared" si="0"/>
        <v>0.83399999999999996</v>
      </c>
      <c r="F22" s="51" t="s">
        <v>315</v>
      </c>
      <c r="G22" s="51"/>
      <c r="H22" s="51"/>
      <c r="I22" s="51">
        <f t="shared" si="1"/>
        <v>0</v>
      </c>
      <c r="J22" s="51"/>
      <c r="K22" s="51"/>
      <c r="L22" s="51">
        <f t="shared" si="2"/>
        <v>0</v>
      </c>
    </row>
    <row r="23" spans="2:12" x14ac:dyDescent="0.35">
      <c r="B23" s="51"/>
      <c r="C23" s="51"/>
      <c r="D23" s="51"/>
      <c r="E23" s="102">
        <f t="shared" si="0"/>
        <v>0</v>
      </c>
      <c r="F23" s="51"/>
      <c r="G23" s="51"/>
      <c r="H23" s="51"/>
      <c r="I23" s="51">
        <f t="shared" si="1"/>
        <v>0</v>
      </c>
      <c r="J23" s="51"/>
      <c r="K23" s="51"/>
      <c r="L23" s="51">
        <f t="shared" si="2"/>
        <v>0</v>
      </c>
    </row>
    <row r="24" spans="2:12" x14ac:dyDescent="0.35">
      <c r="B24" s="51" t="s">
        <v>319</v>
      </c>
      <c r="C24" s="51"/>
      <c r="D24" s="51"/>
      <c r="E24" s="102">
        <f t="shared" si="0"/>
        <v>0</v>
      </c>
      <c r="F24" s="51" t="s">
        <v>320</v>
      </c>
      <c r="G24" s="51"/>
      <c r="H24" s="51"/>
      <c r="I24" s="51">
        <f t="shared" si="1"/>
        <v>0</v>
      </c>
      <c r="J24" s="51"/>
      <c r="K24" s="51"/>
      <c r="L24" s="51">
        <f t="shared" si="2"/>
        <v>0</v>
      </c>
    </row>
    <row r="25" spans="2:12" x14ac:dyDescent="0.35">
      <c r="B25" s="51"/>
      <c r="C25" s="51"/>
      <c r="D25" s="51"/>
      <c r="E25" s="102">
        <f>C25*D25</f>
        <v>0</v>
      </c>
      <c r="F25" s="51" t="s">
        <v>320</v>
      </c>
      <c r="G25" s="51"/>
      <c r="H25" s="51"/>
      <c r="I25" s="51">
        <f>G25*H25</f>
        <v>0</v>
      </c>
      <c r="J25" s="51"/>
      <c r="K25" s="51"/>
      <c r="L25" s="51">
        <f>J25*K25</f>
        <v>0</v>
      </c>
    </row>
    <row r="26" spans="2:12" x14ac:dyDescent="0.35">
      <c r="B26" s="51"/>
      <c r="C26" s="51"/>
      <c r="D26" s="51"/>
      <c r="E26" s="102">
        <f>C26*D26</f>
        <v>0</v>
      </c>
      <c r="F26" s="51" t="s">
        <v>320</v>
      </c>
      <c r="G26" s="51"/>
      <c r="H26" s="51"/>
      <c r="I26" s="51">
        <f>G26*H26</f>
        <v>0</v>
      </c>
      <c r="J26" s="51"/>
      <c r="K26" s="51"/>
      <c r="L26" s="51">
        <f>J26*K26</f>
        <v>0</v>
      </c>
    </row>
    <row r="27" spans="2:12" x14ac:dyDescent="0.35">
      <c r="B27" s="51" t="s">
        <v>428</v>
      </c>
      <c r="C27" s="51">
        <v>2.44</v>
      </c>
      <c r="D27" s="51">
        <v>1.53</v>
      </c>
      <c r="E27" s="102">
        <f>C27*D27</f>
        <v>3.7332000000000001</v>
      </c>
      <c r="F27" s="51" t="s">
        <v>320</v>
      </c>
      <c r="G27" s="51"/>
      <c r="H27" s="51"/>
      <c r="I27" s="51">
        <f>G27*H27</f>
        <v>0</v>
      </c>
      <c r="J27" s="51"/>
      <c r="K27" s="51"/>
      <c r="L27" s="51">
        <f>J27*K27</f>
        <v>0</v>
      </c>
    </row>
    <row r="28" spans="2:12" x14ac:dyDescent="0.35">
      <c r="B28" s="51" t="s">
        <v>321</v>
      </c>
      <c r="C28" s="51">
        <v>1.53</v>
      </c>
      <c r="D28" s="51">
        <v>2.44</v>
      </c>
      <c r="E28" s="102">
        <f t="shared" si="0"/>
        <v>3.7332000000000001</v>
      </c>
      <c r="F28" s="51" t="s">
        <v>320</v>
      </c>
      <c r="G28" s="51"/>
      <c r="H28" s="51"/>
      <c r="I28" s="51">
        <f t="shared" si="1"/>
        <v>0</v>
      </c>
      <c r="J28" s="51"/>
      <c r="K28" s="51"/>
      <c r="L28" s="51">
        <f t="shared" si="2"/>
        <v>0</v>
      </c>
    </row>
    <row r="29" spans="2:12" x14ac:dyDescent="0.35">
      <c r="B29" s="51" t="s">
        <v>322</v>
      </c>
      <c r="C29" s="51">
        <v>1.53</v>
      </c>
      <c r="D29" s="51">
        <v>2.44</v>
      </c>
      <c r="E29" s="102">
        <f t="shared" si="0"/>
        <v>3.7332000000000001</v>
      </c>
      <c r="F29" s="51" t="s">
        <v>320</v>
      </c>
      <c r="G29" s="51"/>
      <c r="H29" s="51"/>
      <c r="I29" s="51">
        <f t="shared" si="1"/>
        <v>0</v>
      </c>
      <c r="J29" s="51"/>
      <c r="K29" s="51"/>
      <c r="L29" s="51">
        <f t="shared" si="2"/>
        <v>0</v>
      </c>
    </row>
    <row r="30" spans="2:12" x14ac:dyDescent="0.35">
      <c r="B30" s="51" t="s">
        <v>326</v>
      </c>
      <c r="C30" s="51"/>
      <c r="D30" s="51"/>
      <c r="E30" s="102">
        <f t="shared" si="0"/>
        <v>0</v>
      </c>
      <c r="F30" s="51"/>
      <c r="G30" s="51"/>
      <c r="H30" s="51"/>
      <c r="I30" s="51">
        <f t="shared" si="1"/>
        <v>0</v>
      </c>
      <c r="J30" s="51"/>
      <c r="K30" s="51"/>
      <c r="L30" s="51">
        <f t="shared" si="2"/>
        <v>0</v>
      </c>
    </row>
    <row r="31" spans="2:12" x14ac:dyDescent="0.35">
      <c r="B31" s="51"/>
      <c r="C31" s="51"/>
      <c r="D31" s="51"/>
      <c r="E31" s="102">
        <f>C31*D31</f>
        <v>0</v>
      </c>
      <c r="F31" s="51"/>
      <c r="G31" s="51"/>
      <c r="H31" s="51"/>
      <c r="I31" s="51">
        <f>G31*H31</f>
        <v>0</v>
      </c>
      <c r="J31" s="51"/>
      <c r="K31" s="51"/>
      <c r="L31" s="51">
        <f>J31*K31</f>
        <v>0</v>
      </c>
    </row>
    <row r="32" spans="2:12" x14ac:dyDescent="0.35">
      <c r="B32" s="51"/>
      <c r="C32" s="51"/>
      <c r="D32" s="51"/>
      <c r="E32" s="102">
        <f>C32*D32</f>
        <v>0</v>
      </c>
      <c r="F32" s="51"/>
      <c r="G32" s="51"/>
      <c r="H32" s="51"/>
      <c r="I32" s="51">
        <f>G32*H32</f>
        <v>0</v>
      </c>
      <c r="J32" s="51"/>
      <c r="K32" s="51"/>
      <c r="L32" s="51">
        <f>J32*K32</f>
        <v>0</v>
      </c>
    </row>
    <row r="33" spans="1:25" x14ac:dyDescent="0.35">
      <c r="B33" s="51" t="s">
        <v>323</v>
      </c>
      <c r="C33" s="51">
        <v>3.08</v>
      </c>
      <c r="D33" s="51">
        <v>1</v>
      </c>
      <c r="E33" s="102">
        <f t="shared" si="0"/>
        <v>3.08</v>
      </c>
      <c r="F33" s="51"/>
      <c r="G33" s="51"/>
      <c r="H33" s="51"/>
      <c r="I33" s="51">
        <f t="shared" si="1"/>
        <v>0</v>
      </c>
      <c r="J33" s="51"/>
      <c r="K33" s="51"/>
      <c r="L33" s="51">
        <f t="shared" si="2"/>
        <v>0</v>
      </c>
    </row>
    <row r="34" spans="1:25" x14ac:dyDescent="0.35">
      <c r="B34" s="51" t="s">
        <v>327</v>
      </c>
      <c r="C34" s="51"/>
      <c r="D34" s="51"/>
      <c r="E34" s="102">
        <f t="shared" si="0"/>
        <v>0</v>
      </c>
      <c r="F34" s="51"/>
      <c r="G34" s="51"/>
      <c r="H34" s="51"/>
      <c r="I34" s="51">
        <f t="shared" si="1"/>
        <v>0</v>
      </c>
      <c r="J34" s="51"/>
      <c r="K34" s="51"/>
      <c r="L34" s="51">
        <f t="shared" si="2"/>
        <v>0</v>
      </c>
    </row>
    <row r="35" spans="1:25" x14ac:dyDescent="0.35">
      <c r="B35" s="51" t="s">
        <v>324</v>
      </c>
      <c r="C35" s="51"/>
      <c r="D35" s="51"/>
      <c r="E35" s="102">
        <f t="shared" si="0"/>
        <v>0</v>
      </c>
      <c r="F35" s="51"/>
      <c r="G35" s="51"/>
      <c r="H35" s="51"/>
      <c r="I35" s="51">
        <f t="shared" si="1"/>
        <v>0</v>
      </c>
      <c r="J35" s="51"/>
      <c r="K35" s="51"/>
      <c r="L35" s="51">
        <f t="shared" si="2"/>
        <v>0</v>
      </c>
    </row>
    <row r="36" spans="1:25" x14ac:dyDescent="0.35">
      <c r="B36" s="51" t="s">
        <v>325</v>
      </c>
      <c r="C36" s="51"/>
      <c r="D36" s="51"/>
      <c r="E36" s="102">
        <f t="shared" si="0"/>
        <v>0</v>
      </c>
      <c r="F36" s="51"/>
      <c r="G36" s="51"/>
      <c r="H36" s="51"/>
      <c r="I36" s="51">
        <f t="shared" ref="I36:I41" si="3">G36*H36</f>
        <v>0</v>
      </c>
      <c r="J36" s="51"/>
      <c r="K36" s="51"/>
      <c r="L36" s="51">
        <f t="shared" ref="L36:L41" si="4">J36*K36</f>
        <v>0</v>
      </c>
    </row>
    <row r="37" spans="1:25" x14ac:dyDescent="0.35">
      <c r="B37" s="51"/>
      <c r="C37" s="51"/>
      <c r="D37" s="51"/>
      <c r="E37" s="102">
        <f>C37*D37</f>
        <v>0</v>
      </c>
      <c r="F37" s="51"/>
      <c r="G37" s="51"/>
      <c r="H37" s="51"/>
      <c r="I37" s="51">
        <f t="shared" si="3"/>
        <v>0</v>
      </c>
      <c r="J37" s="51"/>
      <c r="K37" s="51"/>
      <c r="L37" s="51">
        <f t="shared" si="4"/>
        <v>0</v>
      </c>
    </row>
    <row r="38" spans="1:25" x14ac:dyDescent="0.35">
      <c r="B38" s="51" t="s">
        <v>328</v>
      </c>
      <c r="C38" s="51"/>
      <c r="D38" s="51"/>
      <c r="E38" s="102">
        <f>C38*D38</f>
        <v>0</v>
      </c>
      <c r="F38" s="51"/>
      <c r="G38" s="51"/>
      <c r="H38" s="51"/>
      <c r="I38" s="51">
        <f t="shared" si="3"/>
        <v>0</v>
      </c>
      <c r="J38" s="51"/>
      <c r="K38" s="51"/>
      <c r="L38" s="51">
        <f t="shared" si="4"/>
        <v>0</v>
      </c>
    </row>
    <row r="39" spans="1:25" x14ac:dyDescent="0.35">
      <c r="B39" s="51"/>
      <c r="C39" s="51"/>
      <c r="D39" s="51"/>
      <c r="E39" s="102">
        <f t="shared" si="0"/>
        <v>0</v>
      </c>
      <c r="F39" s="51"/>
      <c r="G39" s="51"/>
      <c r="H39" s="51"/>
      <c r="I39" s="51">
        <f t="shared" si="3"/>
        <v>0</v>
      </c>
      <c r="J39" s="51"/>
      <c r="K39" s="51"/>
      <c r="L39" s="51">
        <f t="shared" si="4"/>
        <v>0</v>
      </c>
    </row>
    <row r="40" spans="1:25" x14ac:dyDescent="0.35">
      <c r="B40" s="51"/>
      <c r="C40" s="51"/>
      <c r="D40" s="51"/>
      <c r="E40" s="102">
        <f t="shared" si="0"/>
        <v>0</v>
      </c>
      <c r="F40" s="51"/>
      <c r="G40" s="51"/>
      <c r="H40" s="51"/>
      <c r="I40" s="51">
        <f t="shared" si="3"/>
        <v>0</v>
      </c>
      <c r="J40" s="51"/>
      <c r="K40" s="51"/>
      <c r="L40" s="51">
        <f t="shared" si="4"/>
        <v>0</v>
      </c>
    </row>
    <row r="41" spans="1:25" x14ac:dyDescent="0.35">
      <c r="B41" s="51"/>
      <c r="C41" s="51"/>
      <c r="D41" s="51"/>
      <c r="E41" s="102">
        <f t="shared" si="0"/>
        <v>0</v>
      </c>
      <c r="F41" s="51"/>
      <c r="G41" s="51"/>
      <c r="H41" s="51"/>
      <c r="I41" s="51">
        <f t="shared" si="3"/>
        <v>0</v>
      </c>
      <c r="J41" s="51"/>
      <c r="K41" s="51"/>
      <c r="L41" s="51">
        <f t="shared" si="4"/>
        <v>0</v>
      </c>
    </row>
    <row r="42" spans="1:25" x14ac:dyDescent="0.35">
      <c r="B42" s="51" t="s">
        <v>150</v>
      </c>
      <c r="C42" s="51"/>
      <c r="D42" s="102">
        <f>E42*10.764</f>
        <v>969.1066007999998</v>
      </c>
      <c r="E42" s="103">
        <f>SUM(E6:E41)</f>
        <v>90.032199999999989</v>
      </c>
      <c r="F42" s="51"/>
      <c r="G42" s="51"/>
      <c r="H42" s="51">
        <f>I42*10.764</f>
        <v>0</v>
      </c>
      <c r="I42" s="67">
        <f>SUM(I6:I41)</f>
        <v>0</v>
      </c>
      <c r="J42" s="51"/>
      <c r="K42" s="51">
        <f>L42*10.764</f>
        <v>0</v>
      </c>
      <c r="L42" s="66">
        <f>SUM(L6:L41)</f>
        <v>0</v>
      </c>
    </row>
    <row r="43" spans="1:25" x14ac:dyDescent="0.35">
      <c r="D43" s="104"/>
      <c r="E43" s="104"/>
    </row>
    <row r="44" spans="1:25" x14ac:dyDescent="0.35">
      <c r="D44" s="104">
        <f>D42+H42</f>
        <v>969.1066007999998</v>
      </c>
      <c r="E44" s="104">
        <f>E42+I42</f>
        <v>90.032199999999989</v>
      </c>
    </row>
    <row r="46" spans="1:25" ht="28.5" customHeight="1" x14ac:dyDescent="0.35">
      <c r="B46" s="63" t="s">
        <v>304</v>
      </c>
      <c r="C46" s="249" t="s">
        <v>435</v>
      </c>
      <c r="D46" s="249"/>
      <c r="O46" s="63" t="s">
        <v>304</v>
      </c>
      <c r="P46" s="249" t="s">
        <v>394</v>
      </c>
      <c r="Q46" s="249"/>
    </row>
    <row r="47" spans="1:25" x14ac:dyDescent="0.35">
      <c r="D47" s="64"/>
      <c r="E47" s="64"/>
      <c r="F47" s="64"/>
      <c r="G47" s="64"/>
      <c r="H47" s="64"/>
      <c r="I47" s="64"/>
      <c r="Q47" s="64"/>
      <c r="R47" s="64"/>
      <c r="S47" s="64"/>
      <c r="T47" s="64"/>
      <c r="U47" s="64"/>
      <c r="V47" s="64"/>
    </row>
    <row r="48" spans="1:25" x14ac:dyDescent="0.35">
      <c r="A48" s="63" t="s">
        <v>66</v>
      </c>
      <c r="B48" s="65" t="s">
        <v>305</v>
      </c>
      <c r="C48" s="247" t="s">
        <v>306</v>
      </c>
      <c r="D48" s="247"/>
      <c r="E48" s="247"/>
      <c r="F48" s="65"/>
      <c r="G48" s="248" t="s">
        <v>307</v>
      </c>
      <c r="H48" s="248"/>
      <c r="I48" s="248"/>
      <c r="J48" s="246" t="s">
        <v>308</v>
      </c>
      <c r="K48" s="246"/>
      <c r="L48" s="246"/>
      <c r="N48" s="63" t="s">
        <v>66</v>
      </c>
      <c r="O48" s="65" t="s">
        <v>305</v>
      </c>
      <c r="P48" s="247" t="s">
        <v>306</v>
      </c>
      <c r="Q48" s="247"/>
      <c r="R48" s="247"/>
      <c r="S48" s="65"/>
      <c r="T48" s="248" t="s">
        <v>307</v>
      </c>
      <c r="U48" s="248"/>
      <c r="V48" s="248"/>
      <c r="W48" s="246" t="s">
        <v>308</v>
      </c>
      <c r="X48" s="246"/>
      <c r="Y48" s="246"/>
    </row>
    <row r="49" spans="1:25" ht="43.5" x14ac:dyDescent="0.35">
      <c r="A49" s="63" t="s">
        <v>436</v>
      </c>
      <c r="B49" s="65"/>
      <c r="C49" s="65" t="s">
        <v>309</v>
      </c>
      <c r="D49" s="65" t="s">
        <v>310</v>
      </c>
      <c r="E49" s="65" t="s">
        <v>311</v>
      </c>
      <c r="F49" s="65"/>
      <c r="G49" s="65" t="s">
        <v>309</v>
      </c>
      <c r="H49" s="65" t="s">
        <v>310</v>
      </c>
      <c r="I49" s="65" t="s">
        <v>311</v>
      </c>
      <c r="J49" s="65" t="s">
        <v>309</v>
      </c>
      <c r="K49" s="65" t="s">
        <v>310</v>
      </c>
      <c r="L49" s="65" t="s">
        <v>311</v>
      </c>
      <c r="N49" s="97" t="s">
        <v>429</v>
      </c>
      <c r="O49" s="65"/>
      <c r="P49" s="65" t="s">
        <v>309</v>
      </c>
      <c r="Q49" s="65" t="s">
        <v>310</v>
      </c>
      <c r="R49" s="65" t="s">
        <v>311</v>
      </c>
      <c r="S49" s="65"/>
      <c r="T49" s="65" t="s">
        <v>309</v>
      </c>
      <c r="U49" s="65" t="s">
        <v>310</v>
      </c>
      <c r="V49" s="65" t="s">
        <v>311</v>
      </c>
      <c r="W49" s="65" t="s">
        <v>309</v>
      </c>
      <c r="X49" s="65" t="s">
        <v>310</v>
      </c>
      <c r="Y49" s="65" t="s">
        <v>311</v>
      </c>
    </row>
    <row r="50" spans="1:25" x14ac:dyDescent="0.35">
      <c r="B50" s="51" t="s">
        <v>312</v>
      </c>
      <c r="C50" s="51">
        <v>3.35</v>
      </c>
      <c r="D50" s="51">
        <v>6.19</v>
      </c>
      <c r="E50" s="102">
        <f>C50*D50</f>
        <v>20.736500000000003</v>
      </c>
      <c r="F50" s="51" t="s">
        <v>399</v>
      </c>
      <c r="G50" s="51">
        <v>3.25</v>
      </c>
      <c r="H50" s="51">
        <v>1.83</v>
      </c>
      <c r="I50" s="102">
        <f>G50*H50</f>
        <v>5.9474999999999998</v>
      </c>
      <c r="J50" s="51"/>
      <c r="K50" s="51"/>
      <c r="L50" s="51">
        <f>J50*K50</f>
        <v>0</v>
      </c>
      <c r="O50" s="51" t="s">
        <v>312</v>
      </c>
      <c r="P50" s="51">
        <v>3.35</v>
      </c>
      <c r="Q50" s="51">
        <v>6.19</v>
      </c>
      <c r="R50" s="102">
        <f>P50*Q50</f>
        <v>20.736500000000003</v>
      </c>
      <c r="S50" s="51" t="s">
        <v>399</v>
      </c>
      <c r="T50" s="51">
        <v>3.25</v>
      </c>
      <c r="U50" s="51">
        <v>1.83</v>
      </c>
      <c r="V50" s="102">
        <f>T50*U50</f>
        <v>5.9474999999999998</v>
      </c>
      <c r="W50" s="51"/>
      <c r="X50" s="51"/>
      <c r="Y50" s="51">
        <f>W50*X50</f>
        <v>0</v>
      </c>
    </row>
    <row r="51" spans="1:25" x14ac:dyDescent="0.35">
      <c r="B51" s="51"/>
      <c r="C51" s="51">
        <v>2.31</v>
      </c>
      <c r="D51" s="51">
        <v>1.45</v>
      </c>
      <c r="E51" s="102">
        <f t="shared" ref="E51:E68" si="5">C51*D51</f>
        <v>3.3494999999999999</v>
      </c>
      <c r="F51" s="51"/>
      <c r="G51" s="51"/>
      <c r="H51" s="51"/>
      <c r="I51" s="51">
        <f t="shared" ref="I51:I68" si="6">G51*H51</f>
        <v>0</v>
      </c>
      <c r="J51" s="51"/>
      <c r="K51" s="51"/>
      <c r="L51" s="51">
        <f t="shared" ref="L51:L68" si="7">J51*K51</f>
        <v>0</v>
      </c>
      <c r="O51" s="51"/>
      <c r="P51" s="51">
        <v>2.31</v>
      </c>
      <c r="Q51" s="51">
        <v>1.45</v>
      </c>
      <c r="R51" s="102">
        <f t="shared" ref="R51:R68" si="8">P51*Q51</f>
        <v>3.3494999999999999</v>
      </c>
      <c r="S51" s="51"/>
      <c r="T51" s="51"/>
      <c r="U51" s="51"/>
      <c r="V51" s="51">
        <f t="shared" ref="V51:V68" si="9">T51*U51</f>
        <v>0</v>
      </c>
      <c r="W51" s="51"/>
      <c r="X51" s="51"/>
      <c r="Y51" s="51">
        <f t="shared" ref="Y51:Y68" si="10">W51*X51</f>
        <v>0</v>
      </c>
    </row>
    <row r="52" spans="1:25" x14ac:dyDescent="0.35">
      <c r="B52" s="51"/>
      <c r="C52" s="51"/>
      <c r="D52" s="51"/>
      <c r="E52" s="102">
        <f t="shared" si="5"/>
        <v>0</v>
      </c>
      <c r="F52" s="51" t="s">
        <v>329</v>
      </c>
      <c r="G52" s="51"/>
      <c r="H52" s="51"/>
      <c r="I52" s="51">
        <f t="shared" si="6"/>
        <v>0</v>
      </c>
      <c r="J52" s="51"/>
      <c r="K52" s="51"/>
      <c r="L52" s="51">
        <f t="shared" si="7"/>
        <v>0</v>
      </c>
      <c r="O52" s="51"/>
      <c r="P52" s="51"/>
      <c r="Q52" s="51"/>
      <c r="R52" s="102">
        <f t="shared" si="8"/>
        <v>0</v>
      </c>
      <c r="S52" s="51" t="s">
        <v>329</v>
      </c>
      <c r="T52" s="51"/>
      <c r="U52" s="51"/>
      <c r="V52" s="51">
        <f t="shared" si="9"/>
        <v>0</v>
      </c>
      <c r="W52" s="51"/>
      <c r="X52" s="51"/>
      <c r="Y52" s="51">
        <f t="shared" si="10"/>
        <v>0</v>
      </c>
    </row>
    <row r="53" spans="1:25" x14ac:dyDescent="0.35">
      <c r="B53" s="51" t="s">
        <v>426</v>
      </c>
      <c r="C53" s="51">
        <v>3.54</v>
      </c>
      <c r="D53" s="51">
        <v>0.91</v>
      </c>
      <c r="E53" s="102">
        <f t="shared" si="5"/>
        <v>3.2214</v>
      </c>
      <c r="F53" s="51" t="s">
        <v>313</v>
      </c>
      <c r="G53" s="51"/>
      <c r="H53" s="51"/>
      <c r="I53" s="51">
        <f t="shared" si="6"/>
        <v>0</v>
      </c>
      <c r="J53" s="51"/>
      <c r="K53" s="51"/>
      <c r="L53" s="51">
        <f t="shared" si="7"/>
        <v>0</v>
      </c>
      <c r="O53" s="51"/>
      <c r="P53" s="51"/>
      <c r="Q53" s="51"/>
      <c r="R53" s="102">
        <f t="shared" si="8"/>
        <v>0</v>
      </c>
      <c r="S53" s="51" t="s">
        <v>313</v>
      </c>
      <c r="T53" s="51"/>
      <c r="U53" s="51"/>
      <c r="V53" s="51">
        <f t="shared" si="9"/>
        <v>0</v>
      </c>
      <c r="W53" s="51"/>
      <c r="X53" s="51"/>
      <c r="Y53" s="51">
        <f t="shared" si="10"/>
        <v>0</v>
      </c>
    </row>
    <row r="54" spans="1:25" x14ac:dyDescent="0.35">
      <c r="B54" s="51" t="s">
        <v>314</v>
      </c>
      <c r="C54" s="51">
        <v>2.44</v>
      </c>
      <c r="D54" s="51">
        <v>3.05</v>
      </c>
      <c r="E54" s="102">
        <f t="shared" si="5"/>
        <v>7.4419999999999993</v>
      </c>
      <c r="F54" s="51" t="s">
        <v>313</v>
      </c>
      <c r="G54" s="51"/>
      <c r="H54" s="51"/>
      <c r="I54" s="51">
        <f t="shared" si="6"/>
        <v>0</v>
      </c>
      <c r="J54" s="51"/>
      <c r="K54" s="51"/>
      <c r="L54" s="51">
        <f t="shared" si="7"/>
        <v>0</v>
      </c>
      <c r="O54" s="51" t="s">
        <v>314</v>
      </c>
      <c r="P54" s="51">
        <v>2.44</v>
      </c>
      <c r="Q54" s="51">
        <v>3.05</v>
      </c>
      <c r="R54" s="102">
        <f t="shared" si="8"/>
        <v>7.4419999999999993</v>
      </c>
      <c r="S54" s="51" t="s">
        <v>313</v>
      </c>
      <c r="T54" s="51"/>
      <c r="U54" s="51"/>
      <c r="V54" s="51">
        <f t="shared" si="9"/>
        <v>0</v>
      </c>
      <c r="W54" s="51"/>
      <c r="X54" s="51"/>
      <c r="Y54" s="51">
        <f t="shared" si="10"/>
        <v>0</v>
      </c>
    </row>
    <row r="55" spans="1:25" x14ac:dyDescent="0.35">
      <c r="B55" s="51" t="s">
        <v>427</v>
      </c>
      <c r="C55" s="51">
        <v>2.44</v>
      </c>
      <c r="D55" s="51">
        <v>1.23</v>
      </c>
      <c r="E55" s="102">
        <f t="shared" si="5"/>
        <v>3.0011999999999999</v>
      </c>
      <c r="F55" s="51" t="s">
        <v>315</v>
      </c>
      <c r="G55" s="51"/>
      <c r="H55" s="51"/>
      <c r="I55" s="51">
        <f t="shared" si="6"/>
        <v>0</v>
      </c>
      <c r="J55" s="51"/>
      <c r="K55" s="51"/>
      <c r="L55" s="51">
        <f t="shared" si="7"/>
        <v>0</v>
      </c>
      <c r="O55" s="51" t="s">
        <v>427</v>
      </c>
      <c r="P55" s="51">
        <v>2.44</v>
      </c>
      <c r="Q55" s="51">
        <v>1.23</v>
      </c>
      <c r="R55" s="102">
        <f t="shared" si="8"/>
        <v>3.0011999999999999</v>
      </c>
      <c r="S55" s="51" t="s">
        <v>315</v>
      </c>
      <c r="T55" s="51"/>
      <c r="U55" s="51"/>
      <c r="V55" s="51">
        <f t="shared" si="9"/>
        <v>0</v>
      </c>
      <c r="W55" s="51"/>
      <c r="X55" s="51"/>
      <c r="Y55" s="51">
        <f t="shared" si="10"/>
        <v>0</v>
      </c>
    </row>
    <row r="56" spans="1:25" x14ac:dyDescent="0.35">
      <c r="B56" s="51"/>
      <c r="C56" s="51"/>
      <c r="D56" s="51"/>
      <c r="E56" s="102">
        <f t="shared" si="5"/>
        <v>0</v>
      </c>
      <c r="F56" s="51"/>
      <c r="G56" s="51"/>
      <c r="H56" s="51"/>
      <c r="I56" s="51">
        <f t="shared" si="6"/>
        <v>0</v>
      </c>
      <c r="J56" s="51"/>
      <c r="K56" s="51"/>
      <c r="L56" s="51">
        <f t="shared" si="7"/>
        <v>0</v>
      </c>
      <c r="O56" s="51"/>
      <c r="P56" s="51"/>
      <c r="Q56" s="51"/>
      <c r="R56" s="102">
        <f t="shared" si="8"/>
        <v>0</v>
      </c>
      <c r="S56" s="51"/>
      <c r="T56" s="51"/>
      <c r="U56" s="51"/>
      <c r="V56" s="51">
        <f t="shared" si="9"/>
        <v>0</v>
      </c>
      <c r="W56" s="51"/>
      <c r="X56" s="51"/>
      <c r="Y56" s="51">
        <f t="shared" si="10"/>
        <v>0</v>
      </c>
    </row>
    <row r="57" spans="1:25" x14ac:dyDescent="0.35">
      <c r="B57" s="51"/>
      <c r="C57" s="51"/>
      <c r="D57" s="51"/>
      <c r="E57" s="102">
        <f t="shared" si="5"/>
        <v>0</v>
      </c>
      <c r="F57" s="51"/>
      <c r="G57" s="51"/>
      <c r="H57" s="51"/>
      <c r="I57" s="51">
        <f t="shared" si="6"/>
        <v>0</v>
      </c>
      <c r="J57" s="51"/>
      <c r="K57" s="51"/>
      <c r="L57" s="51">
        <f t="shared" si="7"/>
        <v>0</v>
      </c>
      <c r="O57" s="51"/>
      <c r="P57" s="51"/>
      <c r="Q57" s="51"/>
      <c r="R57" s="102">
        <f t="shared" si="8"/>
        <v>0</v>
      </c>
      <c r="S57" s="51"/>
      <c r="T57" s="51"/>
      <c r="U57" s="51"/>
      <c r="V57" s="51">
        <f t="shared" si="9"/>
        <v>0</v>
      </c>
      <c r="W57" s="51"/>
      <c r="X57" s="51"/>
      <c r="Y57" s="51">
        <f t="shared" si="10"/>
        <v>0</v>
      </c>
    </row>
    <row r="58" spans="1:25" x14ac:dyDescent="0.35">
      <c r="B58" s="51" t="s">
        <v>316</v>
      </c>
      <c r="C58" s="51">
        <v>3.2</v>
      </c>
      <c r="D58" s="51">
        <v>3.66</v>
      </c>
      <c r="E58" s="102">
        <f t="shared" si="5"/>
        <v>11.712000000000002</v>
      </c>
      <c r="F58" s="51" t="s">
        <v>313</v>
      </c>
      <c r="G58" s="51"/>
      <c r="H58" s="51"/>
      <c r="I58" s="51">
        <f t="shared" si="6"/>
        <v>0</v>
      </c>
      <c r="J58" s="51"/>
      <c r="K58" s="51"/>
      <c r="L58" s="51">
        <f t="shared" si="7"/>
        <v>0</v>
      </c>
      <c r="O58" s="51" t="s">
        <v>316</v>
      </c>
      <c r="P58" s="51">
        <v>3.2</v>
      </c>
      <c r="Q58" s="51">
        <v>3.66</v>
      </c>
      <c r="R58" s="102">
        <f t="shared" si="8"/>
        <v>11.712000000000002</v>
      </c>
      <c r="S58" s="51" t="s">
        <v>313</v>
      </c>
      <c r="T58" s="51"/>
      <c r="U58" s="51"/>
      <c r="V58" s="51">
        <f t="shared" si="9"/>
        <v>0</v>
      </c>
      <c r="W58" s="51"/>
      <c r="X58" s="51"/>
      <c r="Y58" s="51">
        <f t="shared" si="10"/>
        <v>0</v>
      </c>
    </row>
    <row r="59" spans="1:25" x14ac:dyDescent="0.35">
      <c r="B59" s="51"/>
      <c r="C59" s="51">
        <v>2.52</v>
      </c>
      <c r="D59" s="51">
        <v>0.6</v>
      </c>
      <c r="E59" s="102">
        <f t="shared" si="5"/>
        <v>1.512</v>
      </c>
      <c r="F59" s="51" t="s">
        <v>315</v>
      </c>
      <c r="G59" s="51"/>
      <c r="H59" s="51"/>
      <c r="I59" s="51">
        <f t="shared" si="6"/>
        <v>0</v>
      </c>
      <c r="J59" s="51"/>
      <c r="K59" s="51"/>
      <c r="L59" s="51">
        <f t="shared" si="7"/>
        <v>0</v>
      </c>
      <c r="O59" s="51"/>
      <c r="P59" s="51">
        <v>2.52</v>
      </c>
      <c r="Q59" s="51">
        <v>0.6</v>
      </c>
      <c r="R59" s="102">
        <f t="shared" si="8"/>
        <v>1.512</v>
      </c>
      <c r="S59" s="51" t="s">
        <v>315</v>
      </c>
      <c r="T59" s="51"/>
      <c r="U59" s="51"/>
      <c r="V59" s="51">
        <f t="shared" si="9"/>
        <v>0</v>
      </c>
      <c r="W59" s="51"/>
      <c r="X59" s="51"/>
      <c r="Y59" s="51">
        <f t="shared" si="10"/>
        <v>0</v>
      </c>
    </row>
    <row r="60" spans="1:25" x14ac:dyDescent="0.35">
      <c r="B60" s="51"/>
      <c r="C60" s="51">
        <v>1.96</v>
      </c>
      <c r="D60" s="51">
        <v>1</v>
      </c>
      <c r="E60" s="102">
        <f t="shared" si="5"/>
        <v>1.96</v>
      </c>
      <c r="F60" s="51"/>
      <c r="G60" s="51"/>
      <c r="H60" s="51"/>
      <c r="I60" s="51">
        <f t="shared" si="6"/>
        <v>0</v>
      </c>
      <c r="J60" s="51"/>
      <c r="K60" s="51"/>
      <c r="L60" s="51">
        <f t="shared" si="7"/>
        <v>0</v>
      </c>
      <c r="O60" s="51"/>
      <c r="P60" s="51">
        <v>1.96</v>
      </c>
      <c r="Q60" s="51">
        <v>1</v>
      </c>
      <c r="R60" s="102">
        <f t="shared" si="8"/>
        <v>1.96</v>
      </c>
      <c r="S60" s="51"/>
      <c r="T60" s="51"/>
      <c r="U60" s="51"/>
      <c r="V60" s="51">
        <f t="shared" si="9"/>
        <v>0</v>
      </c>
      <c r="W60" s="51"/>
      <c r="X60" s="51"/>
      <c r="Y60" s="51">
        <f t="shared" si="10"/>
        <v>0</v>
      </c>
    </row>
    <row r="61" spans="1:25" x14ac:dyDescent="0.35">
      <c r="B61" s="51"/>
      <c r="C61" s="51"/>
      <c r="D61" s="51"/>
      <c r="E61" s="102">
        <f t="shared" si="5"/>
        <v>0</v>
      </c>
      <c r="F61" s="51"/>
      <c r="G61" s="51"/>
      <c r="H61" s="51"/>
      <c r="I61" s="51">
        <f t="shared" si="6"/>
        <v>0</v>
      </c>
      <c r="J61" s="51"/>
      <c r="K61" s="51"/>
      <c r="L61" s="51">
        <f t="shared" si="7"/>
        <v>0</v>
      </c>
      <c r="O61" s="51"/>
      <c r="P61" s="51"/>
      <c r="Q61" s="51"/>
      <c r="R61" s="102">
        <f t="shared" si="8"/>
        <v>0</v>
      </c>
      <c r="S61" s="51"/>
      <c r="T61" s="51"/>
      <c r="U61" s="51"/>
      <c r="V61" s="51">
        <f t="shared" si="9"/>
        <v>0</v>
      </c>
      <c r="W61" s="51"/>
      <c r="X61" s="51"/>
      <c r="Y61" s="51">
        <f t="shared" si="10"/>
        <v>0</v>
      </c>
    </row>
    <row r="62" spans="1:25" x14ac:dyDescent="0.35">
      <c r="B62" s="51" t="s">
        <v>317</v>
      </c>
      <c r="C62" s="51">
        <v>3.2</v>
      </c>
      <c r="D62" s="51">
        <v>3.65</v>
      </c>
      <c r="E62" s="102">
        <f t="shared" si="5"/>
        <v>11.68</v>
      </c>
      <c r="F62" s="51" t="s">
        <v>313</v>
      </c>
      <c r="G62" s="51"/>
      <c r="H62" s="51"/>
      <c r="I62" s="51">
        <f t="shared" si="6"/>
        <v>0</v>
      </c>
      <c r="J62" s="51"/>
      <c r="K62" s="51"/>
      <c r="L62" s="51">
        <f t="shared" si="7"/>
        <v>0</v>
      </c>
      <c r="O62" s="51" t="s">
        <v>317</v>
      </c>
      <c r="P62" s="51">
        <v>3.2</v>
      </c>
      <c r="Q62" s="51">
        <v>3.65</v>
      </c>
      <c r="R62" s="102">
        <f t="shared" si="8"/>
        <v>11.68</v>
      </c>
      <c r="S62" s="51" t="s">
        <v>313</v>
      </c>
      <c r="T62" s="51"/>
      <c r="U62" s="51"/>
      <c r="V62" s="51">
        <f t="shared" si="9"/>
        <v>0</v>
      </c>
      <c r="W62" s="51"/>
      <c r="X62" s="51"/>
      <c r="Y62" s="51">
        <f t="shared" si="10"/>
        <v>0</v>
      </c>
    </row>
    <row r="63" spans="1:25" x14ac:dyDescent="0.35">
      <c r="B63" s="51"/>
      <c r="C63" s="51"/>
      <c r="D63" s="51"/>
      <c r="E63" s="102">
        <f t="shared" si="5"/>
        <v>0</v>
      </c>
      <c r="F63" s="51" t="s">
        <v>315</v>
      </c>
      <c r="G63" s="51"/>
      <c r="H63" s="51"/>
      <c r="I63" s="51">
        <f t="shared" si="6"/>
        <v>0</v>
      </c>
      <c r="J63" s="51"/>
      <c r="K63" s="51"/>
      <c r="L63" s="51">
        <f t="shared" si="7"/>
        <v>0</v>
      </c>
      <c r="O63" s="51" t="s">
        <v>318</v>
      </c>
      <c r="P63" s="51">
        <v>3.22</v>
      </c>
      <c r="Q63" s="51">
        <v>3.2</v>
      </c>
      <c r="R63" s="102">
        <f>P63*Q63</f>
        <v>10.304000000000002</v>
      </c>
      <c r="S63" s="51" t="s">
        <v>315</v>
      </c>
      <c r="T63" s="51"/>
      <c r="U63" s="51"/>
      <c r="V63" s="51">
        <f t="shared" si="9"/>
        <v>0</v>
      </c>
      <c r="W63" s="51"/>
      <c r="X63" s="51"/>
      <c r="Y63" s="51">
        <f t="shared" si="10"/>
        <v>0</v>
      </c>
    </row>
    <row r="64" spans="1:25" x14ac:dyDescent="0.35">
      <c r="B64" s="51"/>
      <c r="C64" s="51"/>
      <c r="D64" s="51"/>
      <c r="E64" s="102">
        <f t="shared" si="5"/>
        <v>0</v>
      </c>
      <c r="F64" s="51"/>
      <c r="G64" s="51"/>
      <c r="H64" s="51"/>
      <c r="I64" s="51">
        <f t="shared" si="6"/>
        <v>0</v>
      </c>
      <c r="J64" s="51"/>
      <c r="K64" s="51"/>
      <c r="L64" s="51">
        <f t="shared" si="7"/>
        <v>0</v>
      </c>
      <c r="O64" s="51"/>
      <c r="P64" s="51">
        <v>1.39</v>
      </c>
      <c r="Q64" s="51">
        <v>0.6</v>
      </c>
      <c r="R64" s="102">
        <f>P64*Q64</f>
        <v>0.83399999999999996</v>
      </c>
      <c r="S64" s="51"/>
      <c r="T64" s="51"/>
      <c r="U64" s="51"/>
      <c r="V64" s="51">
        <f t="shared" si="9"/>
        <v>0</v>
      </c>
      <c r="W64" s="51"/>
      <c r="X64" s="51"/>
      <c r="Y64" s="51">
        <f t="shared" si="10"/>
        <v>0</v>
      </c>
    </row>
    <row r="65" spans="2:25" x14ac:dyDescent="0.35">
      <c r="B65" s="51" t="s">
        <v>318</v>
      </c>
      <c r="C65" s="51">
        <v>3.22</v>
      </c>
      <c r="D65" s="51">
        <v>3.2</v>
      </c>
      <c r="E65" s="102">
        <f t="shared" si="5"/>
        <v>10.304000000000002</v>
      </c>
      <c r="F65" s="51" t="s">
        <v>313</v>
      </c>
      <c r="G65" s="51"/>
      <c r="H65" s="51"/>
      <c r="I65" s="51">
        <f t="shared" si="6"/>
        <v>0</v>
      </c>
      <c r="J65" s="51"/>
      <c r="K65" s="51"/>
      <c r="L65" s="51">
        <f t="shared" si="7"/>
        <v>0</v>
      </c>
      <c r="O65" s="51" t="s">
        <v>319</v>
      </c>
      <c r="P65" s="51">
        <v>3.3</v>
      </c>
      <c r="Q65" s="51">
        <v>3.66</v>
      </c>
      <c r="R65" s="102">
        <f t="shared" si="8"/>
        <v>12.077999999999999</v>
      </c>
      <c r="S65" s="51" t="s">
        <v>313</v>
      </c>
      <c r="T65" s="51"/>
      <c r="U65" s="51"/>
      <c r="V65" s="51">
        <f t="shared" si="9"/>
        <v>0</v>
      </c>
      <c r="W65" s="51"/>
      <c r="X65" s="51"/>
      <c r="Y65" s="51">
        <f t="shared" si="10"/>
        <v>0</v>
      </c>
    </row>
    <row r="66" spans="2:25" x14ac:dyDescent="0.35">
      <c r="B66" s="51"/>
      <c r="C66" s="51">
        <v>1.39</v>
      </c>
      <c r="D66" s="51">
        <v>0.6</v>
      </c>
      <c r="E66" s="102">
        <f t="shared" si="5"/>
        <v>0.83399999999999996</v>
      </c>
      <c r="F66" s="51" t="s">
        <v>315</v>
      </c>
      <c r="G66" s="51"/>
      <c r="H66" s="51"/>
      <c r="I66" s="51">
        <f t="shared" si="6"/>
        <v>0</v>
      </c>
      <c r="J66" s="51"/>
      <c r="K66" s="51"/>
      <c r="L66" s="51">
        <f t="shared" si="7"/>
        <v>0</v>
      </c>
      <c r="O66" s="51"/>
      <c r="P66" s="51">
        <v>2.5099999999999998</v>
      </c>
      <c r="Q66" s="51">
        <v>0.6</v>
      </c>
      <c r="R66" s="102">
        <f t="shared" si="8"/>
        <v>1.5059999999999998</v>
      </c>
      <c r="S66" s="51" t="s">
        <v>315</v>
      </c>
      <c r="T66" s="51"/>
      <c r="U66" s="51"/>
      <c r="V66" s="51">
        <f t="shared" si="9"/>
        <v>0</v>
      </c>
      <c r="W66" s="51"/>
      <c r="X66" s="51"/>
      <c r="Y66" s="51">
        <f t="shared" si="10"/>
        <v>0</v>
      </c>
    </row>
    <row r="67" spans="2:25" x14ac:dyDescent="0.35">
      <c r="B67" s="51"/>
      <c r="C67" s="51"/>
      <c r="D67" s="51"/>
      <c r="E67" s="102">
        <f t="shared" si="5"/>
        <v>0</v>
      </c>
      <c r="F67" s="51"/>
      <c r="G67" s="51"/>
      <c r="H67" s="51"/>
      <c r="I67" s="51">
        <f t="shared" si="6"/>
        <v>0</v>
      </c>
      <c r="J67" s="51"/>
      <c r="K67" s="51"/>
      <c r="L67" s="51">
        <f t="shared" si="7"/>
        <v>0</v>
      </c>
      <c r="O67" s="51"/>
      <c r="P67" s="51">
        <v>1.86</v>
      </c>
      <c r="Q67" s="51">
        <v>1.1000000000000001</v>
      </c>
      <c r="R67" s="102">
        <f t="shared" si="8"/>
        <v>2.0460000000000003</v>
      </c>
      <c r="S67" s="51"/>
      <c r="T67" s="51"/>
      <c r="U67" s="51"/>
      <c r="V67" s="51">
        <f t="shared" si="9"/>
        <v>0</v>
      </c>
      <c r="W67" s="51"/>
      <c r="X67" s="51"/>
      <c r="Y67" s="51">
        <f t="shared" si="10"/>
        <v>0</v>
      </c>
    </row>
    <row r="68" spans="2:25" x14ac:dyDescent="0.35">
      <c r="B68" s="51" t="s">
        <v>319</v>
      </c>
      <c r="C68" s="51"/>
      <c r="D68" s="51"/>
      <c r="E68" s="102">
        <f t="shared" si="5"/>
        <v>0</v>
      </c>
      <c r="F68" s="51" t="s">
        <v>320</v>
      </c>
      <c r="G68" s="51"/>
      <c r="H68" s="51"/>
      <c r="I68" s="51">
        <f t="shared" si="6"/>
        <v>0</v>
      </c>
      <c r="J68" s="51"/>
      <c r="K68" s="51"/>
      <c r="L68" s="51">
        <f t="shared" si="7"/>
        <v>0</v>
      </c>
      <c r="O68" s="51"/>
      <c r="P68" s="51">
        <v>3.25</v>
      </c>
      <c r="Q68" s="51">
        <v>3.65</v>
      </c>
      <c r="R68" s="102">
        <f t="shared" si="8"/>
        <v>11.862499999999999</v>
      </c>
      <c r="S68" s="51" t="s">
        <v>320</v>
      </c>
      <c r="T68" s="51"/>
      <c r="U68" s="51"/>
      <c r="V68" s="51">
        <f t="shared" si="9"/>
        <v>0</v>
      </c>
      <c r="W68" s="51"/>
      <c r="X68" s="51"/>
      <c r="Y68" s="51">
        <f t="shared" si="10"/>
        <v>0</v>
      </c>
    </row>
    <row r="69" spans="2:25" x14ac:dyDescent="0.35">
      <c r="B69" s="51"/>
      <c r="C69" s="51"/>
      <c r="D69" s="51"/>
      <c r="E69" s="102">
        <f>C69*D69</f>
        <v>0</v>
      </c>
      <c r="F69" s="51" t="s">
        <v>320</v>
      </c>
      <c r="G69" s="51"/>
      <c r="H69" s="51"/>
      <c r="I69" s="51">
        <f>G69*H69</f>
        <v>0</v>
      </c>
      <c r="J69" s="51"/>
      <c r="K69" s="51"/>
      <c r="L69" s="51">
        <f>J69*K69</f>
        <v>0</v>
      </c>
      <c r="O69" s="51" t="s">
        <v>430</v>
      </c>
      <c r="P69" s="51">
        <v>3.79</v>
      </c>
      <c r="Q69" s="51">
        <v>3.65</v>
      </c>
      <c r="R69" s="102">
        <f>P69*Q69</f>
        <v>13.833499999999999</v>
      </c>
      <c r="S69" s="51" t="s">
        <v>320</v>
      </c>
      <c r="T69" s="51"/>
      <c r="U69" s="51"/>
      <c r="V69" s="51">
        <f>T69*U69</f>
        <v>0</v>
      </c>
      <c r="W69" s="51"/>
      <c r="X69" s="51"/>
      <c r="Y69" s="51">
        <f>W69*X69</f>
        <v>0</v>
      </c>
    </row>
    <row r="70" spans="2:25" x14ac:dyDescent="0.35">
      <c r="B70" s="51"/>
      <c r="C70" s="51"/>
      <c r="D70" s="51"/>
      <c r="E70" s="102">
        <f>C70*D70</f>
        <v>0</v>
      </c>
      <c r="F70" s="51" t="s">
        <v>320</v>
      </c>
      <c r="G70" s="51"/>
      <c r="H70" s="51"/>
      <c r="I70" s="51">
        <f>G70*H70</f>
        <v>0</v>
      </c>
      <c r="J70" s="51"/>
      <c r="K70" s="51"/>
      <c r="L70" s="51">
        <f>J70*K70</f>
        <v>0</v>
      </c>
      <c r="O70" s="51"/>
      <c r="P70" s="51">
        <v>2.44</v>
      </c>
      <c r="Q70" s="51">
        <v>1.98</v>
      </c>
      <c r="R70" s="102">
        <f>P70*Q70</f>
        <v>4.8311999999999999</v>
      </c>
      <c r="S70" s="51" t="s">
        <v>320</v>
      </c>
      <c r="T70" s="51"/>
      <c r="U70" s="51"/>
      <c r="V70" s="51">
        <f>T70*U70</f>
        <v>0</v>
      </c>
      <c r="W70" s="51"/>
      <c r="X70" s="51"/>
      <c r="Y70" s="51">
        <f>W70*X70</f>
        <v>0</v>
      </c>
    </row>
    <row r="71" spans="2:25" x14ac:dyDescent="0.35">
      <c r="B71" s="51"/>
      <c r="C71" s="51"/>
      <c r="D71" s="51"/>
      <c r="E71" s="102">
        <f>C71*D71</f>
        <v>0</v>
      </c>
      <c r="F71" s="51"/>
      <c r="G71" s="51"/>
      <c r="H71" s="51"/>
      <c r="I71" s="51">
        <f>G71*H71</f>
        <v>0</v>
      </c>
      <c r="J71" s="51"/>
      <c r="K71" s="51"/>
      <c r="L71" s="51">
        <f>J71*K71</f>
        <v>0</v>
      </c>
      <c r="O71" s="51"/>
      <c r="P71" s="51">
        <v>2.15</v>
      </c>
      <c r="Q71" s="51">
        <v>2.2999999999999998</v>
      </c>
      <c r="R71" s="102">
        <f>P71*Q71</f>
        <v>4.9449999999999994</v>
      </c>
      <c r="S71" s="51"/>
      <c r="T71" s="51"/>
      <c r="U71" s="51"/>
      <c r="V71" s="51">
        <f>T71*U71</f>
        <v>0</v>
      </c>
      <c r="W71" s="51"/>
      <c r="X71" s="51"/>
      <c r="Y71" s="51">
        <f>W71*X71</f>
        <v>0</v>
      </c>
    </row>
    <row r="72" spans="2:25" x14ac:dyDescent="0.35">
      <c r="B72" s="51" t="s">
        <v>428</v>
      </c>
      <c r="C72" s="51">
        <v>2.44</v>
      </c>
      <c r="D72" s="51">
        <v>1.53</v>
      </c>
      <c r="E72" s="102">
        <f>C72*D72</f>
        <v>3.7332000000000001</v>
      </c>
      <c r="F72" s="51" t="s">
        <v>320</v>
      </c>
      <c r="G72" s="51"/>
      <c r="H72" s="51"/>
      <c r="I72" s="51">
        <f>G72*H72</f>
        <v>0</v>
      </c>
      <c r="J72" s="51"/>
      <c r="K72" s="51"/>
      <c r="L72" s="51">
        <f>J72*K72</f>
        <v>0</v>
      </c>
      <c r="O72" s="51" t="s">
        <v>428</v>
      </c>
      <c r="P72" s="51">
        <v>2.44</v>
      </c>
      <c r="Q72" s="51">
        <v>1.53</v>
      </c>
      <c r="R72" s="102">
        <f>P72*Q72</f>
        <v>3.7332000000000001</v>
      </c>
      <c r="S72" s="51" t="s">
        <v>320</v>
      </c>
      <c r="T72" s="51"/>
      <c r="U72" s="51"/>
      <c r="V72" s="51">
        <f>T72*U72</f>
        <v>0</v>
      </c>
      <c r="W72" s="51"/>
      <c r="X72" s="51"/>
      <c r="Y72" s="51">
        <f>W72*X72</f>
        <v>0</v>
      </c>
    </row>
    <row r="73" spans="2:25" x14ac:dyDescent="0.35">
      <c r="B73" s="51" t="s">
        <v>321</v>
      </c>
      <c r="C73" s="51">
        <v>1.53</v>
      </c>
      <c r="D73" s="51">
        <v>2.44</v>
      </c>
      <c r="E73" s="102">
        <f t="shared" ref="E73:E75" si="11">C73*D73</f>
        <v>3.7332000000000001</v>
      </c>
      <c r="F73" s="51" t="s">
        <v>320</v>
      </c>
      <c r="G73" s="51"/>
      <c r="H73" s="51"/>
      <c r="I73" s="51">
        <f t="shared" ref="I73:I75" si="12">G73*H73</f>
        <v>0</v>
      </c>
      <c r="J73" s="51"/>
      <c r="K73" s="51"/>
      <c r="L73" s="51">
        <f t="shared" ref="L73:L75" si="13">J73*K73</f>
        <v>0</v>
      </c>
      <c r="O73" s="51" t="s">
        <v>321</v>
      </c>
      <c r="P73" s="51">
        <v>1.53</v>
      </c>
      <c r="Q73" s="51">
        <v>2.44</v>
      </c>
      <c r="R73" s="102">
        <f t="shared" ref="R73:R75" si="14">P73*Q73</f>
        <v>3.7332000000000001</v>
      </c>
      <c r="S73" s="51" t="s">
        <v>320</v>
      </c>
      <c r="T73" s="51"/>
      <c r="U73" s="51"/>
      <c r="V73" s="51">
        <f t="shared" ref="V73:V75" si="15">T73*U73</f>
        <v>0</v>
      </c>
      <c r="W73" s="51"/>
      <c r="X73" s="51"/>
      <c r="Y73" s="51">
        <f t="shared" ref="Y73:Y75" si="16">W73*X73</f>
        <v>0</v>
      </c>
    </row>
    <row r="74" spans="2:25" x14ac:dyDescent="0.35">
      <c r="B74" s="51" t="s">
        <v>322</v>
      </c>
      <c r="C74" s="51">
        <v>1.53</v>
      </c>
      <c r="D74" s="51">
        <v>2.44</v>
      </c>
      <c r="E74" s="102">
        <f t="shared" si="11"/>
        <v>3.7332000000000001</v>
      </c>
      <c r="F74" s="51" t="s">
        <v>320</v>
      </c>
      <c r="G74" s="51"/>
      <c r="H74" s="51"/>
      <c r="I74" s="51">
        <f t="shared" si="12"/>
        <v>0</v>
      </c>
      <c r="J74" s="51"/>
      <c r="K74" s="51"/>
      <c r="L74" s="51">
        <f t="shared" si="13"/>
        <v>0</v>
      </c>
      <c r="O74" s="51" t="s">
        <v>322</v>
      </c>
      <c r="P74" s="51">
        <v>1.53</v>
      </c>
      <c r="Q74" s="51">
        <v>2.44</v>
      </c>
      <c r="R74" s="102">
        <f t="shared" si="14"/>
        <v>3.7332000000000001</v>
      </c>
      <c r="S74" s="51" t="s">
        <v>320</v>
      </c>
      <c r="T74" s="51"/>
      <c r="U74" s="51"/>
      <c r="V74" s="51">
        <f t="shared" si="15"/>
        <v>0</v>
      </c>
      <c r="W74" s="51"/>
      <c r="X74" s="51"/>
      <c r="Y74" s="51">
        <f t="shared" si="16"/>
        <v>0</v>
      </c>
    </row>
    <row r="75" spans="2:25" x14ac:dyDescent="0.35">
      <c r="B75" s="51" t="s">
        <v>326</v>
      </c>
      <c r="C75" s="51"/>
      <c r="D75" s="51"/>
      <c r="E75" s="102">
        <f t="shared" si="11"/>
        <v>0</v>
      </c>
      <c r="F75" s="51"/>
      <c r="G75" s="51"/>
      <c r="H75" s="51"/>
      <c r="I75" s="51">
        <f t="shared" si="12"/>
        <v>0</v>
      </c>
      <c r="J75" s="51"/>
      <c r="K75" s="51"/>
      <c r="L75" s="51">
        <f t="shared" si="13"/>
        <v>0</v>
      </c>
      <c r="O75" s="51" t="s">
        <v>326</v>
      </c>
      <c r="P75" s="51">
        <v>2.44</v>
      </c>
      <c r="Q75" s="51">
        <v>1.53</v>
      </c>
      <c r="R75" s="102">
        <f t="shared" si="14"/>
        <v>3.7332000000000001</v>
      </c>
      <c r="S75" s="51"/>
      <c r="T75" s="51"/>
      <c r="U75" s="51"/>
      <c r="V75" s="51">
        <f t="shared" si="15"/>
        <v>0</v>
      </c>
      <c r="W75" s="51"/>
      <c r="X75" s="51"/>
      <c r="Y75" s="51">
        <f t="shared" si="16"/>
        <v>0</v>
      </c>
    </row>
    <row r="76" spans="2:25" x14ac:dyDescent="0.35">
      <c r="B76" s="51"/>
      <c r="C76" s="51"/>
      <c r="D76" s="51"/>
      <c r="E76" s="102">
        <f>C76*D76</f>
        <v>0</v>
      </c>
      <c r="F76" s="51"/>
      <c r="G76" s="51"/>
      <c r="H76" s="51"/>
      <c r="I76" s="51">
        <f>G76*H76</f>
        <v>0</v>
      </c>
      <c r="J76" s="51"/>
      <c r="K76" s="51"/>
      <c r="L76" s="51">
        <f>J76*K76</f>
        <v>0</v>
      </c>
      <c r="O76" s="51" t="s">
        <v>432</v>
      </c>
      <c r="P76" s="51">
        <v>1.53</v>
      </c>
      <c r="Q76" s="51">
        <v>2.44</v>
      </c>
      <c r="R76" s="102">
        <f>P76*Q76</f>
        <v>3.7332000000000001</v>
      </c>
      <c r="S76" s="51"/>
      <c r="T76" s="51"/>
      <c r="U76" s="51"/>
      <c r="V76" s="51">
        <f>T76*U76</f>
        <v>0</v>
      </c>
      <c r="W76" s="51"/>
      <c r="X76" s="51"/>
      <c r="Y76" s="51">
        <f>W76*X76</f>
        <v>0</v>
      </c>
    </row>
    <row r="77" spans="2:25" x14ac:dyDescent="0.35">
      <c r="B77" s="51"/>
      <c r="C77" s="51"/>
      <c r="D77" s="51"/>
      <c r="E77" s="102">
        <f>C77*D77</f>
        <v>0</v>
      </c>
      <c r="F77" s="51"/>
      <c r="G77" s="51"/>
      <c r="H77" s="51"/>
      <c r="I77" s="51">
        <f>G77*H77</f>
        <v>0</v>
      </c>
      <c r="J77" s="51"/>
      <c r="K77" s="51"/>
      <c r="L77" s="51">
        <f>J77*K77</f>
        <v>0</v>
      </c>
      <c r="O77" s="51"/>
      <c r="P77" s="107"/>
      <c r="Q77" s="107"/>
      <c r="R77" s="102">
        <f>P77*Q77</f>
        <v>0</v>
      </c>
      <c r="S77" s="51"/>
      <c r="T77" s="51"/>
      <c r="U77" s="51"/>
      <c r="V77" s="51">
        <f>T77*U77</f>
        <v>0</v>
      </c>
      <c r="W77" s="51"/>
      <c r="X77" s="51"/>
      <c r="Y77" s="51">
        <f>W77*X77</f>
        <v>0</v>
      </c>
    </row>
    <row r="78" spans="2:25" x14ac:dyDescent="0.35">
      <c r="B78" s="51" t="s">
        <v>323</v>
      </c>
      <c r="C78" s="51">
        <v>3.08</v>
      </c>
      <c r="D78" s="51">
        <v>1</v>
      </c>
      <c r="E78" s="102">
        <f t="shared" ref="E78:E81" si="17">C78*D78</f>
        <v>3.08</v>
      </c>
      <c r="F78" s="51"/>
      <c r="G78" s="51"/>
      <c r="H78" s="51"/>
      <c r="I78" s="51">
        <f t="shared" ref="I78:I86" si="18">G78*H78</f>
        <v>0</v>
      </c>
      <c r="J78" s="51"/>
      <c r="K78" s="51"/>
      <c r="L78" s="51">
        <f t="shared" ref="L78:L86" si="19">J78*K78</f>
        <v>0</v>
      </c>
      <c r="O78" s="51" t="s">
        <v>323</v>
      </c>
      <c r="P78" s="51">
        <v>3.08</v>
      </c>
      <c r="Q78" s="51">
        <v>1</v>
      </c>
      <c r="R78" s="102">
        <f t="shared" ref="R78:R81" si="20">P78*Q78</f>
        <v>3.08</v>
      </c>
      <c r="S78" s="51"/>
      <c r="T78" s="51"/>
      <c r="U78" s="51"/>
      <c r="V78" s="51">
        <f t="shared" ref="V78:V86" si="21">T78*U78</f>
        <v>0</v>
      </c>
      <c r="W78" s="51"/>
      <c r="X78" s="51"/>
      <c r="Y78" s="51">
        <f t="shared" ref="Y78:Y86" si="22">W78*X78</f>
        <v>0</v>
      </c>
    </row>
    <row r="79" spans="2:25" x14ac:dyDescent="0.35">
      <c r="B79" s="51" t="s">
        <v>327</v>
      </c>
      <c r="C79" s="51"/>
      <c r="D79" s="51"/>
      <c r="E79" s="102">
        <f t="shared" si="17"/>
        <v>0</v>
      </c>
      <c r="F79" s="51"/>
      <c r="G79" s="51"/>
      <c r="H79" s="51"/>
      <c r="I79" s="51">
        <f t="shared" si="18"/>
        <v>0</v>
      </c>
      <c r="J79" s="51"/>
      <c r="K79" s="51"/>
      <c r="L79" s="51">
        <f t="shared" si="19"/>
        <v>0</v>
      </c>
      <c r="O79" s="51" t="s">
        <v>327</v>
      </c>
      <c r="P79" s="51">
        <v>1.4</v>
      </c>
      <c r="Q79" s="51">
        <v>1</v>
      </c>
      <c r="R79" s="102">
        <f t="shared" si="20"/>
        <v>1.4</v>
      </c>
      <c r="S79" s="51"/>
      <c r="T79" s="51"/>
      <c r="U79" s="51"/>
      <c r="V79" s="51">
        <f t="shared" si="21"/>
        <v>0</v>
      </c>
      <c r="W79" s="51"/>
      <c r="X79" s="51"/>
      <c r="Y79" s="51">
        <f t="shared" si="22"/>
        <v>0</v>
      </c>
    </row>
    <row r="80" spans="2:25" x14ac:dyDescent="0.35">
      <c r="B80" s="51" t="s">
        <v>324</v>
      </c>
      <c r="C80" s="51"/>
      <c r="D80" s="51"/>
      <c r="E80" s="102">
        <f t="shared" si="17"/>
        <v>0</v>
      </c>
      <c r="F80" s="51"/>
      <c r="G80" s="51"/>
      <c r="H80" s="51"/>
      <c r="I80" s="51">
        <f t="shared" si="18"/>
        <v>0</v>
      </c>
      <c r="J80" s="51"/>
      <c r="K80" s="51"/>
      <c r="L80" s="51">
        <f t="shared" si="19"/>
        <v>0</v>
      </c>
      <c r="O80" s="51" t="s">
        <v>324</v>
      </c>
      <c r="P80" s="51"/>
      <c r="Q80" s="51"/>
      <c r="R80" s="102">
        <f t="shared" si="20"/>
        <v>0</v>
      </c>
      <c r="S80" s="51"/>
      <c r="T80" s="51"/>
      <c r="U80" s="51"/>
      <c r="V80" s="51">
        <f t="shared" si="21"/>
        <v>0</v>
      </c>
      <c r="W80" s="51"/>
      <c r="X80" s="51"/>
      <c r="Y80" s="51">
        <f t="shared" si="22"/>
        <v>0</v>
      </c>
    </row>
    <row r="81" spans="1:25" x14ac:dyDescent="0.35">
      <c r="B81" s="51" t="s">
        <v>325</v>
      </c>
      <c r="C81" s="51"/>
      <c r="D81" s="51"/>
      <c r="E81" s="102">
        <f t="shared" si="17"/>
        <v>0</v>
      </c>
      <c r="F81" s="51"/>
      <c r="G81" s="51"/>
      <c r="H81" s="51"/>
      <c r="I81" s="51">
        <f t="shared" si="18"/>
        <v>0</v>
      </c>
      <c r="J81" s="51"/>
      <c r="K81" s="51"/>
      <c r="L81" s="51">
        <f t="shared" si="19"/>
        <v>0</v>
      </c>
      <c r="O81" s="51" t="s">
        <v>325</v>
      </c>
      <c r="P81" s="51"/>
      <c r="Q81" s="51"/>
      <c r="R81" s="102">
        <f t="shared" si="20"/>
        <v>0</v>
      </c>
      <c r="S81" s="51"/>
      <c r="T81" s="51"/>
      <c r="U81" s="51"/>
      <c r="V81" s="51">
        <f t="shared" si="21"/>
        <v>0</v>
      </c>
      <c r="W81" s="51"/>
      <c r="X81" s="51"/>
      <c r="Y81" s="51">
        <f t="shared" si="22"/>
        <v>0</v>
      </c>
    </row>
    <row r="82" spans="1:25" x14ac:dyDescent="0.35">
      <c r="B82" s="51"/>
      <c r="C82" s="51"/>
      <c r="D82" s="51"/>
      <c r="E82" s="102">
        <f>C82*D82</f>
        <v>0</v>
      </c>
      <c r="F82" s="51"/>
      <c r="G82" s="51"/>
      <c r="H82" s="51"/>
      <c r="I82" s="51">
        <f t="shared" si="18"/>
        <v>0</v>
      </c>
      <c r="J82" s="51"/>
      <c r="K82" s="51"/>
      <c r="L82" s="51">
        <f t="shared" si="19"/>
        <v>0</v>
      </c>
      <c r="O82" s="51"/>
      <c r="P82" s="51"/>
      <c r="Q82" s="51"/>
      <c r="R82" s="102">
        <f>P82*Q82</f>
        <v>0</v>
      </c>
      <c r="S82" s="51"/>
      <c r="T82" s="51"/>
      <c r="U82" s="51"/>
      <c r="V82" s="51">
        <f t="shared" si="21"/>
        <v>0</v>
      </c>
      <c r="W82" s="51"/>
      <c r="X82" s="51"/>
      <c r="Y82" s="51">
        <f t="shared" si="22"/>
        <v>0</v>
      </c>
    </row>
    <row r="83" spans="1:25" x14ac:dyDescent="0.35">
      <c r="B83" s="51" t="s">
        <v>328</v>
      </c>
      <c r="C83" s="51"/>
      <c r="D83" s="51"/>
      <c r="E83" s="102">
        <f>C83*D83</f>
        <v>0</v>
      </c>
      <c r="F83" s="51"/>
      <c r="G83" s="51"/>
      <c r="H83" s="51"/>
      <c r="I83" s="51">
        <f t="shared" si="18"/>
        <v>0</v>
      </c>
      <c r="J83" s="51"/>
      <c r="K83" s="51"/>
      <c r="L83" s="51">
        <f t="shared" si="19"/>
        <v>0</v>
      </c>
      <c r="O83" s="51" t="s">
        <v>328</v>
      </c>
      <c r="P83" s="51"/>
      <c r="Q83" s="51"/>
      <c r="R83" s="102">
        <f>P83*Q83</f>
        <v>0</v>
      </c>
      <c r="S83" s="51"/>
      <c r="T83" s="51"/>
      <c r="U83" s="51"/>
      <c r="V83" s="51">
        <f t="shared" si="21"/>
        <v>0</v>
      </c>
      <c r="W83" s="51"/>
      <c r="X83" s="51"/>
      <c r="Y83" s="51">
        <f t="shared" si="22"/>
        <v>0</v>
      </c>
    </row>
    <row r="84" spans="1:25" x14ac:dyDescent="0.35">
      <c r="B84" s="51"/>
      <c r="C84" s="51"/>
      <c r="D84" s="51"/>
      <c r="E84" s="102">
        <f t="shared" ref="E84:E86" si="23">C84*D84</f>
        <v>0</v>
      </c>
      <c r="F84" s="51"/>
      <c r="G84" s="51"/>
      <c r="H84" s="51"/>
      <c r="I84" s="51">
        <f t="shared" si="18"/>
        <v>0</v>
      </c>
      <c r="J84" s="51"/>
      <c r="K84" s="51"/>
      <c r="L84" s="51">
        <f t="shared" si="19"/>
        <v>0</v>
      </c>
      <c r="O84" s="51"/>
      <c r="P84" s="51"/>
      <c r="Q84" s="51"/>
      <c r="R84" s="102">
        <f t="shared" ref="R84:R86" si="24">P84*Q84</f>
        <v>0</v>
      </c>
      <c r="S84" s="51"/>
      <c r="T84" s="51"/>
      <c r="U84" s="51"/>
      <c r="V84" s="51">
        <f t="shared" si="21"/>
        <v>0</v>
      </c>
      <c r="W84" s="51"/>
      <c r="X84" s="51"/>
      <c r="Y84" s="51">
        <f t="shared" si="22"/>
        <v>0</v>
      </c>
    </row>
    <row r="85" spans="1:25" x14ac:dyDescent="0.35">
      <c r="B85" s="51"/>
      <c r="C85" s="51"/>
      <c r="D85" s="51"/>
      <c r="E85" s="102">
        <f t="shared" si="23"/>
        <v>0</v>
      </c>
      <c r="F85" s="51"/>
      <c r="G85" s="51"/>
      <c r="H85" s="51"/>
      <c r="I85" s="51">
        <f t="shared" si="18"/>
        <v>0</v>
      </c>
      <c r="J85" s="51"/>
      <c r="K85" s="51"/>
      <c r="L85" s="51">
        <f t="shared" si="19"/>
        <v>0</v>
      </c>
      <c r="O85" s="51"/>
      <c r="P85" s="51"/>
      <c r="Q85" s="51"/>
      <c r="R85" s="102">
        <f t="shared" si="24"/>
        <v>0</v>
      </c>
      <c r="S85" s="51"/>
      <c r="T85" s="51"/>
      <c r="U85" s="51"/>
      <c r="V85" s="51">
        <f t="shared" si="21"/>
        <v>0</v>
      </c>
      <c r="W85" s="51"/>
      <c r="X85" s="51"/>
      <c r="Y85" s="51">
        <f t="shared" si="22"/>
        <v>0</v>
      </c>
    </row>
    <row r="86" spans="1:25" x14ac:dyDescent="0.35">
      <c r="B86" s="51"/>
      <c r="C86" s="51"/>
      <c r="D86" s="51"/>
      <c r="E86" s="102">
        <f t="shared" si="23"/>
        <v>0</v>
      </c>
      <c r="F86" s="51"/>
      <c r="G86" s="51"/>
      <c r="H86" s="51"/>
      <c r="I86" s="51">
        <f t="shared" si="18"/>
        <v>0</v>
      </c>
      <c r="J86" s="51"/>
      <c r="K86" s="51"/>
      <c r="L86" s="51">
        <f t="shared" si="19"/>
        <v>0</v>
      </c>
      <c r="O86" s="51"/>
      <c r="P86" s="51"/>
      <c r="Q86" s="51"/>
      <c r="R86" s="102">
        <f t="shared" si="24"/>
        <v>0</v>
      </c>
      <c r="S86" s="51"/>
      <c r="T86" s="51"/>
      <c r="U86" s="51"/>
      <c r="V86" s="51">
        <f t="shared" si="21"/>
        <v>0</v>
      </c>
      <c r="W86" s="51"/>
      <c r="X86" s="51"/>
      <c r="Y86" s="51">
        <f t="shared" si="22"/>
        <v>0</v>
      </c>
    </row>
    <row r="87" spans="1:25" x14ac:dyDescent="0.35">
      <c r="B87" s="51" t="s">
        <v>150</v>
      </c>
      <c r="C87" s="51"/>
      <c r="D87" s="102">
        <f>E87*10.764</f>
        <v>969.1066007999998</v>
      </c>
      <c r="E87" s="103">
        <f>SUM(E50:E86)</f>
        <v>90.032199999999989</v>
      </c>
      <c r="F87" s="51"/>
      <c r="G87" s="51"/>
      <c r="H87" s="102">
        <f>I87*10.764</f>
        <v>64.018889999999999</v>
      </c>
      <c r="I87" s="105">
        <f>SUM(I50:I86)</f>
        <v>5.9474999999999998</v>
      </c>
      <c r="J87" s="51"/>
      <c r="K87" s="51">
        <f>L87*10.764</f>
        <v>0</v>
      </c>
      <c r="L87" s="66">
        <f>SUM(L50:L86)</f>
        <v>0</v>
      </c>
      <c r="O87" s="51" t="s">
        <v>150</v>
      </c>
      <c r="P87" s="51"/>
      <c r="Q87" s="102">
        <f>R87*10.764</f>
        <v>1579.9334616000006</v>
      </c>
      <c r="R87" s="103">
        <f>SUM(R50:R86)</f>
        <v>146.77940000000007</v>
      </c>
      <c r="S87" s="51"/>
      <c r="T87" s="51"/>
      <c r="U87" s="102">
        <f>V87*10.764</f>
        <v>64.018889999999999</v>
      </c>
      <c r="V87" s="105">
        <f>SUM(V50:V86)</f>
        <v>5.9474999999999998</v>
      </c>
      <c r="W87" s="51"/>
      <c r="X87" s="51">
        <f>Y87*10.764</f>
        <v>0</v>
      </c>
      <c r="Y87" s="66">
        <f>SUM(Y50:Y86)</f>
        <v>0</v>
      </c>
    </row>
    <row r="88" spans="1:25" x14ac:dyDescent="0.35">
      <c r="D88" s="104"/>
      <c r="E88" s="104"/>
      <c r="Q88" s="104"/>
      <c r="R88" s="104"/>
    </row>
    <row r="89" spans="1:25" x14ac:dyDescent="0.35">
      <c r="D89" s="104">
        <f>D87+H87</f>
        <v>1033.1254907999999</v>
      </c>
      <c r="E89" s="104">
        <f>E87+I87</f>
        <v>95.979699999999994</v>
      </c>
      <c r="Q89" s="104">
        <f>Q87+U87</f>
        <v>1643.9523516000006</v>
      </c>
      <c r="R89" s="104">
        <f>R87+V87</f>
        <v>152.72690000000006</v>
      </c>
    </row>
    <row r="92" spans="1:25" ht="44.5" customHeight="1" x14ac:dyDescent="0.35">
      <c r="B92" s="63" t="s">
        <v>304</v>
      </c>
      <c r="C92" s="249" t="s">
        <v>434</v>
      </c>
      <c r="D92" s="249"/>
      <c r="E92" s="64"/>
      <c r="F92" s="64"/>
      <c r="G92" s="64"/>
      <c r="H92" s="64"/>
      <c r="I92" s="64"/>
      <c r="O92" s="63" t="s">
        <v>304</v>
      </c>
      <c r="P92" s="249" t="s">
        <v>437</v>
      </c>
      <c r="Q92" s="249"/>
    </row>
    <row r="93" spans="1:25" x14ac:dyDescent="0.35">
      <c r="A93" s="63" t="s">
        <v>66</v>
      </c>
      <c r="B93" s="65" t="s">
        <v>305</v>
      </c>
      <c r="C93" s="247" t="s">
        <v>306</v>
      </c>
      <c r="D93" s="247"/>
      <c r="E93" s="247"/>
      <c r="F93" s="65"/>
      <c r="G93" s="248" t="s">
        <v>307</v>
      </c>
      <c r="H93" s="248"/>
      <c r="I93" s="248"/>
      <c r="J93" s="246" t="s">
        <v>308</v>
      </c>
      <c r="K93" s="246"/>
      <c r="L93" s="246"/>
      <c r="Q93" s="64"/>
      <c r="R93" s="64"/>
      <c r="S93" s="64"/>
      <c r="T93" s="64"/>
      <c r="U93" s="64"/>
      <c r="V93" s="64"/>
    </row>
    <row r="94" spans="1:25" x14ac:dyDescent="0.35">
      <c r="A94" s="63">
        <v>3</v>
      </c>
      <c r="B94" s="65"/>
      <c r="C94" s="65" t="s">
        <v>309</v>
      </c>
      <c r="D94" s="65" t="s">
        <v>310</v>
      </c>
      <c r="E94" s="65" t="s">
        <v>311</v>
      </c>
      <c r="F94" s="65"/>
      <c r="G94" s="65" t="s">
        <v>309</v>
      </c>
      <c r="H94" s="65" t="s">
        <v>310</v>
      </c>
      <c r="I94" s="65" t="s">
        <v>311</v>
      </c>
      <c r="J94" s="65" t="s">
        <v>309</v>
      </c>
      <c r="K94" s="65" t="s">
        <v>310</v>
      </c>
      <c r="L94" s="65" t="s">
        <v>311</v>
      </c>
      <c r="N94" s="63" t="s">
        <v>66</v>
      </c>
      <c r="O94" s="65" t="s">
        <v>305</v>
      </c>
      <c r="P94" s="247" t="s">
        <v>306</v>
      </c>
      <c r="Q94" s="247"/>
      <c r="R94" s="247"/>
      <c r="S94" s="65"/>
      <c r="T94" s="248" t="s">
        <v>307</v>
      </c>
      <c r="U94" s="248"/>
      <c r="V94" s="248"/>
      <c r="W94" s="246" t="s">
        <v>308</v>
      </c>
      <c r="X94" s="246"/>
      <c r="Y94" s="246"/>
    </row>
    <row r="95" spans="1:25" x14ac:dyDescent="0.35">
      <c r="B95" s="51" t="s">
        <v>312</v>
      </c>
      <c r="C95" s="51">
        <v>3.35</v>
      </c>
      <c r="D95" s="51">
        <v>6.24</v>
      </c>
      <c r="E95" s="51">
        <f>C95*D95</f>
        <v>20.904</v>
      </c>
      <c r="F95" s="51" t="s">
        <v>399</v>
      </c>
      <c r="G95" s="51">
        <v>3.25</v>
      </c>
      <c r="H95" s="51">
        <v>1.83</v>
      </c>
      <c r="I95" s="51">
        <f>G95*H95</f>
        <v>5.9474999999999998</v>
      </c>
      <c r="J95" s="51"/>
      <c r="K95" s="51"/>
      <c r="L95" s="51">
        <f>J95*K95</f>
        <v>0</v>
      </c>
      <c r="N95" s="63">
        <v>4</v>
      </c>
      <c r="O95" s="65"/>
      <c r="P95" s="65" t="s">
        <v>309</v>
      </c>
      <c r="Q95" s="65" t="s">
        <v>310</v>
      </c>
      <c r="R95" s="65" t="s">
        <v>311</v>
      </c>
      <c r="S95" s="65"/>
      <c r="T95" s="65" t="s">
        <v>309</v>
      </c>
      <c r="U95" s="65" t="s">
        <v>310</v>
      </c>
      <c r="V95" s="65" t="s">
        <v>311</v>
      </c>
      <c r="W95" s="65" t="s">
        <v>309</v>
      </c>
      <c r="X95" s="65" t="s">
        <v>310</v>
      </c>
      <c r="Y95" s="65" t="s">
        <v>311</v>
      </c>
    </row>
    <row r="96" spans="1:25" x14ac:dyDescent="0.35">
      <c r="B96" s="51" t="s">
        <v>426</v>
      </c>
      <c r="C96" s="51">
        <v>3.54</v>
      </c>
      <c r="D96" s="51">
        <v>0.91</v>
      </c>
      <c r="E96" s="51">
        <f t="shared" ref="E96:E130" si="25">C96*D96</f>
        <v>3.2214</v>
      </c>
      <c r="F96" s="51" t="s">
        <v>329</v>
      </c>
      <c r="G96" s="51"/>
      <c r="H96" s="51"/>
      <c r="I96" s="51">
        <f t="shared" ref="I96:I130" si="26">G96*H96</f>
        <v>0</v>
      </c>
      <c r="J96" s="51"/>
      <c r="K96" s="51"/>
      <c r="L96" s="51">
        <f t="shared" ref="L96:L130" si="27">J96*K96</f>
        <v>0</v>
      </c>
      <c r="O96" s="51" t="s">
        <v>312</v>
      </c>
      <c r="P96" s="51">
        <v>3.35</v>
      </c>
      <c r="Q96" s="51">
        <v>2.65</v>
      </c>
      <c r="R96" s="51">
        <f>P96*Q96</f>
        <v>8.8774999999999995</v>
      </c>
      <c r="S96" s="51" t="s">
        <v>441</v>
      </c>
      <c r="T96" s="51">
        <v>3.25</v>
      </c>
      <c r="U96" s="51">
        <v>1.83</v>
      </c>
      <c r="V96" s="51">
        <f>T96*U96</f>
        <v>5.9474999999999998</v>
      </c>
      <c r="W96" s="51"/>
      <c r="X96" s="51"/>
      <c r="Y96" s="51">
        <f>W96*X96</f>
        <v>0</v>
      </c>
    </row>
    <row r="97" spans="2:25" x14ac:dyDescent="0.35">
      <c r="B97" s="51"/>
      <c r="C97" s="51"/>
      <c r="D97" s="51"/>
      <c r="E97" s="51">
        <f t="shared" si="25"/>
        <v>0</v>
      </c>
      <c r="F97" s="51"/>
      <c r="G97" s="51"/>
      <c r="H97" s="51"/>
      <c r="I97" s="51">
        <f t="shared" si="26"/>
        <v>0</v>
      </c>
      <c r="J97" s="51"/>
      <c r="K97" s="51"/>
      <c r="L97" s="51">
        <f t="shared" si="27"/>
        <v>0</v>
      </c>
      <c r="O97" s="51"/>
      <c r="P97" s="51">
        <v>2</v>
      </c>
      <c r="Q97" s="51">
        <v>3.69</v>
      </c>
      <c r="R97" s="51">
        <f t="shared" ref="R97:R131" si="28">P97*Q97</f>
        <v>7.38</v>
      </c>
      <c r="S97" s="51" t="s">
        <v>329</v>
      </c>
      <c r="T97" s="51"/>
      <c r="U97" s="51"/>
      <c r="V97" s="51">
        <f t="shared" ref="V97:V131" si="29">T97*U97</f>
        <v>0</v>
      </c>
      <c r="W97" s="51"/>
      <c r="X97" s="51"/>
      <c r="Y97" s="51">
        <f t="shared" ref="Y97:Y131" si="30">W97*X97</f>
        <v>0</v>
      </c>
    </row>
    <row r="98" spans="2:25" x14ac:dyDescent="0.35">
      <c r="B98" s="51"/>
      <c r="C98" s="51"/>
      <c r="D98" s="51"/>
      <c r="E98" s="51">
        <f t="shared" si="25"/>
        <v>0</v>
      </c>
      <c r="F98" s="51" t="s">
        <v>313</v>
      </c>
      <c r="G98" s="51"/>
      <c r="H98" s="51"/>
      <c r="I98" s="51">
        <f t="shared" si="26"/>
        <v>0</v>
      </c>
      <c r="J98" s="51"/>
      <c r="K98" s="51"/>
      <c r="L98" s="51">
        <f t="shared" si="27"/>
        <v>0</v>
      </c>
      <c r="O98" s="51"/>
      <c r="P98" s="51">
        <v>2.2599999999999998</v>
      </c>
      <c r="Q98" s="51">
        <v>1</v>
      </c>
      <c r="R98" s="51">
        <f t="shared" si="28"/>
        <v>2.2599999999999998</v>
      </c>
      <c r="S98" s="51"/>
      <c r="T98" s="51"/>
      <c r="U98" s="51"/>
      <c r="V98" s="51">
        <f t="shared" si="29"/>
        <v>0</v>
      </c>
      <c r="W98" s="51"/>
      <c r="X98" s="51"/>
      <c r="Y98" s="51">
        <f t="shared" si="30"/>
        <v>0</v>
      </c>
    </row>
    <row r="99" spans="2:25" x14ac:dyDescent="0.35">
      <c r="B99" s="51" t="s">
        <v>314</v>
      </c>
      <c r="C99" s="51">
        <v>2.44</v>
      </c>
      <c r="D99" s="51">
        <v>3.05</v>
      </c>
      <c r="E99" s="51">
        <f t="shared" si="25"/>
        <v>7.4419999999999993</v>
      </c>
      <c r="F99" s="51" t="s">
        <v>313</v>
      </c>
      <c r="G99" s="51"/>
      <c r="H99" s="51"/>
      <c r="I99" s="51">
        <f t="shared" si="26"/>
        <v>0</v>
      </c>
      <c r="J99" s="51"/>
      <c r="K99" s="51"/>
      <c r="L99" s="51">
        <f t="shared" si="27"/>
        <v>0</v>
      </c>
      <c r="O99" s="51"/>
      <c r="P99" s="51"/>
      <c r="Q99" s="51"/>
      <c r="R99" s="51">
        <f t="shared" si="28"/>
        <v>0</v>
      </c>
      <c r="S99" s="51" t="s">
        <v>313</v>
      </c>
      <c r="T99" s="51"/>
      <c r="U99" s="51"/>
      <c r="V99" s="51">
        <f t="shared" si="29"/>
        <v>0</v>
      </c>
      <c r="W99" s="51"/>
      <c r="X99" s="51"/>
      <c r="Y99" s="51">
        <f t="shared" si="30"/>
        <v>0</v>
      </c>
    </row>
    <row r="100" spans="2:25" x14ac:dyDescent="0.35">
      <c r="B100" s="51" t="s">
        <v>427</v>
      </c>
      <c r="C100" s="51">
        <v>2.44</v>
      </c>
      <c r="D100" s="51">
        <v>1.23</v>
      </c>
      <c r="E100" s="51">
        <f t="shared" si="25"/>
        <v>3.0011999999999999</v>
      </c>
      <c r="F100" s="51" t="s">
        <v>315</v>
      </c>
      <c r="G100" s="51"/>
      <c r="H100" s="51"/>
      <c r="I100" s="51">
        <f t="shared" si="26"/>
        <v>0</v>
      </c>
      <c r="J100" s="51"/>
      <c r="K100" s="51"/>
      <c r="L100" s="51">
        <f t="shared" si="27"/>
        <v>0</v>
      </c>
      <c r="O100" s="51" t="s">
        <v>314</v>
      </c>
      <c r="P100" s="51">
        <v>2.44</v>
      </c>
      <c r="Q100" s="51">
        <v>3.05</v>
      </c>
      <c r="R100" s="51">
        <f t="shared" si="28"/>
        <v>7.4419999999999993</v>
      </c>
      <c r="S100" s="51" t="s">
        <v>313</v>
      </c>
      <c r="T100" s="51"/>
      <c r="U100" s="51"/>
      <c r="V100" s="51">
        <f t="shared" si="29"/>
        <v>0</v>
      </c>
      <c r="W100" s="51"/>
      <c r="X100" s="51"/>
      <c r="Y100" s="51">
        <f t="shared" si="30"/>
        <v>0</v>
      </c>
    </row>
    <row r="101" spans="2:25" x14ac:dyDescent="0.35">
      <c r="B101" s="51"/>
      <c r="C101" s="51"/>
      <c r="D101" s="51"/>
      <c r="E101" s="51">
        <f t="shared" si="25"/>
        <v>0</v>
      </c>
      <c r="F101" s="51"/>
      <c r="G101" s="51"/>
      <c r="H101" s="51"/>
      <c r="I101" s="51">
        <f t="shared" si="26"/>
        <v>0</v>
      </c>
      <c r="J101" s="51"/>
      <c r="K101" s="51"/>
      <c r="L101" s="51">
        <f t="shared" si="27"/>
        <v>0</v>
      </c>
      <c r="O101" s="51" t="s">
        <v>427</v>
      </c>
      <c r="P101" s="51">
        <v>2.44</v>
      </c>
      <c r="Q101" s="51">
        <v>1.23</v>
      </c>
      <c r="R101" s="51">
        <f t="shared" si="28"/>
        <v>3.0011999999999999</v>
      </c>
      <c r="S101" s="51" t="s">
        <v>315</v>
      </c>
      <c r="T101" s="51"/>
      <c r="U101" s="51"/>
      <c r="V101" s="51">
        <f t="shared" si="29"/>
        <v>0</v>
      </c>
      <c r="W101" s="51"/>
      <c r="X101" s="51"/>
      <c r="Y101" s="51">
        <f t="shared" si="30"/>
        <v>0</v>
      </c>
    </row>
    <row r="102" spans="2:25" x14ac:dyDescent="0.35">
      <c r="B102" s="51"/>
      <c r="C102" s="51"/>
      <c r="D102" s="51"/>
      <c r="E102" s="51">
        <f t="shared" si="25"/>
        <v>0</v>
      </c>
      <c r="F102" s="51"/>
      <c r="G102" s="51"/>
      <c r="H102" s="51"/>
      <c r="I102" s="51">
        <f t="shared" si="26"/>
        <v>0</v>
      </c>
      <c r="J102" s="51"/>
      <c r="K102" s="51"/>
      <c r="L102" s="51">
        <f t="shared" si="27"/>
        <v>0</v>
      </c>
      <c r="O102" s="51"/>
      <c r="P102" s="51"/>
      <c r="Q102" s="51"/>
      <c r="R102" s="51">
        <f t="shared" si="28"/>
        <v>0</v>
      </c>
      <c r="S102" s="51"/>
      <c r="T102" s="51"/>
      <c r="U102" s="51"/>
      <c r="V102" s="51">
        <f t="shared" si="29"/>
        <v>0</v>
      </c>
      <c r="W102" s="51"/>
      <c r="X102" s="51"/>
      <c r="Y102" s="51">
        <f t="shared" si="30"/>
        <v>0</v>
      </c>
    </row>
    <row r="103" spans="2:25" x14ac:dyDescent="0.35">
      <c r="B103" s="51" t="s">
        <v>316</v>
      </c>
      <c r="C103" s="51">
        <v>3.2</v>
      </c>
      <c r="D103" s="51">
        <v>3.66</v>
      </c>
      <c r="E103" s="51">
        <f t="shared" si="25"/>
        <v>11.712000000000002</v>
      </c>
      <c r="F103" s="51" t="s">
        <v>313</v>
      </c>
      <c r="G103" s="51"/>
      <c r="H103" s="51"/>
      <c r="I103" s="51">
        <f t="shared" si="26"/>
        <v>0</v>
      </c>
      <c r="J103" s="51"/>
      <c r="K103" s="51"/>
      <c r="L103" s="51">
        <f t="shared" si="27"/>
        <v>0</v>
      </c>
      <c r="O103" s="51"/>
      <c r="P103" s="51"/>
      <c r="Q103" s="51"/>
      <c r="R103" s="51">
        <f t="shared" si="28"/>
        <v>0</v>
      </c>
      <c r="S103" s="51"/>
      <c r="T103" s="51"/>
      <c r="U103" s="51"/>
      <c r="V103" s="51">
        <f t="shared" si="29"/>
        <v>0</v>
      </c>
      <c r="W103" s="51"/>
      <c r="X103" s="51"/>
      <c r="Y103" s="51">
        <f t="shared" si="30"/>
        <v>0</v>
      </c>
    </row>
    <row r="104" spans="2:25" x14ac:dyDescent="0.35">
      <c r="B104" s="51"/>
      <c r="C104" s="51">
        <v>2.52</v>
      </c>
      <c r="D104" s="51">
        <v>0.6</v>
      </c>
      <c r="E104" s="51">
        <f t="shared" si="25"/>
        <v>1.512</v>
      </c>
      <c r="F104" s="51" t="s">
        <v>315</v>
      </c>
      <c r="G104" s="51"/>
      <c r="H104" s="51"/>
      <c r="I104" s="51">
        <f t="shared" si="26"/>
        <v>0</v>
      </c>
      <c r="J104" s="51"/>
      <c r="K104" s="51"/>
      <c r="L104" s="51">
        <f t="shared" si="27"/>
        <v>0</v>
      </c>
      <c r="O104" s="51" t="s">
        <v>316</v>
      </c>
      <c r="P104" s="51">
        <v>3.2</v>
      </c>
      <c r="Q104" s="51">
        <v>3.66</v>
      </c>
      <c r="R104" s="51">
        <f t="shared" si="28"/>
        <v>11.712000000000002</v>
      </c>
      <c r="S104" s="51" t="s">
        <v>313</v>
      </c>
      <c r="T104" s="51"/>
      <c r="U104" s="51"/>
      <c r="V104" s="51">
        <f t="shared" si="29"/>
        <v>0</v>
      </c>
      <c r="W104" s="51"/>
      <c r="X104" s="51"/>
      <c r="Y104" s="51">
        <f t="shared" si="30"/>
        <v>0</v>
      </c>
    </row>
    <row r="105" spans="2:25" x14ac:dyDescent="0.35">
      <c r="B105" s="51"/>
      <c r="C105" s="51">
        <v>1.96</v>
      </c>
      <c r="D105" s="51">
        <v>1</v>
      </c>
      <c r="E105" s="51">
        <f t="shared" si="25"/>
        <v>1.96</v>
      </c>
      <c r="F105" s="51"/>
      <c r="G105" s="51"/>
      <c r="H105" s="51"/>
      <c r="I105" s="51">
        <f t="shared" si="26"/>
        <v>0</v>
      </c>
      <c r="J105" s="51"/>
      <c r="K105" s="51"/>
      <c r="L105" s="51">
        <f t="shared" si="27"/>
        <v>0</v>
      </c>
      <c r="O105" s="51"/>
      <c r="P105" s="51">
        <v>2.52</v>
      </c>
      <c r="Q105" s="51">
        <v>0.6</v>
      </c>
      <c r="R105" s="51">
        <f t="shared" si="28"/>
        <v>1.512</v>
      </c>
      <c r="S105" s="51" t="s">
        <v>315</v>
      </c>
      <c r="T105" s="51"/>
      <c r="U105" s="51"/>
      <c r="V105" s="51">
        <f t="shared" si="29"/>
        <v>0</v>
      </c>
      <c r="W105" s="51"/>
      <c r="X105" s="51"/>
      <c r="Y105" s="51">
        <f t="shared" si="30"/>
        <v>0</v>
      </c>
    </row>
    <row r="106" spans="2:25" x14ac:dyDescent="0.35">
      <c r="B106" s="51"/>
      <c r="C106" s="51"/>
      <c r="D106" s="51"/>
      <c r="E106" s="51">
        <f t="shared" si="25"/>
        <v>0</v>
      </c>
      <c r="F106" s="51"/>
      <c r="G106" s="51"/>
      <c r="H106" s="51"/>
      <c r="I106" s="51">
        <f t="shared" si="26"/>
        <v>0</v>
      </c>
      <c r="J106" s="51"/>
      <c r="K106" s="51"/>
      <c r="L106" s="51">
        <f t="shared" si="27"/>
        <v>0</v>
      </c>
      <c r="O106" s="51"/>
      <c r="P106" s="51">
        <v>1.96</v>
      </c>
      <c r="Q106" s="51">
        <v>1</v>
      </c>
      <c r="R106" s="51">
        <f t="shared" si="28"/>
        <v>1.96</v>
      </c>
      <c r="S106" s="51"/>
      <c r="T106" s="51"/>
      <c r="U106" s="51"/>
      <c r="V106" s="51">
        <f t="shared" si="29"/>
        <v>0</v>
      </c>
      <c r="W106" s="51"/>
      <c r="X106" s="51"/>
      <c r="Y106" s="51">
        <f t="shared" si="30"/>
        <v>0</v>
      </c>
    </row>
    <row r="107" spans="2:25" x14ac:dyDescent="0.35">
      <c r="B107" s="51" t="s">
        <v>317</v>
      </c>
      <c r="C107" s="51">
        <v>3.2</v>
      </c>
      <c r="D107" s="51">
        <v>3.65</v>
      </c>
      <c r="E107" s="51">
        <f t="shared" si="25"/>
        <v>11.68</v>
      </c>
      <c r="F107" s="51" t="s">
        <v>313</v>
      </c>
      <c r="G107" s="51"/>
      <c r="H107" s="51"/>
      <c r="I107" s="51">
        <f t="shared" si="26"/>
        <v>0</v>
      </c>
      <c r="J107" s="51"/>
      <c r="K107" s="51"/>
      <c r="L107" s="51">
        <f t="shared" si="27"/>
        <v>0</v>
      </c>
      <c r="O107" s="51"/>
      <c r="P107" s="51"/>
      <c r="Q107" s="51"/>
      <c r="R107" s="51">
        <f t="shared" si="28"/>
        <v>0</v>
      </c>
      <c r="S107" s="51"/>
      <c r="T107" s="51"/>
      <c r="U107" s="51"/>
      <c r="V107" s="51">
        <f t="shared" si="29"/>
        <v>0</v>
      </c>
      <c r="W107" s="51"/>
      <c r="X107" s="51"/>
      <c r="Y107" s="51">
        <f t="shared" si="30"/>
        <v>0</v>
      </c>
    </row>
    <row r="108" spans="2:25" x14ac:dyDescent="0.35">
      <c r="B108" s="51"/>
      <c r="C108" s="51"/>
      <c r="D108" s="51"/>
      <c r="E108" s="51">
        <f t="shared" si="25"/>
        <v>0</v>
      </c>
      <c r="F108" s="51" t="s">
        <v>315</v>
      </c>
      <c r="G108" s="51"/>
      <c r="H108" s="51"/>
      <c r="I108" s="51">
        <f t="shared" si="26"/>
        <v>0</v>
      </c>
      <c r="J108" s="51"/>
      <c r="K108" s="51"/>
      <c r="L108" s="51">
        <f t="shared" si="27"/>
        <v>0</v>
      </c>
      <c r="O108" s="51" t="s">
        <v>317</v>
      </c>
      <c r="P108" s="51">
        <v>3.2</v>
      </c>
      <c r="Q108" s="51">
        <v>3.65</v>
      </c>
      <c r="R108" s="51">
        <f t="shared" si="28"/>
        <v>11.68</v>
      </c>
      <c r="S108" s="51" t="s">
        <v>313</v>
      </c>
      <c r="T108" s="51"/>
      <c r="U108" s="51"/>
      <c r="V108" s="51">
        <f t="shared" si="29"/>
        <v>0</v>
      </c>
      <c r="W108" s="51"/>
      <c r="X108" s="51"/>
      <c r="Y108" s="51">
        <f t="shared" si="30"/>
        <v>0</v>
      </c>
    </row>
    <row r="109" spans="2:25" x14ac:dyDescent="0.35">
      <c r="B109" s="51" t="s">
        <v>318</v>
      </c>
      <c r="C109" s="51">
        <v>6.48</v>
      </c>
      <c r="D109" s="51">
        <v>3.2</v>
      </c>
      <c r="E109" s="51">
        <f t="shared" si="25"/>
        <v>20.736000000000004</v>
      </c>
      <c r="F109" s="51"/>
      <c r="G109" s="51"/>
      <c r="H109" s="51"/>
      <c r="I109" s="51">
        <f t="shared" si="26"/>
        <v>0</v>
      </c>
      <c r="J109" s="51"/>
      <c r="K109" s="51"/>
      <c r="L109" s="51">
        <f t="shared" si="27"/>
        <v>0</v>
      </c>
      <c r="O109" s="51" t="s">
        <v>438</v>
      </c>
      <c r="P109" s="51">
        <v>3.22</v>
      </c>
      <c r="Q109" s="51">
        <v>3.2</v>
      </c>
      <c r="R109" s="51">
        <f t="shared" si="28"/>
        <v>10.304000000000002</v>
      </c>
      <c r="S109" s="51" t="s">
        <v>315</v>
      </c>
      <c r="T109" s="51"/>
      <c r="U109" s="51"/>
      <c r="V109" s="51">
        <f t="shared" si="29"/>
        <v>0</v>
      </c>
      <c r="W109" s="51"/>
      <c r="X109" s="51"/>
      <c r="Y109" s="51">
        <f t="shared" si="30"/>
        <v>0</v>
      </c>
    </row>
    <row r="110" spans="2:25" x14ac:dyDescent="0.35">
      <c r="B110" s="51"/>
      <c r="C110" s="51">
        <v>2.93</v>
      </c>
      <c r="D110" s="51">
        <v>0.6</v>
      </c>
      <c r="E110" s="51">
        <f t="shared" si="25"/>
        <v>1.758</v>
      </c>
      <c r="F110" s="51" t="s">
        <v>313</v>
      </c>
      <c r="G110" s="51"/>
      <c r="H110" s="51"/>
      <c r="I110" s="51">
        <f t="shared" si="26"/>
        <v>0</v>
      </c>
      <c r="J110" s="51"/>
      <c r="K110" s="51"/>
      <c r="L110" s="51">
        <f t="shared" si="27"/>
        <v>0</v>
      </c>
      <c r="O110" s="51"/>
      <c r="P110" s="51">
        <v>1.39</v>
      </c>
      <c r="Q110" s="51">
        <v>0.6</v>
      </c>
      <c r="R110" s="51">
        <f t="shared" si="28"/>
        <v>0.83399999999999996</v>
      </c>
      <c r="S110" s="51"/>
      <c r="T110" s="51"/>
      <c r="U110" s="51"/>
      <c r="V110" s="51">
        <f t="shared" si="29"/>
        <v>0</v>
      </c>
      <c r="W110" s="51"/>
      <c r="X110" s="51"/>
      <c r="Y110" s="51">
        <f t="shared" si="30"/>
        <v>0</v>
      </c>
    </row>
    <row r="111" spans="2:25" x14ac:dyDescent="0.35">
      <c r="B111" s="51"/>
      <c r="C111" s="51">
        <v>1.53</v>
      </c>
      <c r="D111" s="51">
        <v>2.54</v>
      </c>
      <c r="E111" s="51">
        <f t="shared" si="25"/>
        <v>3.8862000000000001</v>
      </c>
      <c r="F111" s="51" t="s">
        <v>315</v>
      </c>
      <c r="G111" s="51"/>
      <c r="H111" s="51"/>
      <c r="I111" s="51">
        <f t="shared" si="26"/>
        <v>0</v>
      </c>
      <c r="J111" s="51"/>
      <c r="K111" s="51"/>
      <c r="L111" s="51">
        <f t="shared" si="27"/>
        <v>0</v>
      </c>
      <c r="O111" s="63" t="s">
        <v>319</v>
      </c>
      <c r="P111" s="51">
        <v>3.2</v>
      </c>
      <c r="Q111" s="51">
        <v>4.75</v>
      </c>
      <c r="R111" s="51">
        <f t="shared" si="28"/>
        <v>15.200000000000001</v>
      </c>
      <c r="S111" s="51" t="s">
        <v>313</v>
      </c>
      <c r="T111" s="51"/>
      <c r="U111" s="51"/>
      <c r="V111" s="51">
        <f t="shared" si="29"/>
        <v>0</v>
      </c>
      <c r="W111" s="51"/>
      <c r="X111" s="51"/>
      <c r="Y111" s="51">
        <f t="shared" si="30"/>
        <v>0</v>
      </c>
    </row>
    <row r="112" spans="2:25" x14ac:dyDescent="0.35">
      <c r="B112" s="51"/>
      <c r="C112" s="51"/>
      <c r="D112" s="51"/>
      <c r="E112" s="51">
        <f t="shared" si="25"/>
        <v>0</v>
      </c>
      <c r="F112" s="51"/>
      <c r="G112" s="51"/>
      <c r="H112" s="51"/>
      <c r="I112" s="51">
        <f t="shared" si="26"/>
        <v>0</v>
      </c>
      <c r="J112" s="51"/>
      <c r="K112" s="51"/>
      <c r="L112" s="51">
        <f t="shared" si="27"/>
        <v>0</v>
      </c>
      <c r="O112" s="51"/>
      <c r="P112" s="51">
        <v>3.3</v>
      </c>
      <c r="Q112" s="51">
        <v>3.66</v>
      </c>
      <c r="R112" s="51">
        <f t="shared" si="28"/>
        <v>12.077999999999999</v>
      </c>
      <c r="S112" s="51" t="s">
        <v>315</v>
      </c>
      <c r="T112" s="51"/>
      <c r="U112" s="51"/>
      <c r="V112" s="51">
        <f t="shared" si="29"/>
        <v>0</v>
      </c>
      <c r="W112" s="51"/>
      <c r="X112" s="51"/>
      <c r="Y112" s="51">
        <f t="shared" si="30"/>
        <v>0</v>
      </c>
    </row>
    <row r="113" spans="2:25" x14ac:dyDescent="0.35">
      <c r="B113" s="51" t="s">
        <v>319</v>
      </c>
      <c r="C113" s="51"/>
      <c r="D113" s="51"/>
      <c r="E113" s="51">
        <f t="shared" si="25"/>
        <v>0</v>
      </c>
      <c r="F113" s="51" t="s">
        <v>320</v>
      </c>
      <c r="G113" s="51"/>
      <c r="H113" s="51"/>
      <c r="I113" s="51">
        <f t="shared" si="26"/>
        <v>0</v>
      </c>
      <c r="J113" s="51"/>
      <c r="K113" s="51"/>
      <c r="L113" s="51">
        <f t="shared" si="27"/>
        <v>0</v>
      </c>
      <c r="O113" s="51"/>
      <c r="P113" s="51">
        <v>2.52</v>
      </c>
      <c r="Q113" s="51">
        <v>0.6</v>
      </c>
      <c r="R113" s="51">
        <f t="shared" si="28"/>
        <v>1.512</v>
      </c>
      <c r="S113" s="51"/>
      <c r="T113" s="51"/>
      <c r="U113" s="51"/>
      <c r="V113" s="51">
        <f t="shared" si="29"/>
        <v>0</v>
      </c>
      <c r="W113" s="51"/>
      <c r="X113" s="51"/>
      <c r="Y113" s="51">
        <f t="shared" si="30"/>
        <v>0</v>
      </c>
    </row>
    <row r="114" spans="2:25" x14ac:dyDescent="0.35">
      <c r="B114" s="51"/>
      <c r="C114" s="51"/>
      <c r="D114" s="51"/>
      <c r="E114" s="51">
        <f>C114*D114</f>
        <v>0</v>
      </c>
      <c r="F114" s="51" t="s">
        <v>320</v>
      </c>
      <c r="G114" s="51"/>
      <c r="H114" s="51"/>
      <c r="I114" s="51">
        <f>G114*H114</f>
        <v>0</v>
      </c>
      <c r="J114" s="51"/>
      <c r="K114" s="51"/>
      <c r="L114" s="51">
        <f>J114*K114</f>
        <v>0</v>
      </c>
      <c r="O114" s="51"/>
      <c r="P114" s="51">
        <v>0.95</v>
      </c>
      <c r="Q114" s="51">
        <v>1</v>
      </c>
      <c r="R114" s="51">
        <f t="shared" si="28"/>
        <v>0.95</v>
      </c>
      <c r="S114" s="51" t="s">
        <v>320</v>
      </c>
      <c r="T114" s="51"/>
      <c r="U114" s="51"/>
      <c r="V114" s="51">
        <f t="shared" si="29"/>
        <v>0</v>
      </c>
      <c r="W114" s="51"/>
      <c r="X114" s="51"/>
      <c r="Y114" s="51">
        <f t="shared" si="30"/>
        <v>0</v>
      </c>
    </row>
    <row r="115" spans="2:25" x14ac:dyDescent="0.35">
      <c r="B115" s="51"/>
      <c r="C115" s="51"/>
      <c r="D115" s="51"/>
      <c r="E115" s="51">
        <f>C115*D115</f>
        <v>0</v>
      </c>
      <c r="F115" s="51" t="s">
        <v>320</v>
      </c>
      <c r="G115" s="51"/>
      <c r="H115" s="51"/>
      <c r="I115" s="51">
        <f>G115*H115</f>
        <v>0</v>
      </c>
      <c r="J115" s="51"/>
      <c r="K115" s="51"/>
      <c r="L115" s="51">
        <f>J115*K115</f>
        <v>0</v>
      </c>
      <c r="O115" s="51" t="s">
        <v>439</v>
      </c>
      <c r="P115" s="51">
        <v>2.99</v>
      </c>
      <c r="Q115" s="51">
        <v>1.2</v>
      </c>
      <c r="R115" s="51">
        <f>P115*Q115</f>
        <v>3.5880000000000001</v>
      </c>
      <c r="S115" s="51" t="s">
        <v>320</v>
      </c>
      <c r="T115" s="51"/>
      <c r="U115" s="51"/>
      <c r="V115" s="51">
        <f>T115*U115</f>
        <v>0</v>
      </c>
      <c r="W115" s="51"/>
      <c r="X115" s="51"/>
      <c r="Y115" s="51">
        <f>W115*X115</f>
        <v>0</v>
      </c>
    </row>
    <row r="116" spans="2:25" x14ac:dyDescent="0.35">
      <c r="B116" s="51" t="s">
        <v>428</v>
      </c>
      <c r="C116" s="51">
        <v>2.44</v>
      </c>
      <c r="D116" s="51">
        <v>1.53</v>
      </c>
      <c r="E116" s="51">
        <f>C116*D116</f>
        <v>3.7332000000000001</v>
      </c>
      <c r="F116" s="51" t="s">
        <v>320</v>
      </c>
      <c r="G116" s="51"/>
      <c r="H116" s="51"/>
      <c r="I116" s="51">
        <f>G116*H116</f>
        <v>0</v>
      </c>
      <c r="J116" s="51"/>
      <c r="K116" s="51"/>
      <c r="L116" s="51">
        <f>J116*K116</f>
        <v>0</v>
      </c>
      <c r="O116" s="51"/>
      <c r="P116" s="51">
        <v>3.79</v>
      </c>
      <c r="Q116" s="51">
        <v>2.4500000000000002</v>
      </c>
      <c r="R116" s="51">
        <f>P116*Q116</f>
        <v>9.2855000000000008</v>
      </c>
      <c r="S116" s="51" t="s">
        <v>320</v>
      </c>
      <c r="T116" s="51"/>
      <c r="U116" s="51"/>
      <c r="V116" s="51">
        <f>T116*U116</f>
        <v>0</v>
      </c>
      <c r="W116" s="51"/>
      <c r="X116" s="51"/>
      <c r="Y116" s="51">
        <f>W116*X116</f>
        <v>0</v>
      </c>
    </row>
    <row r="117" spans="2:25" x14ac:dyDescent="0.35">
      <c r="B117" s="51" t="s">
        <v>321</v>
      </c>
      <c r="C117" s="51">
        <v>1.53</v>
      </c>
      <c r="D117" s="51">
        <v>2.44</v>
      </c>
      <c r="E117" s="51">
        <f t="shared" si="25"/>
        <v>3.7332000000000001</v>
      </c>
      <c r="F117" s="51" t="s">
        <v>320</v>
      </c>
      <c r="G117" s="51"/>
      <c r="H117" s="51"/>
      <c r="I117" s="51">
        <f t="shared" si="26"/>
        <v>0</v>
      </c>
      <c r="J117" s="51"/>
      <c r="K117" s="51"/>
      <c r="L117" s="51">
        <f t="shared" si="27"/>
        <v>0</v>
      </c>
      <c r="O117" s="51"/>
      <c r="P117" s="51">
        <v>2.44</v>
      </c>
      <c r="Q117" s="51">
        <v>0.6</v>
      </c>
      <c r="R117" s="51">
        <f>P117*Q117</f>
        <v>1.464</v>
      </c>
      <c r="S117" s="51" t="s">
        <v>320</v>
      </c>
      <c r="T117" s="51"/>
      <c r="U117" s="51"/>
      <c r="V117" s="51">
        <f>T117*U117</f>
        <v>0</v>
      </c>
      <c r="W117" s="51"/>
      <c r="X117" s="51"/>
      <c r="Y117" s="51">
        <f>W117*X117</f>
        <v>0</v>
      </c>
    </row>
    <row r="118" spans="2:25" x14ac:dyDescent="0.35">
      <c r="B118" s="51" t="s">
        <v>322</v>
      </c>
      <c r="C118" s="51">
        <v>1.53</v>
      </c>
      <c r="D118" s="51">
        <v>2.44</v>
      </c>
      <c r="E118" s="51">
        <f t="shared" si="25"/>
        <v>3.7332000000000001</v>
      </c>
      <c r="F118" s="51" t="s">
        <v>320</v>
      </c>
      <c r="G118" s="51"/>
      <c r="H118" s="51"/>
      <c r="I118" s="51">
        <f t="shared" si="26"/>
        <v>0</v>
      </c>
      <c r="J118" s="51"/>
      <c r="K118" s="51"/>
      <c r="L118" s="51">
        <f t="shared" si="27"/>
        <v>0</v>
      </c>
      <c r="O118" s="51" t="s">
        <v>427</v>
      </c>
      <c r="P118" s="51">
        <v>2.44</v>
      </c>
      <c r="Q118" s="51">
        <v>1.23</v>
      </c>
      <c r="R118" s="51">
        <f t="shared" si="28"/>
        <v>3.0011999999999999</v>
      </c>
      <c r="S118" s="51" t="s">
        <v>320</v>
      </c>
      <c r="T118" s="51"/>
      <c r="U118" s="51"/>
      <c r="V118" s="51">
        <f t="shared" si="29"/>
        <v>0</v>
      </c>
      <c r="W118" s="51"/>
      <c r="X118" s="51"/>
      <c r="Y118" s="51">
        <f t="shared" si="30"/>
        <v>0</v>
      </c>
    </row>
    <row r="119" spans="2:25" x14ac:dyDescent="0.35">
      <c r="B119" s="51" t="s">
        <v>326</v>
      </c>
      <c r="C119" s="51"/>
      <c r="D119" s="51"/>
      <c r="E119" s="51">
        <f t="shared" si="25"/>
        <v>0</v>
      </c>
      <c r="F119" s="51"/>
      <c r="G119" s="51"/>
      <c r="H119" s="51"/>
      <c r="I119" s="51">
        <f t="shared" si="26"/>
        <v>0</v>
      </c>
      <c r="J119" s="51"/>
      <c r="K119" s="51"/>
      <c r="L119" s="51">
        <f t="shared" si="27"/>
        <v>0</v>
      </c>
      <c r="O119" s="51" t="s">
        <v>431</v>
      </c>
      <c r="P119" s="51">
        <v>2</v>
      </c>
      <c r="Q119" s="51">
        <v>2.4500000000000002</v>
      </c>
      <c r="R119" s="51">
        <f t="shared" si="28"/>
        <v>4.9000000000000004</v>
      </c>
      <c r="S119" s="51" t="s">
        <v>320</v>
      </c>
      <c r="T119" s="51"/>
      <c r="U119" s="51"/>
      <c r="V119" s="51">
        <f t="shared" si="29"/>
        <v>0</v>
      </c>
      <c r="W119" s="51"/>
      <c r="X119" s="51"/>
      <c r="Y119" s="51">
        <f t="shared" si="30"/>
        <v>0</v>
      </c>
    </row>
    <row r="120" spans="2:25" x14ac:dyDescent="0.35">
      <c r="B120" s="51"/>
      <c r="C120" s="51"/>
      <c r="D120" s="51"/>
      <c r="E120" s="51">
        <f>C120*D120</f>
        <v>0</v>
      </c>
      <c r="F120" s="51"/>
      <c r="G120" s="51"/>
      <c r="H120" s="51"/>
      <c r="I120" s="51">
        <f>G120*H120</f>
        <v>0</v>
      </c>
      <c r="J120" s="51"/>
      <c r="K120" s="51"/>
      <c r="L120" s="51">
        <f>J120*K120</f>
        <v>0</v>
      </c>
      <c r="O120" s="51" t="s">
        <v>428</v>
      </c>
      <c r="P120" s="51">
        <v>2.44</v>
      </c>
      <c r="Q120" s="51">
        <v>1.53</v>
      </c>
      <c r="R120" s="51">
        <f t="shared" si="28"/>
        <v>3.7332000000000001</v>
      </c>
      <c r="S120" s="51"/>
      <c r="T120" s="51"/>
      <c r="U120" s="51"/>
      <c r="V120" s="51">
        <f t="shared" si="29"/>
        <v>0</v>
      </c>
      <c r="W120" s="51"/>
      <c r="X120" s="51"/>
      <c r="Y120" s="51">
        <f t="shared" si="30"/>
        <v>0</v>
      </c>
    </row>
    <row r="121" spans="2:25" x14ac:dyDescent="0.35">
      <c r="B121" s="51"/>
      <c r="C121" s="51"/>
      <c r="D121" s="51"/>
      <c r="E121" s="51">
        <f>C121*D121</f>
        <v>0</v>
      </c>
      <c r="F121" s="51"/>
      <c r="G121" s="51"/>
      <c r="H121" s="51"/>
      <c r="I121" s="51">
        <f>G121*H121</f>
        <v>0</v>
      </c>
      <c r="J121" s="51"/>
      <c r="K121" s="51"/>
      <c r="L121" s="51">
        <f>J121*K121</f>
        <v>0</v>
      </c>
      <c r="O121" s="51" t="s">
        <v>321</v>
      </c>
      <c r="P121" s="51">
        <v>1.53</v>
      </c>
      <c r="Q121" s="51">
        <v>2.44</v>
      </c>
      <c r="R121" s="51">
        <f>P121*Q121</f>
        <v>3.7332000000000001</v>
      </c>
      <c r="S121" s="51"/>
      <c r="T121" s="51"/>
      <c r="U121" s="51"/>
      <c r="V121" s="51">
        <f>T121*U121</f>
        <v>0</v>
      </c>
      <c r="W121" s="51"/>
      <c r="X121" s="51"/>
      <c r="Y121" s="51">
        <f>W121*X121</f>
        <v>0</v>
      </c>
    </row>
    <row r="122" spans="2:25" x14ac:dyDescent="0.35">
      <c r="B122" s="51" t="s">
        <v>323</v>
      </c>
      <c r="C122" s="51">
        <v>3.08</v>
      </c>
      <c r="D122" s="51">
        <v>1</v>
      </c>
      <c r="E122" s="51">
        <f t="shared" si="25"/>
        <v>3.08</v>
      </c>
      <c r="F122" s="51"/>
      <c r="G122" s="51"/>
      <c r="H122" s="51"/>
      <c r="I122" s="51">
        <f t="shared" si="26"/>
        <v>0</v>
      </c>
      <c r="J122" s="51"/>
      <c r="K122" s="51"/>
      <c r="L122" s="51">
        <f t="shared" si="27"/>
        <v>0</v>
      </c>
      <c r="O122" s="51" t="s">
        <v>322</v>
      </c>
      <c r="P122" s="51">
        <v>1.53</v>
      </c>
      <c r="Q122" s="51">
        <v>2.44</v>
      </c>
      <c r="R122" s="51">
        <f>P122*Q122</f>
        <v>3.7332000000000001</v>
      </c>
      <c r="S122" s="51"/>
      <c r="T122" s="51"/>
      <c r="U122" s="51"/>
      <c r="V122" s="51">
        <f>T122*U122</f>
        <v>0</v>
      </c>
      <c r="W122" s="51"/>
      <c r="X122" s="51"/>
      <c r="Y122" s="51">
        <f>W122*X122</f>
        <v>0</v>
      </c>
    </row>
    <row r="123" spans="2:25" x14ac:dyDescent="0.35">
      <c r="B123" s="51" t="s">
        <v>327</v>
      </c>
      <c r="C123" s="51"/>
      <c r="D123" s="51"/>
      <c r="E123" s="51">
        <f t="shared" si="25"/>
        <v>0</v>
      </c>
      <c r="F123" s="51"/>
      <c r="G123" s="51"/>
      <c r="H123" s="51"/>
      <c r="I123" s="51">
        <f t="shared" si="26"/>
        <v>0</v>
      </c>
      <c r="J123" s="51"/>
      <c r="K123" s="51"/>
      <c r="L123" s="51">
        <f t="shared" si="27"/>
        <v>0</v>
      </c>
      <c r="O123" s="51" t="s">
        <v>326</v>
      </c>
      <c r="P123" s="51">
        <v>1.53</v>
      </c>
      <c r="Q123" s="51">
        <v>2.44</v>
      </c>
      <c r="R123" s="51">
        <f t="shared" si="28"/>
        <v>3.7332000000000001</v>
      </c>
      <c r="S123" s="51"/>
      <c r="T123" s="51"/>
      <c r="U123" s="51"/>
      <c r="V123" s="51">
        <f t="shared" si="29"/>
        <v>0</v>
      </c>
      <c r="W123" s="51"/>
      <c r="X123" s="51"/>
      <c r="Y123" s="51">
        <f t="shared" si="30"/>
        <v>0</v>
      </c>
    </row>
    <row r="124" spans="2:25" x14ac:dyDescent="0.35">
      <c r="B124" s="51" t="s">
        <v>324</v>
      </c>
      <c r="C124" s="51"/>
      <c r="D124" s="51"/>
      <c r="E124" s="51">
        <f t="shared" si="25"/>
        <v>0</v>
      </c>
      <c r="F124" s="51"/>
      <c r="G124" s="51"/>
      <c r="H124" s="51"/>
      <c r="I124" s="51">
        <f t="shared" si="26"/>
        <v>0</v>
      </c>
      <c r="J124" s="51"/>
      <c r="K124" s="51"/>
      <c r="L124" s="51">
        <f t="shared" si="27"/>
        <v>0</v>
      </c>
      <c r="O124" s="51" t="s">
        <v>440</v>
      </c>
      <c r="P124" s="51">
        <v>2.44</v>
      </c>
      <c r="Q124" s="51">
        <v>1.53</v>
      </c>
      <c r="R124" s="51">
        <f t="shared" si="28"/>
        <v>3.7332000000000001</v>
      </c>
      <c r="S124" s="51"/>
      <c r="T124" s="51"/>
      <c r="U124" s="51"/>
      <c r="V124" s="51">
        <f t="shared" si="29"/>
        <v>0</v>
      </c>
      <c r="W124" s="51"/>
      <c r="X124" s="51"/>
      <c r="Y124" s="51">
        <f t="shared" si="30"/>
        <v>0</v>
      </c>
    </row>
    <row r="125" spans="2:25" x14ac:dyDescent="0.35">
      <c r="B125" s="51" t="s">
        <v>325</v>
      </c>
      <c r="C125" s="51"/>
      <c r="D125" s="51"/>
      <c r="E125" s="51">
        <f t="shared" si="25"/>
        <v>0</v>
      </c>
      <c r="F125" s="51"/>
      <c r="G125" s="51"/>
      <c r="H125" s="51"/>
      <c r="I125" s="51">
        <f t="shared" si="26"/>
        <v>0</v>
      </c>
      <c r="J125" s="51"/>
      <c r="K125" s="51"/>
      <c r="L125" s="51">
        <f t="shared" si="27"/>
        <v>0</v>
      </c>
      <c r="O125" s="51" t="s">
        <v>323</v>
      </c>
      <c r="P125" s="51">
        <v>3.08</v>
      </c>
      <c r="Q125" s="51">
        <v>1</v>
      </c>
      <c r="R125" s="51">
        <f t="shared" si="28"/>
        <v>3.08</v>
      </c>
      <c r="S125" s="51"/>
      <c r="T125" s="51"/>
      <c r="U125" s="51"/>
      <c r="V125" s="51">
        <f t="shared" si="29"/>
        <v>0</v>
      </c>
      <c r="W125" s="51"/>
      <c r="X125" s="51"/>
      <c r="Y125" s="51">
        <f t="shared" si="30"/>
        <v>0</v>
      </c>
    </row>
    <row r="126" spans="2:25" x14ac:dyDescent="0.35">
      <c r="B126" s="51"/>
      <c r="C126" s="51"/>
      <c r="D126" s="51"/>
      <c r="E126" s="51">
        <f>C126*D126</f>
        <v>0</v>
      </c>
      <c r="F126" s="51"/>
      <c r="G126" s="51"/>
      <c r="H126" s="51"/>
      <c r="I126" s="51">
        <f t="shared" si="26"/>
        <v>0</v>
      </c>
      <c r="J126" s="51"/>
      <c r="K126" s="51"/>
      <c r="L126" s="51">
        <f t="shared" si="27"/>
        <v>0</v>
      </c>
      <c r="O126" s="51" t="s">
        <v>327</v>
      </c>
      <c r="P126" s="51"/>
      <c r="Q126" s="51"/>
      <c r="R126" s="51">
        <f t="shared" si="28"/>
        <v>0</v>
      </c>
      <c r="S126" s="51"/>
      <c r="T126" s="51"/>
      <c r="U126" s="51"/>
      <c r="V126" s="51">
        <f t="shared" si="29"/>
        <v>0</v>
      </c>
      <c r="W126" s="51"/>
      <c r="X126" s="51"/>
      <c r="Y126" s="51">
        <f t="shared" si="30"/>
        <v>0</v>
      </c>
    </row>
    <row r="127" spans="2:25" x14ac:dyDescent="0.35">
      <c r="B127" s="51" t="s">
        <v>328</v>
      </c>
      <c r="C127" s="51"/>
      <c r="D127" s="51"/>
      <c r="E127" s="51">
        <f>C127*D127</f>
        <v>0</v>
      </c>
      <c r="F127" s="51"/>
      <c r="G127" s="51"/>
      <c r="H127" s="51"/>
      <c r="I127" s="51">
        <f t="shared" si="26"/>
        <v>0</v>
      </c>
      <c r="J127" s="51"/>
      <c r="K127" s="51"/>
      <c r="L127" s="51">
        <f t="shared" si="27"/>
        <v>0</v>
      </c>
      <c r="O127" s="51" t="s">
        <v>324</v>
      </c>
      <c r="P127" s="51"/>
      <c r="Q127" s="51"/>
      <c r="R127" s="51">
        <f>P127*Q127</f>
        <v>0</v>
      </c>
      <c r="S127" s="51"/>
      <c r="T127" s="51"/>
      <c r="U127" s="51"/>
      <c r="V127" s="51">
        <f t="shared" si="29"/>
        <v>0</v>
      </c>
      <c r="W127" s="51"/>
      <c r="X127" s="51"/>
      <c r="Y127" s="51">
        <f t="shared" si="30"/>
        <v>0</v>
      </c>
    </row>
    <row r="128" spans="2:25" x14ac:dyDescent="0.35">
      <c r="B128" s="51"/>
      <c r="C128" s="51"/>
      <c r="D128" s="51"/>
      <c r="E128" s="51">
        <f t="shared" si="25"/>
        <v>0</v>
      </c>
      <c r="F128" s="51"/>
      <c r="G128" s="51"/>
      <c r="H128" s="51"/>
      <c r="I128" s="51">
        <f t="shared" si="26"/>
        <v>0</v>
      </c>
      <c r="J128" s="51"/>
      <c r="K128" s="51"/>
      <c r="L128" s="51">
        <f t="shared" si="27"/>
        <v>0</v>
      </c>
      <c r="O128" s="51" t="s">
        <v>328</v>
      </c>
      <c r="P128" s="51"/>
      <c r="Q128" s="51"/>
      <c r="R128" s="51">
        <f>P128*Q128</f>
        <v>0</v>
      </c>
      <c r="S128" s="51"/>
      <c r="T128" s="51"/>
      <c r="U128" s="51"/>
      <c r="V128" s="51">
        <f t="shared" si="29"/>
        <v>0</v>
      </c>
      <c r="W128" s="51"/>
      <c r="X128" s="51"/>
      <c r="Y128" s="51">
        <f t="shared" si="30"/>
        <v>0</v>
      </c>
    </row>
    <row r="129" spans="1:25" x14ac:dyDescent="0.35">
      <c r="B129" s="51"/>
      <c r="C129" s="51"/>
      <c r="D129" s="51"/>
      <c r="E129" s="51">
        <f t="shared" si="25"/>
        <v>0</v>
      </c>
      <c r="F129" s="51"/>
      <c r="G129" s="51"/>
      <c r="H129" s="51"/>
      <c r="I129" s="51">
        <f t="shared" si="26"/>
        <v>0</v>
      </c>
      <c r="J129" s="51"/>
      <c r="K129" s="51"/>
      <c r="L129" s="51">
        <f t="shared" si="27"/>
        <v>0</v>
      </c>
      <c r="O129" s="51"/>
      <c r="P129" s="51"/>
      <c r="Q129" s="51"/>
      <c r="R129" s="51">
        <f t="shared" si="28"/>
        <v>0</v>
      </c>
      <c r="S129" s="51"/>
      <c r="T129" s="51"/>
      <c r="U129" s="51"/>
      <c r="V129" s="51">
        <f t="shared" si="29"/>
        <v>0</v>
      </c>
      <c r="W129" s="51"/>
      <c r="X129" s="51"/>
      <c r="Y129" s="51">
        <f t="shared" si="30"/>
        <v>0</v>
      </c>
    </row>
    <row r="130" spans="1:25" x14ac:dyDescent="0.35">
      <c r="B130" s="51"/>
      <c r="C130" s="51"/>
      <c r="D130" s="51"/>
      <c r="E130" s="51">
        <f t="shared" si="25"/>
        <v>0</v>
      </c>
      <c r="F130" s="51"/>
      <c r="G130" s="51"/>
      <c r="H130" s="51"/>
      <c r="I130" s="51">
        <f t="shared" si="26"/>
        <v>0</v>
      </c>
      <c r="J130" s="51"/>
      <c r="K130" s="51"/>
      <c r="L130" s="51">
        <f t="shared" si="27"/>
        <v>0</v>
      </c>
      <c r="O130" s="51"/>
      <c r="P130" s="51"/>
      <c r="Q130" s="51"/>
      <c r="R130" s="51">
        <f t="shared" si="28"/>
        <v>0</v>
      </c>
      <c r="S130" s="51"/>
      <c r="T130" s="51"/>
      <c r="U130" s="51"/>
      <c r="V130" s="51">
        <f t="shared" si="29"/>
        <v>0</v>
      </c>
      <c r="W130" s="51"/>
      <c r="X130" s="51"/>
      <c r="Y130" s="51">
        <f t="shared" si="30"/>
        <v>0</v>
      </c>
    </row>
    <row r="131" spans="1:25" x14ac:dyDescent="0.35">
      <c r="B131" s="51" t="s">
        <v>150</v>
      </c>
      <c r="C131" s="51"/>
      <c r="D131" s="51">
        <f>E131*10.764</f>
        <v>1098.9225935999998</v>
      </c>
      <c r="E131" s="68">
        <f>SUM(E95:E130)</f>
        <v>102.09239999999998</v>
      </c>
      <c r="F131" s="51"/>
      <c r="G131" s="51"/>
      <c r="H131" s="51">
        <f>I131*10.764</f>
        <v>64.018889999999999</v>
      </c>
      <c r="I131" s="67">
        <f>SUM(I95:I130)</f>
        <v>5.9474999999999998</v>
      </c>
      <c r="J131" s="51"/>
      <c r="K131" s="51">
        <f>L131*10.764</f>
        <v>0</v>
      </c>
      <c r="L131" s="66">
        <f>SUM(L95:L130)</f>
        <v>0</v>
      </c>
      <c r="O131" s="51"/>
      <c r="P131" s="51"/>
      <c r="Q131" s="51"/>
      <c r="R131" s="51">
        <f t="shared" si="28"/>
        <v>0</v>
      </c>
      <c r="S131" s="51"/>
      <c r="T131" s="51"/>
      <c r="U131" s="51"/>
      <c r="V131" s="51">
        <f t="shared" si="29"/>
        <v>0</v>
      </c>
      <c r="W131" s="51"/>
      <c r="X131" s="51"/>
      <c r="Y131" s="51">
        <f t="shared" si="30"/>
        <v>0</v>
      </c>
    </row>
    <row r="132" spans="1:25" x14ac:dyDescent="0.35">
      <c r="O132" s="51" t="s">
        <v>150</v>
      </c>
      <c r="P132" s="51"/>
      <c r="Q132" s="51">
        <f>R132*10.764</f>
        <v>1514.3591736000005</v>
      </c>
      <c r="R132" s="68">
        <f>SUM(R96:R131)</f>
        <v>140.68740000000005</v>
      </c>
      <c r="S132" s="51"/>
      <c r="T132" s="51"/>
      <c r="U132" s="51">
        <f>V132*10.764</f>
        <v>64.018889999999999</v>
      </c>
      <c r="V132" s="67">
        <f>SUM(V96:V131)</f>
        <v>5.9474999999999998</v>
      </c>
      <c r="W132" s="51"/>
      <c r="X132" s="51">
        <f>Y132*10.764</f>
        <v>0</v>
      </c>
      <c r="Y132" s="66">
        <f>SUM(Y96:Y131)</f>
        <v>0</v>
      </c>
    </row>
    <row r="133" spans="1:25" x14ac:dyDescent="0.35">
      <c r="D133" s="50">
        <f>D131+H131</f>
        <v>1162.9414835999999</v>
      </c>
      <c r="E133" s="50">
        <f>E131+I131</f>
        <v>108.03989999999999</v>
      </c>
    </row>
    <row r="134" spans="1:25" x14ac:dyDescent="0.35">
      <c r="Q134" s="50">
        <f>Q132+U132</f>
        <v>1578.3780636000006</v>
      </c>
      <c r="R134" s="50">
        <f>R132+V132</f>
        <v>146.63490000000004</v>
      </c>
    </row>
    <row r="135" spans="1:25" ht="93" customHeight="1" x14ac:dyDescent="0.35">
      <c r="B135" s="63" t="s">
        <v>304</v>
      </c>
      <c r="C135" s="113" t="s">
        <v>421</v>
      </c>
      <c r="D135" s="114"/>
      <c r="E135" s="114"/>
      <c r="F135" s="114"/>
      <c r="G135" s="114"/>
      <c r="H135" s="114"/>
      <c r="I135" s="114"/>
      <c r="J135" s="115"/>
    </row>
    <row r="136" spans="1:25" ht="42" customHeight="1" x14ac:dyDescent="0.35">
      <c r="A136" s="63" t="s">
        <v>66</v>
      </c>
      <c r="B136" s="65" t="s">
        <v>305</v>
      </c>
      <c r="C136" s="247" t="s">
        <v>306</v>
      </c>
      <c r="D136" s="247"/>
      <c r="E136" s="247"/>
      <c r="F136" s="65"/>
      <c r="G136" s="248" t="s">
        <v>307</v>
      </c>
      <c r="H136" s="248"/>
      <c r="I136" s="248"/>
      <c r="J136" s="246" t="s">
        <v>308</v>
      </c>
      <c r="K136" s="246"/>
      <c r="L136" s="246"/>
      <c r="O136" s="63" t="s">
        <v>304</v>
      </c>
      <c r="P136" s="249" t="s">
        <v>445</v>
      </c>
      <c r="Q136" s="249"/>
    </row>
    <row r="137" spans="1:25" x14ac:dyDescent="0.35">
      <c r="A137" s="63" t="s">
        <v>442</v>
      </c>
      <c r="B137" s="65"/>
      <c r="C137" s="65" t="s">
        <v>309</v>
      </c>
      <c r="D137" s="65" t="s">
        <v>310</v>
      </c>
      <c r="E137" s="65" t="s">
        <v>311</v>
      </c>
      <c r="F137" s="65"/>
      <c r="G137" s="65" t="s">
        <v>309</v>
      </c>
      <c r="H137" s="65" t="s">
        <v>310</v>
      </c>
      <c r="I137" s="65" t="s">
        <v>311</v>
      </c>
      <c r="J137" s="65" t="s">
        <v>309</v>
      </c>
      <c r="K137" s="65" t="s">
        <v>310</v>
      </c>
      <c r="L137" s="65" t="s">
        <v>311</v>
      </c>
      <c r="Q137" s="64"/>
      <c r="R137" s="64"/>
      <c r="S137" s="64"/>
      <c r="T137" s="64"/>
      <c r="U137" s="64"/>
      <c r="V137" s="64"/>
    </row>
    <row r="138" spans="1:25" x14ac:dyDescent="0.35">
      <c r="B138" s="51" t="s">
        <v>312</v>
      </c>
      <c r="C138" s="51">
        <v>3.35</v>
      </c>
      <c r="D138" s="51">
        <v>6.24</v>
      </c>
      <c r="E138" s="51">
        <f>C138*D138</f>
        <v>20.904</v>
      </c>
      <c r="F138" s="51" t="s">
        <v>399</v>
      </c>
      <c r="G138" s="51">
        <v>3.25</v>
      </c>
      <c r="H138" s="51">
        <v>1.83</v>
      </c>
      <c r="I138" s="51">
        <f>G138*H138</f>
        <v>5.9474999999999998</v>
      </c>
      <c r="J138" s="51"/>
      <c r="K138" s="51"/>
      <c r="L138" s="51">
        <f>J138*K138</f>
        <v>0</v>
      </c>
      <c r="N138" s="63" t="s">
        <v>66</v>
      </c>
      <c r="O138" s="65" t="s">
        <v>305</v>
      </c>
      <c r="P138" s="247" t="s">
        <v>306</v>
      </c>
      <c r="Q138" s="247"/>
      <c r="R138" s="247"/>
      <c r="S138" s="65"/>
      <c r="T138" s="248" t="s">
        <v>307</v>
      </c>
      <c r="U138" s="248"/>
      <c r="V138" s="248"/>
      <c r="W138" s="246" t="s">
        <v>308</v>
      </c>
      <c r="X138" s="246"/>
      <c r="Y138" s="246"/>
    </row>
    <row r="139" spans="1:25" x14ac:dyDescent="0.35">
      <c r="B139" s="51" t="s">
        <v>426</v>
      </c>
      <c r="C139" s="51">
        <v>3.54</v>
      </c>
      <c r="D139" s="51">
        <v>0.91</v>
      </c>
      <c r="E139" s="51">
        <f t="shared" ref="E139:E156" si="31">C139*D139</f>
        <v>3.2214</v>
      </c>
      <c r="F139" s="51" t="s">
        <v>329</v>
      </c>
      <c r="G139" s="51"/>
      <c r="H139" s="51"/>
      <c r="I139" s="51">
        <f t="shared" ref="I139:I156" si="32">G139*H139</f>
        <v>0</v>
      </c>
      <c r="J139" s="51"/>
      <c r="K139" s="51"/>
      <c r="L139" s="51">
        <f t="shared" ref="L139:L156" si="33">J139*K139</f>
        <v>0</v>
      </c>
      <c r="N139" s="63">
        <v>4</v>
      </c>
      <c r="O139" s="65"/>
      <c r="P139" s="65" t="s">
        <v>309</v>
      </c>
      <c r="Q139" s="65" t="s">
        <v>310</v>
      </c>
      <c r="R139" s="65" t="s">
        <v>311</v>
      </c>
      <c r="S139" s="65"/>
      <c r="T139" s="65" t="s">
        <v>309</v>
      </c>
      <c r="U139" s="65" t="s">
        <v>310</v>
      </c>
      <c r="V139" s="65" t="s">
        <v>311</v>
      </c>
      <c r="W139" s="65" t="s">
        <v>309</v>
      </c>
      <c r="X139" s="65" t="s">
        <v>310</v>
      </c>
      <c r="Y139" s="65" t="s">
        <v>311</v>
      </c>
    </row>
    <row r="140" spans="1:25" x14ac:dyDescent="0.35">
      <c r="B140" s="51"/>
      <c r="C140" s="51"/>
      <c r="D140" s="51"/>
      <c r="E140" s="51">
        <f t="shared" si="31"/>
        <v>0</v>
      </c>
      <c r="F140" s="51"/>
      <c r="G140" s="51"/>
      <c r="H140" s="51"/>
      <c r="I140" s="51">
        <f t="shared" si="32"/>
        <v>0</v>
      </c>
      <c r="J140" s="51"/>
      <c r="K140" s="51"/>
      <c r="L140" s="51">
        <f t="shared" si="33"/>
        <v>0</v>
      </c>
      <c r="O140" s="51" t="s">
        <v>312</v>
      </c>
      <c r="P140" s="51">
        <v>3.35</v>
      </c>
      <c r="Q140" s="51">
        <v>6.24</v>
      </c>
      <c r="R140" s="51">
        <f>P140*Q140</f>
        <v>20.904</v>
      </c>
      <c r="S140" s="51" t="s">
        <v>441</v>
      </c>
      <c r="T140" s="51">
        <v>3.25</v>
      </c>
      <c r="U140" s="51">
        <v>1.83</v>
      </c>
      <c r="V140" s="51">
        <f>T140*U140</f>
        <v>5.9474999999999998</v>
      </c>
      <c r="W140" s="51"/>
      <c r="X140" s="51"/>
      <c r="Y140" s="51">
        <f>W140*X140</f>
        <v>0</v>
      </c>
    </row>
    <row r="141" spans="1:25" x14ac:dyDescent="0.35">
      <c r="B141" s="51"/>
      <c r="C141" s="51"/>
      <c r="D141" s="51"/>
      <c r="E141" s="51">
        <f t="shared" si="31"/>
        <v>0</v>
      </c>
      <c r="F141" s="51" t="s">
        <v>313</v>
      </c>
      <c r="G141" s="51"/>
      <c r="H141" s="51"/>
      <c r="I141" s="51">
        <f t="shared" si="32"/>
        <v>0</v>
      </c>
      <c r="J141" s="51"/>
      <c r="K141" s="51"/>
      <c r="L141" s="51">
        <f t="shared" si="33"/>
        <v>0</v>
      </c>
      <c r="O141" s="51"/>
      <c r="P141" s="51">
        <v>0.85</v>
      </c>
      <c r="Q141" s="51">
        <v>3.5</v>
      </c>
      <c r="R141" s="51">
        <f t="shared" ref="R141:R158" si="34">P141*Q141</f>
        <v>2.9750000000000001</v>
      </c>
      <c r="S141" s="51" t="s">
        <v>329</v>
      </c>
      <c r="T141" s="51"/>
      <c r="U141" s="51"/>
      <c r="V141" s="51">
        <f t="shared" ref="V141:V158" si="35">T141*U141</f>
        <v>0</v>
      </c>
      <c r="W141" s="51"/>
      <c r="X141" s="51"/>
      <c r="Y141" s="51">
        <f t="shared" ref="Y141:Y158" si="36">W141*X141</f>
        <v>0</v>
      </c>
    </row>
    <row r="142" spans="1:25" x14ac:dyDescent="0.35">
      <c r="B142" s="51" t="s">
        <v>314</v>
      </c>
      <c r="C142" s="51">
        <v>2.44</v>
      </c>
      <c r="D142" s="51">
        <v>3.05</v>
      </c>
      <c r="E142" s="51">
        <f t="shared" si="31"/>
        <v>7.4419999999999993</v>
      </c>
      <c r="F142" s="51" t="s">
        <v>313</v>
      </c>
      <c r="G142" s="51"/>
      <c r="H142" s="51"/>
      <c r="I142" s="51">
        <f t="shared" si="32"/>
        <v>0</v>
      </c>
      <c r="J142" s="51"/>
      <c r="K142" s="51"/>
      <c r="L142" s="51">
        <f t="shared" si="33"/>
        <v>0</v>
      </c>
      <c r="O142" s="51"/>
      <c r="P142" s="51"/>
      <c r="Q142" s="51"/>
      <c r="R142" s="51">
        <f t="shared" si="34"/>
        <v>0</v>
      </c>
      <c r="S142" s="51"/>
      <c r="T142" s="51"/>
      <c r="U142" s="51"/>
      <c r="V142" s="51">
        <f t="shared" si="35"/>
        <v>0</v>
      </c>
      <c r="W142" s="51"/>
      <c r="X142" s="51"/>
      <c r="Y142" s="51">
        <f t="shared" si="36"/>
        <v>0</v>
      </c>
    </row>
    <row r="143" spans="1:25" x14ac:dyDescent="0.35">
      <c r="B143" s="51" t="s">
        <v>427</v>
      </c>
      <c r="C143" s="51">
        <v>2.44</v>
      </c>
      <c r="D143" s="51">
        <v>1.23</v>
      </c>
      <c r="E143" s="51">
        <f t="shared" si="31"/>
        <v>3.0011999999999999</v>
      </c>
      <c r="F143" s="51" t="s">
        <v>315</v>
      </c>
      <c r="G143" s="51"/>
      <c r="H143" s="51"/>
      <c r="I143" s="51">
        <f t="shared" si="32"/>
        <v>0</v>
      </c>
      <c r="J143" s="51"/>
      <c r="K143" s="51"/>
      <c r="L143" s="51">
        <f t="shared" si="33"/>
        <v>0</v>
      </c>
      <c r="O143" s="51"/>
      <c r="P143" s="51"/>
      <c r="Q143" s="51"/>
      <c r="R143" s="51">
        <f t="shared" si="34"/>
        <v>0</v>
      </c>
      <c r="S143" s="51" t="s">
        <v>313</v>
      </c>
      <c r="T143" s="51"/>
      <c r="U143" s="51"/>
      <c r="V143" s="51">
        <f t="shared" si="35"/>
        <v>0</v>
      </c>
      <c r="W143" s="51"/>
      <c r="X143" s="51"/>
      <c r="Y143" s="51">
        <f t="shared" si="36"/>
        <v>0</v>
      </c>
    </row>
    <row r="144" spans="1:25" x14ac:dyDescent="0.35">
      <c r="B144" s="51"/>
      <c r="C144" s="51"/>
      <c r="D144" s="51"/>
      <c r="E144" s="51">
        <f t="shared" si="31"/>
        <v>0</v>
      </c>
      <c r="F144" s="51"/>
      <c r="G144" s="51"/>
      <c r="H144" s="51"/>
      <c r="I144" s="51">
        <f t="shared" si="32"/>
        <v>0</v>
      </c>
      <c r="J144" s="51"/>
      <c r="K144" s="51"/>
      <c r="L144" s="51">
        <f t="shared" si="33"/>
        <v>0</v>
      </c>
      <c r="O144" s="51" t="s">
        <v>314</v>
      </c>
      <c r="P144" s="51">
        <v>2.44</v>
      </c>
      <c r="Q144" s="51">
        <v>3.05</v>
      </c>
      <c r="R144" s="51">
        <f t="shared" si="34"/>
        <v>7.4419999999999993</v>
      </c>
      <c r="S144" s="51" t="s">
        <v>313</v>
      </c>
      <c r="T144" s="51"/>
      <c r="U144" s="51"/>
      <c r="V144" s="51">
        <f t="shared" si="35"/>
        <v>0</v>
      </c>
      <c r="W144" s="51"/>
      <c r="X144" s="51"/>
      <c r="Y144" s="51">
        <f t="shared" si="36"/>
        <v>0</v>
      </c>
    </row>
    <row r="145" spans="2:25" x14ac:dyDescent="0.35">
      <c r="B145" s="51"/>
      <c r="C145" s="51"/>
      <c r="D145" s="51"/>
      <c r="E145" s="51">
        <f t="shared" si="31"/>
        <v>0</v>
      </c>
      <c r="F145" s="51"/>
      <c r="G145" s="51"/>
      <c r="H145" s="51"/>
      <c r="I145" s="51">
        <f t="shared" si="32"/>
        <v>0</v>
      </c>
      <c r="J145" s="51"/>
      <c r="K145" s="51"/>
      <c r="L145" s="51">
        <f t="shared" si="33"/>
        <v>0</v>
      </c>
      <c r="O145" s="51" t="s">
        <v>427</v>
      </c>
      <c r="P145" s="51">
        <v>2.44</v>
      </c>
      <c r="Q145" s="51">
        <v>1.23</v>
      </c>
      <c r="R145" s="51">
        <f t="shared" si="34"/>
        <v>3.0011999999999999</v>
      </c>
      <c r="S145" s="51" t="s">
        <v>315</v>
      </c>
      <c r="T145" s="51"/>
      <c r="U145" s="51"/>
      <c r="V145" s="51">
        <f t="shared" si="35"/>
        <v>0</v>
      </c>
      <c r="W145" s="51"/>
      <c r="X145" s="51"/>
      <c r="Y145" s="51">
        <f t="shared" si="36"/>
        <v>0</v>
      </c>
    </row>
    <row r="146" spans="2:25" x14ac:dyDescent="0.35">
      <c r="B146" s="51" t="s">
        <v>316</v>
      </c>
      <c r="C146" s="51">
        <v>3.2</v>
      </c>
      <c r="D146" s="51">
        <v>3.66</v>
      </c>
      <c r="E146" s="51">
        <f t="shared" si="31"/>
        <v>11.712000000000002</v>
      </c>
      <c r="F146" s="51" t="s">
        <v>313</v>
      </c>
      <c r="G146" s="51"/>
      <c r="H146" s="51"/>
      <c r="I146" s="51">
        <f t="shared" si="32"/>
        <v>0</v>
      </c>
      <c r="J146" s="51"/>
      <c r="K146" s="51"/>
      <c r="L146" s="51">
        <f t="shared" si="33"/>
        <v>0</v>
      </c>
      <c r="O146" s="51"/>
      <c r="P146" s="51"/>
      <c r="Q146" s="51"/>
      <c r="R146" s="51">
        <f t="shared" si="34"/>
        <v>0</v>
      </c>
      <c r="S146" s="51"/>
      <c r="T146" s="51"/>
      <c r="U146" s="51"/>
      <c r="V146" s="51">
        <f t="shared" si="35"/>
        <v>0</v>
      </c>
      <c r="W146" s="51"/>
      <c r="X146" s="51"/>
      <c r="Y146" s="51">
        <f t="shared" si="36"/>
        <v>0</v>
      </c>
    </row>
    <row r="147" spans="2:25" x14ac:dyDescent="0.35">
      <c r="B147" s="51"/>
      <c r="C147" s="51">
        <v>2.52</v>
      </c>
      <c r="D147" s="51">
        <v>0.6</v>
      </c>
      <c r="E147" s="51">
        <f t="shared" si="31"/>
        <v>1.512</v>
      </c>
      <c r="F147" s="51" t="s">
        <v>315</v>
      </c>
      <c r="G147" s="51"/>
      <c r="H147" s="51"/>
      <c r="I147" s="51">
        <f t="shared" si="32"/>
        <v>0</v>
      </c>
      <c r="J147" s="51"/>
      <c r="K147" s="51"/>
      <c r="L147" s="51">
        <f t="shared" si="33"/>
        <v>0</v>
      </c>
      <c r="O147" s="51"/>
      <c r="P147" s="51"/>
      <c r="Q147" s="51"/>
      <c r="R147" s="51">
        <f t="shared" si="34"/>
        <v>0</v>
      </c>
      <c r="S147" s="51"/>
      <c r="T147" s="51"/>
      <c r="U147" s="51"/>
      <c r="V147" s="51">
        <f t="shared" si="35"/>
        <v>0</v>
      </c>
      <c r="W147" s="51"/>
      <c r="X147" s="51"/>
      <c r="Y147" s="51">
        <f t="shared" si="36"/>
        <v>0</v>
      </c>
    </row>
    <row r="148" spans="2:25" x14ac:dyDescent="0.35">
      <c r="B148" s="51"/>
      <c r="C148" s="51">
        <v>1.96</v>
      </c>
      <c r="D148" s="51">
        <v>1</v>
      </c>
      <c r="E148" s="51">
        <f t="shared" si="31"/>
        <v>1.96</v>
      </c>
      <c r="F148" s="51"/>
      <c r="G148" s="51"/>
      <c r="H148" s="51"/>
      <c r="I148" s="51">
        <f t="shared" si="32"/>
        <v>0</v>
      </c>
      <c r="J148" s="51"/>
      <c r="K148" s="51"/>
      <c r="L148" s="51">
        <f t="shared" si="33"/>
        <v>0</v>
      </c>
      <c r="O148" s="51" t="s">
        <v>316</v>
      </c>
      <c r="P148" s="51">
        <v>3.2</v>
      </c>
      <c r="Q148" s="51">
        <v>3.66</v>
      </c>
      <c r="R148" s="51">
        <f t="shared" si="34"/>
        <v>11.712000000000002</v>
      </c>
      <c r="S148" s="51" t="s">
        <v>313</v>
      </c>
      <c r="T148" s="51"/>
      <c r="U148" s="51"/>
      <c r="V148" s="51">
        <f t="shared" si="35"/>
        <v>0</v>
      </c>
      <c r="W148" s="51"/>
      <c r="X148" s="51"/>
      <c r="Y148" s="51">
        <f t="shared" si="36"/>
        <v>0</v>
      </c>
    </row>
    <row r="149" spans="2:25" x14ac:dyDescent="0.35">
      <c r="B149" s="51"/>
      <c r="C149" s="51"/>
      <c r="D149" s="51"/>
      <c r="E149" s="51">
        <f t="shared" si="31"/>
        <v>0</v>
      </c>
      <c r="F149" s="51"/>
      <c r="G149" s="51"/>
      <c r="H149" s="51"/>
      <c r="I149" s="51">
        <f t="shared" si="32"/>
        <v>0</v>
      </c>
      <c r="J149" s="51"/>
      <c r="K149" s="51"/>
      <c r="L149" s="51">
        <f t="shared" si="33"/>
        <v>0</v>
      </c>
      <c r="O149" s="51"/>
      <c r="P149" s="51">
        <v>2.52</v>
      </c>
      <c r="Q149" s="51">
        <v>0.6</v>
      </c>
      <c r="R149" s="51">
        <f t="shared" si="34"/>
        <v>1.512</v>
      </c>
      <c r="S149" s="51" t="s">
        <v>315</v>
      </c>
      <c r="T149" s="51"/>
      <c r="U149" s="51"/>
      <c r="V149" s="51">
        <f t="shared" si="35"/>
        <v>0</v>
      </c>
      <c r="W149" s="51"/>
      <c r="X149" s="51"/>
      <c r="Y149" s="51">
        <f t="shared" si="36"/>
        <v>0</v>
      </c>
    </row>
    <row r="150" spans="2:25" x14ac:dyDescent="0.35">
      <c r="B150" s="51" t="s">
        <v>317</v>
      </c>
      <c r="C150" s="51">
        <v>3.2</v>
      </c>
      <c r="D150" s="51">
        <v>3.65</v>
      </c>
      <c r="E150" s="51">
        <f t="shared" si="31"/>
        <v>11.68</v>
      </c>
      <c r="F150" s="51" t="s">
        <v>313</v>
      </c>
      <c r="G150" s="51"/>
      <c r="H150" s="51"/>
      <c r="I150" s="51">
        <f t="shared" si="32"/>
        <v>0</v>
      </c>
      <c r="J150" s="51"/>
      <c r="K150" s="51"/>
      <c r="L150" s="51">
        <f t="shared" si="33"/>
        <v>0</v>
      </c>
      <c r="O150" s="51"/>
      <c r="P150" s="51">
        <v>1.96</v>
      </c>
      <c r="Q150" s="51">
        <v>1</v>
      </c>
      <c r="R150" s="51">
        <f t="shared" si="34"/>
        <v>1.96</v>
      </c>
      <c r="S150" s="51"/>
      <c r="T150" s="51"/>
      <c r="U150" s="51"/>
      <c r="V150" s="51">
        <f t="shared" si="35"/>
        <v>0</v>
      </c>
      <c r="W150" s="51"/>
      <c r="X150" s="51"/>
      <c r="Y150" s="51">
        <f t="shared" si="36"/>
        <v>0</v>
      </c>
    </row>
    <row r="151" spans="2:25" x14ac:dyDescent="0.35">
      <c r="B151" s="51"/>
      <c r="C151" s="51"/>
      <c r="D151" s="51"/>
      <c r="E151" s="51">
        <f t="shared" si="31"/>
        <v>0</v>
      </c>
      <c r="F151" s="51" t="s">
        <v>315</v>
      </c>
      <c r="G151" s="51"/>
      <c r="H151" s="51"/>
      <c r="I151" s="51">
        <f t="shared" si="32"/>
        <v>0</v>
      </c>
      <c r="J151" s="51"/>
      <c r="K151" s="51"/>
      <c r="L151" s="51">
        <f t="shared" si="33"/>
        <v>0</v>
      </c>
      <c r="O151" s="51"/>
      <c r="P151" s="51"/>
      <c r="Q151" s="51"/>
      <c r="R151" s="51">
        <f t="shared" si="34"/>
        <v>0</v>
      </c>
      <c r="S151" s="51"/>
      <c r="T151" s="51"/>
      <c r="U151" s="51"/>
      <c r="V151" s="51">
        <f t="shared" si="35"/>
        <v>0</v>
      </c>
      <c r="W151" s="51"/>
      <c r="X151" s="51"/>
      <c r="Y151" s="51">
        <f t="shared" si="36"/>
        <v>0</v>
      </c>
    </row>
    <row r="152" spans="2:25" x14ac:dyDescent="0.35">
      <c r="B152" s="51" t="s">
        <v>318</v>
      </c>
      <c r="C152" s="51">
        <v>3.22</v>
      </c>
      <c r="D152" s="51">
        <v>3.2</v>
      </c>
      <c r="E152" s="51">
        <f t="shared" si="31"/>
        <v>10.304000000000002</v>
      </c>
      <c r="F152" s="51"/>
      <c r="G152" s="51"/>
      <c r="H152" s="51"/>
      <c r="I152" s="51">
        <f t="shared" si="32"/>
        <v>0</v>
      </c>
      <c r="J152" s="51"/>
      <c r="K152" s="51"/>
      <c r="L152" s="51">
        <f t="shared" si="33"/>
        <v>0</v>
      </c>
      <c r="O152" s="51" t="s">
        <v>317</v>
      </c>
      <c r="P152" s="51">
        <v>3.2</v>
      </c>
      <c r="Q152" s="51">
        <v>3.65</v>
      </c>
      <c r="R152" s="51">
        <f t="shared" si="34"/>
        <v>11.68</v>
      </c>
      <c r="S152" s="51" t="s">
        <v>313</v>
      </c>
      <c r="T152" s="51"/>
      <c r="U152" s="51"/>
      <c r="V152" s="51">
        <f t="shared" si="35"/>
        <v>0</v>
      </c>
      <c r="W152" s="51"/>
      <c r="X152" s="51"/>
      <c r="Y152" s="51">
        <f t="shared" si="36"/>
        <v>0</v>
      </c>
    </row>
    <row r="153" spans="2:25" x14ac:dyDescent="0.35">
      <c r="B153" s="51"/>
      <c r="C153" s="51">
        <v>1.39</v>
      </c>
      <c r="D153" s="51">
        <v>0.6</v>
      </c>
      <c r="E153" s="51">
        <f t="shared" si="31"/>
        <v>0.83399999999999996</v>
      </c>
      <c r="F153" s="51" t="s">
        <v>313</v>
      </c>
      <c r="G153" s="51"/>
      <c r="H153" s="51"/>
      <c r="I153" s="51">
        <f t="shared" si="32"/>
        <v>0</v>
      </c>
      <c r="J153" s="51"/>
      <c r="K153" s="51"/>
      <c r="L153" s="51">
        <f t="shared" si="33"/>
        <v>0</v>
      </c>
      <c r="O153" s="51" t="s">
        <v>438</v>
      </c>
      <c r="P153" s="51">
        <v>3.22</v>
      </c>
      <c r="Q153" s="51">
        <v>3.2</v>
      </c>
      <c r="R153" s="51">
        <f t="shared" si="34"/>
        <v>10.304000000000002</v>
      </c>
      <c r="S153" s="51" t="s">
        <v>315</v>
      </c>
      <c r="T153" s="51"/>
      <c r="U153" s="51"/>
      <c r="V153" s="51">
        <f t="shared" si="35"/>
        <v>0</v>
      </c>
      <c r="W153" s="51"/>
      <c r="X153" s="51"/>
      <c r="Y153" s="51">
        <f t="shared" si="36"/>
        <v>0</v>
      </c>
    </row>
    <row r="154" spans="2:25" x14ac:dyDescent="0.35">
      <c r="B154" s="51"/>
      <c r="C154" s="51"/>
      <c r="D154" s="51"/>
      <c r="E154" s="51">
        <f t="shared" si="31"/>
        <v>0</v>
      </c>
      <c r="F154" s="51" t="s">
        <v>315</v>
      </c>
      <c r="G154" s="51"/>
      <c r="H154" s="51"/>
      <c r="I154" s="51">
        <f t="shared" si="32"/>
        <v>0</v>
      </c>
      <c r="J154" s="51"/>
      <c r="K154" s="51"/>
      <c r="L154" s="51">
        <f t="shared" si="33"/>
        <v>0</v>
      </c>
      <c r="O154" s="51"/>
      <c r="P154" s="51">
        <v>1.39</v>
      </c>
      <c r="Q154" s="51">
        <v>0.6</v>
      </c>
      <c r="R154" s="51">
        <f t="shared" si="34"/>
        <v>0.83399999999999996</v>
      </c>
      <c r="S154" s="51"/>
      <c r="T154" s="51"/>
      <c r="U154" s="51"/>
      <c r="V154" s="51">
        <f t="shared" si="35"/>
        <v>0</v>
      </c>
      <c r="W154" s="51"/>
      <c r="X154" s="51"/>
      <c r="Y154" s="51">
        <f t="shared" si="36"/>
        <v>0</v>
      </c>
    </row>
    <row r="155" spans="2:25" x14ac:dyDescent="0.35">
      <c r="B155" s="51"/>
      <c r="C155" s="51"/>
      <c r="D155" s="51"/>
      <c r="E155" s="51">
        <f t="shared" si="31"/>
        <v>0</v>
      </c>
      <c r="F155" s="51"/>
      <c r="G155" s="51"/>
      <c r="H155" s="51"/>
      <c r="I155" s="51">
        <f t="shared" si="32"/>
        <v>0</v>
      </c>
      <c r="J155" s="51"/>
      <c r="K155" s="51"/>
      <c r="L155" s="51">
        <f t="shared" si="33"/>
        <v>0</v>
      </c>
      <c r="O155" s="63" t="s">
        <v>418</v>
      </c>
      <c r="P155" s="51">
        <v>3.26</v>
      </c>
      <c r="Q155" s="51">
        <v>4.43</v>
      </c>
      <c r="R155" s="51">
        <f t="shared" si="34"/>
        <v>14.441799999999999</v>
      </c>
      <c r="S155" s="51" t="s">
        <v>313</v>
      </c>
      <c r="T155" s="51"/>
      <c r="U155" s="51"/>
      <c r="V155" s="51">
        <f t="shared" si="35"/>
        <v>0</v>
      </c>
      <c r="W155" s="51"/>
      <c r="X155" s="51"/>
      <c r="Y155" s="51">
        <f t="shared" si="36"/>
        <v>0</v>
      </c>
    </row>
    <row r="156" spans="2:25" x14ac:dyDescent="0.35">
      <c r="B156" s="51" t="s">
        <v>319</v>
      </c>
      <c r="C156" s="51"/>
      <c r="D156" s="51"/>
      <c r="E156" s="51">
        <f t="shared" si="31"/>
        <v>0</v>
      </c>
      <c r="F156" s="51" t="s">
        <v>320</v>
      </c>
      <c r="G156" s="51"/>
      <c r="H156" s="51"/>
      <c r="I156" s="51">
        <f t="shared" si="32"/>
        <v>0</v>
      </c>
      <c r="J156" s="51"/>
      <c r="K156" s="51"/>
      <c r="L156" s="51">
        <f t="shared" si="33"/>
        <v>0</v>
      </c>
      <c r="O156" s="51"/>
      <c r="P156" s="51">
        <v>1.1100000000000001</v>
      </c>
      <c r="Q156" s="51">
        <v>1.89</v>
      </c>
      <c r="R156" s="51">
        <f t="shared" si="34"/>
        <v>2.0979000000000001</v>
      </c>
      <c r="S156" s="51" t="s">
        <v>315</v>
      </c>
      <c r="T156" s="51"/>
      <c r="U156" s="51"/>
      <c r="V156" s="51">
        <f t="shared" si="35"/>
        <v>0</v>
      </c>
      <c r="W156" s="51"/>
      <c r="X156" s="51"/>
      <c r="Y156" s="51">
        <f t="shared" si="36"/>
        <v>0</v>
      </c>
    </row>
    <row r="157" spans="2:25" x14ac:dyDescent="0.35">
      <c r="B157" s="51"/>
      <c r="C157" s="51"/>
      <c r="D157" s="51"/>
      <c r="E157" s="51">
        <f>C157*D157</f>
        <v>0</v>
      </c>
      <c r="F157" s="51" t="s">
        <v>320</v>
      </c>
      <c r="G157" s="51"/>
      <c r="H157" s="51"/>
      <c r="I157" s="51">
        <f>G157*H157</f>
        <v>0</v>
      </c>
      <c r="J157" s="51"/>
      <c r="K157" s="51"/>
      <c r="L157" s="51">
        <f>J157*K157</f>
        <v>0</v>
      </c>
      <c r="O157" s="51"/>
      <c r="P157" s="51">
        <v>1.1000000000000001</v>
      </c>
      <c r="Q157" s="51">
        <v>1.58</v>
      </c>
      <c r="R157" s="51">
        <f t="shared" si="34"/>
        <v>1.7380000000000002</v>
      </c>
      <c r="S157" s="51"/>
      <c r="T157" s="51"/>
      <c r="U157" s="51"/>
      <c r="V157" s="51">
        <f t="shared" si="35"/>
        <v>0</v>
      </c>
      <c r="W157" s="51"/>
      <c r="X157" s="51"/>
      <c r="Y157" s="51">
        <f t="shared" si="36"/>
        <v>0</v>
      </c>
    </row>
    <row r="158" spans="2:25" x14ac:dyDescent="0.35">
      <c r="B158" s="51"/>
      <c r="C158" s="51"/>
      <c r="D158" s="51"/>
      <c r="E158" s="51">
        <f>C158*D158</f>
        <v>0</v>
      </c>
      <c r="F158" s="51" t="s">
        <v>320</v>
      </c>
      <c r="G158" s="51"/>
      <c r="H158" s="51"/>
      <c r="I158" s="51">
        <f>G158*H158</f>
        <v>0</v>
      </c>
      <c r="J158" s="51"/>
      <c r="K158" s="51"/>
      <c r="L158" s="51">
        <f>J158*K158</f>
        <v>0</v>
      </c>
      <c r="O158" s="51"/>
      <c r="P158" s="51">
        <v>1.63</v>
      </c>
      <c r="Q158" s="51">
        <v>1.99</v>
      </c>
      <c r="R158" s="51">
        <f t="shared" si="34"/>
        <v>3.2436999999999996</v>
      </c>
      <c r="S158" s="51" t="s">
        <v>320</v>
      </c>
      <c r="T158" s="51"/>
      <c r="U158" s="51"/>
      <c r="V158" s="51">
        <f t="shared" si="35"/>
        <v>0</v>
      </c>
      <c r="W158" s="51"/>
      <c r="X158" s="51"/>
      <c r="Y158" s="51">
        <f t="shared" si="36"/>
        <v>0</v>
      </c>
    </row>
    <row r="159" spans="2:25" x14ac:dyDescent="0.35">
      <c r="B159" s="51" t="s">
        <v>428</v>
      </c>
      <c r="C159" s="51">
        <v>2.44</v>
      </c>
      <c r="D159" s="51">
        <v>1.53</v>
      </c>
      <c r="E159" s="51">
        <f>C159*D159</f>
        <v>3.7332000000000001</v>
      </c>
      <c r="F159" s="51" t="s">
        <v>320</v>
      </c>
      <c r="G159" s="51"/>
      <c r="H159" s="51"/>
      <c r="I159" s="51">
        <f>G159*H159</f>
        <v>0</v>
      </c>
      <c r="J159" s="51"/>
      <c r="K159" s="51"/>
      <c r="L159" s="51">
        <f>J159*K159</f>
        <v>0</v>
      </c>
      <c r="O159" s="51"/>
      <c r="P159" s="51">
        <v>1.53</v>
      </c>
      <c r="Q159" s="51">
        <v>2.4900000000000002</v>
      </c>
      <c r="R159" s="51">
        <f>P159*Q159</f>
        <v>3.8097000000000003</v>
      </c>
      <c r="S159" s="51" t="s">
        <v>320</v>
      </c>
      <c r="T159" s="51"/>
      <c r="U159" s="51"/>
      <c r="V159" s="51">
        <f>T159*U159</f>
        <v>0</v>
      </c>
      <c r="W159" s="51"/>
      <c r="X159" s="51"/>
      <c r="Y159" s="51">
        <f>W159*X159</f>
        <v>0</v>
      </c>
    </row>
    <row r="160" spans="2:25" x14ac:dyDescent="0.35">
      <c r="B160" s="51" t="s">
        <v>321</v>
      </c>
      <c r="C160" s="51">
        <v>1.53</v>
      </c>
      <c r="D160" s="51">
        <v>2.44</v>
      </c>
      <c r="E160" s="51">
        <f t="shared" ref="E160:E162" si="37">C160*D160</f>
        <v>3.7332000000000001</v>
      </c>
      <c r="F160" s="51" t="s">
        <v>320</v>
      </c>
      <c r="G160" s="51"/>
      <c r="H160" s="51"/>
      <c r="I160" s="51">
        <f t="shared" ref="I160:I162" si="38">G160*H160</f>
        <v>0</v>
      </c>
      <c r="J160" s="51"/>
      <c r="K160" s="51"/>
      <c r="L160" s="51">
        <f t="shared" ref="L160:L162" si="39">J160*K160</f>
        <v>0</v>
      </c>
      <c r="O160" s="51"/>
      <c r="P160" s="51"/>
      <c r="Q160" s="51"/>
      <c r="R160" s="51">
        <f>P160*Q160</f>
        <v>0</v>
      </c>
      <c r="S160" s="51" t="s">
        <v>320</v>
      </c>
      <c r="T160" s="51"/>
      <c r="U160" s="51"/>
      <c r="V160" s="51">
        <f>T160*U160</f>
        <v>0</v>
      </c>
      <c r="W160" s="51"/>
      <c r="X160" s="51"/>
      <c r="Y160" s="51">
        <f>W160*X160</f>
        <v>0</v>
      </c>
    </row>
    <row r="161" spans="2:25" x14ac:dyDescent="0.35">
      <c r="B161" s="51" t="s">
        <v>322</v>
      </c>
      <c r="C161" s="51">
        <v>1.53</v>
      </c>
      <c r="D161" s="51">
        <v>2.44</v>
      </c>
      <c r="E161" s="51">
        <f t="shared" si="37"/>
        <v>3.7332000000000001</v>
      </c>
      <c r="F161" s="51" t="s">
        <v>320</v>
      </c>
      <c r="G161" s="51"/>
      <c r="H161" s="51"/>
      <c r="I161" s="51">
        <f t="shared" si="38"/>
        <v>0</v>
      </c>
      <c r="J161" s="51"/>
      <c r="K161" s="51"/>
      <c r="L161" s="51">
        <f t="shared" si="39"/>
        <v>0</v>
      </c>
      <c r="O161" s="51"/>
      <c r="P161" s="51"/>
      <c r="Q161" s="51"/>
      <c r="R161" s="51">
        <f>P161*Q161</f>
        <v>0</v>
      </c>
      <c r="S161" s="51" t="s">
        <v>320</v>
      </c>
      <c r="T161" s="51"/>
      <c r="U161" s="51"/>
      <c r="V161" s="51">
        <f>T161*U161</f>
        <v>0</v>
      </c>
      <c r="W161" s="51"/>
      <c r="X161" s="51"/>
      <c r="Y161" s="51">
        <f>W161*X161</f>
        <v>0</v>
      </c>
    </row>
    <row r="162" spans="2:25" x14ac:dyDescent="0.35">
      <c r="B162" s="51" t="s">
        <v>326</v>
      </c>
      <c r="C162" s="51"/>
      <c r="D162" s="51"/>
      <c r="E162" s="51">
        <f t="shared" si="37"/>
        <v>0</v>
      </c>
      <c r="F162" s="51"/>
      <c r="G162" s="51"/>
      <c r="H162" s="51"/>
      <c r="I162" s="51">
        <f t="shared" si="38"/>
        <v>0</v>
      </c>
      <c r="J162" s="51"/>
      <c r="K162" s="51"/>
      <c r="L162" s="51">
        <f t="shared" si="39"/>
        <v>0</v>
      </c>
      <c r="O162" s="51"/>
      <c r="P162" s="51"/>
      <c r="Q162" s="51"/>
      <c r="R162" s="51">
        <f t="shared" ref="R162:R164" si="40">P162*Q162</f>
        <v>0</v>
      </c>
      <c r="S162" s="51" t="s">
        <v>320</v>
      </c>
      <c r="T162" s="51"/>
      <c r="U162" s="51"/>
      <c r="V162" s="51">
        <f t="shared" ref="V162:V164" si="41">T162*U162</f>
        <v>0</v>
      </c>
      <c r="W162" s="51"/>
      <c r="X162" s="51"/>
      <c r="Y162" s="51">
        <f t="shared" ref="Y162:Y164" si="42">W162*X162</f>
        <v>0</v>
      </c>
    </row>
    <row r="163" spans="2:25" x14ac:dyDescent="0.35">
      <c r="B163" s="51"/>
      <c r="C163" s="51"/>
      <c r="D163" s="51"/>
      <c r="E163" s="51">
        <f>C163*D163</f>
        <v>0</v>
      </c>
      <c r="F163" s="51"/>
      <c r="G163" s="51"/>
      <c r="H163" s="51"/>
      <c r="I163" s="51">
        <f>G163*H163</f>
        <v>0</v>
      </c>
      <c r="J163" s="51"/>
      <c r="K163" s="51"/>
      <c r="L163" s="51">
        <f>J163*K163</f>
        <v>0</v>
      </c>
      <c r="O163" s="51"/>
      <c r="P163" s="51"/>
      <c r="Q163" s="51"/>
      <c r="R163" s="51">
        <f t="shared" si="40"/>
        <v>0</v>
      </c>
      <c r="S163" s="51" t="s">
        <v>320</v>
      </c>
      <c r="T163" s="51"/>
      <c r="U163" s="51"/>
      <c r="V163" s="51">
        <f t="shared" si="41"/>
        <v>0</v>
      </c>
      <c r="W163" s="51"/>
      <c r="X163" s="51"/>
      <c r="Y163" s="51">
        <f t="shared" si="42"/>
        <v>0</v>
      </c>
    </row>
    <row r="164" spans="2:25" x14ac:dyDescent="0.35">
      <c r="B164" s="51"/>
      <c r="C164" s="51"/>
      <c r="D164" s="51"/>
      <c r="E164" s="51">
        <f>C164*D164</f>
        <v>0</v>
      </c>
      <c r="F164" s="51"/>
      <c r="G164" s="51"/>
      <c r="H164" s="51"/>
      <c r="I164" s="51">
        <f>G164*H164</f>
        <v>0</v>
      </c>
      <c r="J164" s="51"/>
      <c r="K164" s="51"/>
      <c r="L164" s="51">
        <f>J164*K164</f>
        <v>0</v>
      </c>
      <c r="O164" s="51" t="s">
        <v>428</v>
      </c>
      <c r="P164" s="51">
        <v>2.44</v>
      </c>
      <c r="Q164" s="51">
        <v>1.53</v>
      </c>
      <c r="R164" s="51">
        <f t="shared" si="40"/>
        <v>3.7332000000000001</v>
      </c>
      <c r="S164" s="51"/>
      <c r="T164" s="51"/>
      <c r="U164" s="51"/>
      <c r="V164" s="51">
        <f t="shared" si="41"/>
        <v>0</v>
      </c>
      <c r="W164" s="51"/>
      <c r="X164" s="51"/>
      <c r="Y164" s="51">
        <f t="shared" si="42"/>
        <v>0</v>
      </c>
    </row>
    <row r="165" spans="2:25" x14ac:dyDescent="0.35">
      <c r="B165" s="51" t="s">
        <v>323</v>
      </c>
      <c r="C165" s="51">
        <v>3.08</v>
      </c>
      <c r="D165" s="51">
        <v>1</v>
      </c>
      <c r="E165" s="51">
        <f t="shared" ref="E165:E168" si="43">C165*D165</f>
        <v>3.08</v>
      </c>
      <c r="F165" s="51"/>
      <c r="G165" s="51"/>
      <c r="H165" s="51"/>
      <c r="I165" s="51">
        <f t="shared" ref="I165:I173" si="44">G165*H165</f>
        <v>0</v>
      </c>
      <c r="J165" s="51"/>
      <c r="K165" s="51"/>
      <c r="L165" s="51">
        <f t="shared" ref="L165:L173" si="45">J165*K165</f>
        <v>0</v>
      </c>
      <c r="O165" s="51" t="s">
        <v>321</v>
      </c>
      <c r="P165" s="51">
        <v>1.53</v>
      </c>
      <c r="Q165" s="51">
        <v>2.44</v>
      </c>
      <c r="R165" s="51">
        <f>P165*Q165</f>
        <v>3.7332000000000001</v>
      </c>
      <c r="S165" s="51"/>
      <c r="T165" s="51"/>
      <c r="U165" s="51"/>
      <c r="V165" s="51">
        <f>T165*U165</f>
        <v>0</v>
      </c>
      <c r="W165" s="51"/>
      <c r="X165" s="51"/>
      <c r="Y165" s="51">
        <f>W165*X165</f>
        <v>0</v>
      </c>
    </row>
    <row r="166" spans="2:25" x14ac:dyDescent="0.35">
      <c r="B166" s="51" t="s">
        <v>327</v>
      </c>
      <c r="C166" s="51"/>
      <c r="D166" s="51"/>
      <c r="E166" s="51">
        <f t="shared" si="43"/>
        <v>0</v>
      </c>
      <c r="F166" s="51"/>
      <c r="G166" s="51"/>
      <c r="H166" s="51"/>
      <c r="I166" s="51">
        <f t="shared" si="44"/>
        <v>0</v>
      </c>
      <c r="J166" s="51"/>
      <c r="K166" s="51"/>
      <c r="L166" s="51">
        <f t="shared" si="45"/>
        <v>0</v>
      </c>
      <c r="O166" s="51" t="s">
        <v>322</v>
      </c>
      <c r="P166" s="51">
        <v>1.53</v>
      </c>
      <c r="Q166" s="51">
        <v>2.44</v>
      </c>
      <c r="R166" s="51">
        <f>P166*Q166</f>
        <v>3.7332000000000001</v>
      </c>
      <c r="S166" s="51"/>
      <c r="T166" s="51"/>
      <c r="U166" s="51"/>
      <c r="V166" s="51">
        <f>T166*U166</f>
        <v>0</v>
      </c>
      <c r="W166" s="51"/>
      <c r="X166" s="51"/>
      <c r="Y166" s="51">
        <f>W166*X166</f>
        <v>0</v>
      </c>
    </row>
    <row r="167" spans="2:25" x14ac:dyDescent="0.35">
      <c r="B167" s="51" t="s">
        <v>324</v>
      </c>
      <c r="C167" s="51"/>
      <c r="D167" s="51"/>
      <c r="E167" s="51">
        <f t="shared" si="43"/>
        <v>0</v>
      </c>
      <c r="F167" s="51"/>
      <c r="G167" s="51"/>
      <c r="H167" s="51"/>
      <c r="I167" s="51">
        <f t="shared" si="44"/>
        <v>0</v>
      </c>
      <c r="J167" s="51"/>
      <c r="K167" s="51"/>
      <c r="L167" s="51">
        <f t="shared" si="45"/>
        <v>0</v>
      </c>
      <c r="O167" s="63" t="s">
        <v>326</v>
      </c>
      <c r="P167" s="51">
        <v>1.52</v>
      </c>
      <c r="Q167" s="51">
        <v>1.79</v>
      </c>
      <c r="R167" s="51">
        <f t="shared" ref="R167:R170" si="46">P167*Q167</f>
        <v>2.7208000000000001</v>
      </c>
      <c r="S167" s="51"/>
      <c r="T167" s="51"/>
      <c r="U167" s="51"/>
      <c r="V167" s="51">
        <f t="shared" ref="V167:V175" si="47">T167*U167</f>
        <v>0</v>
      </c>
      <c r="W167" s="51"/>
      <c r="X167" s="51"/>
      <c r="Y167" s="51">
        <f t="shared" ref="Y167:Y175" si="48">W167*X167</f>
        <v>0</v>
      </c>
    </row>
    <row r="168" spans="2:25" x14ac:dyDescent="0.35">
      <c r="B168" s="51" t="s">
        <v>325</v>
      </c>
      <c r="C168" s="51"/>
      <c r="D168" s="51"/>
      <c r="E168" s="51">
        <f t="shared" si="43"/>
        <v>0</v>
      </c>
      <c r="F168" s="51"/>
      <c r="G168" s="51"/>
      <c r="H168" s="51"/>
      <c r="I168" s="51">
        <f t="shared" si="44"/>
        <v>0</v>
      </c>
      <c r="J168" s="51"/>
      <c r="K168" s="51"/>
      <c r="L168" s="51">
        <f t="shared" si="45"/>
        <v>0</v>
      </c>
      <c r="O168" s="51"/>
      <c r="P168" s="51"/>
      <c r="Q168" s="51"/>
      <c r="R168" s="51">
        <f t="shared" si="46"/>
        <v>0</v>
      </c>
      <c r="S168" s="51"/>
      <c r="T168" s="51"/>
      <c r="U168" s="51"/>
      <c r="V168" s="51">
        <f t="shared" si="47"/>
        <v>0</v>
      </c>
      <c r="W168" s="51"/>
      <c r="X168" s="51"/>
      <c r="Y168" s="51">
        <f t="shared" si="48"/>
        <v>0</v>
      </c>
    </row>
    <row r="169" spans="2:25" x14ac:dyDescent="0.35">
      <c r="B169" s="51"/>
      <c r="C169" s="51"/>
      <c r="D169" s="51"/>
      <c r="E169" s="51">
        <f>C169*D169</f>
        <v>0</v>
      </c>
      <c r="F169" s="51"/>
      <c r="G169" s="51"/>
      <c r="H169" s="51"/>
      <c r="I169" s="51">
        <f t="shared" si="44"/>
        <v>0</v>
      </c>
      <c r="J169" s="51"/>
      <c r="K169" s="51"/>
      <c r="L169" s="51">
        <f t="shared" si="45"/>
        <v>0</v>
      </c>
      <c r="O169" s="51" t="s">
        <v>323</v>
      </c>
      <c r="P169" s="51">
        <v>3.08</v>
      </c>
      <c r="Q169" s="51">
        <v>1</v>
      </c>
      <c r="R169" s="51">
        <f t="shared" si="46"/>
        <v>3.08</v>
      </c>
      <c r="S169" s="51"/>
      <c r="T169" s="51"/>
      <c r="U169" s="51"/>
      <c r="V169" s="51">
        <f t="shared" si="47"/>
        <v>0</v>
      </c>
      <c r="W169" s="51"/>
      <c r="X169" s="51"/>
      <c r="Y169" s="51">
        <f t="shared" si="48"/>
        <v>0</v>
      </c>
    </row>
    <row r="170" spans="2:25" x14ac:dyDescent="0.35">
      <c r="B170" s="51" t="s">
        <v>328</v>
      </c>
      <c r="C170" s="51"/>
      <c r="D170" s="51"/>
      <c r="E170" s="51">
        <f>C170*D170</f>
        <v>0</v>
      </c>
      <c r="F170" s="51"/>
      <c r="G170" s="51"/>
      <c r="H170" s="51"/>
      <c r="I170" s="51">
        <f t="shared" si="44"/>
        <v>0</v>
      </c>
      <c r="J170" s="51"/>
      <c r="K170" s="51"/>
      <c r="L170" s="51">
        <f t="shared" si="45"/>
        <v>0</v>
      </c>
      <c r="O170" s="51" t="s">
        <v>327</v>
      </c>
      <c r="P170" s="51"/>
      <c r="Q170" s="51"/>
      <c r="R170" s="51">
        <f t="shared" si="46"/>
        <v>0</v>
      </c>
      <c r="S170" s="51"/>
      <c r="T170" s="51"/>
      <c r="U170" s="51"/>
      <c r="V170" s="51">
        <f t="shared" si="47"/>
        <v>0</v>
      </c>
      <c r="W170" s="51"/>
      <c r="X170" s="51"/>
      <c r="Y170" s="51">
        <f t="shared" si="48"/>
        <v>0</v>
      </c>
    </row>
    <row r="171" spans="2:25" x14ac:dyDescent="0.35">
      <c r="B171" s="51"/>
      <c r="C171" s="51"/>
      <c r="D171" s="51"/>
      <c r="E171" s="51">
        <f t="shared" ref="E171:E173" si="49">C171*D171</f>
        <v>0</v>
      </c>
      <c r="F171" s="51"/>
      <c r="G171" s="51"/>
      <c r="H171" s="51"/>
      <c r="I171" s="51">
        <f t="shared" si="44"/>
        <v>0</v>
      </c>
      <c r="J171" s="51"/>
      <c r="K171" s="51"/>
      <c r="L171" s="51">
        <f t="shared" si="45"/>
        <v>0</v>
      </c>
      <c r="O171" s="51" t="s">
        <v>324</v>
      </c>
      <c r="P171" s="51"/>
      <c r="Q171" s="51"/>
      <c r="R171" s="51">
        <f>P171*Q171</f>
        <v>0</v>
      </c>
      <c r="S171" s="51"/>
      <c r="T171" s="51"/>
      <c r="U171" s="51"/>
      <c r="V171" s="51">
        <f t="shared" si="47"/>
        <v>0</v>
      </c>
      <c r="W171" s="51"/>
      <c r="X171" s="51"/>
      <c r="Y171" s="51">
        <f t="shared" si="48"/>
        <v>0</v>
      </c>
    </row>
    <row r="172" spans="2:25" x14ac:dyDescent="0.35">
      <c r="B172" s="51"/>
      <c r="C172" s="51"/>
      <c r="D172" s="51"/>
      <c r="E172" s="51">
        <f t="shared" si="49"/>
        <v>0</v>
      </c>
      <c r="F172" s="51"/>
      <c r="G172" s="51"/>
      <c r="H172" s="51"/>
      <c r="I172" s="51">
        <f t="shared" si="44"/>
        <v>0</v>
      </c>
      <c r="J172" s="51"/>
      <c r="K172" s="51"/>
      <c r="L172" s="51">
        <f t="shared" si="45"/>
        <v>0</v>
      </c>
      <c r="O172" s="51" t="s">
        <v>328</v>
      </c>
      <c r="P172" s="51"/>
      <c r="Q172" s="51"/>
      <c r="R172" s="51">
        <f>P172*Q172</f>
        <v>0</v>
      </c>
      <c r="S172" s="51"/>
      <c r="T172" s="51"/>
      <c r="U172" s="51"/>
      <c r="V172" s="51">
        <f t="shared" si="47"/>
        <v>0</v>
      </c>
      <c r="W172" s="51"/>
      <c r="X172" s="51"/>
      <c r="Y172" s="51">
        <f t="shared" si="48"/>
        <v>0</v>
      </c>
    </row>
    <row r="173" spans="2:25" x14ac:dyDescent="0.35">
      <c r="B173" s="51"/>
      <c r="C173" s="51"/>
      <c r="D173" s="51"/>
      <c r="E173" s="51">
        <f t="shared" si="49"/>
        <v>0</v>
      </c>
      <c r="F173" s="51"/>
      <c r="G173" s="51"/>
      <c r="H173" s="51"/>
      <c r="I173" s="51">
        <f t="shared" si="44"/>
        <v>0</v>
      </c>
      <c r="J173" s="51"/>
      <c r="K173" s="51"/>
      <c r="L173" s="51">
        <f t="shared" si="45"/>
        <v>0</v>
      </c>
      <c r="O173" s="51"/>
      <c r="P173" s="51"/>
      <c r="Q173" s="51"/>
      <c r="R173" s="51">
        <f t="shared" ref="R173:R175" si="50">P173*Q173</f>
        <v>0</v>
      </c>
      <c r="S173" s="51"/>
      <c r="T173" s="51"/>
      <c r="U173" s="51"/>
      <c r="V173" s="51">
        <f t="shared" si="47"/>
        <v>0</v>
      </c>
      <c r="W173" s="51"/>
      <c r="X173" s="51"/>
      <c r="Y173" s="51">
        <f t="shared" si="48"/>
        <v>0</v>
      </c>
    </row>
    <row r="174" spans="2:25" x14ac:dyDescent="0.35">
      <c r="B174" s="51" t="s">
        <v>150</v>
      </c>
      <c r="C174" s="51"/>
      <c r="D174" s="51">
        <f>E174*10.764</f>
        <v>934.85555279999994</v>
      </c>
      <c r="E174" s="68">
        <f>SUM(E138:E173)</f>
        <v>86.850200000000001</v>
      </c>
      <c r="F174" s="51"/>
      <c r="G174" s="51"/>
      <c r="H174" s="51">
        <f>I174*10.764</f>
        <v>64.018889999999999</v>
      </c>
      <c r="I174" s="67">
        <f>SUM(I138:I173)</f>
        <v>5.9474999999999998</v>
      </c>
      <c r="J174" s="51"/>
      <c r="K174" s="51">
        <f>L174*10.764</f>
        <v>0</v>
      </c>
      <c r="L174" s="66">
        <f>SUM(L138:L173)</f>
        <v>0</v>
      </c>
      <c r="O174" s="51"/>
      <c r="P174" s="51"/>
      <c r="Q174" s="51"/>
      <c r="R174" s="51">
        <f t="shared" si="50"/>
        <v>0</v>
      </c>
      <c r="S174" s="51"/>
      <c r="T174" s="51"/>
      <c r="U174" s="51"/>
      <c r="V174" s="51">
        <f t="shared" si="47"/>
        <v>0</v>
      </c>
      <c r="W174" s="51"/>
      <c r="X174" s="51"/>
      <c r="Y174" s="51">
        <f t="shared" si="48"/>
        <v>0</v>
      </c>
    </row>
    <row r="175" spans="2:25" x14ac:dyDescent="0.35">
      <c r="O175" s="51"/>
      <c r="P175" s="51"/>
      <c r="Q175" s="51"/>
      <c r="R175" s="51">
        <f t="shared" si="50"/>
        <v>0</v>
      </c>
      <c r="S175" s="51"/>
      <c r="T175" s="51"/>
      <c r="U175" s="51"/>
      <c r="V175" s="51">
        <f t="shared" si="47"/>
        <v>0</v>
      </c>
      <c r="W175" s="51"/>
      <c r="X175" s="51"/>
      <c r="Y175" s="51">
        <f t="shared" si="48"/>
        <v>0</v>
      </c>
    </row>
    <row r="176" spans="2:25" x14ac:dyDescent="0.35">
      <c r="D176" s="50">
        <f>D174+H174</f>
        <v>998.8744428</v>
      </c>
      <c r="E176" s="50">
        <f>E174+I174</f>
        <v>92.797700000000006</v>
      </c>
      <c r="O176" s="51" t="s">
        <v>150</v>
      </c>
      <c r="P176" s="51"/>
      <c r="Q176" s="51">
        <f>R176*10.764</f>
        <v>1234.1539548000001</v>
      </c>
      <c r="R176" s="68">
        <f>SUM(R140:R175)</f>
        <v>114.65570000000001</v>
      </c>
      <c r="S176" s="51"/>
      <c r="T176" s="51"/>
      <c r="U176" s="51">
        <f>V176*10.764</f>
        <v>64.018889999999999</v>
      </c>
      <c r="V176" s="67">
        <f>SUM(V140:V175)</f>
        <v>5.9474999999999998</v>
      </c>
      <c r="W176" s="51"/>
      <c r="X176" s="51">
        <f>Y176*10.764</f>
        <v>0</v>
      </c>
      <c r="Y176" s="66">
        <f>SUM(Y140:Y175)</f>
        <v>0</v>
      </c>
    </row>
    <row r="178" spans="1:18" ht="47.15" customHeight="1" x14ac:dyDescent="0.35">
      <c r="B178" s="63" t="s">
        <v>304</v>
      </c>
      <c r="C178" s="113" t="s">
        <v>422</v>
      </c>
      <c r="D178" s="114"/>
      <c r="E178" s="114"/>
      <c r="F178" s="114"/>
      <c r="G178" s="114"/>
      <c r="H178" s="114"/>
      <c r="I178" s="114"/>
      <c r="J178" s="115"/>
      <c r="Q178" s="50">
        <f>Q176+U176</f>
        <v>1298.1728448000001</v>
      </c>
      <c r="R178" s="50">
        <f>R176+V176</f>
        <v>120.60320000000002</v>
      </c>
    </row>
    <row r="179" spans="1:18" x14ac:dyDescent="0.35">
      <c r="A179" s="63" t="s">
        <v>66</v>
      </c>
      <c r="B179" s="65" t="s">
        <v>305</v>
      </c>
      <c r="C179" s="247" t="s">
        <v>306</v>
      </c>
      <c r="D179" s="247"/>
      <c r="E179" s="247"/>
      <c r="F179" s="65"/>
      <c r="G179" s="248" t="s">
        <v>307</v>
      </c>
      <c r="H179" s="248"/>
      <c r="I179" s="248"/>
      <c r="J179" s="246" t="s">
        <v>308</v>
      </c>
      <c r="K179" s="246"/>
      <c r="L179" s="246"/>
    </row>
    <row r="180" spans="1:18" x14ac:dyDescent="0.35">
      <c r="A180" s="63">
        <v>3</v>
      </c>
      <c r="B180" s="65"/>
      <c r="C180" s="65" t="s">
        <v>309</v>
      </c>
      <c r="D180" s="65" t="s">
        <v>310</v>
      </c>
      <c r="E180" s="65" t="s">
        <v>311</v>
      </c>
      <c r="F180" s="65"/>
      <c r="G180" s="65" t="s">
        <v>309</v>
      </c>
      <c r="H180" s="65" t="s">
        <v>310</v>
      </c>
      <c r="I180" s="65" t="s">
        <v>311</v>
      </c>
      <c r="J180" s="65" t="s">
        <v>309</v>
      </c>
      <c r="K180" s="65" t="s">
        <v>310</v>
      </c>
      <c r="L180" s="65" t="s">
        <v>311</v>
      </c>
    </row>
    <row r="181" spans="1:18" x14ac:dyDescent="0.35">
      <c r="B181" s="51" t="s">
        <v>312</v>
      </c>
      <c r="C181" s="51">
        <v>3.35</v>
      </c>
      <c r="D181" s="51">
        <v>6.24</v>
      </c>
      <c r="E181" s="51">
        <f>C181*D181</f>
        <v>20.904</v>
      </c>
      <c r="F181" s="51" t="s">
        <v>399</v>
      </c>
      <c r="G181" s="51">
        <v>3.25</v>
      </c>
      <c r="H181" s="51">
        <v>1.83</v>
      </c>
      <c r="I181" s="51">
        <f>G181*H181</f>
        <v>5.9474999999999998</v>
      </c>
      <c r="J181" s="51"/>
      <c r="K181" s="51"/>
      <c r="L181" s="51">
        <f>J181*K181</f>
        <v>0</v>
      </c>
    </row>
    <row r="182" spans="1:18" x14ac:dyDescent="0.35">
      <c r="B182" s="51" t="s">
        <v>426</v>
      </c>
      <c r="C182" s="51">
        <v>3.54</v>
      </c>
      <c r="D182" s="51">
        <v>0.91</v>
      </c>
      <c r="E182" s="51">
        <f t="shared" ref="E182:E199" si="51">C182*D182</f>
        <v>3.2214</v>
      </c>
      <c r="F182" s="51" t="s">
        <v>329</v>
      </c>
      <c r="G182" s="51"/>
      <c r="H182" s="51"/>
      <c r="I182" s="51">
        <f t="shared" ref="I182:I199" si="52">G182*H182</f>
        <v>0</v>
      </c>
      <c r="J182" s="51"/>
      <c r="K182" s="51"/>
      <c r="L182" s="51">
        <f t="shared" ref="L182:L199" si="53">J182*K182</f>
        <v>0</v>
      </c>
    </row>
    <row r="183" spans="1:18" x14ac:dyDescent="0.35">
      <c r="B183" s="51"/>
      <c r="C183" s="51"/>
      <c r="D183" s="51"/>
      <c r="E183" s="51">
        <f t="shared" si="51"/>
        <v>0</v>
      </c>
      <c r="F183" s="51"/>
      <c r="G183" s="51"/>
      <c r="H183" s="51"/>
      <c r="I183" s="51">
        <f t="shared" si="52"/>
        <v>0</v>
      </c>
      <c r="J183" s="51"/>
      <c r="K183" s="51"/>
      <c r="L183" s="51">
        <f t="shared" si="53"/>
        <v>0</v>
      </c>
    </row>
    <row r="184" spans="1:18" x14ac:dyDescent="0.35">
      <c r="B184" s="51"/>
      <c r="C184" s="51"/>
      <c r="D184" s="51"/>
      <c r="E184" s="51">
        <f t="shared" si="51"/>
        <v>0</v>
      </c>
      <c r="F184" s="51" t="s">
        <v>313</v>
      </c>
      <c r="G184" s="51"/>
      <c r="H184" s="51"/>
      <c r="I184" s="51">
        <f t="shared" si="52"/>
        <v>0</v>
      </c>
      <c r="J184" s="51"/>
      <c r="K184" s="51"/>
      <c r="L184" s="51">
        <f t="shared" si="53"/>
        <v>0</v>
      </c>
    </row>
    <row r="185" spans="1:18" x14ac:dyDescent="0.35">
      <c r="B185" s="51" t="s">
        <v>314</v>
      </c>
      <c r="C185" s="51">
        <v>2.44</v>
      </c>
      <c r="D185" s="51">
        <v>3.05</v>
      </c>
      <c r="E185" s="51">
        <f t="shared" si="51"/>
        <v>7.4419999999999993</v>
      </c>
      <c r="F185" s="51" t="s">
        <v>313</v>
      </c>
      <c r="G185" s="51"/>
      <c r="H185" s="51"/>
      <c r="I185" s="51">
        <f t="shared" si="52"/>
        <v>0</v>
      </c>
      <c r="J185" s="51"/>
      <c r="K185" s="51"/>
      <c r="L185" s="51">
        <f t="shared" si="53"/>
        <v>0</v>
      </c>
    </row>
    <row r="186" spans="1:18" x14ac:dyDescent="0.35">
      <c r="B186" s="51" t="s">
        <v>427</v>
      </c>
      <c r="C186" s="51">
        <v>2.44</v>
      </c>
      <c r="D186" s="51">
        <v>1.23</v>
      </c>
      <c r="E186" s="51">
        <f t="shared" si="51"/>
        <v>3.0011999999999999</v>
      </c>
      <c r="F186" s="51" t="s">
        <v>315</v>
      </c>
      <c r="G186" s="51"/>
      <c r="H186" s="51"/>
      <c r="I186" s="51">
        <f t="shared" si="52"/>
        <v>0</v>
      </c>
      <c r="J186" s="51"/>
      <c r="K186" s="51"/>
      <c r="L186" s="51">
        <f t="shared" si="53"/>
        <v>0</v>
      </c>
    </row>
    <row r="187" spans="1:18" x14ac:dyDescent="0.35">
      <c r="B187" s="51"/>
      <c r="C187" s="51"/>
      <c r="D187" s="51"/>
      <c r="E187" s="51">
        <f t="shared" si="51"/>
        <v>0</v>
      </c>
      <c r="F187" s="51"/>
      <c r="G187" s="51"/>
      <c r="H187" s="51"/>
      <c r="I187" s="51">
        <f t="shared" si="52"/>
        <v>0</v>
      </c>
      <c r="J187" s="51"/>
      <c r="K187" s="51"/>
      <c r="L187" s="51">
        <f t="shared" si="53"/>
        <v>0</v>
      </c>
    </row>
    <row r="188" spans="1:18" x14ac:dyDescent="0.35">
      <c r="B188" s="51"/>
      <c r="C188" s="51"/>
      <c r="D188" s="51"/>
      <c r="E188" s="51">
        <f t="shared" si="51"/>
        <v>0</v>
      </c>
      <c r="F188" s="51"/>
      <c r="G188" s="51"/>
      <c r="H188" s="51"/>
      <c r="I188" s="51">
        <f t="shared" si="52"/>
        <v>0</v>
      </c>
      <c r="J188" s="51"/>
      <c r="K188" s="51"/>
      <c r="L188" s="51">
        <f t="shared" si="53"/>
        <v>0</v>
      </c>
    </row>
    <row r="189" spans="1:18" x14ac:dyDescent="0.35">
      <c r="B189" s="51" t="s">
        <v>316</v>
      </c>
      <c r="C189" s="51">
        <v>3.2</v>
      </c>
      <c r="D189" s="51">
        <v>3.66</v>
      </c>
      <c r="E189" s="51">
        <f t="shared" si="51"/>
        <v>11.712000000000002</v>
      </c>
      <c r="F189" s="51" t="s">
        <v>313</v>
      </c>
      <c r="G189" s="51"/>
      <c r="H189" s="51"/>
      <c r="I189" s="51">
        <f t="shared" si="52"/>
        <v>0</v>
      </c>
      <c r="J189" s="51"/>
      <c r="K189" s="51"/>
      <c r="L189" s="51">
        <f t="shared" si="53"/>
        <v>0</v>
      </c>
    </row>
    <row r="190" spans="1:18" x14ac:dyDescent="0.35">
      <c r="B190" s="51"/>
      <c r="C190" s="51">
        <v>2.52</v>
      </c>
      <c r="D190" s="51">
        <v>0.6</v>
      </c>
      <c r="E190" s="51">
        <f t="shared" si="51"/>
        <v>1.512</v>
      </c>
      <c r="F190" s="51" t="s">
        <v>315</v>
      </c>
      <c r="G190" s="51"/>
      <c r="H190" s="51"/>
      <c r="I190" s="51">
        <f t="shared" si="52"/>
        <v>0</v>
      </c>
      <c r="J190" s="51"/>
      <c r="K190" s="51"/>
      <c r="L190" s="51">
        <f t="shared" si="53"/>
        <v>0</v>
      </c>
    </row>
    <row r="191" spans="1:18" x14ac:dyDescent="0.35">
      <c r="B191" s="51"/>
      <c r="C191" s="51">
        <v>1.96</v>
      </c>
      <c r="D191" s="51">
        <v>1</v>
      </c>
      <c r="E191" s="51">
        <f t="shared" si="51"/>
        <v>1.96</v>
      </c>
      <c r="F191" s="51"/>
      <c r="G191" s="51"/>
      <c r="H191" s="51"/>
      <c r="I191" s="51">
        <f t="shared" si="52"/>
        <v>0</v>
      </c>
      <c r="J191" s="51"/>
      <c r="K191" s="51"/>
      <c r="L191" s="51">
        <f t="shared" si="53"/>
        <v>0</v>
      </c>
    </row>
    <row r="192" spans="1:18" x14ac:dyDescent="0.35">
      <c r="B192" s="51"/>
      <c r="C192" s="51"/>
      <c r="D192" s="51"/>
      <c r="E192" s="51">
        <f t="shared" si="51"/>
        <v>0</v>
      </c>
      <c r="F192" s="51"/>
      <c r="G192" s="51"/>
      <c r="H192" s="51"/>
      <c r="I192" s="51">
        <f t="shared" si="52"/>
        <v>0</v>
      </c>
      <c r="J192" s="51"/>
      <c r="K192" s="51"/>
      <c r="L192" s="51">
        <f t="shared" si="53"/>
        <v>0</v>
      </c>
    </row>
    <row r="193" spans="2:12" x14ac:dyDescent="0.35">
      <c r="B193" s="51" t="s">
        <v>317</v>
      </c>
      <c r="C193" s="51">
        <v>3.2</v>
      </c>
      <c r="D193" s="51">
        <v>3.65</v>
      </c>
      <c r="E193" s="51">
        <f t="shared" si="51"/>
        <v>11.68</v>
      </c>
      <c r="F193" s="51" t="s">
        <v>313</v>
      </c>
      <c r="G193" s="51"/>
      <c r="H193" s="51"/>
      <c r="I193" s="51">
        <f t="shared" si="52"/>
        <v>0</v>
      </c>
      <c r="J193" s="51"/>
      <c r="K193" s="51"/>
      <c r="L193" s="51">
        <f t="shared" si="53"/>
        <v>0</v>
      </c>
    </row>
    <row r="194" spans="2:12" x14ac:dyDescent="0.35">
      <c r="B194" s="51"/>
      <c r="C194" s="51"/>
      <c r="D194" s="51"/>
      <c r="E194" s="51">
        <f t="shared" si="51"/>
        <v>0</v>
      </c>
      <c r="F194" s="51" t="s">
        <v>315</v>
      </c>
      <c r="G194" s="51"/>
      <c r="H194" s="51"/>
      <c r="I194" s="51">
        <f t="shared" si="52"/>
        <v>0</v>
      </c>
      <c r="J194" s="51"/>
      <c r="K194" s="51"/>
      <c r="L194" s="51">
        <f t="shared" si="53"/>
        <v>0</v>
      </c>
    </row>
    <row r="195" spans="2:12" x14ac:dyDescent="0.35">
      <c r="B195" s="51" t="s">
        <v>318</v>
      </c>
      <c r="C195" s="51"/>
      <c r="D195" s="51"/>
      <c r="E195" s="51">
        <f t="shared" si="51"/>
        <v>0</v>
      </c>
      <c r="F195" s="51"/>
      <c r="G195" s="51"/>
      <c r="H195" s="51"/>
      <c r="I195" s="51">
        <f t="shared" si="52"/>
        <v>0</v>
      </c>
      <c r="J195" s="51"/>
      <c r="K195" s="51"/>
      <c r="L195" s="51">
        <f t="shared" si="53"/>
        <v>0</v>
      </c>
    </row>
    <row r="196" spans="2:12" x14ac:dyDescent="0.35">
      <c r="B196" s="51"/>
      <c r="C196" s="51"/>
      <c r="D196" s="51"/>
      <c r="E196" s="51">
        <f t="shared" si="51"/>
        <v>0</v>
      </c>
      <c r="F196" s="51" t="s">
        <v>313</v>
      </c>
      <c r="G196" s="51"/>
      <c r="H196" s="51"/>
      <c r="I196" s="51">
        <f t="shared" si="52"/>
        <v>0</v>
      </c>
      <c r="J196" s="51"/>
      <c r="K196" s="51"/>
      <c r="L196" s="51">
        <f t="shared" si="53"/>
        <v>0</v>
      </c>
    </row>
    <row r="197" spans="2:12" x14ac:dyDescent="0.35">
      <c r="B197" s="51"/>
      <c r="C197" s="51"/>
      <c r="D197" s="51"/>
      <c r="E197" s="51">
        <f t="shared" si="51"/>
        <v>0</v>
      </c>
      <c r="F197" s="51" t="s">
        <v>315</v>
      </c>
      <c r="G197" s="51"/>
      <c r="H197" s="51"/>
      <c r="I197" s="51">
        <f t="shared" si="52"/>
        <v>0</v>
      </c>
      <c r="J197" s="51"/>
      <c r="K197" s="51"/>
      <c r="L197" s="51">
        <f t="shared" si="53"/>
        <v>0</v>
      </c>
    </row>
    <row r="198" spans="2:12" x14ac:dyDescent="0.35">
      <c r="B198" s="51"/>
      <c r="C198" s="51"/>
      <c r="D198" s="51"/>
      <c r="E198" s="51">
        <f t="shared" si="51"/>
        <v>0</v>
      </c>
      <c r="F198" s="51"/>
      <c r="G198" s="51"/>
      <c r="H198" s="51"/>
      <c r="I198" s="51">
        <f t="shared" si="52"/>
        <v>0</v>
      </c>
      <c r="J198" s="51"/>
      <c r="K198" s="51"/>
      <c r="L198" s="51">
        <f t="shared" si="53"/>
        <v>0</v>
      </c>
    </row>
    <row r="199" spans="2:12" x14ac:dyDescent="0.35">
      <c r="B199" s="51" t="s">
        <v>319</v>
      </c>
      <c r="C199" s="51"/>
      <c r="D199" s="51"/>
      <c r="E199" s="51">
        <f t="shared" si="51"/>
        <v>0</v>
      </c>
      <c r="F199" s="51" t="s">
        <v>320</v>
      </c>
      <c r="G199" s="51"/>
      <c r="H199" s="51"/>
      <c r="I199" s="51">
        <f t="shared" si="52"/>
        <v>0</v>
      </c>
      <c r="J199" s="51"/>
      <c r="K199" s="51"/>
      <c r="L199" s="51">
        <f t="shared" si="53"/>
        <v>0</v>
      </c>
    </row>
    <row r="200" spans="2:12" x14ac:dyDescent="0.35">
      <c r="B200" s="51"/>
      <c r="C200" s="51"/>
      <c r="D200" s="51"/>
      <c r="E200" s="51">
        <f>C200*D200</f>
        <v>0</v>
      </c>
      <c r="F200" s="51" t="s">
        <v>320</v>
      </c>
      <c r="G200" s="51"/>
      <c r="H200" s="51"/>
      <c r="I200" s="51">
        <f>G200*H200</f>
        <v>0</v>
      </c>
      <c r="J200" s="51"/>
      <c r="K200" s="51"/>
      <c r="L200" s="51">
        <f>J200*K200</f>
        <v>0</v>
      </c>
    </row>
    <row r="201" spans="2:12" x14ac:dyDescent="0.35">
      <c r="B201" s="51"/>
      <c r="C201" s="51"/>
      <c r="D201" s="51"/>
      <c r="E201" s="51">
        <f>C201*D201</f>
        <v>0</v>
      </c>
      <c r="F201" s="51" t="s">
        <v>320</v>
      </c>
      <c r="G201" s="51"/>
      <c r="H201" s="51"/>
      <c r="I201" s="51">
        <f>G201*H201</f>
        <v>0</v>
      </c>
      <c r="J201" s="51"/>
      <c r="K201" s="51"/>
      <c r="L201" s="51">
        <f>J201*K201</f>
        <v>0</v>
      </c>
    </row>
    <row r="202" spans="2:12" x14ac:dyDescent="0.35">
      <c r="B202" s="51" t="s">
        <v>428</v>
      </c>
      <c r="C202" s="51">
        <v>2.44</v>
      </c>
      <c r="D202" s="51">
        <v>1.53</v>
      </c>
      <c r="E202" s="51">
        <f>C202*D202</f>
        <v>3.7332000000000001</v>
      </c>
      <c r="F202" s="51" t="s">
        <v>320</v>
      </c>
      <c r="G202" s="51"/>
      <c r="H202" s="51"/>
      <c r="I202" s="51">
        <f>G202*H202</f>
        <v>0</v>
      </c>
      <c r="J202" s="51"/>
      <c r="K202" s="51"/>
      <c r="L202" s="51">
        <f>J202*K202</f>
        <v>0</v>
      </c>
    </row>
    <row r="203" spans="2:12" x14ac:dyDescent="0.35">
      <c r="B203" s="51" t="s">
        <v>321</v>
      </c>
      <c r="C203" s="51">
        <v>1.53</v>
      </c>
      <c r="D203" s="51">
        <v>2.44</v>
      </c>
      <c r="E203" s="51">
        <f t="shared" ref="E203:E205" si="54">C203*D203</f>
        <v>3.7332000000000001</v>
      </c>
      <c r="F203" s="51" t="s">
        <v>320</v>
      </c>
      <c r="G203" s="51"/>
      <c r="H203" s="51"/>
      <c r="I203" s="51">
        <f t="shared" ref="I203:I205" si="55">G203*H203</f>
        <v>0</v>
      </c>
      <c r="J203" s="51"/>
      <c r="K203" s="51"/>
      <c r="L203" s="51">
        <f t="shared" ref="L203:L205" si="56">J203*K203</f>
        <v>0</v>
      </c>
    </row>
    <row r="204" spans="2:12" x14ac:dyDescent="0.35">
      <c r="B204" s="51" t="s">
        <v>322</v>
      </c>
      <c r="C204" s="51"/>
      <c r="D204" s="51"/>
      <c r="E204" s="51">
        <f t="shared" si="54"/>
        <v>0</v>
      </c>
      <c r="F204" s="51" t="s">
        <v>320</v>
      </c>
      <c r="G204" s="51"/>
      <c r="H204" s="51"/>
      <c r="I204" s="51">
        <f t="shared" si="55"/>
        <v>0</v>
      </c>
      <c r="J204" s="51"/>
      <c r="K204" s="51"/>
      <c r="L204" s="51">
        <f t="shared" si="56"/>
        <v>0</v>
      </c>
    </row>
    <row r="205" spans="2:12" x14ac:dyDescent="0.35">
      <c r="B205" s="51" t="s">
        <v>326</v>
      </c>
      <c r="C205" s="51"/>
      <c r="D205" s="51"/>
      <c r="E205" s="51">
        <f t="shared" si="54"/>
        <v>0</v>
      </c>
      <c r="F205" s="51"/>
      <c r="G205" s="51"/>
      <c r="H205" s="51"/>
      <c r="I205" s="51">
        <f t="shared" si="55"/>
        <v>0</v>
      </c>
      <c r="J205" s="51"/>
      <c r="K205" s="51"/>
      <c r="L205" s="51">
        <f t="shared" si="56"/>
        <v>0</v>
      </c>
    </row>
    <row r="206" spans="2:12" x14ac:dyDescent="0.35">
      <c r="B206" s="51"/>
      <c r="C206" s="51"/>
      <c r="D206" s="51"/>
      <c r="E206" s="51">
        <f>C206*D206</f>
        <v>0</v>
      </c>
      <c r="F206" s="51"/>
      <c r="G206" s="51"/>
      <c r="H206" s="51"/>
      <c r="I206" s="51">
        <f>G206*H206</f>
        <v>0</v>
      </c>
      <c r="J206" s="51"/>
      <c r="K206" s="51"/>
      <c r="L206" s="51">
        <f>J206*K206</f>
        <v>0</v>
      </c>
    </row>
    <row r="207" spans="2:12" x14ac:dyDescent="0.35">
      <c r="B207" s="51"/>
      <c r="C207" s="51"/>
      <c r="D207" s="51"/>
      <c r="E207" s="51">
        <f>C207*D207</f>
        <v>0</v>
      </c>
      <c r="F207" s="51"/>
      <c r="G207" s="51"/>
      <c r="H207" s="51"/>
      <c r="I207" s="51">
        <f>G207*H207</f>
        <v>0</v>
      </c>
      <c r="J207" s="51"/>
      <c r="K207" s="51"/>
      <c r="L207" s="51">
        <f>J207*K207</f>
        <v>0</v>
      </c>
    </row>
    <row r="208" spans="2:12" x14ac:dyDescent="0.35">
      <c r="B208" s="51" t="s">
        <v>323</v>
      </c>
      <c r="C208" s="51">
        <v>3.08</v>
      </c>
      <c r="D208" s="51">
        <v>1</v>
      </c>
      <c r="E208" s="51">
        <f t="shared" ref="E208:E211" si="57">C208*D208</f>
        <v>3.08</v>
      </c>
      <c r="F208" s="51"/>
      <c r="G208" s="51"/>
      <c r="H208" s="51"/>
      <c r="I208" s="51">
        <f t="shared" ref="I208:I216" si="58">G208*H208</f>
        <v>0</v>
      </c>
      <c r="J208" s="51"/>
      <c r="K208" s="51"/>
      <c r="L208" s="51">
        <f t="shared" ref="L208:L216" si="59">J208*K208</f>
        <v>0</v>
      </c>
    </row>
    <row r="209" spans="1:12" x14ac:dyDescent="0.35">
      <c r="B209" s="51" t="s">
        <v>327</v>
      </c>
      <c r="C209" s="51"/>
      <c r="D209" s="51"/>
      <c r="E209" s="51">
        <f t="shared" si="57"/>
        <v>0</v>
      </c>
      <c r="F209" s="51"/>
      <c r="G209" s="51"/>
      <c r="H209" s="51"/>
      <c r="I209" s="51">
        <f t="shared" si="58"/>
        <v>0</v>
      </c>
      <c r="J209" s="51"/>
      <c r="K209" s="51"/>
      <c r="L209" s="51">
        <f t="shared" si="59"/>
        <v>0</v>
      </c>
    </row>
    <row r="210" spans="1:12" x14ac:dyDescent="0.35">
      <c r="B210" s="51" t="s">
        <v>324</v>
      </c>
      <c r="C210" s="51"/>
      <c r="D210" s="51"/>
      <c r="E210" s="51">
        <f t="shared" si="57"/>
        <v>0</v>
      </c>
      <c r="F210" s="51"/>
      <c r="G210" s="51"/>
      <c r="H210" s="51"/>
      <c r="I210" s="51">
        <f t="shared" si="58"/>
        <v>0</v>
      </c>
      <c r="J210" s="51"/>
      <c r="K210" s="51"/>
      <c r="L210" s="51">
        <f t="shared" si="59"/>
        <v>0</v>
      </c>
    </row>
    <row r="211" spans="1:12" x14ac:dyDescent="0.35">
      <c r="B211" s="51" t="s">
        <v>325</v>
      </c>
      <c r="C211" s="51"/>
      <c r="D211" s="51"/>
      <c r="E211" s="51">
        <f t="shared" si="57"/>
        <v>0</v>
      </c>
      <c r="F211" s="51"/>
      <c r="G211" s="51"/>
      <c r="H211" s="51"/>
      <c r="I211" s="51">
        <f t="shared" si="58"/>
        <v>0</v>
      </c>
      <c r="J211" s="51"/>
      <c r="K211" s="51"/>
      <c r="L211" s="51">
        <f t="shared" si="59"/>
        <v>0</v>
      </c>
    </row>
    <row r="212" spans="1:12" x14ac:dyDescent="0.35">
      <c r="B212" s="51"/>
      <c r="C212" s="51"/>
      <c r="D212" s="51"/>
      <c r="E212" s="51">
        <f>C212*D212</f>
        <v>0</v>
      </c>
      <c r="F212" s="51"/>
      <c r="G212" s="51"/>
      <c r="H212" s="51"/>
      <c r="I212" s="51">
        <f t="shared" si="58"/>
        <v>0</v>
      </c>
      <c r="J212" s="51"/>
      <c r="K212" s="51"/>
      <c r="L212" s="51">
        <f t="shared" si="59"/>
        <v>0</v>
      </c>
    </row>
    <row r="213" spans="1:12" x14ac:dyDescent="0.35">
      <c r="B213" s="51" t="s">
        <v>328</v>
      </c>
      <c r="C213" s="51"/>
      <c r="D213" s="51"/>
      <c r="E213" s="51">
        <f>C213*D213</f>
        <v>0</v>
      </c>
      <c r="F213" s="51"/>
      <c r="G213" s="51"/>
      <c r="H213" s="51"/>
      <c r="I213" s="51">
        <f t="shared" si="58"/>
        <v>0</v>
      </c>
      <c r="J213" s="51"/>
      <c r="K213" s="51"/>
      <c r="L213" s="51">
        <f t="shared" si="59"/>
        <v>0</v>
      </c>
    </row>
    <row r="214" spans="1:12" x14ac:dyDescent="0.35">
      <c r="B214" s="51"/>
      <c r="C214" s="51"/>
      <c r="D214" s="51"/>
      <c r="E214" s="51">
        <f t="shared" ref="E214:E216" si="60">C214*D214</f>
        <v>0</v>
      </c>
      <c r="F214" s="51"/>
      <c r="G214" s="51"/>
      <c r="H214" s="51"/>
      <c r="I214" s="51">
        <f t="shared" si="58"/>
        <v>0</v>
      </c>
      <c r="J214" s="51"/>
      <c r="K214" s="51"/>
      <c r="L214" s="51">
        <f t="shared" si="59"/>
        <v>0</v>
      </c>
    </row>
    <row r="215" spans="1:12" x14ac:dyDescent="0.35">
      <c r="B215" s="51"/>
      <c r="C215" s="51"/>
      <c r="D215" s="51"/>
      <c r="E215" s="51">
        <f t="shared" si="60"/>
        <v>0</v>
      </c>
      <c r="F215" s="51"/>
      <c r="G215" s="51"/>
      <c r="H215" s="51"/>
      <c r="I215" s="51">
        <f t="shared" si="58"/>
        <v>0</v>
      </c>
      <c r="J215" s="51"/>
      <c r="K215" s="51"/>
      <c r="L215" s="51">
        <f t="shared" si="59"/>
        <v>0</v>
      </c>
    </row>
    <row r="216" spans="1:12" x14ac:dyDescent="0.35">
      <c r="B216" s="51"/>
      <c r="C216" s="51"/>
      <c r="D216" s="51"/>
      <c r="E216" s="51">
        <f t="shared" si="60"/>
        <v>0</v>
      </c>
      <c r="F216" s="51"/>
      <c r="G216" s="51"/>
      <c r="H216" s="51"/>
      <c r="I216" s="51">
        <f t="shared" si="58"/>
        <v>0</v>
      </c>
      <c r="J216" s="51"/>
      <c r="K216" s="51"/>
      <c r="L216" s="51">
        <f t="shared" si="59"/>
        <v>0</v>
      </c>
    </row>
    <row r="217" spans="1:12" x14ac:dyDescent="0.35">
      <c r="B217" s="51" t="s">
        <v>150</v>
      </c>
      <c r="C217" s="51"/>
      <c r="D217" s="51">
        <f>E217*10.764</f>
        <v>774.78195599999992</v>
      </c>
      <c r="E217" s="68">
        <f>SUM(E181:E216)</f>
        <v>71.978999999999999</v>
      </c>
      <c r="F217" s="51"/>
      <c r="G217" s="51"/>
      <c r="H217" s="51">
        <f>I217*10.764</f>
        <v>64.018889999999999</v>
      </c>
      <c r="I217" s="67">
        <f>SUM(I181:I216)</f>
        <v>5.9474999999999998</v>
      </c>
      <c r="J217" s="51"/>
      <c r="K217" s="51">
        <f>L217*10.764</f>
        <v>0</v>
      </c>
      <c r="L217" s="66">
        <f>SUM(L181:L216)</f>
        <v>0</v>
      </c>
    </row>
    <row r="219" spans="1:12" x14ac:dyDescent="0.35">
      <c r="D219" s="50">
        <f>D217+H217</f>
        <v>838.80084599999986</v>
      </c>
      <c r="E219" s="50">
        <f>E217+I217</f>
        <v>77.926500000000004</v>
      </c>
    </row>
    <row r="221" spans="1:12" x14ac:dyDescent="0.35">
      <c r="B221" s="63" t="s">
        <v>304</v>
      </c>
      <c r="C221" s="249" t="s">
        <v>443</v>
      </c>
      <c r="D221" s="249"/>
    </row>
    <row r="222" spans="1:12" x14ac:dyDescent="0.35">
      <c r="D222" s="64"/>
      <c r="E222" s="64"/>
      <c r="F222" s="64"/>
      <c r="G222" s="64"/>
      <c r="H222" s="64"/>
      <c r="I222" s="64"/>
    </row>
    <row r="223" spans="1:12" x14ac:dyDescent="0.35">
      <c r="A223" s="63" t="s">
        <v>66</v>
      </c>
      <c r="B223" s="65" t="s">
        <v>305</v>
      </c>
      <c r="C223" s="247" t="s">
        <v>306</v>
      </c>
      <c r="D223" s="247"/>
      <c r="E223" s="247"/>
      <c r="F223" s="65"/>
      <c r="G223" s="248" t="s">
        <v>307</v>
      </c>
      <c r="H223" s="248"/>
      <c r="I223" s="248"/>
      <c r="J223" s="246" t="s">
        <v>308</v>
      </c>
      <c r="K223" s="246"/>
      <c r="L223" s="246"/>
    </row>
    <row r="224" spans="1:12" x14ac:dyDescent="0.35">
      <c r="A224" s="63" t="s">
        <v>433</v>
      </c>
      <c r="B224" s="65"/>
      <c r="C224" s="65" t="s">
        <v>309</v>
      </c>
      <c r="D224" s="65" t="s">
        <v>310</v>
      </c>
      <c r="E224" s="65" t="s">
        <v>311</v>
      </c>
      <c r="F224" s="65"/>
      <c r="G224" s="65" t="s">
        <v>309</v>
      </c>
      <c r="H224" s="65" t="s">
        <v>310</v>
      </c>
      <c r="I224" s="65" t="s">
        <v>311</v>
      </c>
      <c r="J224" s="65" t="s">
        <v>309</v>
      </c>
      <c r="K224" s="65" t="s">
        <v>310</v>
      </c>
      <c r="L224" s="65" t="s">
        <v>311</v>
      </c>
    </row>
    <row r="225" spans="2:12" x14ac:dyDescent="0.35">
      <c r="B225" s="51" t="s">
        <v>312</v>
      </c>
      <c r="C225" s="51">
        <v>3.35</v>
      </c>
      <c r="D225" s="51">
        <v>6.19</v>
      </c>
      <c r="E225" s="102">
        <f>C225*D225</f>
        <v>20.736500000000003</v>
      </c>
      <c r="F225" s="51" t="s">
        <v>399</v>
      </c>
      <c r="G225" s="51">
        <v>3.25</v>
      </c>
      <c r="H225" s="51">
        <v>1.83</v>
      </c>
      <c r="I225" s="102">
        <f>G225*H225</f>
        <v>5.9474999999999998</v>
      </c>
      <c r="J225" s="51"/>
      <c r="K225" s="51"/>
      <c r="L225" s="51">
        <f>J225*K225</f>
        <v>0</v>
      </c>
    </row>
    <row r="226" spans="2:12" x14ac:dyDescent="0.35">
      <c r="B226" s="51"/>
      <c r="C226" s="51">
        <v>2.31</v>
      </c>
      <c r="D226" s="51">
        <v>0.8</v>
      </c>
      <c r="E226" s="102">
        <f t="shared" ref="E226:E243" si="61">C226*D226</f>
        <v>1.8480000000000001</v>
      </c>
      <c r="F226" s="51"/>
      <c r="G226" s="51"/>
      <c r="H226" s="51"/>
      <c r="I226" s="51">
        <f t="shared" ref="I226:I243" si="62">G226*H226</f>
        <v>0</v>
      </c>
      <c r="J226" s="51"/>
      <c r="K226" s="51"/>
      <c r="L226" s="51">
        <f t="shared" ref="L226:L243" si="63">J226*K226</f>
        <v>0</v>
      </c>
    </row>
    <row r="227" spans="2:12" x14ac:dyDescent="0.35">
      <c r="B227" s="51"/>
      <c r="C227" s="51">
        <v>2</v>
      </c>
      <c r="D227" s="51">
        <v>0.65</v>
      </c>
      <c r="E227" s="102">
        <f t="shared" si="61"/>
        <v>1.3</v>
      </c>
      <c r="F227" s="51" t="s">
        <v>329</v>
      </c>
      <c r="G227" s="51"/>
      <c r="H227" s="51"/>
      <c r="I227" s="51">
        <f t="shared" si="62"/>
        <v>0</v>
      </c>
      <c r="J227" s="51"/>
      <c r="K227" s="51"/>
      <c r="L227" s="51">
        <f t="shared" si="63"/>
        <v>0</v>
      </c>
    </row>
    <row r="228" spans="2:12" x14ac:dyDescent="0.35">
      <c r="B228" s="51" t="s">
        <v>426</v>
      </c>
      <c r="C228" s="51">
        <v>3.54</v>
      </c>
      <c r="D228" s="51">
        <v>0.91</v>
      </c>
      <c r="E228" s="102">
        <f t="shared" si="61"/>
        <v>3.2214</v>
      </c>
      <c r="F228" s="51" t="s">
        <v>313</v>
      </c>
      <c r="G228" s="51"/>
      <c r="H228" s="51"/>
      <c r="I228" s="51">
        <f t="shared" si="62"/>
        <v>0</v>
      </c>
      <c r="J228" s="51"/>
      <c r="K228" s="51"/>
      <c r="L228" s="51">
        <f t="shared" si="63"/>
        <v>0</v>
      </c>
    </row>
    <row r="229" spans="2:12" x14ac:dyDescent="0.35">
      <c r="B229" s="51" t="s">
        <v>314</v>
      </c>
      <c r="C229" s="51">
        <v>2.44</v>
      </c>
      <c r="D229" s="51">
        <v>3.05</v>
      </c>
      <c r="E229" s="102">
        <f t="shared" si="61"/>
        <v>7.4419999999999993</v>
      </c>
      <c r="F229" s="51" t="s">
        <v>313</v>
      </c>
      <c r="G229" s="51"/>
      <c r="H229" s="51"/>
      <c r="I229" s="51">
        <f t="shared" si="62"/>
        <v>0</v>
      </c>
      <c r="J229" s="51"/>
      <c r="K229" s="51"/>
      <c r="L229" s="51">
        <f t="shared" si="63"/>
        <v>0</v>
      </c>
    </row>
    <row r="230" spans="2:12" x14ac:dyDescent="0.35">
      <c r="B230" s="51" t="s">
        <v>427</v>
      </c>
      <c r="C230" s="51">
        <v>2.44</v>
      </c>
      <c r="D230" s="51">
        <v>1.23</v>
      </c>
      <c r="E230" s="102">
        <f t="shared" si="61"/>
        <v>3.0011999999999999</v>
      </c>
      <c r="F230" s="51" t="s">
        <v>315</v>
      </c>
      <c r="G230" s="51"/>
      <c r="H230" s="51"/>
      <c r="I230" s="51">
        <f t="shared" si="62"/>
        <v>0</v>
      </c>
      <c r="J230" s="51"/>
      <c r="K230" s="51"/>
      <c r="L230" s="51">
        <f t="shared" si="63"/>
        <v>0</v>
      </c>
    </row>
    <row r="231" spans="2:12" x14ac:dyDescent="0.35">
      <c r="B231" s="51"/>
      <c r="C231" s="51"/>
      <c r="D231" s="51"/>
      <c r="E231" s="102">
        <f t="shared" si="61"/>
        <v>0</v>
      </c>
      <c r="F231" s="51"/>
      <c r="G231" s="51"/>
      <c r="H231" s="51"/>
      <c r="I231" s="51">
        <f t="shared" si="62"/>
        <v>0</v>
      </c>
      <c r="J231" s="51"/>
      <c r="K231" s="51"/>
      <c r="L231" s="51">
        <f t="shared" si="63"/>
        <v>0</v>
      </c>
    </row>
    <row r="232" spans="2:12" x14ac:dyDescent="0.35">
      <c r="B232" s="51"/>
      <c r="C232" s="51"/>
      <c r="D232" s="51"/>
      <c r="E232" s="102">
        <f t="shared" si="61"/>
        <v>0</v>
      </c>
      <c r="F232" s="51"/>
      <c r="G232" s="51"/>
      <c r="H232" s="51"/>
      <c r="I232" s="51">
        <f t="shared" si="62"/>
        <v>0</v>
      </c>
      <c r="J232" s="51"/>
      <c r="K232" s="51"/>
      <c r="L232" s="51">
        <f t="shared" si="63"/>
        <v>0</v>
      </c>
    </row>
    <row r="233" spans="2:12" x14ac:dyDescent="0.35">
      <c r="B233" s="51" t="s">
        <v>316</v>
      </c>
      <c r="C233" s="51">
        <v>3.2</v>
      </c>
      <c r="D233" s="51">
        <v>3.66</v>
      </c>
      <c r="E233" s="102">
        <f t="shared" si="61"/>
        <v>11.712000000000002</v>
      </c>
      <c r="F233" s="51" t="s">
        <v>313</v>
      </c>
      <c r="G233" s="51"/>
      <c r="H233" s="51"/>
      <c r="I233" s="51">
        <f t="shared" si="62"/>
        <v>0</v>
      </c>
      <c r="J233" s="51"/>
      <c r="K233" s="51"/>
      <c r="L233" s="51">
        <f t="shared" si="63"/>
        <v>0</v>
      </c>
    </row>
    <row r="234" spans="2:12" x14ac:dyDescent="0.35">
      <c r="B234" s="51"/>
      <c r="C234" s="51">
        <v>2.52</v>
      </c>
      <c r="D234" s="51">
        <v>0.6</v>
      </c>
      <c r="E234" s="102">
        <f t="shared" si="61"/>
        <v>1.512</v>
      </c>
      <c r="F234" s="51" t="s">
        <v>315</v>
      </c>
      <c r="G234" s="51"/>
      <c r="H234" s="51"/>
      <c r="I234" s="51">
        <f t="shared" si="62"/>
        <v>0</v>
      </c>
      <c r="J234" s="51"/>
      <c r="K234" s="51"/>
      <c r="L234" s="51">
        <f t="shared" si="63"/>
        <v>0</v>
      </c>
    </row>
    <row r="235" spans="2:12" x14ac:dyDescent="0.35">
      <c r="B235" s="51"/>
      <c r="C235" s="51">
        <v>1.96</v>
      </c>
      <c r="D235" s="51">
        <v>1</v>
      </c>
      <c r="E235" s="102">
        <f t="shared" si="61"/>
        <v>1.96</v>
      </c>
      <c r="F235" s="51"/>
      <c r="G235" s="51"/>
      <c r="H235" s="51"/>
      <c r="I235" s="51">
        <f t="shared" si="62"/>
        <v>0</v>
      </c>
      <c r="J235" s="51"/>
      <c r="K235" s="51"/>
      <c r="L235" s="51">
        <f t="shared" si="63"/>
        <v>0</v>
      </c>
    </row>
    <row r="236" spans="2:12" x14ac:dyDescent="0.35">
      <c r="B236" s="51"/>
      <c r="C236" s="51"/>
      <c r="D236" s="51"/>
      <c r="E236" s="102">
        <f t="shared" si="61"/>
        <v>0</v>
      </c>
      <c r="F236" s="51"/>
      <c r="G236" s="51"/>
      <c r="H236" s="51"/>
      <c r="I236" s="51">
        <f t="shared" si="62"/>
        <v>0</v>
      </c>
      <c r="J236" s="51"/>
      <c r="K236" s="51"/>
      <c r="L236" s="51">
        <f t="shared" si="63"/>
        <v>0</v>
      </c>
    </row>
    <row r="237" spans="2:12" x14ac:dyDescent="0.35">
      <c r="B237" s="51" t="s">
        <v>317</v>
      </c>
      <c r="C237" s="51">
        <v>3.2</v>
      </c>
      <c r="D237" s="51">
        <v>3.65</v>
      </c>
      <c r="E237" s="102">
        <f t="shared" si="61"/>
        <v>11.68</v>
      </c>
      <c r="F237" s="51" t="s">
        <v>313</v>
      </c>
      <c r="G237" s="51"/>
      <c r="H237" s="51"/>
      <c r="I237" s="51">
        <f t="shared" si="62"/>
        <v>0</v>
      </c>
      <c r="J237" s="51"/>
      <c r="K237" s="51"/>
      <c r="L237" s="51">
        <f t="shared" si="63"/>
        <v>0</v>
      </c>
    </row>
    <row r="238" spans="2:12" x14ac:dyDescent="0.35">
      <c r="B238" s="51"/>
      <c r="C238" s="51"/>
      <c r="D238" s="51"/>
      <c r="E238" s="102">
        <f t="shared" si="61"/>
        <v>0</v>
      </c>
      <c r="F238" s="51" t="s">
        <v>315</v>
      </c>
      <c r="G238" s="51"/>
      <c r="H238" s="51"/>
      <c r="I238" s="51">
        <f t="shared" si="62"/>
        <v>0</v>
      </c>
      <c r="J238" s="51"/>
      <c r="K238" s="51"/>
      <c r="L238" s="51">
        <f t="shared" si="63"/>
        <v>0</v>
      </c>
    </row>
    <row r="239" spans="2:12" x14ac:dyDescent="0.35">
      <c r="B239" s="51"/>
      <c r="C239" s="51"/>
      <c r="D239" s="51"/>
      <c r="E239" s="102">
        <f t="shared" si="61"/>
        <v>0</v>
      </c>
      <c r="F239" s="51"/>
      <c r="G239" s="51"/>
      <c r="H239" s="51"/>
      <c r="I239" s="51">
        <f t="shared" si="62"/>
        <v>0</v>
      </c>
      <c r="J239" s="51"/>
      <c r="K239" s="51"/>
      <c r="L239" s="51">
        <f t="shared" si="63"/>
        <v>0</v>
      </c>
    </row>
    <row r="240" spans="2:12" x14ac:dyDescent="0.35">
      <c r="B240" s="51" t="s">
        <v>318</v>
      </c>
      <c r="C240" s="51">
        <v>3.22</v>
      </c>
      <c r="D240" s="51">
        <v>3.2</v>
      </c>
      <c r="E240" s="102">
        <f t="shared" si="61"/>
        <v>10.304000000000002</v>
      </c>
      <c r="F240" s="51" t="s">
        <v>313</v>
      </c>
      <c r="G240" s="51"/>
      <c r="H240" s="51"/>
      <c r="I240" s="51">
        <f t="shared" si="62"/>
        <v>0</v>
      </c>
      <c r="J240" s="51"/>
      <c r="K240" s="51"/>
      <c r="L240" s="51">
        <f t="shared" si="63"/>
        <v>0</v>
      </c>
    </row>
    <row r="241" spans="2:12" x14ac:dyDescent="0.35">
      <c r="B241" s="51"/>
      <c r="C241" s="51">
        <v>1.39</v>
      </c>
      <c r="D241" s="51">
        <v>0.6</v>
      </c>
      <c r="E241" s="102">
        <f t="shared" si="61"/>
        <v>0.83399999999999996</v>
      </c>
      <c r="F241" s="51" t="s">
        <v>315</v>
      </c>
      <c r="G241" s="51"/>
      <c r="H241" s="51"/>
      <c r="I241" s="51">
        <f t="shared" si="62"/>
        <v>0</v>
      </c>
      <c r="J241" s="51"/>
      <c r="K241" s="51"/>
      <c r="L241" s="51">
        <f t="shared" si="63"/>
        <v>0</v>
      </c>
    </row>
    <row r="242" spans="2:12" x14ac:dyDescent="0.35">
      <c r="B242" s="51"/>
      <c r="C242" s="51">
        <v>2.89</v>
      </c>
      <c r="D242" s="51">
        <v>0.5</v>
      </c>
      <c r="E242" s="102">
        <f t="shared" si="61"/>
        <v>1.4450000000000001</v>
      </c>
      <c r="F242" s="51"/>
      <c r="G242" s="51"/>
      <c r="H242" s="51"/>
      <c r="I242" s="51">
        <f t="shared" si="62"/>
        <v>0</v>
      </c>
      <c r="J242" s="51"/>
      <c r="K242" s="51"/>
      <c r="L242" s="51">
        <f t="shared" si="63"/>
        <v>0</v>
      </c>
    </row>
    <row r="243" spans="2:12" x14ac:dyDescent="0.35">
      <c r="B243" s="51"/>
      <c r="C243" s="51">
        <v>3.12</v>
      </c>
      <c r="D243" s="51">
        <v>1.53</v>
      </c>
      <c r="E243" s="102">
        <f t="shared" si="61"/>
        <v>4.7736000000000001</v>
      </c>
      <c r="F243" s="51" t="s">
        <v>320</v>
      </c>
      <c r="G243" s="51"/>
      <c r="H243" s="51"/>
      <c r="I243" s="51">
        <f t="shared" si="62"/>
        <v>0</v>
      </c>
      <c r="J243" s="51"/>
      <c r="K243" s="51"/>
      <c r="L243" s="51">
        <f t="shared" si="63"/>
        <v>0</v>
      </c>
    </row>
    <row r="244" spans="2:12" x14ac:dyDescent="0.35">
      <c r="B244" s="51"/>
      <c r="C244" s="51"/>
      <c r="D244" s="51"/>
      <c r="E244" s="102">
        <f>C244*D244</f>
        <v>0</v>
      </c>
      <c r="F244" s="51" t="s">
        <v>320</v>
      </c>
      <c r="G244" s="51"/>
      <c r="H244" s="51"/>
      <c r="I244" s="51">
        <f>G244*H244</f>
        <v>0</v>
      </c>
      <c r="J244" s="51"/>
      <c r="K244" s="51"/>
      <c r="L244" s="51">
        <f>J244*K244</f>
        <v>0</v>
      </c>
    </row>
    <row r="245" spans="2:12" x14ac:dyDescent="0.35">
      <c r="B245" s="51"/>
      <c r="C245" s="51"/>
      <c r="D245" s="51"/>
      <c r="E245" s="102">
        <f>C245*D245</f>
        <v>0</v>
      </c>
      <c r="F245" s="51" t="s">
        <v>320</v>
      </c>
      <c r="G245" s="51"/>
      <c r="H245" s="51"/>
      <c r="I245" s="51">
        <f>G245*H245</f>
        <v>0</v>
      </c>
      <c r="J245" s="51"/>
      <c r="K245" s="51"/>
      <c r="L245" s="51">
        <f>J245*K245</f>
        <v>0</v>
      </c>
    </row>
    <row r="246" spans="2:12" x14ac:dyDescent="0.35">
      <c r="B246" s="51"/>
      <c r="C246" s="51"/>
      <c r="D246" s="51"/>
      <c r="E246" s="102">
        <f>C246*D246</f>
        <v>0</v>
      </c>
      <c r="F246" s="51"/>
      <c r="G246" s="51"/>
      <c r="H246" s="51"/>
      <c r="I246" s="51">
        <f>G246*H246</f>
        <v>0</v>
      </c>
      <c r="J246" s="51"/>
      <c r="K246" s="51"/>
      <c r="L246" s="51">
        <f>J246*K246</f>
        <v>0</v>
      </c>
    </row>
    <row r="247" spans="2:12" x14ac:dyDescent="0.35">
      <c r="B247" s="51" t="s">
        <v>428</v>
      </c>
      <c r="C247" s="51">
        <v>2.44</v>
      </c>
      <c r="D247" s="51">
        <v>1.53</v>
      </c>
      <c r="E247" s="102">
        <f>C247*D247</f>
        <v>3.7332000000000001</v>
      </c>
      <c r="F247" s="51" t="s">
        <v>320</v>
      </c>
      <c r="G247" s="51"/>
      <c r="H247" s="51"/>
      <c r="I247" s="51">
        <f>G247*H247</f>
        <v>0</v>
      </c>
      <c r="J247" s="51"/>
      <c r="K247" s="51"/>
      <c r="L247" s="51">
        <f>J247*K247</f>
        <v>0</v>
      </c>
    </row>
    <row r="248" spans="2:12" x14ac:dyDescent="0.35">
      <c r="B248" s="51" t="s">
        <v>321</v>
      </c>
      <c r="C248" s="51">
        <v>1.53</v>
      </c>
      <c r="D248" s="51">
        <v>2.44</v>
      </c>
      <c r="E248" s="102">
        <f t="shared" ref="E248:E250" si="64">C248*D248</f>
        <v>3.7332000000000001</v>
      </c>
      <c r="F248" s="51" t="s">
        <v>320</v>
      </c>
      <c r="G248" s="51"/>
      <c r="H248" s="51"/>
      <c r="I248" s="51">
        <f t="shared" ref="I248:I250" si="65">G248*H248</f>
        <v>0</v>
      </c>
      <c r="J248" s="51"/>
      <c r="K248" s="51"/>
      <c r="L248" s="51">
        <f t="shared" ref="L248:L250" si="66">J248*K248</f>
        <v>0</v>
      </c>
    </row>
    <row r="249" spans="2:12" x14ac:dyDescent="0.35">
      <c r="B249" s="51" t="s">
        <v>322</v>
      </c>
      <c r="C249" s="51">
        <v>1.53</v>
      </c>
      <c r="D249" s="51">
        <v>2.44</v>
      </c>
      <c r="E249" s="102">
        <f t="shared" si="64"/>
        <v>3.7332000000000001</v>
      </c>
      <c r="F249" s="51" t="s">
        <v>320</v>
      </c>
      <c r="G249" s="51"/>
      <c r="H249" s="51"/>
      <c r="I249" s="51">
        <f t="shared" si="65"/>
        <v>0</v>
      </c>
      <c r="J249" s="51"/>
      <c r="K249" s="51"/>
      <c r="L249" s="51">
        <f t="shared" si="66"/>
        <v>0</v>
      </c>
    </row>
    <row r="250" spans="2:12" x14ac:dyDescent="0.35">
      <c r="B250" s="51" t="s">
        <v>326</v>
      </c>
      <c r="C250" s="51"/>
      <c r="D250" s="51"/>
      <c r="E250" s="102">
        <f t="shared" si="64"/>
        <v>0</v>
      </c>
      <c r="F250" s="51"/>
      <c r="G250" s="51"/>
      <c r="H250" s="51"/>
      <c r="I250" s="51">
        <f t="shared" si="65"/>
        <v>0</v>
      </c>
      <c r="J250" s="51"/>
      <c r="K250" s="51"/>
      <c r="L250" s="51">
        <f t="shared" si="66"/>
        <v>0</v>
      </c>
    </row>
    <row r="251" spans="2:12" x14ac:dyDescent="0.35">
      <c r="B251" s="51"/>
      <c r="C251" s="51"/>
      <c r="D251" s="51"/>
      <c r="E251" s="102">
        <f>C251*D251</f>
        <v>0</v>
      </c>
      <c r="F251" s="51"/>
      <c r="G251" s="51"/>
      <c r="H251" s="51"/>
      <c r="I251" s="51">
        <f>G251*H251</f>
        <v>0</v>
      </c>
      <c r="J251" s="51"/>
      <c r="K251" s="51"/>
      <c r="L251" s="51">
        <f>J251*K251</f>
        <v>0</v>
      </c>
    </row>
    <row r="252" spans="2:12" x14ac:dyDescent="0.35">
      <c r="B252" s="51"/>
      <c r="C252" s="51"/>
      <c r="D252" s="51"/>
      <c r="E252" s="102">
        <f>C252*D252</f>
        <v>0</v>
      </c>
      <c r="F252" s="51"/>
      <c r="G252" s="51"/>
      <c r="H252" s="51"/>
      <c r="I252" s="51">
        <f>G252*H252</f>
        <v>0</v>
      </c>
      <c r="J252" s="51"/>
      <c r="K252" s="51"/>
      <c r="L252" s="51">
        <f>J252*K252</f>
        <v>0</v>
      </c>
    </row>
    <row r="253" spans="2:12" x14ac:dyDescent="0.35">
      <c r="B253" s="51" t="s">
        <v>323</v>
      </c>
      <c r="C253" s="51">
        <v>3.08</v>
      </c>
      <c r="D253" s="51">
        <v>1</v>
      </c>
      <c r="E253" s="102">
        <f t="shared" ref="E253:E256" si="67">C253*D253</f>
        <v>3.08</v>
      </c>
      <c r="F253" s="51"/>
      <c r="G253" s="51"/>
      <c r="H253" s="51"/>
      <c r="I253" s="51">
        <f t="shared" ref="I253:I261" si="68">G253*H253</f>
        <v>0</v>
      </c>
      <c r="J253" s="51"/>
      <c r="K253" s="51"/>
      <c r="L253" s="51">
        <f t="shared" ref="L253:L261" si="69">J253*K253</f>
        <v>0</v>
      </c>
    </row>
    <row r="254" spans="2:12" x14ac:dyDescent="0.35">
      <c r="B254" s="51" t="s">
        <v>327</v>
      </c>
      <c r="C254" s="51"/>
      <c r="D254" s="51"/>
      <c r="E254" s="102">
        <f t="shared" si="67"/>
        <v>0</v>
      </c>
      <c r="F254" s="51"/>
      <c r="G254" s="51"/>
      <c r="H254" s="51"/>
      <c r="I254" s="51">
        <f t="shared" si="68"/>
        <v>0</v>
      </c>
      <c r="J254" s="51"/>
      <c r="K254" s="51"/>
      <c r="L254" s="51">
        <f t="shared" si="69"/>
        <v>0</v>
      </c>
    </row>
    <row r="255" spans="2:12" x14ac:dyDescent="0.35">
      <c r="B255" s="51" t="s">
        <v>324</v>
      </c>
      <c r="C255" s="51"/>
      <c r="D255" s="51"/>
      <c r="E255" s="102">
        <f t="shared" si="67"/>
        <v>0</v>
      </c>
      <c r="F255" s="51"/>
      <c r="G255" s="51"/>
      <c r="H255" s="51"/>
      <c r="I255" s="51">
        <f t="shared" si="68"/>
        <v>0</v>
      </c>
      <c r="J255" s="51"/>
      <c r="K255" s="51"/>
      <c r="L255" s="51">
        <f t="shared" si="69"/>
        <v>0</v>
      </c>
    </row>
    <row r="256" spans="2:12" x14ac:dyDescent="0.35">
      <c r="B256" s="51" t="s">
        <v>325</v>
      </c>
      <c r="C256" s="51"/>
      <c r="D256" s="51"/>
      <c r="E256" s="102">
        <f t="shared" si="67"/>
        <v>0</v>
      </c>
      <c r="F256" s="51"/>
      <c r="G256" s="51"/>
      <c r="H256" s="51"/>
      <c r="I256" s="51">
        <f t="shared" si="68"/>
        <v>0</v>
      </c>
      <c r="J256" s="51"/>
      <c r="K256" s="51"/>
      <c r="L256" s="51">
        <f t="shared" si="69"/>
        <v>0</v>
      </c>
    </row>
    <row r="257" spans="1:12" x14ac:dyDescent="0.35">
      <c r="B257" s="51"/>
      <c r="C257" s="51"/>
      <c r="D257" s="51"/>
      <c r="E257" s="102">
        <f>C257*D257</f>
        <v>0</v>
      </c>
      <c r="F257" s="51"/>
      <c r="G257" s="51"/>
      <c r="H257" s="51"/>
      <c r="I257" s="51">
        <f t="shared" si="68"/>
        <v>0</v>
      </c>
      <c r="J257" s="51"/>
      <c r="K257" s="51"/>
      <c r="L257" s="51">
        <f t="shared" si="69"/>
        <v>0</v>
      </c>
    </row>
    <row r="258" spans="1:12" x14ac:dyDescent="0.35">
      <c r="B258" s="51" t="s">
        <v>328</v>
      </c>
      <c r="C258" s="51"/>
      <c r="D258" s="51"/>
      <c r="E258" s="102">
        <f>C258*D258</f>
        <v>0</v>
      </c>
      <c r="F258" s="51"/>
      <c r="G258" s="51"/>
      <c r="H258" s="51"/>
      <c r="I258" s="51">
        <f t="shared" si="68"/>
        <v>0</v>
      </c>
      <c r="J258" s="51"/>
      <c r="K258" s="51"/>
      <c r="L258" s="51">
        <f t="shared" si="69"/>
        <v>0</v>
      </c>
    </row>
    <row r="259" spans="1:12" x14ac:dyDescent="0.35">
      <c r="B259" s="51"/>
      <c r="C259" s="51"/>
      <c r="D259" s="51"/>
      <c r="E259" s="102">
        <f t="shared" ref="E259:E261" si="70">C259*D259</f>
        <v>0</v>
      </c>
      <c r="F259" s="51"/>
      <c r="G259" s="51"/>
      <c r="H259" s="51"/>
      <c r="I259" s="51">
        <f t="shared" si="68"/>
        <v>0</v>
      </c>
      <c r="J259" s="51"/>
      <c r="K259" s="51"/>
      <c r="L259" s="51">
        <f t="shared" si="69"/>
        <v>0</v>
      </c>
    </row>
    <row r="260" spans="1:12" x14ac:dyDescent="0.35">
      <c r="B260" s="51"/>
      <c r="C260" s="51"/>
      <c r="D260" s="51"/>
      <c r="E260" s="102">
        <f t="shared" si="70"/>
        <v>0</v>
      </c>
      <c r="F260" s="51"/>
      <c r="G260" s="51"/>
      <c r="H260" s="51"/>
      <c r="I260" s="51">
        <f t="shared" si="68"/>
        <v>0</v>
      </c>
      <c r="J260" s="51"/>
      <c r="K260" s="51"/>
      <c r="L260" s="51">
        <f t="shared" si="69"/>
        <v>0</v>
      </c>
    </row>
    <row r="261" spans="1:12" x14ac:dyDescent="0.35">
      <c r="B261" s="51"/>
      <c r="C261" s="51"/>
      <c r="D261" s="51"/>
      <c r="E261" s="102">
        <f t="shared" si="70"/>
        <v>0</v>
      </c>
      <c r="F261" s="51"/>
      <c r="G261" s="51"/>
      <c r="H261" s="51"/>
      <c r="I261" s="51">
        <f t="shared" si="68"/>
        <v>0</v>
      </c>
      <c r="J261" s="51"/>
      <c r="K261" s="51"/>
      <c r="L261" s="51">
        <f t="shared" si="69"/>
        <v>0</v>
      </c>
    </row>
    <row r="262" spans="1:12" x14ac:dyDescent="0.35">
      <c r="B262" s="51" t="s">
        <v>150</v>
      </c>
      <c r="C262" s="51"/>
      <c r="D262" s="102">
        <f>E262*10.764</f>
        <v>1033.8746651999998</v>
      </c>
      <c r="E262" s="103">
        <f>SUM(E225:E261)</f>
        <v>96.049299999999988</v>
      </c>
      <c r="F262" s="51"/>
      <c r="G262" s="51"/>
      <c r="H262" s="102">
        <f>I262*10.764</f>
        <v>64.018889999999999</v>
      </c>
      <c r="I262" s="105">
        <f>SUM(I225:I261)</f>
        <v>5.9474999999999998</v>
      </c>
      <c r="J262" s="51"/>
      <c r="K262" s="51">
        <f>L262*10.764</f>
        <v>0</v>
      </c>
      <c r="L262" s="66">
        <f>SUM(L225:L261)</f>
        <v>0</v>
      </c>
    </row>
    <row r="263" spans="1:12" x14ac:dyDescent="0.35">
      <c r="D263" s="104"/>
      <c r="E263" s="104"/>
    </row>
    <row r="264" spans="1:12" x14ac:dyDescent="0.35">
      <c r="D264" s="104">
        <f>D262+H262</f>
        <v>1097.8935551999998</v>
      </c>
      <c r="E264" s="104">
        <f>E262+I262</f>
        <v>101.99679999999999</v>
      </c>
    </row>
    <row r="267" spans="1:12" x14ac:dyDescent="0.35">
      <c r="B267" s="63" t="s">
        <v>304</v>
      </c>
      <c r="C267" s="249" t="s">
        <v>434</v>
      </c>
      <c r="D267" s="249"/>
      <c r="E267" s="64"/>
      <c r="F267" s="64"/>
      <c r="G267" s="64"/>
      <c r="H267" s="64"/>
      <c r="I267" s="64"/>
    </row>
    <row r="268" spans="1:12" x14ac:dyDescent="0.35">
      <c r="A268" s="63" t="s">
        <v>66</v>
      </c>
      <c r="B268" s="65" t="s">
        <v>305</v>
      </c>
      <c r="C268" s="247" t="s">
        <v>306</v>
      </c>
      <c r="D268" s="247"/>
      <c r="E268" s="247"/>
      <c r="F268" s="65"/>
      <c r="G268" s="248" t="s">
        <v>307</v>
      </c>
      <c r="H268" s="248"/>
      <c r="I268" s="248"/>
      <c r="J268" s="246" t="s">
        <v>308</v>
      </c>
      <c r="K268" s="246"/>
      <c r="L268" s="246"/>
    </row>
    <row r="269" spans="1:12" x14ac:dyDescent="0.35">
      <c r="A269" s="63">
        <v>3</v>
      </c>
      <c r="B269" s="65"/>
      <c r="C269" s="65" t="s">
        <v>309</v>
      </c>
      <c r="D269" s="65" t="s">
        <v>310</v>
      </c>
      <c r="E269" s="65" t="s">
        <v>311</v>
      </c>
      <c r="F269" s="65"/>
      <c r="G269" s="65" t="s">
        <v>309</v>
      </c>
      <c r="H269" s="65" t="s">
        <v>310</v>
      </c>
      <c r="I269" s="65" t="s">
        <v>311</v>
      </c>
      <c r="J269" s="65" t="s">
        <v>309</v>
      </c>
      <c r="K269" s="65" t="s">
        <v>310</v>
      </c>
      <c r="L269" s="65" t="s">
        <v>311</v>
      </c>
    </row>
    <row r="270" spans="1:12" x14ac:dyDescent="0.35">
      <c r="B270" s="51" t="s">
        <v>312</v>
      </c>
      <c r="C270" s="51">
        <v>3.35</v>
      </c>
      <c r="D270" s="51">
        <v>6.24</v>
      </c>
      <c r="E270" s="51">
        <f>C270*D270</f>
        <v>20.904</v>
      </c>
      <c r="F270" s="51" t="s">
        <v>399</v>
      </c>
      <c r="G270" s="51">
        <v>3.25</v>
      </c>
      <c r="H270" s="51">
        <v>1.83</v>
      </c>
      <c r="I270" s="51">
        <f>G270*H270</f>
        <v>5.9474999999999998</v>
      </c>
      <c r="J270" s="51"/>
      <c r="K270" s="51"/>
      <c r="L270" s="51">
        <f>J270*K270</f>
        <v>0</v>
      </c>
    </row>
    <row r="271" spans="1:12" x14ac:dyDescent="0.35">
      <c r="B271" s="51" t="s">
        <v>426</v>
      </c>
      <c r="C271" s="51">
        <v>3.54</v>
      </c>
      <c r="D271" s="51">
        <v>0.91</v>
      </c>
      <c r="E271" s="51">
        <f t="shared" ref="E271:E288" si="71">C271*D271</f>
        <v>3.2214</v>
      </c>
      <c r="F271" s="51" t="s">
        <v>329</v>
      </c>
      <c r="G271" s="51"/>
      <c r="H271" s="51"/>
      <c r="I271" s="51">
        <f t="shared" ref="I271:I288" si="72">G271*H271</f>
        <v>0</v>
      </c>
      <c r="J271" s="51"/>
      <c r="K271" s="51"/>
      <c r="L271" s="51">
        <f t="shared" ref="L271:L288" si="73">J271*K271</f>
        <v>0</v>
      </c>
    </row>
    <row r="272" spans="1:12" x14ac:dyDescent="0.35">
      <c r="B272" s="51"/>
      <c r="C272" s="51"/>
      <c r="D272" s="51"/>
      <c r="E272" s="51">
        <f t="shared" si="71"/>
        <v>0</v>
      </c>
      <c r="F272" s="51"/>
      <c r="G272" s="51"/>
      <c r="H272" s="51"/>
      <c r="I272" s="51">
        <f t="shared" si="72"/>
        <v>0</v>
      </c>
      <c r="J272" s="51"/>
      <c r="K272" s="51"/>
      <c r="L272" s="51">
        <f t="shared" si="73"/>
        <v>0</v>
      </c>
    </row>
    <row r="273" spans="2:12" x14ac:dyDescent="0.35">
      <c r="B273" s="51"/>
      <c r="C273" s="51"/>
      <c r="D273" s="51"/>
      <c r="E273" s="51">
        <f t="shared" si="71"/>
        <v>0</v>
      </c>
      <c r="F273" s="51" t="s">
        <v>313</v>
      </c>
      <c r="G273" s="51"/>
      <c r="H273" s="51"/>
      <c r="I273" s="51">
        <f t="shared" si="72"/>
        <v>0</v>
      </c>
      <c r="J273" s="51"/>
      <c r="K273" s="51"/>
      <c r="L273" s="51">
        <f t="shared" si="73"/>
        <v>0</v>
      </c>
    </row>
    <row r="274" spans="2:12" x14ac:dyDescent="0.35">
      <c r="B274" s="51" t="s">
        <v>314</v>
      </c>
      <c r="C274" s="51">
        <v>2.44</v>
      </c>
      <c r="D274" s="51">
        <v>3.05</v>
      </c>
      <c r="E274" s="51">
        <f t="shared" si="71"/>
        <v>7.4419999999999993</v>
      </c>
      <c r="F274" s="51" t="s">
        <v>313</v>
      </c>
      <c r="G274" s="51"/>
      <c r="H274" s="51"/>
      <c r="I274" s="51">
        <f t="shared" si="72"/>
        <v>0</v>
      </c>
      <c r="J274" s="51"/>
      <c r="K274" s="51"/>
      <c r="L274" s="51">
        <f t="shared" si="73"/>
        <v>0</v>
      </c>
    </row>
    <row r="275" spans="2:12" x14ac:dyDescent="0.35">
      <c r="B275" s="51" t="s">
        <v>427</v>
      </c>
      <c r="C275" s="51">
        <v>2.44</v>
      </c>
      <c r="D275" s="51">
        <v>1.23</v>
      </c>
      <c r="E275" s="51">
        <f t="shared" si="71"/>
        <v>3.0011999999999999</v>
      </c>
      <c r="F275" s="51" t="s">
        <v>315</v>
      </c>
      <c r="G275" s="51"/>
      <c r="H275" s="51"/>
      <c r="I275" s="51">
        <f t="shared" si="72"/>
        <v>0</v>
      </c>
      <c r="J275" s="51"/>
      <c r="K275" s="51"/>
      <c r="L275" s="51">
        <f t="shared" si="73"/>
        <v>0</v>
      </c>
    </row>
    <row r="276" spans="2:12" x14ac:dyDescent="0.35">
      <c r="B276" s="51"/>
      <c r="C276" s="51"/>
      <c r="D276" s="51"/>
      <c r="E276" s="51">
        <f t="shared" si="71"/>
        <v>0</v>
      </c>
      <c r="F276" s="51"/>
      <c r="G276" s="51"/>
      <c r="H276" s="51"/>
      <c r="I276" s="51">
        <f t="shared" si="72"/>
        <v>0</v>
      </c>
      <c r="J276" s="51"/>
      <c r="K276" s="51"/>
      <c r="L276" s="51">
        <f t="shared" si="73"/>
        <v>0</v>
      </c>
    </row>
    <row r="277" spans="2:12" x14ac:dyDescent="0.35">
      <c r="B277" s="51"/>
      <c r="C277" s="51"/>
      <c r="D277" s="51"/>
      <c r="E277" s="51">
        <f t="shared" si="71"/>
        <v>0</v>
      </c>
      <c r="F277" s="51"/>
      <c r="G277" s="51"/>
      <c r="H277" s="51"/>
      <c r="I277" s="51">
        <f t="shared" si="72"/>
        <v>0</v>
      </c>
      <c r="J277" s="51"/>
      <c r="K277" s="51"/>
      <c r="L277" s="51">
        <f t="shared" si="73"/>
        <v>0</v>
      </c>
    </row>
    <row r="278" spans="2:12" x14ac:dyDescent="0.35">
      <c r="B278" s="51" t="s">
        <v>316</v>
      </c>
      <c r="C278" s="51">
        <v>3.2</v>
      </c>
      <c r="D278" s="51">
        <v>3.66</v>
      </c>
      <c r="E278" s="51">
        <f t="shared" si="71"/>
        <v>11.712000000000002</v>
      </c>
      <c r="F278" s="51" t="s">
        <v>313</v>
      </c>
      <c r="G278" s="51"/>
      <c r="H278" s="51"/>
      <c r="I278" s="51">
        <f t="shared" si="72"/>
        <v>0</v>
      </c>
      <c r="J278" s="51"/>
      <c r="K278" s="51"/>
      <c r="L278" s="51">
        <f t="shared" si="73"/>
        <v>0</v>
      </c>
    </row>
    <row r="279" spans="2:12" x14ac:dyDescent="0.35">
      <c r="B279" s="51"/>
      <c r="C279" s="51">
        <v>2.52</v>
      </c>
      <c r="D279" s="51">
        <v>0.6</v>
      </c>
      <c r="E279" s="51">
        <f t="shared" si="71"/>
        <v>1.512</v>
      </c>
      <c r="F279" s="51" t="s">
        <v>315</v>
      </c>
      <c r="G279" s="51"/>
      <c r="H279" s="51"/>
      <c r="I279" s="51">
        <f t="shared" si="72"/>
        <v>0</v>
      </c>
      <c r="J279" s="51"/>
      <c r="K279" s="51"/>
      <c r="L279" s="51">
        <f t="shared" si="73"/>
        <v>0</v>
      </c>
    </row>
    <row r="280" spans="2:12" x14ac:dyDescent="0.35">
      <c r="B280" s="51"/>
      <c r="C280" s="51">
        <v>1.96</v>
      </c>
      <c r="D280" s="51">
        <v>1</v>
      </c>
      <c r="E280" s="51">
        <f t="shared" si="71"/>
        <v>1.96</v>
      </c>
      <c r="F280" s="51"/>
      <c r="G280" s="51"/>
      <c r="H280" s="51"/>
      <c r="I280" s="51">
        <f t="shared" si="72"/>
        <v>0</v>
      </c>
      <c r="J280" s="51"/>
      <c r="K280" s="51"/>
      <c r="L280" s="51">
        <f t="shared" si="73"/>
        <v>0</v>
      </c>
    </row>
    <row r="281" spans="2:12" x14ac:dyDescent="0.35">
      <c r="B281" s="51"/>
      <c r="C281" s="51"/>
      <c r="D281" s="51"/>
      <c r="E281" s="51">
        <f t="shared" si="71"/>
        <v>0</v>
      </c>
      <c r="F281" s="51"/>
      <c r="G281" s="51"/>
      <c r="H281" s="51"/>
      <c r="I281" s="51">
        <f t="shared" si="72"/>
        <v>0</v>
      </c>
      <c r="J281" s="51"/>
      <c r="K281" s="51"/>
      <c r="L281" s="51">
        <f t="shared" si="73"/>
        <v>0</v>
      </c>
    </row>
    <row r="282" spans="2:12" x14ac:dyDescent="0.35">
      <c r="B282" s="51" t="s">
        <v>317</v>
      </c>
      <c r="C282" s="51">
        <v>3.2</v>
      </c>
      <c r="D282" s="51">
        <v>3.65</v>
      </c>
      <c r="E282" s="51">
        <f t="shared" si="71"/>
        <v>11.68</v>
      </c>
      <c r="F282" s="51" t="s">
        <v>313</v>
      </c>
      <c r="G282" s="51"/>
      <c r="H282" s="51"/>
      <c r="I282" s="51">
        <f t="shared" si="72"/>
        <v>0</v>
      </c>
      <c r="J282" s="51"/>
      <c r="K282" s="51"/>
      <c r="L282" s="51">
        <f t="shared" si="73"/>
        <v>0</v>
      </c>
    </row>
    <row r="283" spans="2:12" x14ac:dyDescent="0.35">
      <c r="B283" s="51"/>
      <c r="C283" s="51"/>
      <c r="D283" s="51"/>
      <c r="E283" s="51">
        <f t="shared" si="71"/>
        <v>0</v>
      </c>
      <c r="F283" s="51" t="s">
        <v>315</v>
      </c>
      <c r="G283" s="51"/>
      <c r="H283" s="51"/>
      <c r="I283" s="51">
        <f t="shared" si="72"/>
        <v>0</v>
      </c>
      <c r="J283" s="51"/>
      <c r="K283" s="51"/>
      <c r="L283" s="51">
        <f t="shared" si="73"/>
        <v>0</v>
      </c>
    </row>
    <row r="284" spans="2:12" x14ac:dyDescent="0.35">
      <c r="B284" s="51" t="s">
        <v>318</v>
      </c>
      <c r="C284" s="51">
        <v>6.48</v>
      </c>
      <c r="D284" s="51">
        <v>3.2</v>
      </c>
      <c r="E284" s="51">
        <f t="shared" si="71"/>
        <v>20.736000000000004</v>
      </c>
      <c r="F284" s="51"/>
      <c r="G284" s="51"/>
      <c r="H284" s="51"/>
      <c r="I284" s="51">
        <f t="shared" si="72"/>
        <v>0</v>
      </c>
      <c r="J284" s="51"/>
      <c r="K284" s="51"/>
      <c r="L284" s="51">
        <f t="shared" si="73"/>
        <v>0</v>
      </c>
    </row>
    <row r="285" spans="2:12" x14ac:dyDescent="0.35">
      <c r="B285" s="51"/>
      <c r="C285" s="51">
        <v>2.93</v>
      </c>
      <c r="D285" s="51">
        <v>0.6</v>
      </c>
      <c r="E285" s="51">
        <f t="shared" si="71"/>
        <v>1.758</v>
      </c>
      <c r="F285" s="51" t="s">
        <v>313</v>
      </c>
      <c r="G285" s="51"/>
      <c r="H285" s="51"/>
      <c r="I285" s="51">
        <f t="shared" si="72"/>
        <v>0</v>
      </c>
      <c r="J285" s="51"/>
      <c r="K285" s="51"/>
      <c r="L285" s="51">
        <f t="shared" si="73"/>
        <v>0</v>
      </c>
    </row>
    <row r="286" spans="2:12" x14ac:dyDescent="0.35">
      <c r="B286" s="51"/>
      <c r="C286" s="51">
        <v>1.53</v>
      </c>
      <c r="D286" s="51">
        <v>2.54</v>
      </c>
      <c r="E286" s="51">
        <f t="shared" si="71"/>
        <v>3.8862000000000001</v>
      </c>
      <c r="F286" s="51" t="s">
        <v>315</v>
      </c>
      <c r="G286" s="51"/>
      <c r="H286" s="51"/>
      <c r="I286" s="51">
        <f t="shared" si="72"/>
        <v>0</v>
      </c>
      <c r="J286" s="51"/>
      <c r="K286" s="51"/>
      <c r="L286" s="51">
        <f t="shared" si="73"/>
        <v>0</v>
      </c>
    </row>
    <row r="287" spans="2:12" x14ac:dyDescent="0.35">
      <c r="B287" s="51"/>
      <c r="C287" s="51"/>
      <c r="D287" s="51"/>
      <c r="E287" s="51">
        <f t="shared" si="71"/>
        <v>0</v>
      </c>
      <c r="F287" s="51"/>
      <c r="G287" s="51"/>
      <c r="H287" s="51"/>
      <c r="I287" s="51">
        <f t="shared" si="72"/>
        <v>0</v>
      </c>
      <c r="J287" s="51"/>
      <c r="K287" s="51"/>
      <c r="L287" s="51">
        <f t="shared" si="73"/>
        <v>0</v>
      </c>
    </row>
    <row r="288" spans="2:12" x14ac:dyDescent="0.35">
      <c r="B288" s="51" t="s">
        <v>319</v>
      </c>
      <c r="C288" s="51"/>
      <c r="D288" s="51"/>
      <c r="E288" s="51">
        <f t="shared" si="71"/>
        <v>0</v>
      </c>
      <c r="F288" s="51" t="s">
        <v>320</v>
      </c>
      <c r="G288" s="51"/>
      <c r="H288" s="51"/>
      <c r="I288" s="51">
        <f t="shared" si="72"/>
        <v>0</v>
      </c>
      <c r="J288" s="51"/>
      <c r="K288" s="51"/>
      <c r="L288" s="51">
        <f t="shared" si="73"/>
        <v>0</v>
      </c>
    </row>
    <row r="289" spans="2:12" x14ac:dyDescent="0.35">
      <c r="B289" s="51"/>
      <c r="C289" s="51"/>
      <c r="D289" s="51"/>
      <c r="E289" s="51">
        <f>C289*D289</f>
        <v>0</v>
      </c>
      <c r="F289" s="51" t="s">
        <v>320</v>
      </c>
      <c r="G289" s="51"/>
      <c r="H289" s="51"/>
      <c r="I289" s="51">
        <f>G289*H289</f>
        <v>0</v>
      </c>
      <c r="J289" s="51"/>
      <c r="K289" s="51"/>
      <c r="L289" s="51">
        <f>J289*K289</f>
        <v>0</v>
      </c>
    </row>
    <row r="290" spans="2:12" x14ac:dyDescent="0.35">
      <c r="B290" s="51"/>
      <c r="C290" s="51"/>
      <c r="D290" s="51"/>
      <c r="E290" s="51">
        <f>C290*D290</f>
        <v>0</v>
      </c>
      <c r="F290" s="51" t="s">
        <v>320</v>
      </c>
      <c r="G290" s="51"/>
      <c r="H290" s="51"/>
      <c r="I290" s="51">
        <f>G290*H290</f>
        <v>0</v>
      </c>
      <c r="J290" s="51"/>
      <c r="K290" s="51"/>
      <c r="L290" s="51">
        <f>J290*K290</f>
        <v>0</v>
      </c>
    </row>
    <row r="291" spans="2:12" x14ac:dyDescent="0.35">
      <c r="B291" s="51" t="s">
        <v>428</v>
      </c>
      <c r="C291" s="51">
        <v>2.44</v>
      </c>
      <c r="D291" s="51">
        <v>1.53</v>
      </c>
      <c r="E291" s="51">
        <f>C291*D291</f>
        <v>3.7332000000000001</v>
      </c>
      <c r="F291" s="51" t="s">
        <v>320</v>
      </c>
      <c r="G291" s="51"/>
      <c r="H291" s="51"/>
      <c r="I291" s="51">
        <f>G291*H291</f>
        <v>0</v>
      </c>
      <c r="J291" s="51"/>
      <c r="K291" s="51"/>
      <c r="L291" s="51">
        <f>J291*K291</f>
        <v>0</v>
      </c>
    </row>
    <row r="292" spans="2:12" x14ac:dyDescent="0.35">
      <c r="B292" s="51" t="s">
        <v>321</v>
      </c>
      <c r="C292" s="51">
        <v>1.53</v>
      </c>
      <c r="D292" s="51">
        <v>2.44</v>
      </c>
      <c r="E292" s="51">
        <f t="shared" ref="E292:E294" si="74">C292*D292</f>
        <v>3.7332000000000001</v>
      </c>
      <c r="F292" s="51" t="s">
        <v>320</v>
      </c>
      <c r="G292" s="51"/>
      <c r="H292" s="51"/>
      <c r="I292" s="51">
        <f t="shared" ref="I292:I294" si="75">G292*H292</f>
        <v>0</v>
      </c>
      <c r="J292" s="51"/>
      <c r="K292" s="51"/>
      <c r="L292" s="51">
        <f t="shared" ref="L292:L294" si="76">J292*K292</f>
        <v>0</v>
      </c>
    </row>
    <row r="293" spans="2:12" x14ac:dyDescent="0.35">
      <c r="B293" s="51" t="s">
        <v>322</v>
      </c>
      <c r="C293" s="51">
        <v>1.53</v>
      </c>
      <c r="D293" s="51">
        <v>2.44</v>
      </c>
      <c r="E293" s="51">
        <f t="shared" si="74"/>
        <v>3.7332000000000001</v>
      </c>
      <c r="F293" s="51" t="s">
        <v>320</v>
      </c>
      <c r="G293" s="51"/>
      <c r="H293" s="51"/>
      <c r="I293" s="51">
        <f t="shared" si="75"/>
        <v>0</v>
      </c>
      <c r="J293" s="51"/>
      <c r="K293" s="51"/>
      <c r="L293" s="51">
        <f t="shared" si="76"/>
        <v>0</v>
      </c>
    </row>
    <row r="294" spans="2:12" x14ac:dyDescent="0.35">
      <c r="B294" s="51" t="s">
        <v>326</v>
      </c>
      <c r="C294" s="51"/>
      <c r="D294" s="51"/>
      <c r="E294" s="51">
        <f t="shared" si="74"/>
        <v>0</v>
      </c>
      <c r="F294" s="51"/>
      <c r="G294" s="51"/>
      <c r="H294" s="51"/>
      <c r="I294" s="51">
        <f t="shared" si="75"/>
        <v>0</v>
      </c>
      <c r="J294" s="51"/>
      <c r="K294" s="51"/>
      <c r="L294" s="51">
        <f t="shared" si="76"/>
        <v>0</v>
      </c>
    </row>
    <row r="295" spans="2:12" x14ac:dyDescent="0.35">
      <c r="B295" s="51"/>
      <c r="C295" s="51"/>
      <c r="D295" s="51"/>
      <c r="E295" s="51">
        <f>C295*D295</f>
        <v>0</v>
      </c>
      <c r="F295" s="51"/>
      <c r="G295" s="51"/>
      <c r="H295" s="51"/>
      <c r="I295" s="51">
        <f>G295*H295</f>
        <v>0</v>
      </c>
      <c r="J295" s="51"/>
      <c r="K295" s="51"/>
      <c r="L295" s="51">
        <f>J295*K295</f>
        <v>0</v>
      </c>
    </row>
    <row r="296" spans="2:12" x14ac:dyDescent="0.35">
      <c r="B296" s="51"/>
      <c r="C296" s="51"/>
      <c r="D296" s="51"/>
      <c r="E296" s="51">
        <f>C296*D296</f>
        <v>0</v>
      </c>
      <c r="F296" s="51"/>
      <c r="G296" s="51"/>
      <c r="H296" s="51"/>
      <c r="I296" s="51">
        <f>G296*H296</f>
        <v>0</v>
      </c>
      <c r="J296" s="51"/>
      <c r="K296" s="51"/>
      <c r="L296" s="51">
        <f>J296*K296</f>
        <v>0</v>
      </c>
    </row>
    <row r="297" spans="2:12" x14ac:dyDescent="0.35">
      <c r="B297" s="51" t="s">
        <v>323</v>
      </c>
      <c r="C297" s="51">
        <v>3.08</v>
      </c>
      <c r="D297" s="51">
        <v>1</v>
      </c>
      <c r="E297" s="51">
        <f t="shared" ref="E297:E300" si="77">C297*D297</f>
        <v>3.08</v>
      </c>
      <c r="F297" s="51"/>
      <c r="G297" s="51"/>
      <c r="H297" s="51"/>
      <c r="I297" s="51">
        <f t="shared" ref="I297:I305" si="78">G297*H297</f>
        <v>0</v>
      </c>
      <c r="J297" s="51"/>
      <c r="K297" s="51"/>
      <c r="L297" s="51">
        <f t="shared" ref="L297:L305" si="79">J297*K297</f>
        <v>0</v>
      </c>
    </row>
    <row r="298" spans="2:12" x14ac:dyDescent="0.35">
      <c r="B298" s="51" t="s">
        <v>327</v>
      </c>
      <c r="C298" s="51"/>
      <c r="D298" s="51"/>
      <c r="E298" s="51">
        <f t="shared" si="77"/>
        <v>0</v>
      </c>
      <c r="F298" s="51"/>
      <c r="G298" s="51"/>
      <c r="H298" s="51"/>
      <c r="I298" s="51">
        <f t="shared" si="78"/>
        <v>0</v>
      </c>
      <c r="J298" s="51"/>
      <c r="K298" s="51"/>
      <c r="L298" s="51">
        <f t="shared" si="79"/>
        <v>0</v>
      </c>
    </row>
    <row r="299" spans="2:12" x14ac:dyDescent="0.35">
      <c r="B299" s="51" t="s">
        <v>324</v>
      </c>
      <c r="C299" s="51"/>
      <c r="D299" s="51"/>
      <c r="E299" s="51">
        <f t="shared" si="77"/>
        <v>0</v>
      </c>
      <c r="F299" s="51"/>
      <c r="G299" s="51"/>
      <c r="H299" s="51"/>
      <c r="I299" s="51">
        <f t="shared" si="78"/>
        <v>0</v>
      </c>
      <c r="J299" s="51"/>
      <c r="K299" s="51"/>
      <c r="L299" s="51">
        <f t="shared" si="79"/>
        <v>0</v>
      </c>
    </row>
    <row r="300" spans="2:12" x14ac:dyDescent="0.35">
      <c r="B300" s="51" t="s">
        <v>325</v>
      </c>
      <c r="C300" s="51"/>
      <c r="D300" s="51"/>
      <c r="E300" s="51">
        <f t="shared" si="77"/>
        <v>0</v>
      </c>
      <c r="F300" s="51"/>
      <c r="G300" s="51"/>
      <c r="H300" s="51"/>
      <c r="I300" s="51">
        <f t="shared" si="78"/>
        <v>0</v>
      </c>
      <c r="J300" s="51"/>
      <c r="K300" s="51"/>
      <c r="L300" s="51">
        <f t="shared" si="79"/>
        <v>0</v>
      </c>
    </row>
    <row r="301" spans="2:12" x14ac:dyDescent="0.35">
      <c r="B301" s="51"/>
      <c r="C301" s="51"/>
      <c r="D301" s="51"/>
      <c r="E301" s="51">
        <f>C301*D301</f>
        <v>0</v>
      </c>
      <c r="F301" s="51"/>
      <c r="G301" s="51"/>
      <c r="H301" s="51"/>
      <c r="I301" s="51">
        <f t="shared" si="78"/>
        <v>0</v>
      </c>
      <c r="J301" s="51"/>
      <c r="K301" s="51"/>
      <c r="L301" s="51">
        <f t="shared" si="79"/>
        <v>0</v>
      </c>
    </row>
    <row r="302" spans="2:12" x14ac:dyDescent="0.35">
      <c r="B302" s="51" t="s">
        <v>328</v>
      </c>
      <c r="C302" s="51"/>
      <c r="D302" s="51"/>
      <c r="E302" s="51">
        <f>C302*D302</f>
        <v>0</v>
      </c>
      <c r="F302" s="51"/>
      <c r="G302" s="51"/>
      <c r="H302" s="51"/>
      <c r="I302" s="51">
        <f t="shared" si="78"/>
        <v>0</v>
      </c>
      <c r="J302" s="51"/>
      <c r="K302" s="51"/>
      <c r="L302" s="51">
        <f t="shared" si="79"/>
        <v>0</v>
      </c>
    </row>
    <row r="303" spans="2:12" x14ac:dyDescent="0.35">
      <c r="B303" s="51"/>
      <c r="C303" s="51"/>
      <c r="D303" s="51"/>
      <c r="E303" s="51">
        <f t="shared" ref="E303:E305" si="80">C303*D303</f>
        <v>0</v>
      </c>
      <c r="F303" s="51"/>
      <c r="G303" s="51"/>
      <c r="H303" s="51"/>
      <c r="I303" s="51">
        <f t="shared" si="78"/>
        <v>0</v>
      </c>
      <c r="J303" s="51"/>
      <c r="K303" s="51"/>
      <c r="L303" s="51">
        <f t="shared" si="79"/>
        <v>0</v>
      </c>
    </row>
    <row r="304" spans="2:12" x14ac:dyDescent="0.35">
      <c r="B304" s="51"/>
      <c r="C304" s="51"/>
      <c r="D304" s="51"/>
      <c r="E304" s="51">
        <f t="shared" si="80"/>
        <v>0</v>
      </c>
      <c r="F304" s="51"/>
      <c r="G304" s="51"/>
      <c r="H304" s="51"/>
      <c r="I304" s="51">
        <f t="shared" si="78"/>
        <v>0</v>
      </c>
      <c r="J304" s="51"/>
      <c r="K304" s="51"/>
      <c r="L304" s="51">
        <f t="shared" si="79"/>
        <v>0</v>
      </c>
    </row>
    <row r="305" spans="1:12" x14ac:dyDescent="0.35">
      <c r="B305" s="51"/>
      <c r="C305" s="51"/>
      <c r="D305" s="51"/>
      <c r="E305" s="51">
        <f t="shared" si="80"/>
        <v>0</v>
      </c>
      <c r="F305" s="51"/>
      <c r="G305" s="51"/>
      <c r="H305" s="51"/>
      <c r="I305" s="51">
        <f t="shared" si="78"/>
        <v>0</v>
      </c>
      <c r="J305" s="51"/>
      <c r="K305" s="51"/>
      <c r="L305" s="51">
        <f t="shared" si="79"/>
        <v>0</v>
      </c>
    </row>
    <row r="306" spans="1:12" x14ac:dyDescent="0.35">
      <c r="B306" s="51" t="s">
        <v>150</v>
      </c>
      <c r="C306" s="51"/>
      <c r="D306" s="51">
        <f>E306*10.764</f>
        <v>1098.9225935999998</v>
      </c>
      <c r="E306" s="68">
        <f>SUM(E270:E305)</f>
        <v>102.09239999999998</v>
      </c>
      <c r="F306" s="51"/>
      <c r="G306" s="51"/>
      <c r="H306" s="51">
        <f>I306*10.764</f>
        <v>64.018889999999999</v>
      </c>
      <c r="I306" s="67">
        <f>SUM(I270:I305)</f>
        <v>5.9474999999999998</v>
      </c>
      <c r="J306" s="51"/>
      <c r="K306" s="51">
        <f>L306*10.764</f>
        <v>0</v>
      </c>
      <c r="L306" s="66">
        <f>SUM(L270:L305)</f>
        <v>0</v>
      </c>
    </row>
    <row r="308" spans="1:12" x14ac:dyDescent="0.35">
      <c r="D308" s="50">
        <f>D306+H306</f>
        <v>1162.9414835999999</v>
      </c>
      <c r="E308" s="50">
        <f>E306+I306</f>
        <v>108.03989999999999</v>
      </c>
    </row>
    <row r="310" spans="1:12" ht="15" x14ac:dyDescent="0.35">
      <c r="B310" s="63" t="s">
        <v>304</v>
      </c>
      <c r="C310" s="113" t="s">
        <v>444</v>
      </c>
      <c r="D310" s="114"/>
      <c r="E310" s="114"/>
      <c r="F310" s="114"/>
      <c r="G310" s="114"/>
      <c r="H310" s="114"/>
      <c r="I310" s="114"/>
      <c r="J310" s="115"/>
    </row>
    <row r="311" spans="1:12" x14ac:dyDescent="0.35">
      <c r="A311" s="63" t="s">
        <v>66</v>
      </c>
      <c r="B311" s="65" t="s">
        <v>305</v>
      </c>
      <c r="C311" s="247" t="s">
        <v>306</v>
      </c>
      <c r="D311" s="247"/>
      <c r="E311" s="247"/>
      <c r="F311" s="65"/>
      <c r="G311" s="248" t="s">
        <v>307</v>
      </c>
      <c r="H311" s="248"/>
      <c r="I311" s="248"/>
      <c r="J311" s="246" t="s">
        <v>308</v>
      </c>
      <c r="K311" s="246"/>
      <c r="L311" s="246"/>
    </row>
    <row r="312" spans="1:12" x14ac:dyDescent="0.35">
      <c r="A312" s="63">
        <v>3</v>
      </c>
      <c r="B312" s="65"/>
      <c r="C312" s="65" t="s">
        <v>309</v>
      </c>
      <c r="D312" s="65" t="s">
        <v>310</v>
      </c>
      <c r="E312" s="65" t="s">
        <v>311</v>
      </c>
      <c r="F312" s="65"/>
      <c r="G312" s="65" t="s">
        <v>309</v>
      </c>
      <c r="H312" s="65" t="s">
        <v>310</v>
      </c>
      <c r="I312" s="65" t="s">
        <v>311</v>
      </c>
      <c r="J312" s="65" t="s">
        <v>309</v>
      </c>
      <c r="K312" s="65" t="s">
        <v>310</v>
      </c>
      <c r="L312" s="65" t="s">
        <v>311</v>
      </c>
    </row>
    <row r="313" spans="1:12" x14ac:dyDescent="0.35">
      <c r="B313" s="51" t="s">
        <v>312</v>
      </c>
      <c r="C313" s="51">
        <v>3.35</v>
      </c>
      <c r="D313" s="51">
        <v>6.24</v>
      </c>
      <c r="E313" s="51">
        <f>C313*D313</f>
        <v>20.904</v>
      </c>
      <c r="F313" s="51" t="s">
        <v>399</v>
      </c>
      <c r="G313" s="51">
        <v>3.25</v>
      </c>
      <c r="H313" s="51">
        <v>1.83</v>
      </c>
      <c r="I313" s="51">
        <f>G313*H313</f>
        <v>5.9474999999999998</v>
      </c>
      <c r="J313" s="51"/>
      <c r="K313" s="51"/>
      <c r="L313" s="51">
        <f>J313*K313</f>
        <v>0</v>
      </c>
    </row>
    <row r="314" spans="1:12" x14ac:dyDescent="0.35">
      <c r="B314" s="51" t="s">
        <v>426</v>
      </c>
      <c r="C314" s="51">
        <v>3.54</v>
      </c>
      <c r="D314" s="51">
        <v>0.91</v>
      </c>
      <c r="E314" s="51">
        <f t="shared" ref="E314:E331" si="81">C314*D314</f>
        <v>3.2214</v>
      </c>
      <c r="F314" s="51" t="s">
        <v>329</v>
      </c>
      <c r="G314" s="51"/>
      <c r="H314" s="51"/>
      <c r="I314" s="51">
        <f t="shared" ref="I314:I331" si="82">G314*H314</f>
        <v>0</v>
      </c>
      <c r="J314" s="51"/>
      <c r="K314" s="51"/>
      <c r="L314" s="51">
        <f t="shared" ref="L314:L331" si="83">J314*K314</f>
        <v>0</v>
      </c>
    </row>
    <row r="315" spans="1:12" x14ac:dyDescent="0.35">
      <c r="B315" s="51"/>
      <c r="C315" s="51"/>
      <c r="D315" s="51"/>
      <c r="E315" s="51">
        <f t="shared" si="81"/>
        <v>0</v>
      </c>
      <c r="F315" s="51"/>
      <c r="G315" s="51"/>
      <c r="H315" s="51"/>
      <c r="I315" s="51">
        <f t="shared" si="82"/>
        <v>0</v>
      </c>
      <c r="J315" s="51"/>
      <c r="K315" s="51"/>
      <c r="L315" s="51">
        <f t="shared" si="83"/>
        <v>0</v>
      </c>
    </row>
    <row r="316" spans="1:12" x14ac:dyDescent="0.35">
      <c r="B316" s="51"/>
      <c r="C316" s="51"/>
      <c r="D316" s="51"/>
      <c r="E316" s="51">
        <f t="shared" si="81"/>
        <v>0</v>
      </c>
      <c r="F316" s="51" t="s">
        <v>313</v>
      </c>
      <c r="G316" s="51"/>
      <c r="H316" s="51"/>
      <c r="I316" s="51">
        <f t="shared" si="82"/>
        <v>0</v>
      </c>
      <c r="J316" s="51"/>
      <c r="K316" s="51"/>
      <c r="L316" s="51">
        <f t="shared" si="83"/>
        <v>0</v>
      </c>
    </row>
    <row r="317" spans="1:12" x14ac:dyDescent="0.35">
      <c r="B317" s="51" t="s">
        <v>314</v>
      </c>
      <c r="C317" s="51">
        <v>2.44</v>
      </c>
      <c r="D317" s="51">
        <v>3.05</v>
      </c>
      <c r="E317" s="51">
        <f t="shared" si="81"/>
        <v>7.4419999999999993</v>
      </c>
      <c r="F317" s="51" t="s">
        <v>313</v>
      </c>
      <c r="G317" s="51"/>
      <c r="H317" s="51"/>
      <c r="I317" s="51">
        <f t="shared" si="82"/>
        <v>0</v>
      </c>
      <c r="J317" s="51"/>
      <c r="K317" s="51"/>
      <c r="L317" s="51">
        <f t="shared" si="83"/>
        <v>0</v>
      </c>
    </row>
    <row r="318" spans="1:12" x14ac:dyDescent="0.35">
      <c r="B318" s="51" t="s">
        <v>427</v>
      </c>
      <c r="C318" s="51">
        <v>2.44</v>
      </c>
      <c r="D318" s="51">
        <v>1.23</v>
      </c>
      <c r="E318" s="51">
        <f t="shared" si="81"/>
        <v>3.0011999999999999</v>
      </c>
      <c r="F318" s="51" t="s">
        <v>315</v>
      </c>
      <c r="G318" s="51"/>
      <c r="H318" s="51"/>
      <c r="I318" s="51">
        <f t="shared" si="82"/>
        <v>0</v>
      </c>
      <c r="J318" s="51"/>
      <c r="K318" s="51"/>
      <c r="L318" s="51">
        <f t="shared" si="83"/>
        <v>0</v>
      </c>
    </row>
    <row r="319" spans="1:12" x14ac:dyDescent="0.35">
      <c r="B319" s="51"/>
      <c r="C319" s="51"/>
      <c r="D319" s="51"/>
      <c r="E319" s="51">
        <f t="shared" si="81"/>
        <v>0</v>
      </c>
      <c r="F319" s="51"/>
      <c r="G319" s="51"/>
      <c r="H319" s="51"/>
      <c r="I319" s="51">
        <f t="shared" si="82"/>
        <v>0</v>
      </c>
      <c r="J319" s="51"/>
      <c r="K319" s="51"/>
      <c r="L319" s="51">
        <f t="shared" si="83"/>
        <v>0</v>
      </c>
    </row>
    <row r="320" spans="1:12" x14ac:dyDescent="0.35">
      <c r="B320" s="51"/>
      <c r="C320" s="51"/>
      <c r="D320" s="51"/>
      <c r="E320" s="51">
        <f t="shared" si="81"/>
        <v>0</v>
      </c>
      <c r="F320" s="51"/>
      <c r="G320" s="51"/>
      <c r="H320" s="51"/>
      <c r="I320" s="51">
        <f t="shared" si="82"/>
        <v>0</v>
      </c>
      <c r="J320" s="51"/>
      <c r="K320" s="51"/>
      <c r="L320" s="51">
        <f t="shared" si="83"/>
        <v>0</v>
      </c>
    </row>
    <row r="321" spans="2:12" x14ac:dyDescent="0.35">
      <c r="B321" s="51" t="s">
        <v>316</v>
      </c>
      <c r="C321" s="51">
        <v>3.2</v>
      </c>
      <c r="D321" s="51">
        <v>3.66</v>
      </c>
      <c r="E321" s="51">
        <f t="shared" si="81"/>
        <v>11.712000000000002</v>
      </c>
      <c r="F321" s="51" t="s">
        <v>313</v>
      </c>
      <c r="G321" s="51"/>
      <c r="H321" s="51"/>
      <c r="I321" s="51">
        <f t="shared" si="82"/>
        <v>0</v>
      </c>
      <c r="J321" s="51"/>
      <c r="K321" s="51"/>
      <c r="L321" s="51">
        <f t="shared" si="83"/>
        <v>0</v>
      </c>
    </row>
    <row r="322" spans="2:12" x14ac:dyDescent="0.35">
      <c r="B322" s="51"/>
      <c r="C322" s="51">
        <v>2.52</v>
      </c>
      <c r="D322" s="51">
        <v>0.6</v>
      </c>
      <c r="E322" s="51">
        <f t="shared" si="81"/>
        <v>1.512</v>
      </c>
      <c r="F322" s="51" t="s">
        <v>315</v>
      </c>
      <c r="G322" s="51"/>
      <c r="H322" s="51"/>
      <c r="I322" s="51">
        <f t="shared" si="82"/>
        <v>0</v>
      </c>
      <c r="J322" s="51"/>
      <c r="K322" s="51"/>
      <c r="L322" s="51">
        <f t="shared" si="83"/>
        <v>0</v>
      </c>
    </row>
    <row r="323" spans="2:12" x14ac:dyDescent="0.35">
      <c r="B323" s="51"/>
      <c r="C323" s="51">
        <v>1.96</v>
      </c>
      <c r="D323" s="51">
        <v>1</v>
      </c>
      <c r="E323" s="51">
        <f t="shared" si="81"/>
        <v>1.96</v>
      </c>
      <c r="F323" s="51"/>
      <c r="G323" s="51"/>
      <c r="H323" s="51"/>
      <c r="I323" s="51">
        <f t="shared" si="82"/>
        <v>0</v>
      </c>
      <c r="J323" s="51"/>
      <c r="K323" s="51"/>
      <c r="L323" s="51">
        <f t="shared" si="83"/>
        <v>0</v>
      </c>
    </row>
    <row r="324" spans="2:12" x14ac:dyDescent="0.35">
      <c r="B324" s="51"/>
      <c r="C324" s="51"/>
      <c r="D324" s="51"/>
      <c r="E324" s="51">
        <f t="shared" si="81"/>
        <v>0</v>
      </c>
      <c r="F324" s="51"/>
      <c r="G324" s="51"/>
      <c r="H324" s="51"/>
      <c r="I324" s="51">
        <f t="shared" si="82"/>
        <v>0</v>
      </c>
      <c r="J324" s="51"/>
      <c r="K324" s="51"/>
      <c r="L324" s="51">
        <f t="shared" si="83"/>
        <v>0</v>
      </c>
    </row>
    <row r="325" spans="2:12" x14ac:dyDescent="0.35">
      <c r="B325" s="51" t="s">
        <v>317</v>
      </c>
      <c r="C325" s="51">
        <v>3.2</v>
      </c>
      <c r="D325" s="51">
        <v>3.65</v>
      </c>
      <c r="E325" s="51">
        <f t="shared" si="81"/>
        <v>11.68</v>
      </c>
      <c r="F325" s="51" t="s">
        <v>313</v>
      </c>
      <c r="G325" s="51"/>
      <c r="H325" s="51"/>
      <c r="I325" s="51">
        <f t="shared" si="82"/>
        <v>0</v>
      </c>
      <c r="J325" s="51"/>
      <c r="K325" s="51"/>
      <c r="L325" s="51">
        <f t="shared" si="83"/>
        <v>0</v>
      </c>
    </row>
    <row r="326" spans="2:12" x14ac:dyDescent="0.35">
      <c r="B326" s="51"/>
      <c r="C326" s="51"/>
      <c r="D326" s="51"/>
      <c r="E326" s="51">
        <f t="shared" si="81"/>
        <v>0</v>
      </c>
      <c r="F326" s="51" t="s">
        <v>315</v>
      </c>
      <c r="G326" s="51"/>
      <c r="H326" s="51"/>
      <c r="I326" s="51">
        <f t="shared" si="82"/>
        <v>0</v>
      </c>
      <c r="J326" s="51"/>
      <c r="K326" s="51"/>
      <c r="L326" s="51">
        <f t="shared" si="83"/>
        <v>0</v>
      </c>
    </row>
    <row r="327" spans="2:12" x14ac:dyDescent="0.35">
      <c r="B327" s="51" t="s">
        <v>318</v>
      </c>
      <c r="C327" s="51">
        <v>3.22</v>
      </c>
      <c r="D327" s="51">
        <v>3.2</v>
      </c>
      <c r="E327" s="51">
        <f t="shared" si="81"/>
        <v>10.304000000000002</v>
      </c>
      <c r="F327" s="51"/>
      <c r="G327" s="51"/>
      <c r="H327" s="51"/>
      <c r="I327" s="51">
        <f t="shared" si="82"/>
        <v>0</v>
      </c>
      <c r="J327" s="51"/>
      <c r="K327" s="51"/>
      <c r="L327" s="51">
        <f t="shared" si="83"/>
        <v>0</v>
      </c>
    </row>
    <row r="328" spans="2:12" x14ac:dyDescent="0.35">
      <c r="B328" s="51"/>
      <c r="C328" s="51">
        <v>1.39</v>
      </c>
      <c r="D328" s="51">
        <v>0.6</v>
      </c>
      <c r="E328" s="51">
        <f t="shared" si="81"/>
        <v>0.83399999999999996</v>
      </c>
      <c r="F328" s="51" t="s">
        <v>313</v>
      </c>
      <c r="G328" s="51"/>
      <c r="H328" s="51"/>
      <c r="I328" s="51">
        <f t="shared" si="82"/>
        <v>0</v>
      </c>
      <c r="J328" s="51"/>
      <c r="K328" s="51"/>
      <c r="L328" s="51">
        <f t="shared" si="83"/>
        <v>0</v>
      </c>
    </row>
    <row r="329" spans="2:12" x14ac:dyDescent="0.35">
      <c r="B329" s="51"/>
      <c r="C329" s="51"/>
      <c r="D329" s="51"/>
      <c r="E329" s="51">
        <f t="shared" si="81"/>
        <v>0</v>
      </c>
      <c r="F329" s="51" t="s">
        <v>315</v>
      </c>
      <c r="G329" s="51"/>
      <c r="H329" s="51"/>
      <c r="I329" s="51">
        <f t="shared" si="82"/>
        <v>0</v>
      </c>
      <c r="J329" s="51"/>
      <c r="K329" s="51"/>
      <c r="L329" s="51">
        <f t="shared" si="83"/>
        <v>0</v>
      </c>
    </row>
    <row r="330" spans="2:12" x14ac:dyDescent="0.35">
      <c r="B330" s="51"/>
      <c r="C330" s="51"/>
      <c r="D330" s="51"/>
      <c r="E330" s="51">
        <f t="shared" si="81"/>
        <v>0</v>
      </c>
      <c r="F330" s="51"/>
      <c r="G330" s="51"/>
      <c r="H330" s="51"/>
      <c r="I330" s="51">
        <f t="shared" si="82"/>
        <v>0</v>
      </c>
      <c r="J330" s="51"/>
      <c r="K330" s="51"/>
      <c r="L330" s="51">
        <f t="shared" si="83"/>
        <v>0</v>
      </c>
    </row>
    <row r="331" spans="2:12" x14ac:dyDescent="0.35">
      <c r="B331" s="51" t="s">
        <v>319</v>
      </c>
      <c r="C331" s="51"/>
      <c r="D331" s="51"/>
      <c r="E331" s="51">
        <f t="shared" si="81"/>
        <v>0</v>
      </c>
      <c r="F331" s="51" t="s">
        <v>320</v>
      </c>
      <c r="G331" s="51"/>
      <c r="H331" s="51"/>
      <c r="I331" s="51">
        <f t="shared" si="82"/>
        <v>0</v>
      </c>
      <c r="J331" s="51"/>
      <c r="K331" s="51"/>
      <c r="L331" s="51">
        <f t="shared" si="83"/>
        <v>0</v>
      </c>
    </row>
    <row r="332" spans="2:12" x14ac:dyDescent="0.35">
      <c r="B332" s="51"/>
      <c r="C332" s="51"/>
      <c r="D332" s="51"/>
      <c r="E332" s="51">
        <f>C332*D332</f>
        <v>0</v>
      </c>
      <c r="F332" s="51" t="s">
        <v>320</v>
      </c>
      <c r="G332" s="51"/>
      <c r="H332" s="51"/>
      <c r="I332" s="51">
        <f>G332*H332</f>
        <v>0</v>
      </c>
      <c r="J332" s="51"/>
      <c r="K332" s="51"/>
      <c r="L332" s="51">
        <f>J332*K332</f>
        <v>0</v>
      </c>
    </row>
    <row r="333" spans="2:12" x14ac:dyDescent="0.35">
      <c r="B333" s="51"/>
      <c r="C333" s="51"/>
      <c r="D333" s="51"/>
      <c r="E333" s="51">
        <f>C333*D333</f>
        <v>0</v>
      </c>
      <c r="F333" s="51" t="s">
        <v>320</v>
      </c>
      <c r="G333" s="51"/>
      <c r="H333" s="51"/>
      <c r="I333" s="51">
        <f>G333*H333</f>
        <v>0</v>
      </c>
      <c r="J333" s="51"/>
      <c r="K333" s="51"/>
      <c r="L333" s="51">
        <f>J333*K333</f>
        <v>0</v>
      </c>
    </row>
    <row r="334" spans="2:12" x14ac:dyDescent="0.35">
      <c r="B334" s="51" t="s">
        <v>428</v>
      </c>
      <c r="C334" s="51">
        <v>2.44</v>
      </c>
      <c r="D334" s="51">
        <v>1.53</v>
      </c>
      <c r="E334" s="51">
        <f>C334*D334</f>
        <v>3.7332000000000001</v>
      </c>
      <c r="F334" s="51" t="s">
        <v>320</v>
      </c>
      <c r="G334" s="51"/>
      <c r="H334" s="51"/>
      <c r="I334" s="51">
        <f>G334*H334</f>
        <v>0</v>
      </c>
      <c r="J334" s="51"/>
      <c r="K334" s="51"/>
      <c r="L334" s="51">
        <f>J334*K334</f>
        <v>0</v>
      </c>
    </row>
    <row r="335" spans="2:12" x14ac:dyDescent="0.35">
      <c r="B335" s="51" t="s">
        <v>321</v>
      </c>
      <c r="C335" s="51">
        <v>1.53</v>
      </c>
      <c r="D335" s="51">
        <v>2.44</v>
      </c>
      <c r="E335" s="51">
        <f t="shared" ref="E335:E337" si="84">C335*D335</f>
        <v>3.7332000000000001</v>
      </c>
      <c r="F335" s="51" t="s">
        <v>320</v>
      </c>
      <c r="G335" s="51"/>
      <c r="H335" s="51"/>
      <c r="I335" s="51">
        <f t="shared" ref="I335:I337" si="85">G335*H335</f>
        <v>0</v>
      </c>
      <c r="J335" s="51"/>
      <c r="K335" s="51"/>
      <c r="L335" s="51">
        <f t="shared" ref="L335:L337" si="86">J335*K335</f>
        <v>0</v>
      </c>
    </row>
    <row r="336" spans="2:12" x14ac:dyDescent="0.35">
      <c r="B336" s="51" t="s">
        <v>322</v>
      </c>
      <c r="C336" s="51">
        <v>1.53</v>
      </c>
      <c r="D336" s="51">
        <v>2.44</v>
      </c>
      <c r="E336" s="51">
        <f t="shared" si="84"/>
        <v>3.7332000000000001</v>
      </c>
      <c r="F336" s="51" t="s">
        <v>320</v>
      </c>
      <c r="G336" s="51"/>
      <c r="H336" s="51"/>
      <c r="I336" s="51">
        <f t="shared" si="85"/>
        <v>0</v>
      </c>
      <c r="J336" s="51"/>
      <c r="K336" s="51"/>
      <c r="L336" s="51">
        <f t="shared" si="86"/>
        <v>0</v>
      </c>
    </row>
    <row r="337" spans="2:12" x14ac:dyDescent="0.35">
      <c r="B337" s="51" t="s">
        <v>326</v>
      </c>
      <c r="C337" s="51"/>
      <c r="D337" s="51"/>
      <c r="E337" s="51">
        <f t="shared" si="84"/>
        <v>0</v>
      </c>
      <c r="F337" s="51"/>
      <c r="G337" s="51"/>
      <c r="H337" s="51"/>
      <c r="I337" s="51">
        <f t="shared" si="85"/>
        <v>0</v>
      </c>
      <c r="J337" s="51"/>
      <c r="K337" s="51"/>
      <c r="L337" s="51">
        <f t="shared" si="86"/>
        <v>0</v>
      </c>
    </row>
    <row r="338" spans="2:12" x14ac:dyDescent="0.35">
      <c r="B338" s="51"/>
      <c r="C338" s="51"/>
      <c r="D338" s="51"/>
      <c r="E338" s="51">
        <f>C338*D338</f>
        <v>0</v>
      </c>
      <c r="F338" s="51"/>
      <c r="G338" s="51"/>
      <c r="H338" s="51"/>
      <c r="I338" s="51">
        <f>G338*H338</f>
        <v>0</v>
      </c>
      <c r="J338" s="51"/>
      <c r="K338" s="51"/>
      <c r="L338" s="51">
        <f>J338*K338</f>
        <v>0</v>
      </c>
    </row>
    <row r="339" spans="2:12" x14ac:dyDescent="0.35">
      <c r="B339" s="51"/>
      <c r="C339" s="51"/>
      <c r="D339" s="51"/>
      <c r="E339" s="51">
        <f>C339*D339</f>
        <v>0</v>
      </c>
      <c r="F339" s="51"/>
      <c r="G339" s="51"/>
      <c r="H339" s="51"/>
      <c r="I339" s="51">
        <f>G339*H339</f>
        <v>0</v>
      </c>
      <c r="J339" s="51"/>
      <c r="K339" s="51"/>
      <c r="L339" s="51">
        <f>J339*K339</f>
        <v>0</v>
      </c>
    </row>
    <row r="340" spans="2:12" x14ac:dyDescent="0.35">
      <c r="B340" s="51" t="s">
        <v>323</v>
      </c>
      <c r="C340" s="51">
        <v>3.08</v>
      </c>
      <c r="D340" s="51">
        <v>1</v>
      </c>
      <c r="E340" s="51">
        <f t="shared" ref="E340:E343" si="87">C340*D340</f>
        <v>3.08</v>
      </c>
      <c r="F340" s="51"/>
      <c r="G340" s="51"/>
      <c r="H340" s="51"/>
      <c r="I340" s="51">
        <f t="shared" ref="I340:I348" si="88">G340*H340</f>
        <v>0</v>
      </c>
      <c r="J340" s="51"/>
      <c r="K340" s="51"/>
      <c r="L340" s="51">
        <f t="shared" ref="L340:L348" si="89">J340*K340</f>
        <v>0</v>
      </c>
    </row>
    <row r="341" spans="2:12" x14ac:dyDescent="0.35">
      <c r="B341" s="51" t="s">
        <v>327</v>
      </c>
      <c r="C341" s="51"/>
      <c r="D341" s="51"/>
      <c r="E341" s="51">
        <f t="shared" si="87"/>
        <v>0</v>
      </c>
      <c r="F341" s="51"/>
      <c r="G341" s="51"/>
      <c r="H341" s="51"/>
      <c r="I341" s="51">
        <f t="shared" si="88"/>
        <v>0</v>
      </c>
      <c r="J341" s="51"/>
      <c r="K341" s="51"/>
      <c r="L341" s="51">
        <f t="shared" si="89"/>
        <v>0</v>
      </c>
    </row>
    <row r="342" spans="2:12" x14ac:dyDescent="0.35">
      <c r="B342" s="51" t="s">
        <v>324</v>
      </c>
      <c r="C342" s="51"/>
      <c r="D342" s="51"/>
      <c r="E342" s="51">
        <f t="shared" si="87"/>
        <v>0</v>
      </c>
      <c r="F342" s="51"/>
      <c r="G342" s="51"/>
      <c r="H342" s="51"/>
      <c r="I342" s="51">
        <f t="shared" si="88"/>
        <v>0</v>
      </c>
      <c r="J342" s="51"/>
      <c r="K342" s="51"/>
      <c r="L342" s="51">
        <f t="shared" si="89"/>
        <v>0</v>
      </c>
    </row>
    <row r="343" spans="2:12" x14ac:dyDescent="0.35">
      <c r="B343" s="51" t="s">
        <v>325</v>
      </c>
      <c r="C343" s="51"/>
      <c r="D343" s="51"/>
      <c r="E343" s="51">
        <f t="shared" si="87"/>
        <v>0</v>
      </c>
      <c r="F343" s="51"/>
      <c r="G343" s="51"/>
      <c r="H343" s="51"/>
      <c r="I343" s="51">
        <f t="shared" si="88"/>
        <v>0</v>
      </c>
      <c r="J343" s="51"/>
      <c r="K343" s="51"/>
      <c r="L343" s="51">
        <f t="shared" si="89"/>
        <v>0</v>
      </c>
    </row>
    <row r="344" spans="2:12" x14ac:dyDescent="0.35">
      <c r="B344" s="51"/>
      <c r="C344" s="51"/>
      <c r="D344" s="51"/>
      <c r="E344" s="51">
        <f>C344*D344</f>
        <v>0</v>
      </c>
      <c r="F344" s="51"/>
      <c r="G344" s="51"/>
      <c r="H344" s="51"/>
      <c r="I344" s="51">
        <f t="shared" si="88"/>
        <v>0</v>
      </c>
      <c r="J344" s="51"/>
      <c r="K344" s="51"/>
      <c r="L344" s="51">
        <f t="shared" si="89"/>
        <v>0</v>
      </c>
    </row>
    <row r="345" spans="2:12" x14ac:dyDescent="0.35">
      <c r="B345" s="51" t="s">
        <v>328</v>
      </c>
      <c r="C345" s="51"/>
      <c r="D345" s="51"/>
      <c r="E345" s="51">
        <f>C345*D345</f>
        <v>0</v>
      </c>
      <c r="F345" s="51"/>
      <c r="G345" s="51"/>
      <c r="H345" s="51"/>
      <c r="I345" s="51">
        <f t="shared" si="88"/>
        <v>0</v>
      </c>
      <c r="J345" s="51"/>
      <c r="K345" s="51"/>
      <c r="L345" s="51">
        <f t="shared" si="89"/>
        <v>0</v>
      </c>
    </row>
    <row r="346" spans="2:12" x14ac:dyDescent="0.35">
      <c r="B346" s="51"/>
      <c r="C346" s="51"/>
      <c r="D346" s="51"/>
      <c r="E346" s="51">
        <f t="shared" ref="E346:E348" si="90">C346*D346</f>
        <v>0</v>
      </c>
      <c r="F346" s="51"/>
      <c r="G346" s="51"/>
      <c r="H346" s="51"/>
      <c r="I346" s="51">
        <f t="shared" si="88"/>
        <v>0</v>
      </c>
      <c r="J346" s="51"/>
      <c r="K346" s="51"/>
      <c r="L346" s="51">
        <f t="shared" si="89"/>
        <v>0</v>
      </c>
    </row>
    <row r="347" spans="2:12" x14ac:dyDescent="0.35">
      <c r="B347" s="51"/>
      <c r="C347" s="51"/>
      <c r="D347" s="51"/>
      <c r="E347" s="51">
        <f t="shared" si="90"/>
        <v>0</v>
      </c>
      <c r="F347" s="51"/>
      <c r="G347" s="51"/>
      <c r="H347" s="51"/>
      <c r="I347" s="51">
        <f t="shared" si="88"/>
        <v>0</v>
      </c>
      <c r="J347" s="51"/>
      <c r="K347" s="51"/>
      <c r="L347" s="51">
        <f t="shared" si="89"/>
        <v>0</v>
      </c>
    </row>
    <row r="348" spans="2:12" x14ac:dyDescent="0.35">
      <c r="B348" s="51"/>
      <c r="C348" s="51"/>
      <c r="D348" s="51"/>
      <c r="E348" s="51">
        <f t="shared" si="90"/>
        <v>0</v>
      </c>
      <c r="F348" s="51"/>
      <c r="G348" s="51"/>
      <c r="H348" s="51"/>
      <c r="I348" s="51">
        <f t="shared" si="88"/>
        <v>0</v>
      </c>
      <c r="J348" s="51"/>
      <c r="K348" s="51"/>
      <c r="L348" s="51">
        <f t="shared" si="89"/>
        <v>0</v>
      </c>
    </row>
    <row r="349" spans="2:12" x14ac:dyDescent="0.35">
      <c r="B349" s="51" t="s">
        <v>150</v>
      </c>
      <c r="C349" s="51"/>
      <c r="D349" s="51">
        <f>E349*10.764</f>
        <v>934.85555279999994</v>
      </c>
      <c r="E349" s="68">
        <f>SUM(E313:E348)</f>
        <v>86.850200000000001</v>
      </c>
      <c r="F349" s="51"/>
      <c r="G349" s="51"/>
      <c r="H349" s="51">
        <f>I349*10.764</f>
        <v>64.018889999999999</v>
      </c>
      <c r="I349" s="67">
        <f>SUM(I313:I348)</f>
        <v>5.9474999999999998</v>
      </c>
      <c r="J349" s="51"/>
      <c r="K349" s="51">
        <f>L349*10.764</f>
        <v>0</v>
      </c>
      <c r="L349" s="66">
        <f>SUM(L313:L348)</f>
        <v>0</v>
      </c>
    </row>
    <row r="351" spans="2:12" x14ac:dyDescent="0.35">
      <c r="D351" s="50">
        <f>D349+H349</f>
        <v>998.8744428</v>
      </c>
      <c r="E351" s="50">
        <f>E349+I349</f>
        <v>92.797700000000006</v>
      </c>
    </row>
  </sheetData>
  <mergeCells count="44">
    <mergeCell ref="P46:Q46"/>
    <mergeCell ref="P48:R48"/>
    <mergeCell ref="C2:D2"/>
    <mergeCell ref="C4:E4"/>
    <mergeCell ref="G4:I4"/>
    <mergeCell ref="J4:L4"/>
    <mergeCell ref="C46:D46"/>
    <mergeCell ref="T48:V48"/>
    <mergeCell ref="W48:Y48"/>
    <mergeCell ref="C92:D92"/>
    <mergeCell ref="C93:E93"/>
    <mergeCell ref="G93:I93"/>
    <mergeCell ref="J93:L93"/>
    <mergeCell ref="P92:Q92"/>
    <mergeCell ref="C48:E48"/>
    <mergeCell ref="G48:I48"/>
    <mergeCell ref="J48:L48"/>
    <mergeCell ref="W94:Y94"/>
    <mergeCell ref="C136:E136"/>
    <mergeCell ref="G136:I136"/>
    <mergeCell ref="J136:L136"/>
    <mergeCell ref="C135:J135"/>
    <mergeCell ref="P136:Q136"/>
    <mergeCell ref="J179:L179"/>
    <mergeCell ref="C221:D221"/>
    <mergeCell ref="P94:R94"/>
    <mergeCell ref="T94:V94"/>
    <mergeCell ref="T138:V138"/>
    <mergeCell ref="W138:Y138"/>
    <mergeCell ref="C310:J310"/>
    <mergeCell ref="C311:E311"/>
    <mergeCell ref="G311:I311"/>
    <mergeCell ref="J311:L311"/>
    <mergeCell ref="C267:D267"/>
    <mergeCell ref="C268:E268"/>
    <mergeCell ref="G268:I268"/>
    <mergeCell ref="J268:L268"/>
    <mergeCell ref="P138:R138"/>
    <mergeCell ref="C223:E223"/>
    <mergeCell ref="G223:I223"/>
    <mergeCell ref="J223:L223"/>
    <mergeCell ref="C178:J178"/>
    <mergeCell ref="C179:E179"/>
    <mergeCell ref="G179:I17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78"/>
  <sheetViews>
    <sheetView topLeftCell="I4" zoomScale="85" zoomScaleNormal="85" workbookViewId="0">
      <selection activeCell="D13" sqref="D13"/>
    </sheetView>
  </sheetViews>
  <sheetFormatPr defaultColWidth="9.1796875" defaultRowHeight="14.5" x14ac:dyDescent="0.35"/>
  <cols>
    <col min="1" max="1" width="9.1796875" style="50"/>
    <col min="2" max="2" width="12.26953125" style="50" customWidth="1"/>
    <col min="3" max="16384" width="9.1796875" style="50"/>
  </cols>
  <sheetData>
    <row r="2" spans="1:25" ht="29.5" customHeight="1" x14ac:dyDescent="0.35">
      <c r="B2" s="63" t="s">
        <v>304</v>
      </c>
      <c r="C2" s="249" t="s">
        <v>460</v>
      </c>
      <c r="D2" s="249"/>
      <c r="O2" s="63" t="s">
        <v>304</v>
      </c>
      <c r="P2" s="249" t="s">
        <v>455</v>
      </c>
      <c r="Q2" s="249"/>
    </row>
    <row r="3" spans="1:25" x14ac:dyDescent="0.35">
      <c r="D3" s="64"/>
      <c r="E3" s="64"/>
      <c r="F3" s="64"/>
      <c r="G3" s="64"/>
      <c r="H3" s="64"/>
      <c r="I3" s="64"/>
      <c r="Q3" s="64"/>
      <c r="R3" s="64"/>
      <c r="S3" s="64"/>
      <c r="T3" s="64"/>
      <c r="U3" s="64"/>
      <c r="V3" s="64"/>
    </row>
    <row r="4" spans="1:25" x14ac:dyDescent="0.35">
      <c r="A4" s="63" t="s">
        <v>66</v>
      </c>
      <c r="B4" s="65" t="s">
        <v>305</v>
      </c>
      <c r="C4" s="247" t="s">
        <v>306</v>
      </c>
      <c r="D4" s="247"/>
      <c r="E4" s="247"/>
      <c r="F4" s="65"/>
      <c r="G4" s="248" t="s">
        <v>307</v>
      </c>
      <c r="H4" s="248"/>
      <c r="I4" s="248"/>
      <c r="J4" s="246" t="s">
        <v>308</v>
      </c>
      <c r="K4" s="246"/>
      <c r="L4" s="246"/>
      <c r="N4" s="63" t="s">
        <v>66</v>
      </c>
      <c r="O4" s="65" t="s">
        <v>305</v>
      </c>
      <c r="P4" s="247" t="s">
        <v>306</v>
      </c>
      <c r="Q4" s="247"/>
      <c r="R4" s="247"/>
      <c r="S4" s="65"/>
      <c r="T4" s="248" t="s">
        <v>307</v>
      </c>
      <c r="U4" s="248"/>
      <c r="V4" s="248"/>
      <c r="W4" s="246" t="s">
        <v>308</v>
      </c>
      <c r="X4" s="246"/>
      <c r="Y4" s="246"/>
    </row>
    <row r="5" spans="1:25" x14ac:dyDescent="0.35">
      <c r="A5" s="63">
        <v>2</v>
      </c>
      <c r="B5" s="65"/>
      <c r="C5" s="65" t="s">
        <v>309</v>
      </c>
      <c r="D5" s="65" t="s">
        <v>310</v>
      </c>
      <c r="E5" s="65" t="s">
        <v>311</v>
      </c>
      <c r="F5" s="65"/>
      <c r="G5" s="65" t="s">
        <v>309</v>
      </c>
      <c r="H5" s="65" t="s">
        <v>310</v>
      </c>
      <c r="I5" s="65" t="s">
        <v>311</v>
      </c>
      <c r="J5" s="65" t="s">
        <v>309</v>
      </c>
      <c r="K5" s="65" t="s">
        <v>310</v>
      </c>
      <c r="L5" s="65" t="s">
        <v>311</v>
      </c>
      <c r="N5" s="63">
        <v>1</v>
      </c>
      <c r="O5" s="65"/>
      <c r="P5" s="65" t="s">
        <v>309</v>
      </c>
      <c r="Q5" s="65" t="s">
        <v>310</v>
      </c>
      <c r="R5" s="65" t="s">
        <v>311</v>
      </c>
      <c r="S5" s="65"/>
      <c r="T5" s="65" t="s">
        <v>309</v>
      </c>
      <c r="U5" s="65" t="s">
        <v>310</v>
      </c>
      <c r="V5" s="65" t="s">
        <v>311</v>
      </c>
      <c r="W5" s="65" t="s">
        <v>309</v>
      </c>
      <c r="X5" s="65" t="s">
        <v>310</v>
      </c>
      <c r="Y5" s="65" t="s">
        <v>311</v>
      </c>
    </row>
    <row r="6" spans="1:25" x14ac:dyDescent="0.35">
      <c r="B6" s="51" t="s">
        <v>312</v>
      </c>
      <c r="C6" s="51">
        <v>3.35</v>
      </c>
      <c r="D6" s="51">
        <v>6.03</v>
      </c>
      <c r="E6" s="51">
        <f>C6*D6</f>
        <v>20.200500000000002</v>
      </c>
      <c r="F6" s="51" t="s">
        <v>329</v>
      </c>
      <c r="G6" s="51"/>
      <c r="H6" s="51"/>
      <c r="I6" s="51">
        <f>G6*H6</f>
        <v>0</v>
      </c>
      <c r="J6" s="51"/>
      <c r="K6" s="51"/>
      <c r="L6" s="51">
        <f>J6*K6</f>
        <v>0</v>
      </c>
      <c r="O6" s="51" t="s">
        <v>312</v>
      </c>
      <c r="P6" s="51">
        <v>3.35</v>
      </c>
      <c r="Q6" s="51">
        <v>3.64</v>
      </c>
      <c r="R6" s="51">
        <f>P6*Q6</f>
        <v>12.194000000000001</v>
      </c>
      <c r="S6" s="51" t="s">
        <v>399</v>
      </c>
      <c r="T6" s="51">
        <v>3.2</v>
      </c>
      <c r="U6" s="51">
        <v>1.83</v>
      </c>
      <c r="V6" s="51">
        <f>T6*U6</f>
        <v>5.8560000000000008</v>
      </c>
      <c r="W6" s="51"/>
      <c r="X6" s="51"/>
      <c r="Y6" s="51">
        <f>W6*X6</f>
        <v>0</v>
      </c>
    </row>
    <row r="7" spans="1:25" x14ac:dyDescent="0.35">
      <c r="B7" s="51"/>
      <c r="C7" s="51">
        <v>2</v>
      </c>
      <c r="D7" s="51">
        <v>0.65</v>
      </c>
      <c r="E7" s="51">
        <f t="shared" ref="E7:E41" si="0">C7*D7</f>
        <v>1.3</v>
      </c>
      <c r="F7" s="51" t="s">
        <v>329</v>
      </c>
      <c r="G7" s="51"/>
      <c r="H7" s="51"/>
      <c r="I7" s="51">
        <f t="shared" ref="I7:I41" si="1">G7*H7</f>
        <v>0</v>
      </c>
      <c r="J7" s="51"/>
      <c r="K7" s="51"/>
      <c r="L7" s="51">
        <f t="shared" ref="L7:L41" si="2">J7*K7</f>
        <v>0</v>
      </c>
      <c r="O7" s="51"/>
      <c r="P7" s="51">
        <v>2.0499999999999998</v>
      </c>
      <c r="Q7" s="51">
        <v>2.4</v>
      </c>
      <c r="R7" s="51">
        <f t="shared" ref="R7:R24" si="3">P7*Q7</f>
        <v>4.919999999999999</v>
      </c>
      <c r="S7" s="51" t="s">
        <v>329</v>
      </c>
      <c r="T7" s="51"/>
      <c r="U7" s="51"/>
      <c r="V7" s="51">
        <f t="shared" ref="V7:V24" si="4">T7*U7</f>
        <v>0</v>
      </c>
      <c r="W7" s="51"/>
      <c r="X7" s="51"/>
      <c r="Y7" s="51">
        <f t="shared" ref="Y7:Y24" si="5">W7*X7</f>
        <v>0</v>
      </c>
    </row>
    <row r="8" spans="1:25" x14ac:dyDescent="0.35">
      <c r="B8" s="51"/>
      <c r="C8" s="51">
        <v>2.31</v>
      </c>
      <c r="D8" s="51">
        <v>0.8</v>
      </c>
      <c r="E8" s="51">
        <f t="shared" si="0"/>
        <v>1.8480000000000001</v>
      </c>
      <c r="F8" s="51"/>
      <c r="G8" s="51"/>
      <c r="H8" s="51"/>
      <c r="I8" s="51">
        <f t="shared" si="1"/>
        <v>0</v>
      </c>
      <c r="J8" s="51"/>
      <c r="K8" s="51"/>
      <c r="L8" s="51">
        <f t="shared" si="2"/>
        <v>0</v>
      </c>
      <c r="O8" s="51"/>
      <c r="P8" s="51">
        <v>2.31</v>
      </c>
      <c r="Q8" s="51">
        <v>0.8</v>
      </c>
      <c r="R8" s="51">
        <f t="shared" si="3"/>
        <v>1.8480000000000001</v>
      </c>
      <c r="S8" s="51"/>
      <c r="T8" s="51"/>
      <c r="U8" s="51"/>
      <c r="V8" s="51">
        <f t="shared" si="4"/>
        <v>0</v>
      </c>
      <c r="W8" s="51"/>
      <c r="X8" s="51"/>
      <c r="Y8" s="51">
        <f t="shared" si="5"/>
        <v>0</v>
      </c>
    </row>
    <row r="9" spans="1:25" x14ac:dyDescent="0.35">
      <c r="B9" s="51" t="s">
        <v>426</v>
      </c>
      <c r="C9" s="51">
        <v>0.91</v>
      </c>
      <c r="D9" s="51">
        <v>3.39</v>
      </c>
      <c r="E9" s="51">
        <f t="shared" si="0"/>
        <v>3.0849000000000002</v>
      </c>
      <c r="F9" s="51" t="s">
        <v>313</v>
      </c>
      <c r="G9" s="51"/>
      <c r="H9" s="51"/>
      <c r="I9" s="51">
        <f t="shared" si="1"/>
        <v>0</v>
      </c>
      <c r="J9" s="51"/>
      <c r="K9" s="51"/>
      <c r="L9" s="51">
        <f t="shared" si="2"/>
        <v>0</v>
      </c>
      <c r="O9" s="51"/>
      <c r="P9" s="51">
        <v>2</v>
      </c>
      <c r="Q9" s="51">
        <v>65</v>
      </c>
      <c r="R9" s="51">
        <f t="shared" si="3"/>
        <v>130</v>
      </c>
      <c r="S9" s="51" t="s">
        <v>313</v>
      </c>
      <c r="T9" s="51"/>
      <c r="U9" s="51"/>
      <c r="V9" s="51">
        <f t="shared" si="4"/>
        <v>0</v>
      </c>
      <c r="W9" s="51"/>
      <c r="X9" s="51"/>
      <c r="Y9" s="51">
        <f t="shared" si="5"/>
        <v>0</v>
      </c>
    </row>
    <row r="10" spans="1:25" x14ac:dyDescent="0.35">
      <c r="B10" s="51" t="s">
        <v>314</v>
      </c>
      <c r="C10" s="51">
        <v>2.44</v>
      </c>
      <c r="D10" s="51">
        <v>3.05</v>
      </c>
      <c r="E10" s="51">
        <f t="shared" si="0"/>
        <v>7.4419999999999993</v>
      </c>
      <c r="F10" s="51" t="s">
        <v>313</v>
      </c>
      <c r="G10" s="51"/>
      <c r="H10" s="51"/>
      <c r="I10" s="51">
        <f t="shared" si="1"/>
        <v>0</v>
      </c>
      <c r="J10" s="51"/>
      <c r="K10" s="51"/>
      <c r="L10" s="51">
        <f t="shared" si="2"/>
        <v>0</v>
      </c>
      <c r="O10" s="51" t="s">
        <v>461</v>
      </c>
      <c r="P10" s="51">
        <v>2.44</v>
      </c>
      <c r="Q10" s="51">
        <v>3.05</v>
      </c>
      <c r="R10" s="51">
        <f t="shared" si="3"/>
        <v>7.4419999999999993</v>
      </c>
      <c r="S10" s="51" t="s">
        <v>313</v>
      </c>
      <c r="T10" s="51"/>
      <c r="U10" s="51"/>
      <c r="V10" s="51">
        <f t="shared" si="4"/>
        <v>0</v>
      </c>
      <c r="W10" s="51"/>
      <c r="X10" s="51"/>
      <c r="Y10" s="51">
        <f t="shared" si="5"/>
        <v>0</v>
      </c>
    </row>
    <row r="11" spans="1:25" x14ac:dyDescent="0.35">
      <c r="B11" s="51" t="s">
        <v>427</v>
      </c>
      <c r="C11" s="51">
        <v>2.44</v>
      </c>
      <c r="D11" s="51">
        <v>1.23</v>
      </c>
      <c r="E11" s="51">
        <f t="shared" si="0"/>
        <v>3.0011999999999999</v>
      </c>
      <c r="F11" s="51" t="s">
        <v>315</v>
      </c>
      <c r="G11" s="51"/>
      <c r="H11" s="51"/>
      <c r="I11" s="51">
        <f t="shared" si="1"/>
        <v>0</v>
      </c>
      <c r="J11" s="51"/>
      <c r="K11" s="51"/>
      <c r="L11" s="51">
        <f t="shared" si="2"/>
        <v>0</v>
      </c>
      <c r="O11" s="51" t="s">
        <v>427</v>
      </c>
      <c r="P11" s="51">
        <v>2.44</v>
      </c>
      <c r="Q11" s="51">
        <v>1.23</v>
      </c>
      <c r="R11" s="51">
        <f t="shared" si="3"/>
        <v>3.0011999999999999</v>
      </c>
      <c r="S11" s="51" t="s">
        <v>315</v>
      </c>
      <c r="T11" s="51"/>
      <c r="U11" s="51"/>
      <c r="V11" s="51">
        <f t="shared" si="4"/>
        <v>0</v>
      </c>
      <c r="W11" s="51"/>
      <c r="X11" s="51"/>
      <c r="Y11" s="51">
        <f t="shared" si="5"/>
        <v>0</v>
      </c>
    </row>
    <row r="12" spans="1:25" x14ac:dyDescent="0.35">
      <c r="B12" s="51" t="s">
        <v>456</v>
      </c>
      <c r="C12" s="51">
        <v>3.2</v>
      </c>
      <c r="D12" s="51">
        <v>3.05</v>
      </c>
      <c r="E12" s="51">
        <f t="shared" si="0"/>
        <v>9.76</v>
      </c>
      <c r="F12" s="51"/>
      <c r="G12" s="51"/>
      <c r="H12" s="51"/>
      <c r="I12" s="51">
        <f t="shared" si="1"/>
        <v>0</v>
      </c>
      <c r="J12" s="51"/>
      <c r="K12" s="51"/>
      <c r="L12" s="51">
        <f t="shared" si="2"/>
        <v>0</v>
      </c>
      <c r="O12" s="51" t="s">
        <v>431</v>
      </c>
      <c r="P12" s="51">
        <v>2.2000000000000002</v>
      </c>
      <c r="Q12" s="51">
        <v>2.5499999999999998</v>
      </c>
      <c r="R12" s="51">
        <f t="shared" si="3"/>
        <v>5.61</v>
      </c>
      <c r="S12" s="51"/>
      <c r="T12" s="51"/>
      <c r="U12" s="51"/>
      <c r="V12" s="51">
        <f t="shared" si="4"/>
        <v>0</v>
      </c>
      <c r="W12" s="51"/>
      <c r="X12" s="51"/>
      <c r="Y12" s="51">
        <f t="shared" si="5"/>
        <v>0</v>
      </c>
    </row>
    <row r="13" spans="1:25" x14ac:dyDescent="0.35">
      <c r="B13" s="51"/>
      <c r="C13" s="51">
        <v>2.4</v>
      </c>
      <c r="D13" s="51">
        <v>0.6</v>
      </c>
      <c r="E13" s="51">
        <f t="shared" si="0"/>
        <v>1.44</v>
      </c>
      <c r="F13" s="51"/>
      <c r="G13" s="51"/>
      <c r="H13" s="51"/>
      <c r="I13" s="51">
        <f t="shared" si="1"/>
        <v>0</v>
      </c>
      <c r="J13" s="51"/>
      <c r="K13" s="51"/>
      <c r="L13" s="51">
        <f t="shared" si="2"/>
        <v>0</v>
      </c>
      <c r="O13" s="51"/>
      <c r="P13" s="51"/>
      <c r="Q13" s="51"/>
      <c r="R13" s="51">
        <f t="shared" si="3"/>
        <v>0</v>
      </c>
      <c r="S13" s="51"/>
      <c r="T13" s="51"/>
      <c r="U13" s="51"/>
      <c r="V13" s="51">
        <f t="shared" si="4"/>
        <v>0</v>
      </c>
      <c r="W13" s="51"/>
      <c r="X13" s="51"/>
      <c r="Y13" s="51">
        <f t="shared" si="5"/>
        <v>0</v>
      </c>
    </row>
    <row r="14" spans="1:25" x14ac:dyDescent="0.35">
      <c r="B14" s="51"/>
      <c r="C14" s="51">
        <v>0.63</v>
      </c>
      <c r="D14" s="51">
        <v>1</v>
      </c>
      <c r="E14" s="51">
        <f t="shared" si="0"/>
        <v>0.63</v>
      </c>
      <c r="F14" s="51" t="s">
        <v>313</v>
      </c>
      <c r="G14" s="51"/>
      <c r="H14" s="51"/>
      <c r="I14" s="51">
        <f t="shared" si="1"/>
        <v>0</v>
      </c>
      <c r="J14" s="51"/>
      <c r="K14" s="51"/>
      <c r="L14" s="51">
        <f t="shared" si="2"/>
        <v>0</v>
      </c>
      <c r="O14" s="51" t="s">
        <v>316</v>
      </c>
      <c r="P14" s="51">
        <v>3.22</v>
      </c>
      <c r="Q14" s="51">
        <v>3.05</v>
      </c>
      <c r="R14" s="51">
        <f t="shared" si="3"/>
        <v>9.8209999999999997</v>
      </c>
      <c r="S14" s="51" t="s">
        <v>313</v>
      </c>
      <c r="T14" s="51"/>
      <c r="U14" s="51"/>
      <c r="V14" s="51">
        <f t="shared" si="4"/>
        <v>0</v>
      </c>
      <c r="W14" s="51"/>
      <c r="X14" s="51"/>
      <c r="Y14" s="51">
        <f t="shared" si="5"/>
        <v>0</v>
      </c>
    </row>
    <row r="15" spans="1:25" x14ac:dyDescent="0.35">
      <c r="B15" s="51" t="s">
        <v>457</v>
      </c>
      <c r="C15" s="51">
        <v>3.21</v>
      </c>
      <c r="D15" s="51">
        <v>3.05</v>
      </c>
      <c r="E15" s="51">
        <f t="shared" si="0"/>
        <v>9.7904999999999998</v>
      </c>
      <c r="F15" s="51" t="s">
        <v>315</v>
      </c>
      <c r="G15" s="51"/>
      <c r="H15" s="51"/>
      <c r="I15" s="51">
        <f t="shared" si="1"/>
        <v>0</v>
      </c>
      <c r="J15" s="51"/>
      <c r="K15" s="51"/>
      <c r="L15" s="51">
        <f t="shared" si="2"/>
        <v>0</v>
      </c>
      <c r="O15" s="51"/>
      <c r="P15" s="51">
        <v>1.39</v>
      </c>
      <c r="Q15" s="51">
        <v>0.6</v>
      </c>
      <c r="R15" s="51">
        <f t="shared" si="3"/>
        <v>0.83399999999999996</v>
      </c>
      <c r="S15" s="51" t="s">
        <v>315</v>
      </c>
      <c r="T15" s="51"/>
      <c r="U15" s="51"/>
      <c r="V15" s="51">
        <f t="shared" si="4"/>
        <v>0</v>
      </c>
      <c r="W15" s="51"/>
      <c r="X15" s="51"/>
      <c r="Y15" s="51">
        <f t="shared" si="5"/>
        <v>0</v>
      </c>
    </row>
    <row r="16" spans="1:25" x14ac:dyDescent="0.35">
      <c r="B16" s="51"/>
      <c r="C16" s="51">
        <v>1.39</v>
      </c>
      <c r="D16" s="51">
        <v>0.6</v>
      </c>
      <c r="E16" s="51">
        <f t="shared" si="0"/>
        <v>0.83399999999999996</v>
      </c>
      <c r="F16" s="51"/>
      <c r="G16" s="51"/>
      <c r="H16" s="51"/>
      <c r="I16" s="51">
        <f t="shared" si="1"/>
        <v>0</v>
      </c>
      <c r="J16" s="51"/>
      <c r="K16" s="51"/>
      <c r="L16" s="51">
        <f t="shared" si="2"/>
        <v>0</v>
      </c>
      <c r="O16" s="51" t="s">
        <v>317</v>
      </c>
      <c r="P16" s="51">
        <v>3.2</v>
      </c>
      <c r="Q16" s="51">
        <v>3.05</v>
      </c>
      <c r="R16" s="51">
        <f t="shared" si="3"/>
        <v>9.76</v>
      </c>
      <c r="S16" s="51"/>
      <c r="T16" s="51"/>
      <c r="U16" s="51"/>
      <c r="V16" s="51">
        <f t="shared" si="4"/>
        <v>0</v>
      </c>
      <c r="W16" s="51"/>
      <c r="X16" s="51"/>
      <c r="Y16" s="51">
        <f t="shared" si="5"/>
        <v>0</v>
      </c>
    </row>
    <row r="17" spans="2:25" x14ac:dyDescent="0.35">
      <c r="B17" s="51" t="s">
        <v>458</v>
      </c>
      <c r="C17" s="51">
        <v>2.1800000000000002</v>
      </c>
      <c r="D17" s="51">
        <v>2.29</v>
      </c>
      <c r="E17" s="51">
        <f t="shared" si="0"/>
        <v>4.9922000000000004</v>
      </c>
      <c r="F17" s="51"/>
      <c r="G17" s="51"/>
      <c r="H17" s="51"/>
      <c r="I17" s="51">
        <f t="shared" si="1"/>
        <v>0</v>
      </c>
      <c r="J17" s="51"/>
      <c r="K17" s="51"/>
      <c r="L17" s="51">
        <f t="shared" si="2"/>
        <v>0</v>
      </c>
      <c r="O17" s="51"/>
      <c r="P17" s="51">
        <v>0.63</v>
      </c>
      <c r="Q17" s="51">
        <v>1</v>
      </c>
      <c r="R17" s="51">
        <f t="shared" si="3"/>
        <v>0.63</v>
      </c>
      <c r="S17" s="51"/>
      <c r="T17" s="51"/>
      <c r="U17" s="51"/>
      <c r="V17" s="51">
        <f t="shared" si="4"/>
        <v>0</v>
      </c>
      <c r="W17" s="51"/>
      <c r="X17" s="51"/>
      <c r="Y17" s="51">
        <f t="shared" si="5"/>
        <v>0</v>
      </c>
    </row>
    <row r="18" spans="2:25" x14ac:dyDescent="0.35">
      <c r="B18" s="51"/>
      <c r="C18" s="51"/>
      <c r="D18" s="51"/>
      <c r="E18" s="51">
        <f t="shared" si="0"/>
        <v>0</v>
      </c>
      <c r="F18" s="51" t="s">
        <v>313</v>
      </c>
      <c r="G18" s="51"/>
      <c r="H18" s="51"/>
      <c r="I18" s="51">
        <f t="shared" si="1"/>
        <v>0</v>
      </c>
      <c r="J18" s="51"/>
      <c r="K18" s="51"/>
      <c r="L18" s="51">
        <f t="shared" si="2"/>
        <v>0</v>
      </c>
      <c r="O18" s="51"/>
      <c r="P18" s="51">
        <v>2.4</v>
      </c>
      <c r="Q18" s="51">
        <v>0.6</v>
      </c>
      <c r="R18" s="51">
        <f t="shared" si="3"/>
        <v>1.44</v>
      </c>
      <c r="S18" s="51" t="s">
        <v>313</v>
      </c>
      <c r="T18" s="51"/>
      <c r="U18" s="51"/>
      <c r="V18" s="51">
        <f t="shared" si="4"/>
        <v>0</v>
      </c>
      <c r="W18" s="51"/>
      <c r="X18" s="51"/>
      <c r="Y18" s="51">
        <f t="shared" si="5"/>
        <v>0</v>
      </c>
    </row>
    <row r="19" spans="2:25" x14ac:dyDescent="0.35">
      <c r="B19" s="51" t="s">
        <v>428</v>
      </c>
      <c r="C19" s="51">
        <v>1.53</v>
      </c>
      <c r="D19" s="51">
        <v>2.44</v>
      </c>
      <c r="E19" s="51">
        <f t="shared" si="0"/>
        <v>3.7332000000000001</v>
      </c>
      <c r="F19" s="51" t="s">
        <v>315</v>
      </c>
      <c r="G19" s="51"/>
      <c r="H19" s="51"/>
      <c r="I19" s="51">
        <f t="shared" si="1"/>
        <v>0</v>
      </c>
      <c r="J19" s="51"/>
      <c r="K19" s="51"/>
      <c r="L19" s="51">
        <f t="shared" si="2"/>
        <v>0</v>
      </c>
      <c r="O19" s="51" t="s">
        <v>318</v>
      </c>
      <c r="P19" s="51">
        <v>3.2</v>
      </c>
      <c r="Q19" s="51">
        <v>3.05</v>
      </c>
      <c r="R19" s="51">
        <f t="shared" si="3"/>
        <v>9.76</v>
      </c>
      <c r="S19" s="51" t="s">
        <v>315</v>
      </c>
      <c r="T19" s="51"/>
      <c r="U19" s="51"/>
      <c r="V19" s="51">
        <f t="shared" si="4"/>
        <v>0</v>
      </c>
      <c r="W19" s="51"/>
      <c r="X19" s="51"/>
      <c r="Y19" s="51">
        <f t="shared" si="5"/>
        <v>0</v>
      </c>
    </row>
    <row r="20" spans="2:25" x14ac:dyDescent="0.35">
      <c r="B20" s="51" t="s">
        <v>321</v>
      </c>
      <c r="C20" s="51">
        <v>1.63</v>
      </c>
      <c r="D20" s="51">
        <v>2.44</v>
      </c>
      <c r="E20" s="51">
        <f t="shared" si="0"/>
        <v>3.9771999999999998</v>
      </c>
      <c r="F20" s="51"/>
      <c r="G20" s="51"/>
      <c r="H20" s="51"/>
      <c r="I20" s="51">
        <f t="shared" si="1"/>
        <v>0</v>
      </c>
      <c r="J20" s="51"/>
      <c r="K20" s="51"/>
      <c r="L20" s="51">
        <f t="shared" si="2"/>
        <v>0</v>
      </c>
      <c r="O20" s="51"/>
      <c r="P20" s="51">
        <v>2.4</v>
      </c>
      <c r="Q20" s="51">
        <v>0.6</v>
      </c>
      <c r="R20" s="51">
        <f t="shared" si="3"/>
        <v>1.44</v>
      </c>
      <c r="S20" s="51"/>
      <c r="T20" s="51"/>
      <c r="U20" s="51"/>
      <c r="V20" s="51">
        <f t="shared" si="4"/>
        <v>0</v>
      </c>
      <c r="W20" s="51"/>
      <c r="X20" s="51"/>
      <c r="Y20" s="51">
        <f t="shared" si="5"/>
        <v>0</v>
      </c>
    </row>
    <row r="21" spans="2:25" x14ac:dyDescent="0.35">
      <c r="B21" s="51"/>
      <c r="C21" s="51"/>
      <c r="D21" s="51"/>
      <c r="E21" s="51">
        <f t="shared" si="0"/>
        <v>0</v>
      </c>
      <c r="F21" s="51" t="s">
        <v>313</v>
      </c>
      <c r="G21" s="51"/>
      <c r="H21" s="51"/>
      <c r="I21" s="51">
        <f t="shared" si="1"/>
        <v>0</v>
      </c>
      <c r="J21" s="51"/>
      <c r="K21" s="51"/>
      <c r="L21" s="51">
        <f t="shared" si="2"/>
        <v>0</v>
      </c>
      <c r="O21" s="51" t="s">
        <v>439</v>
      </c>
      <c r="P21" s="51">
        <v>3.79</v>
      </c>
      <c r="Q21" s="51">
        <v>3.65</v>
      </c>
      <c r="R21" s="51">
        <f t="shared" si="3"/>
        <v>13.833499999999999</v>
      </c>
      <c r="S21" s="51" t="s">
        <v>313</v>
      </c>
      <c r="T21" s="51"/>
      <c r="U21" s="51"/>
      <c r="V21" s="51">
        <f t="shared" si="4"/>
        <v>0</v>
      </c>
      <c r="W21" s="51"/>
      <c r="X21" s="51"/>
      <c r="Y21" s="51">
        <f t="shared" si="5"/>
        <v>0</v>
      </c>
    </row>
    <row r="22" spans="2:25" x14ac:dyDescent="0.35">
      <c r="B22" s="51"/>
      <c r="C22" s="51"/>
      <c r="D22" s="51"/>
      <c r="E22" s="51">
        <f t="shared" si="0"/>
        <v>0</v>
      </c>
      <c r="F22" s="51" t="s">
        <v>315</v>
      </c>
      <c r="G22" s="51"/>
      <c r="H22" s="51"/>
      <c r="I22" s="51">
        <f t="shared" si="1"/>
        <v>0</v>
      </c>
      <c r="J22" s="51"/>
      <c r="K22" s="51"/>
      <c r="L22" s="51">
        <f t="shared" si="2"/>
        <v>0</v>
      </c>
      <c r="O22" s="51"/>
      <c r="P22" s="51">
        <v>2.44</v>
      </c>
      <c r="Q22" s="51">
        <v>0.61</v>
      </c>
      <c r="R22" s="51">
        <f t="shared" si="3"/>
        <v>1.4883999999999999</v>
      </c>
      <c r="S22" s="51" t="s">
        <v>315</v>
      </c>
      <c r="T22" s="51"/>
      <c r="U22" s="51"/>
      <c r="V22" s="51">
        <f t="shared" si="4"/>
        <v>0</v>
      </c>
      <c r="W22" s="51"/>
      <c r="X22" s="51"/>
      <c r="Y22" s="51">
        <f t="shared" si="5"/>
        <v>0</v>
      </c>
    </row>
    <row r="23" spans="2:25" x14ac:dyDescent="0.35">
      <c r="B23" s="51"/>
      <c r="C23" s="51"/>
      <c r="D23" s="51"/>
      <c r="E23" s="51">
        <f t="shared" si="0"/>
        <v>0</v>
      </c>
      <c r="F23" s="51"/>
      <c r="G23" s="51"/>
      <c r="H23" s="51"/>
      <c r="I23" s="51">
        <f t="shared" si="1"/>
        <v>0</v>
      </c>
      <c r="J23" s="51"/>
      <c r="K23" s="51"/>
      <c r="L23" s="51">
        <f t="shared" si="2"/>
        <v>0</v>
      </c>
      <c r="O23" s="51"/>
      <c r="P23" s="51">
        <v>2.44</v>
      </c>
      <c r="Q23" s="51">
        <v>1.23</v>
      </c>
      <c r="R23" s="51">
        <f t="shared" si="3"/>
        <v>3.0011999999999999</v>
      </c>
      <c r="S23" s="51"/>
      <c r="T23" s="51"/>
      <c r="U23" s="51"/>
      <c r="V23" s="51">
        <f t="shared" si="4"/>
        <v>0</v>
      </c>
      <c r="W23" s="51"/>
      <c r="X23" s="51"/>
      <c r="Y23" s="51">
        <f t="shared" si="5"/>
        <v>0</v>
      </c>
    </row>
    <row r="24" spans="2:25" x14ac:dyDescent="0.35">
      <c r="B24" s="51"/>
      <c r="C24" s="51"/>
      <c r="D24" s="51"/>
      <c r="E24" s="51">
        <f t="shared" si="0"/>
        <v>0</v>
      </c>
      <c r="F24" s="51" t="s">
        <v>320</v>
      </c>
      <c r="G24" s="51"/>
      <c r="H24" s="51"/>
      <c r="I24" s="51">
        <f t="shared" si="1"/>
        <v>0</v>
      </c>
      <c r="J24" s="51"/>
      <c r="K24" s="51"/>
      <c r="L24" s="51">
        <f t="shared" si="2"/>
        <v>0</v>
      </c>
      <c r="O24" s="51"/>
      <c r="P24" s="51">
        <v>2.0499999999999998</v>
      </c>
      <c r="Q24" s="51">
        <v>2.15</v>
      </c>
      <c r="R24" s="51">
        <f t="shared" si="3"/>
        <v>4.4074999999999998</v>
      </c>
      <c r="S24" s="51" t="s">
        <v>320</v>
      </c>
      <c r="T24" s="51"/>
      <c r="U24" s="51"/>
      <c r="V24" s="51">
        <f t="shared" si="4"/>
        <v>0</v>
      </c>
      <c r="W24" s="51"/>
      <c r="X24" s="51"/>
      <c r="Y24" s="51">
        <f t="shared" si="5"/>
        <v>0</v>
      </c>
    </row>
    <row r="25" spans="2:25" x14ac:dyDescent="0.35">
      <c r="B25" s="51"/>
      <c r="C25" s="51"/>
      <c r="D25" s="51"/>
      <c r="E25" s="51">
        <f>C25*D25</f>
        <v>0</v>
      </c>
      <c r="F25" s="51" t="s">
        <v>320</v>
      </c>
      <c r="G25" s="51"/>
      <c r="H25" s="51"/>
      <c r="I25" s="51">
        <f>G25*H25</f>
        <v>0</v>
      </c>
      <c r="J25" s="51"/>
      <c r="K25" s="51"/>
      <c r="L25" s="51">
        <f>J25*K25</f>
        <v>0</v>
      </c>
      <c r="O25" s="51"/>
      <c r="P25" s="51">
        <v>0.15</v>
      </c>
      <c r="Q25" s="51">
        <v>0.9</v>
      </c>
      <c r="R25" s="51">
        <f>P25*Q25</f>
        <v>0.13500000000000001</v>
      </c>
      <c r="S25" s="51" t="s">
        <v>320</v>
      </c>
      <c r="T25" s="51"/>
      <c r="U25" s="51"/>
      <c r="V25" s="51">
        <f>T25*U25</f>
        <v>0</v>
      </c>
      <c r="W25" s="51"/>
      <c r="X25" s="51"/>
      <c r="Y25" s="51">
        <f>W25*X25</f>
        <v>0</v>
      </c>
    </row>
    <row r="26" spans="2:25" x14ac:dyDescent="0.35">
      <c r="B26" s="51"/>
      <c r="C26" s="51"/>
      <c r="D26" s="51"/>
      <c r="E26" s="51">
        <f>C26*D26</f>
        <v>0</v>
      </c>
      <c r="F26" s="51" t="s">
        <v>320</v>
      </c>
      <c r="G26" s="51"/>
      <c r="H26" s="51"/>
      <c r="I26" s="51">
        <f>G26*H26</f>
        <v>0</v>
      </c>
      <c r="J26" s="51"/>
      <c r="K26" s="51"/>
      <c r="L26" s="51">
        <f>J26*K26</f>
        <v>0</v>
      </c>
      <c r="O26" s="51" t="s">
        <v>459</v>
      </c>
      <c r="P26" s="51">
        <v>2.1800000000000002</v>
      </c>
      <c r="Q26" s="51">
        <v>2.29</v>
      </c>
      <c r="R26" s="51">
        <f>P26*Q26</f>
        <v>4.9922000000000004</v>
      </c>
      <c r="S26" s="51" t="s">
        <v>320</v>
      </c>
      <c r="T26" s="51"/>
      <c r="U26" s="51"/>
      <c r="V26" s="51">
        <f>T26*U26</f>
        <v>0</v>
      </c>
      <c r="W26" s="51"/>
      <c r="X26" s="51"/>
      <c r="Y26" s="51">
        <f>W26*X26</f>
        <v>0</v>
      </c>
    </row>
    <row r="27" spans="2:25" x14ac:dyDescent="0.35">
      <c r="B27" s="51"/>
      <c r="C27" s="51"/>
      <c r="D27" s="51"/>
      <c r="E27" s="51">
        <f>C27*D27</f>
        <v>0</v>
      </c>
      <c r="F27" s="51" t="s">
        <v>320</v>
      </c>
      <c r="G27" s="51"/>
      <c r="H27" s="51"/>
      <c r="I27" s="51">
        <f>G27*H27</f>
        <v>0</v>
      </c>
      <c r="J27" s="51"/>
      <c r="K27" s="51"/>
      <c r="L27" s="51">
        <f>J27*K27</f>
        <v>0</v>
      </c>
      <c r="O27" s="51"/>
      <c r="P27" s="51">
        <v>3.79</v>
      </c>
      <c r="Q27" s="51">
        <v>3.65</v>
      </c>
      <c r="R27" s="51">
        <f>P27*Q27</f>
        <v>13.833499999999999</v>
      </c>
      <c r="S27" s="51" t="s">
        <v>320</v>
      </c>
      <c r="T27" s="51"/>
      <c r="U27" s="51"/>
      <c r="V27" s="51">
        <f>T27*U27</f>
        <v>0</v>
      </c>
      <c r="W27" s="51"/>
      <c r="X27" s="51"/>
      <c r="Y27" s="51">
        <f>W27*X27</f>
        <v>0</v>
      </c>
    </row>
    <row r="28" spans="2:25" x14ac:dyDescent="0.35">
      <c r="B28" s="51" t="s">
        <v>321</v>
      </c>
      <c r="C28" s="51"/>
      <c r="D28" s="51"/>
      <c r="E28" s="51">
        <f t="shared" si="0"/>
        <v>0</v>
      </c>
      <c r="F28" s="51" t="s">
        <v>320</v>
      </c>
      <c r="G28" s="51"/>
      <c r="H28" s="51"/>
      <c r="I28" s="51">
        <f t="shared" si="1"/>
        <v>0</v>
      </c>
      <c r="J28" s="51"/>
      <c r="K28" s="51"/>
      <c r="L28" s="51">
        <f t="shared" si="2"/>
        <v>0</v>
      </c>
      <c r="O28" s="51" t="s">
        <v>321</v>
      </c>
      <c r="P28" s="51">
        <v>1.53</v>
      </c>
      <c r="Q28" s="51">
        <v>2.44</v>
      </c>
      <c r="R28" s="51">
        <f t="shared" ref="R28:R30" si="6">P28*Q28</f>
        <v>3.7332000000000001</v>
      </c>
      <c r="S28" s="51" t="s">
        <v>320</v>
      </c>
      <c r="T28" s="51"/>
      <c r="U28" s="51"/>
      <c r="V28" s="51">
        <f t="shared" ref="V28:V30" si="7">T28*U28</f>
        <v>0</v>
      </c>
      <c r="W28" s="51"/>
      <c r="X28" s="51"/>
      <c r="Y28" s="51">
        <f t="shared" ref="Y28:Y30" si="8">W28*X28</f>
        <v>0</v>
      </c>
    </row>
    <row r="29" spans="2:25" x14ac:dyDescent="0.35">
      <c r="B29" s="51" t="s">
        <v>322</v>
      </c>
      <c r="C29" s="51"/>
      <c r="D29" s="51"/>
      <c r="E29" s="51">
        <f t="shared" si="0"/>
        <v>0</v>
      </c>
      <c r="F29" s="51" t="s">
        <v>320</v>
      </c>
      <c r="G29" s="51"/>
      <c r="H29" s="51"/>
      <c r="I29" s="51">
        <f t="shared" si="1"/>
        <v>0</v>
      </c>
      <c r="J29" s="51"/>
      <c r="K29" s="51"/>
      <c r="L29" s="51">
        <f t="shared" si="2"/>
        <v>0</v>
      </c>
      <c r="O29" s="51" t="s">
        <v>322</v>
      </c>
      <c r="P29" s="51">
        <v>1.53</v>
      </c>
      <c r="Q29" s="51">
        <v>2.44</v>
      </c>
      <c r="R29" s="51">
        <f t="shared" si="6"/>
        <v>3.7332000000000001</v>
      </c>
      <c r="S29" s="51" t="s">
        <v>320</v>
      </c>
      <c r="T29" s="51"/>
      <c r="U29" s="51"/>
      <c r="V29" s="51">
        <f t="shared" si="7"/>
        <v>0</v>
      </c>
      <c r="W29" s="51"/>
      <c r="X29" s="51"/>
      <c r="Y29" s="51">
        <f t="shared" si="8"/>
        <v>0</v>
      </c>
    </row>
    <row r="30" spans="2:25" x14ac:dyDescent="0.35">
      <c r="B30" s="51" t="s">
        <v>326</v>
      </c>
      <c r="C30" s="51"/>
      <c r="D30" s="51"/>
      <c r="E30" s="51">
        <f t="shared" si="0"/>
        <v>0</v>
      </c>
      <c r="F30" s="51"/>
      <c r="G30" s="51"/>
      <c r="H30" s="51"/>
      <c r="I30" s="51">
        <f t="shared" si="1"/>
        <v>0</v>
      </c>
      <c r="J30" s="51"/>
      <c r="K30" s="51"/>
      <c r="L30" s="51">
        <f t="shared" si="2"/>
        <v>0</v>
      </c>
      <c r="O30" s="51" t="s">
        <v>326</v>
      </c>
      <c r="P30" s="51">
        <v>1.53</v>
      </c>
      <c r="Q30" s="51">
        <v>2.44</v>
      </c>
      <c r="R30" s="51">
        <f t="shared" si="6"/>
        <v>3.7332000000000001</v>
      </c>
      <c r="S30" s="51"/>
      <c r="T30" s="51"/>
      <c r="U30" s="51"/>
      <c r="V30" s="51">
        <f t="shared" si="7"/>
        <v>0</v>
      </c>
      <c r="W30" s="51"/>
      <c r="X30" s="51"/>
      <c r="Y30" s="51">
        <f t="shared" si="8"/>
        <v>0</v>
      </c>
    </row>
    <row r="31" spans="2:25" x14ac:dyDescent="0.35">
      <c r="B31" s="51"/>
      <c r="C31" s="51"/>
      <c r="D31" s="51"/>
      <c r="E31" s="51">
        <f>C31*D31</f>
        <v>0</v>
      </c>
      <c r="F31" s="51"/>
      <c r="G31" s="51"/>
      <c r="H31" s="51"/>
      <c r="I31" s="51">
        <f>G31*H31</f>
        <v>0</v>
      </c>
      <c r="J31" s="51"/>
      <c r="K31" s="51"/>
      <c r="L31" s="51">
        <f>J31*K31</f>
        <v>0</v>
      </c>
      <c r="O31" s="51"/>
      <c r="P31" s="51"/>
      <c r="Q31" s="51"/>
      <c r="R31" s="51">
        <f>P31*Q31</f>
        <v>0</v>
      </c>
      <c r="S31" s="51"/>
      <c r="T31" s="51"/>
      <c r="U31" s="51"/>
      <c r="V31" s="51">
        <f>T31*U31</f>
        <v>0</v>
      </c>
      <c r="W31" s="51"/>
      <c r="X31" s="51"/>
      <c r="Y31" s="51">
        <f>W31*X31</f>
        <v>0</v>
      </c>
    </row>
    <row r="32" spans="2:25" x14ac:dyDescent="0.35">
      <c r="B32" s="51"/>
      <c r="C32" s="51"/>
      <c r="D32" s="51"/>
      <c r="E32" s="51">
        <f>C32*D32</f>
        <v>0</v>
      </c>
      <c r="F32" s="51"/>
      <c r="G32" s="51"/>
      <c r="H32" s="51"/>
      <c r="I32" s="51">
        <f>G32*H32</f>
        <v>0</v>
      </c>
      <c r="J32" s="51"/>
      <c r="K32" s="51"/>
      <c r="L32" s="51">
        <f>J32*K32</f>
        <v>0</v>
      </c>
      <c r="O32" s="51"/>
      <c r="P32" s="51"/>
      <c r="Q32" s="51"/>
      <c r="R32" s="51">
        <f>P32*Q32</f>
        <v>0</v>
      </c>
      <c r="S32" s="51"/>
      <c r="T32" s="51"/>
      <c r="U32" s="51"/>
      <c r="V32" s="51">
        <f>T32*U32</f>
        <v>0</v>
      </c>
      <c r="W32" s="51"/>
      <c r="X32" s="51"/>
      <c r="Y32" s="51">
        <f>W32*X32</f>
        <v>0</v>
      </c>
    </row>
    <row r="33" spans="1:33" x14ac:dyDescent="0.35">
      <c r="B33" s="51" t="s">
        <v>323</v>
      </c>
      <c r="C33" s="51">
        <v>1.1000000000000001</v>
      </c>
      <c r="D33" s="51">
        <v>1</v>
      </c>
      <c r="E33" s="51">
        <f t="shared" si="0"/>
        <v>1.1000000000000001</v>
      </c>
      <c r="F33" s="51"/>
      <c r="G33" s="51"/>
      <c r="H33" s="51"/>
      <c r="I33" s="51">
        <f t="shared" si="1"/>
        <v>0</v>
      </c>
      <c r="J33" s="51"/>
      <c r="K33" s="51"/>
      <c r="L33" s="51">
        <f t="shared" si="2"/>
        <v>0</v>
      </c>
      <c r="O33" s="51" t="s">
        <v>323</v>
      </c>
      <c r="P33" s="51">
        <v>1.1000000000000001</v>
      </c>
      <c r="Q33" s="51">
        <v>1</v>
      </c>
      <c r="R33" s="51">
        <f t="shared" ref="R33:R36" si="9">P33*Q33</f>
        <v>1.1000000000000001</v>
      </c>
      <c r="S33" s="51"/>
      <c r="T33" s="51"/>
      <c r="U33" s="51"/>
      <c r="V33" s="51">
        <f t="shared" ref="V33:V41" si="10">T33*U33</f>
        <v>0</v>
      </c>
      <c r="W33" s="51"/>
      <c r="X33" s="51"/>
      <c r="Y33" s="51">
        <f t="shared" ref="Y33:Y41" si="11">W33*X33</f>
        <v>0</v>
      </c>
    </row>
    <row r="34" spans="1:33" x14ac:dyDescent="0.35">
      <c r="B34" s="51" t="s">
        <v>327</v>
      </c>
      <c r="C34" s="51"/>
      <c r="D34" s="51"/>
      <c r="E34" s="51">
        <f t="shared" si="0"/>
        <v>0</v>
      </c>
      <c r="F34" s="51"/>
      <c r="G34" s="51"/>
      <c r="H34" s="51"/>
      <c r="I34" s="51">
        <f t="shared" si="1"/>
        <v>0</v>
      </c>
      <c r="J34" s="51"/>
      <c r="K34" s="51"/>
      <c r="L34" s="51">
        <f t="shared" si="2"/>
        <v>0</v>
      </c>
      <c r="O34" s="51" t="s">
        <v>327</v>
      </c>
      <c r="P34" s="51"/>
      <c r="Q34" s="51"/>
      <c r="R34" s="51">
        <f t="shared" si="9"/>
        <v>0</v>
      </c>
      <c r="S34" s="51"/>
      <c r="T34" s="51"/>
      <c r="U34" s="51"/>
      <c r="V34" s="51">
        <f t="shared" si="10"/>
        <v>0</v>
      </c>
      <c r="W34" s="51"/>
      <c r="X34" s="51"/>
      <c r="Y34" s="51">
        <f t="shared" si="11"/>
        <v>0</v>
      </c>
    </row>
    <row r="35" spans="1:33" x14ac:dyDescent="0.35">
      <c r="B35" s="51" t="s">
        <v>324</v>
      </c>
      <c r="C35" s="51"/>
      <c r="D35" s="51"/>
      <c r="E35" s="51">
        <f t="shared" si="0"/>
        <v>0</v>
      </c>
      <c r="F35" s="51"/>
      <c r="G35" s="51"/>
      <c r="H35" s="51"/>
      <c r="I35" s="51">
        <f t="shared" si="1"/>
        <v>0</v>
      </c>
      <c r="J35" s="51"/>
      <c r="K35" s="51"/>
      <c r="L35" s="51">
        <f t="shared" si="2"/>
        <v>0</v>
      </c>
      <c r="O35" s="51" t="s">
        <v>324</v>
      </c>
      <c r="P35" s="51"/>
      <c r="Q35" s="51"/>
      <c r="R35" s="51">
        <f t="shared" si="9"/>
        <v>0</v>
      </c>
      <c r="S35" s="51"/>
      <c r="T35" s="51"/>
      <c r="U35" s="51"/>
      <c r="V35" s="51">
        <f t="shared" si="10"/>
        <v>0</v>
      </c>
      <c r="W35" s="51"/>
      <c r="X35" s="51"/>
      <c r="Y35" s="51">
        <f t="shared" si="11"/>
        <v>0</v>
      </c>
    </row>
    <row r="36" spans="1:33" x14ac:dyDescent="0.35">
      <c r="B36" s="51" t="s">
        <v>325</v>
      </c>
      <c r="C36" s="51"/>
      <c r="D36" s="51"/>
      <c r="E36" s="51">
        <f t="shared" si="0"/>
        <v>0</v>
      </c>
      <c r="F36" s="51"/>
      <c r="G36" s="51"/>
      <c r="H36" s="51"/>
      <c r="I36" s="51">
        <f t="shared" si="1"/>
        <v>0</v>
      </c>
      <c r="J36" s="51"/>
      <c r="K36" s="51"/>
      <c r="L36" s="51">
        <f t="shared" si="2"/>
        <v>0</v>
      </c>
      <c r="O36" s="51" t="s">
        <v>325</v>
      </c>
      <c r="P36" s="51"/>
      <c r="Q36" s="51"/>
      <c r="R36" s="51">
        <f t="shared" si="9"/>
        <v>0</v>
      </c>
      <c r="S36" s="51"/>
      <c r="T36" s="51"/>
      <c r="U36" s="51"/>
      <c r="V36" s="51">
        <f t="shared" si="10"/>
        <v>0</v>
      </c>
      <c r="W36" s="51"/>
      <c r="X36" s="51"/>
      <c r="Y36" s="51">
        <f t="shared" si="11"/>
        <v>0</v>
      </c>
    </row>
    <row r="37" spans="1:33" x14ac:dyDescent="0.35">
      <c r="B37" s="51"/>
      <c r="C37" s="51"/>
      <c r="D37" s="51"/>
      <c r="E37" s="51">
        <f>C37*D37</f>
        <v>0</v>
      </c>
      <c r="F37" s="51"/>
      <c r="G37" s="51"/>
      <c r="H37" s="51"/>
      <c r="I37" s="51">
        <f t="shared" si="1"/>
        <v>0</v>
      </c>
      <c r="J37" s="51"/>
      <c r="K37" s="51"/>
      <c r="L37" s="51">
        <f t="shared" si="2"/>
        <v>0</v>
      </c>
      <c r="O37" s="51"/>
      <c r="P37" s="51"/>
      <c r="Q37" s="51"/>
      <c r="R37" s="51">
        <f>P37*Q37</f>
        <v>0</v>
      </c>
      <c r="S37" s="51"/>
      <c r="T37" s="51"/>
      <c r="U37" s="51"/>
      <c r="V37" s="51">
        <f t="shared" si="10"/>
        <v>0</v>
      </c>
      <c r="W37" s="51"/>
      <c r="X37" s="51"/>
      <c r="Y37" s="51">
        <f t="shared" si="11"/>
        <v>0</v>
      </c>
    </row>
    <row r="38" spans="1:33" x14ac:dyDescent="0.35">
      <c r="B38" s="51" t="s">
        <v>328</v>
      </c>
      <c r="C38" s="51"/>
      <c r="D38" s="51"/>
      <c r="E38" s="51">
        <f>C38*D38</f>
        <v>0</v>
      </c>
      <c r="F38" s="51"/>
      <c r="G38" s="51"/>
      <c r="H38" s="51"/>
      <c r="I38" s="51">
        <f t="shared" si="1"/>
        <v>0</v>
      </c>
      <c r="J38" s="51"/>
      <c r="K38" s="51"/>
      <c r="L38" s="51">
        <f t="shared" si="2"/>
        <v>0</v>
      </c>
      <c r="O38" s="51" t="s">
        <v>328</v>
      </c>
      <c r="P38" s="51"/>
      <c r="Q38" s="51"/>
      <c r="R38" s="51">
        <f>P38*Q38</f>
        <v>0</v>
      </c>
      <c r="S38" s="51"/>
      <c r="T38" s="51"/>
      <c r="U38" s="51"/>
      <c r="V38" s="51">
        <f t="shared" si="10"/>
        <v>0</v>
      </c>
      <c r="W38" s="51"/>
      <c r="X38" s="51"/>
      <c r="Y38" s="51">
        <f t="shared" si="11"/>
        <v>0</v>
      </c>
    </row>
    <row r="39" spans="1:33" x14ac:dyDescent="0.35">
      <c r="B39" s="51"/>
      <c r="C39" s="51"/>
      <c r="D39" s="51"/>
      <c r="E39" s="51">
        <f t="shared" si="0"/>
        <v>0</v>
      </c>
      <c r="F39" s="51"/>
      <c r="G39" s="51"/>
      <c r="H39" s="51"/>
      <c r="I39" s="51">
        <f t="shared" si="1"/>
        <v>0</v>
      </c>
      <c r="J39" s="51"/>
      <c r="K39" s="51"/>
      <c r="L39" s="51">
        <f t="shared" si="2"/>
        <v>0</v>
      </c>
      <c r="O39" s="51"/>
      <c r="P39" s="51"/>
      <c r="Q39" s="51"/>
      <c r="R39" s="51">
        <f t="shared" ref="R39:R41" si="12">P39*Q39</f>
        <v>0</v>
      </c>
      <c r="S39" s="51"/>
      <c r="T39" s="51"/>
      <c r="U39" s="51"/>
      <c r="V39" s="51">
        <f t="shared" si="10"/>
        <v>0</v>
      </c>
      <c r="W39" s="51"/>
      <c r="X39" s="51"/>
      <c r="Y39" s="51">
        <f t="shared" si="11"/>
        <v>0</v>
      </c>
    </row>
    <row r="40" spans="1:33" x14ac:dyDescent="0.35">
      <c r="B40" s="51"/>
      <c r="C40" s="51"/>
      <c r="D40" s="51"/>
      <c r="E40" s="51">
        <f t="shared" si="0"/>
        <v>0</v>
      </c>
      <c r="F40" s="51"/>
      <c r="G40" s="51"/>
      <c r="H40" s="51"/>
      <c r="I40" s="51">
        <f t="shared" si="1"/>
        <v>0</v>
      </c>
      <c r="J40" s="51"/>
      <c r="K40" s="51"/>
      <c r="L40" s="51">
        <f t="shared" si="2"/>
        <v>0</v>
      </c>
      <c r="O40" s="51"/>
      <c r="P40" s="51"/>
      <c r="Q40" s="51"/>
      <c r="R40" s="51">
        <f t="shared" si="12"/>
        <v>0</v>
      </c>
      <c r="S40" s="51"/>
      <c r="T40" s="51"/>
      <c r="U40" s="51"/>
      <c r="V40" s="51">
        <f t="shared" si="10"/>
        <v>0</v>
      </c>
      <c r="W40" s="51"/>
      <c r="X40" s="51"/>
      <c r="Y40" s="51">
        <f t="shared" si="11"/>
        <v>0</v>
      </c>
    </row>
    <row r="41" spans="1:33" x14ac:dyDescent="0.35">
      <c r="B41" s="51"/>
      <c r="C41" s="51"/>
      <c r="D41" s="51"/>
      <c r="E41" s="51">
        <f t="shared" si="0"/>
        <v>0</v>
      </c>
      <c r="F41" s="51"/>
      <c r="G41" s="51"/>
      <c r="H41" s="51"/>
      <c r="I41" s="51">
        <f t="shared" si="1"/>
        <v>0</v>
      </c>
      <c r="J41" s="51"/>
      <c r="K41" s="51"/>
      <c r="L41" s="51">
        <f t="shared" si="2"/>
        <v>0</v>
      </c>
      <c r="O41" s="51"/>
      <c r="P41" s="51"/>
      <c r="Q41" s="51"/>
      <c r="R41" s="51">
        <f t="shared" si="12"/>
        <v>0</v>
      </c>
      <c r="S41" s="51"/>
      <c r="T41" s="51"/>
      <c r="U41" s="51"/>
      <c r="V41" s="51">
        <f t="shared" si="10"/>
        <v>0</v>
      </c>
      <c r="W41" s="51"/>
      <c r="X41" s="51"/>
      <c r="Y41" s="51">
        <f t="shared" si="11"/>
        <v>0</v>
      </c>
    </row>
    <row r="42" spans="1:33" x14ac:dyDescent="0.35">
      <c r="B42" s="51" t="s">
        <v>150</v>
      </c>
      <c r="C42" s="51"/>
      <c r="D42" s="51">
        <f>E42*10.764</f>
        <v>787.21114679999982</v>
      </c>
      <c r="E42" s="68">
        <f>SUM(E6:E41)</f>
        <v>73.13369999999999</v>
      </c>
      <c r="F42" s="51"/>
      <c r="G42" s="51"/>
      <c r="H42" s="51">
        <f>I42*10.764</f>
        <v>0</v>
      </c>
      <c r="I42" s="67">
        <f>SUM(I6:I41)</f>
        <v>0</v>
      </c>
      <c r="J42" s="51"/>
      <c r="K42" s="51">
        <f>L42*10.764</f>
        <v>0</v>
      </c>
      <c r="L42" s="66">
        <f>SUM(L6:L41)</f>
        <v>0</v>
      </c>
      <c r="O42" s="51" t="s">
        <v>150</v>
      </c>
      <c r="P42" s="51"/>
      <c r="Q42" s="51">
        <f>R42*10.764</f>
        <v>2719.9670004</v>
      </c>
      <c r="R42" s="68">
        <f>SUM(R6:R41)</f>
        <v>252.69110000000001</v>
      </c>
      <c r="S42" s="51"/>
      <c r="T42" s="51"/>
      <c r="U42" s="51">
        <f>V42*10.764</f>
        <v>63.033984000000004</v>
      </c>
      <c r="V42" s="67">
        <f>SUM(V6:V41)</f>
        <v>5.8560000000000008</v>
      </c>
      <c r="W42" s="51"/>
      <c r="X42" s="51">
        <f>Y42*10.764</f>
        <v>0</v>
      </c>
      <c r="Y42" s="66">
        <f>SUM(Y6:Y41)</f>
        <v>0</v>
      </c>
    </row>
    <row r="44" spans="1:33" x14ac:dyDescent="0.35">
      <c r="D44" s="50">
        <f>D42+H42</f>
        <v>787.21114679999982</v>
      </c>
      <c r="E44" s="50">
        <f>E42+I42</f>
        <v>73.13369999999999</v>
      </c>
      <c r="Q44" s="50">
        <f>Q42+U42</f>
        <v>2783.0009844000001</v>
      </c>
      <c r="R44" s="50">
        <f>R42+V42</f>
        <v>258.5471</v>
      </c>
    </row>
    <row r="46" spans="1:33" ht="102.65" customHeight="1" x14ac:dyDescent="0.35">
      <c r="B46" s="63" t="s">
        <v>304</v>
      </c>
      <c r="C46" s="249" t="s">
        <v>463</v>
      </c>
      <c r="D46" s="249"/>
      <c r="E46" s="250" t="s">
        <v>450</v>
      </c>
      <c r="F46" s="251"/>
      <c r="G46" s="251"/>
      <c r="H46" s="251"/>
      <c r="I46" s="251"/>
      <c r="J46" s="251"/>
      <c r="K46" s="251"/>
      <c r="L46" s="252"/>
      <c r="O46" s="63" t="s">
        <v>304</v>
      </c>
      <c r="P46" s="249" t="s">
        <v>464</v>
      </c>
      <c r="Q46" s="249"/>
      <c r="R46" s="250" t="s">
        <v>450</v>
      </c>
      <c r="S46" s="251"/>
      <c r="T46" s="251"/>
      <c r="U46" s="251"/>
      <c r="V46" s="251"/>
      <c r="W46" s="251"/>
      <c r="X46" s="251"/>
      <c r="Y46" s="252"/>
      <c r="Z46" s="250" t="s">
        <v>451</v>
      </c>
      <c r="AA46" s="251"/>
      <c r="AB46" s="251"/>
      <c r="AC46" s="251"/>
      <c r="AD46" s="251"/>
      <c r="AE46" s="251"/>
      <c r="AF46" s="251"/>
      <c r="AG46" s="252"/>
    </row>
    <row r="47" spans="1:33" ht="87" customHeight="1" x14ac:dyDescent="0.35">
      <c r="D47" s="64"/>
      <c r="E47" s="250" t="s">
        <v>451</v>
      </c>
      <c r="F47" s="251"/>
      <c r="G47" s="251"/>
      <c r="H47" s="251"/>
      <c r="I47" s="251"/>
      <c r="J47" s="251"/>
      <c r="K47" s="251"/>
      <c r="L47" s="252"/>
      <c r="Q47" s="64"/>
      <c r="R47" s="64"/>
      <c r="S47" s="64"/>
      <c r="T47" s="64"/>
      <c r="U47" s="64"/>
      <c r="V47" s="64"/>
    </row>
    <row r="48" spans="1:33" x14ac:dyDescent="0.35">
      <c r="A48" s="63" t="s">
        <v>66</v>
      </c>
      <c r="B48" s="65" t="s">
        <v>305</v>
      </c>
      <c r="C48" s="247" t="s">
        <v>306</v>
      </c>
      <c r="D48" s="247"/>
      <c r="E48" s="247"/>
      <c r="F48" s="65"/>
      <c r="G48" s="248" t="s">
        <v>307</v>
      </c>
      <c r="H48" s="248"/>
      <c r="I48" s="248"/>
      <c r="J48" s="246" t="s">
        <v>308</v>
      </c>
      <c r="K48" s="246"/>
      <c r="L48" s="246"/>
      <c r="N48" s="63" t="s">
        <v>66</v>
      </c>
      <c r="O48" s="65" t="s">
        <v>305</v>
      </c>
      <c r="P48" s="247" t="s">
        <v>306</v>
      </c>
      <c r="Q48" s="247"/>
      <c r="R48" s="247"/>
      <c r="S48" s="65"/>
      <c r="T48" s="248" t="s">
        <v>307</v>
      </c>
      <c r="U48" s="248"/>
      <c r="V48" s="248"/>
      <c r="W48" s="246" t="s">
        <v>308</v>
      </c>
      <c r="X48" s="246"/>
      <c r="Y48" s="246"/>
    </row>
    <row r="49" spans="1:25" x14ac:dyDescent="0.35">
      <c r="A49" s="63">
        <v>2</v>
      </c>
      <c r="B49" s="65"/>
      <c r="C49" s="65" t="s">
        <v>309</v>
      </c>
      <c r="D49" s="65" t="s">
        <v>310</v>
      </c>
      <c r="E49" s="65" t="s">
        <v>311</v>
      </c>
      <c r="F49" s="65"/>
      <c r="G49" s="65" t="s">
        <v>309</v>
      </c>
      <c r="H49" s="65" t="s">
        <v>310</v>
      </c>
      <c r="I49" s="65" t="s">
        <v>311</v>
      </c>
      <c r="J49" s="65" t="s">
        <v>309</v>
      </c>
      <c r="K49" s="65" t="s">
        <v>310</v>
      </c>
      <c r="L49" s="65" t="s">
        <v>311</v>
      </c>
      <c r="N49" s="63">
        <v>1</v>
      </c>
      <c r="O49" s="65"/>
      <c r="P49" s="65" t="s">
        <v>309</v>
      </c>
      <c r="Q49" s="65" t="s">
        <v>310</v>
      </c>
      <c r="R49" s="65" t="s">
        <v>311</v>
      </c>
      <c r="S49" s="65"/>
      <c r="T49" s="65" t="s">
        <v>309</v>
      </c>
      <c r="U49" s="65" t="s">
        <v>310</v>
      </c>
      <c r="V49" s="65" t="s">
        <v>311</v>
      </c>
      <c r="W49" s="65" t="s">
        <v>309</v>
      </c>
      <c r="X49" s="65" t="s">
        <v>310</v>
      </c>
      <c r="Y49" s="65" t="s">
        <v>311</v>
      </c>
    </row>
    <row r="50" spans="1:25" x14ac:dyDescent="0.35">
      <c r="B50" s="51" t="s">
        <v>312</v>
      </c>
      <c r="C50" s="51">
        <v>3.35</v>
      </c>
      <c r="D50" s="51">
        <v>6.03</v>
      </c>
      <c r="E50" s="51">
        <f>C50*D50</f>
        <v>20.200500000000002</v>
      </c>
      <c r="F50" s="51" t="s">
        <v>399</v>
      </c>
      <c r="G50" s="51">
        <v>3.2</v>
      </c>
      <c r="H50" s="51">
        <v>1.83</v>
      </c>
      <c r="I50" s="51">
        <f>G50*H50</f>
        <v>5.8560000000000008</v>
      </c>
      <c r="J50" s="51"/>
      <c r="K50" s="51"/>
      <c r="L50" s="51">
        <f>J50*K50</f>
        <v>0</v>
      </c>
      <c r="O50" s="51" t="s">
        <v>312</v>
      </c>
      <c r="P50" s="51">
        <v>3.35</v>
      </c>
      <c r="Q50" s="51">
        <v>6.03</v>
      </c>
      <c r="R50" s="51">
        <f>P50*Q50</f>
        <v>20.200500000000002</v>
      </c>
      <c r="S50" s="51" t="s">
        <v>399</v>
      </c>
      <c r="T50" s="51">
        <v>3.2</v>
      </c>
      <c r="U50" s="51">
        <v>1.83</v>
      </c>
      <c r="V50" s="51">
        <f>T50*U50</f>
        <v>5.8560000000000008</v>
      </c>
      <c r="W50" s="51"/>
      <c r="X50" s="51"/>
      <c r="Y50" s="51">
        <f>W50*X50</f>
        <v>0</v>
      </c>
    </row>
    <row r="51" spans="1:25" x14ac:dyDescent="0.35">
      <c r="B51" s="51"/>
      <c r="C51" s="51">
        <v>2</v>
      </c>
      <c r="D51" s="51">
        <v>0.65</v>
      </c>
      <c r="E51" s="51">
        <f t="shared" ref="E51:E68" si="13">C51*D51</f>
        <v>1.3</v>
      </c>
      <c r="F51" s="51" t="s">
        <v>329</v>
      </c>
      <c r="G51" s="51"/>
      <c r="H51" s="51"/>
      <c r="I51" s="51">
        <f t="shared" ref="I51:I68" si="14">G51*H51</f>
        <v>0</v>
      </c>
      <c r="J51" s="51"/>
      <c r="K51" s="51"/>
      <c r="L51" s="51">
        <f t="shared" ref="L51:L68" si="15">J51*K51</f>
        <v>0</v>
      </c>
      <c r="O51" s="51"/>
      <c r="P51" s="51">
        <v>2</v>
      </c>
      <c r="Q51" s="51">
        <v>0.65</v>
      </c>
      <c r="R51" s="51">
        <f t="shared" ref="R51:R68" si="16">P51*Q51</f>
        <v>1.3</v>
      </c>
      <c r="S51" s="51" t="s">
        <v>329</v>
      </c>
      <c r="T51" s="51"/>
      <c r="U51" s="51"/>
      <c r="V51" s="51">
        <f t="shared" ref="V51:V68" si="17">T51*U51</f>
        <v>0</v>
      </c>
      <c r="W51" s="51"/>
      <c r="X51" s="51"/>
      <c r="Y51" s="51">
        <f t="shared" ref="Y51:Y68" si="18">W51*X51</f>
        <v>0</v>
      </c>
    </row>
    <row r="52" spans="1:25" x14ac:dyDescent="0.35">
      <c r="B52" s="51"/>
      <c r="C52" s="51">
        <v>2.31</v>
      </c>
      <c r="D52" s="51">
        <v>0.8</v>
      </c>
      <c r="E52" s="51">
        <f t="shared" si="13"/>
        <v>1.8480000000000001</v>
      </c>
      <c r="F52" s="51"/>
      <c r="G52" s="51"/>
      <c r="H52" s="51"/>
      <c r="I52" s="51">
        <f t="shared" si="14"/>
        <v>0</v>
      </c>
      <c r="J52" s="51"/>
      <c r="K52" s="51"/>
      <c r="L52" s="51">
        <f t="shared" si="15"/>
        <v>0</v>
      </c>
      <c r="O52" s="51"/>
      <c r="P52" s="51">
        <v>2.31</v>
      </c>
      <c r="Q52" s="51">
        <v>0.8</v>
      </c>
      <c r="R52" s="51">
        <f t="shared" si="16"/>
        <v>1.8480000000000001</v>
      </c>
      <c r="S52" s="51"/>
      <c r="T52" s="51"/>
      <c r="U52" s="51"/>
      <c r="V52" s="51">
        <f t="shared" si="17"/>
        <v>0</v>
      </c>
      <c r="W52" s="51"/>
      <c r="X52" s="51"/>
      <c r="Y52" s="51">
        <f t="shared" si="18"/>
        <v>0</v>
      </c>
    </row>
    <row r="53" spans="1:25" x14ac:dyDescent="0.35">
      <c r="B53" s="51" t="s">
        <v>426</v>
      </c>
      <c r="C53" s="51">
        <v>0.91</v>
      </c>
      <c r="D53" s="51">
        <v>3.39</v>
      </c>
      <c r="E53" s="51">
        <f t="shared" si="13"/>
        <v>3.0849000000000002</v>
      </c>
      <c r="F53" s="51" t="s">
        <v>313</v>
      </c>
      <c r="G53" s="51"/>
      <c r="H53" s="51"/>
      <c r="I53" s="51">
        <f t="shared" si="14"/>
        <v>0</v>
      </c>
      <c r="J53" s="51"/>
      <c r="K53" s="51"/>
      <c r="L53" s="51">
        <f t="shared" si="15"/>
        <v>0</v>
      </c>
      <c r="O53" s="51" t="s">
        <v>426</v>
      </c>
      <c r="P53" s="51">
        <v>0.91</v>
      </c>
      <c r="Q53" s="51">
        <v>3.39</v>
      </c>
      <c r="R53" s="51">
        <f t="shared" si="16"/>
        <v>3.0849000000000002</v>
      </c>
      <c r="S53" s="51" t="s">
        <v>313</v>
      </c>
      <c r="T53" s="51"/>
      <c r="U53" s="51"/>
      <c r="V53" s="51">
        <f t="shared" si="17"/>
        <v>0</v>
      </c>
      <c r="W53" s="51"/>
      <c r="X53" s="51"/>
      <c r="Y53" s="51">
        <f t="shared" si="18"/>
        <v>0</v>
      </c>
    </row>
    <row r="54" spans="1:25" x14ac:dyDescent="0.35">
      <c r="B54" s="51" t="s">
        <v>314</v>
      </c>
      <c r="C54" s="51">
        <v>2.44</v>
      </c>
      <c r="D54" s="51">
        <v>3.05</v>
      </c>
      <c r="E54" s="51">
        <f t="shared" si="13"/>
        <v>7.4419999999999993</v>
      </c>
      <c r="F54" s="51" t="s">
        <v>313</v>
      </c>
      <c r="G54" s="51"/>
      <c r="H54" s="51"/>
      <c r="I54" s="51">
        <f t="shared" si="14"/>
        <v>0</v>
      </c>
      <c r="J54" s="51"/>
      <c r="K54" s="51"/>
      <c r="L54" s="51">
        <f t="shared" si="15"/>
        <v>0</v>
      </c>
      <c r="O54" s="51" t="s">
        <v>314</v>
      </c>
      <c r="P54" s="51">
        <v>2.44</v>
      </c>
      <c r="Q54" s="51">
        <v>3.05</v>
      </c>
      <c r="R54" s="51">
        <f t="shared" si="16"/>
        <v>7.4419999999999993</v>
      </c>
      <c r="S54" s="51" t="s">
        <v>313</v>
      </c>
      <c r="T54" s="51"/>
      <c r="U54" s="51"/>
      <c r="V54" s="51">
        <f t="shared" si="17"/>
        <v>0</v>
      </c>
      <c r="W54" s="51"/>
      <c r="X54" s="51"/>
      <c r="Y54" s="51">
        <f t="shared" si="18"/>
        <v>0</v>
      </c>
    </row>
    <row r="55" spans="1:25" x14ac:dyDescent="0.35">
      <c r="B55" s="51" t="s">
        <v>427</v>
      </c>
      <c r="C55" s="51">
        <v>2.44</v>
      </c>
      <c r="D55" s="51">
        <v>1.23</v>
      </c>
      <c r="E55" s="51">
        <f t="shared" si="13"/>
        <v>3.0011999999999999</v>
      </c>
      <c r="F55" s="51" t="s">
        <v>315</v>
      </c>
      <c r="G55" s="51"/>
      <c r="H55" s="51"/>
      <c r="I55" s="51">
        <f t="shared" si="14"/>
        <v>0</v>
      </c>
      <c r="J55" s="51"/>
      <c r="K55" s="51"/>
      <c r="L55" s="51">
        <f t="shared" si="15"/>
        <v>0</v>
      </c>
      <c r="O55" s="51" t="s">
        <v>427</v>
      </c>
      <c r="P55" s="51">
        <v>2.44</v>
      </c>
      <c r="Q55" s="51">
        <v>1.23</v>
      </c>
      <c r="R55" s="51">
        <f t="shared" si="16"/>
        <v>3.0011999999999999</v>
      </c>
      <c r="S55" s="51" t="s">
        <v>315</v>
      </c>
      <c r="T55" s="51"/>
      <c r="U55" s="51"/>
      <c r="V55" s="51">
        <f t="shared" si="17"/>
        <v>0</v>
      </c>
      <c r="W55" s="51"/>
      <c r="X55" s="51"/>
      <c r="Y55" s="51">
        <f t="shared" si="18"/>
        <v>0</v>
      </c>
    </row>
    <row r="56" spans="1:25" x14ac:dyDescent="0.35">
      <c r="B56" s="51" t="s">
        <v>456</v>
      </c>
      <c r="C56" s="51">
        <v>3.2</v>
      </c>
      <c r="D56" s="51">
        <v>3.05</v>
      </c>
      <c r="E56" s="51">
        <f t="shared" si="13"/>
        <v>9.76</v>
      </c>
      <c r="F56" s="51"/>
      <c r="G56" s="51"/>
      <c r="H56" s="51"/>
      <c r="I56" s="51">
        <f t="shared" si="14"/>
        <v>0</v>
      </c>
      <c r="J56" s="51"/>
      <c r="K56" s="51"/>
      <c r="L56" s="51">
        <f t="shared" si="15"/>
        <v>0</v>
      </c>
      <c r="O56" s="51" t="s">
        <v>456</v>
      </c>
      <c r="P56" s="51">
        <v>3.2</v>
      </c>
      <c r="Q56" s="51">
        <v>3.05</v>
      </c>
      <c r="R56" s="51">
        <f t="shared" si="16"/>
        <v>9.76</v>
      </c>
      <c r="S56" s="51"/>
      <c r="T56" s="51"/>
      <c r="U56" s="51"/>
      <c r="V56" s="51">
        <f t="shared" si="17"/>
        <v>0</v>
      </c>
      <c r="W56" s="51"/>
      <c r="X56" s="51"/>
      <c r="Y56" s="51">
        <f t="shared" si="18"/>
        <v>0</v>
      </c>
    </row>
    <row r="57" spans="1:25" x14ac:dyDescent="0.35">
      <c r="B57" s="51"/>
      <c r="C57" s="51">
        <v>2.4</v>
      </c>
      <c r="D57" s="51">
        <v>0.6</v>
      </c>
      <c r="E57" s="51">
        <f t="shared" si="13"/>
        <v>1.44</v>
      </c>
      <c r="F57" s="51"/>
      <c r="G57" s="51"/>
      <c r="H57" s="51"/>
      <c r="I57" s="51">
        <f t="shared" si="14"/>
        <v>0</v>
      </c>
      <c r="J57" s="51"/>
      <c r="K57" s="51"/>
      <c r="L57" s="51">
        <f t="shared" si="15"/>
        <v>0</v>
      </c>
      <c r="O57" s="51"/>
      <c r="P57" s="51">
        <v>2.4</v>
      </c>
      <c r="Q57" s="51">
        <v>0.6</v>
      </c>
      <c r="R57" s="51">
        <f t="shared" si="16"/>
        <v>1.44</v>
      </c>
      <c r="S57" s="51"/>
      <c r="T57" s="51"/>
      <c r="U57" s="51"/>
      <c r="V57" s="51">
        <f t="shared" si="17"/>
        <v>0</v>
      </c>
      <c r="W57" s="51"/>
      <c r="X57" s="51"/>
      <c r="Y57" s="51">
        <f t="shared" si="18"/>
        <v>0</v>
      </c>
    </row>
    <row r="58" spans="1:25" x14ac:dyDescent="0.35">
      <c r="B58" s="51"/>
      <c r="C58" s="51">
        <v>0.63</v>
      </c>
      <c r="D58" s="51">
        <v>1</v>
      </c>
      <c r="E58" s="51">
        <f t="shared" si="13"/>
        <v>0.63</v>
      </c>
      <c r="F58" s="51" t="s">
        <v>313</v>
      </c>
      <c r="G58" s="51"/>
      <c r="H58" s="51"/>
      <c r="I58" s="51">
        <f t="shared" si="14"/>
        <v>0</v>
      </c>
      <c r="J58" s="51"/>
      <c r="K58" s="51"/>
      <c r="L58" s="51">
        <f t="shared" si="15"/>
        <v>0</v>
      </c>
      <c r="O58" s="51"/>
      <c r="P58" s="51">
        <v>0.63</v>
      </c>
      <c r="Q58" s="51">
        <v>1</v>
      </c>
      <c r="R58" s="51">
        <f t="shared" si="16"/>
        <v>0.63</v>
      </c>
      <c r="S58" s="51" t="s">
        <v>313</v>
      </c>
      <c r="T58" s="51"/>
      <c r="U58" s="51"/>
      <c r="V58" s="51">
        <f t="shared" si="17"/>
        <v>0</v>
      </c>
      <c r="W58" s="51"/>
      <c r="X58" s="51"/>
      <c r="Y58" s="51">
        <f t="shared" si="18"/>
        <v>0</v>
      </c>
    </row>
    <row r="59" spans="1:25" x14ac:dyDescent="0.35">
      <c r="B59" s="51" t="s">
        <v>457</v>
      </c>
      <c r="C59" s="51">
        <v>3.21</v>
      </c>
      <c r="D59" s="51">
        <v>3.05</v>
      </c>
      <c r="E59" s="51">
        <f t="shared" si="13"/>
        <v>9.7904999999999998</v>
      </c>
      <c r="F59" s="51" t="s">
        <v>315</v>
      </c>
      <c r="G59" s="51"/>
      <c r="H59" s="51"/>
      <c r="I59" s="51">
        <f t="shared" si="14"/>
        <v>0</v>
      </c>
      <c r="J59" s="51"/>
      <c r="K59" s="51"/>
      <c r="L59" s="51">
        <f t="shared" si="15"/>
        <v>0</v>
      </c>
      <c r="O59" s="51" t="s">
        <v>457</v>
      </c>
      <c r="P59" s="51">
        <v>3.21</v>
      </c>
      <c r="Q59" s="51">
        <v>3.05</v>
      </c>
      <c r="R59" s="51">
        <f t="shared" si="16"/>
        <v>9.7904999999999998</v>
      </c>
      <c r="S59" s="51" t="s">
        <v>315</v>
      </c>
      <c r="T59" s="51"/>
      <c r="U59" s="51"/>
      <c r="V59" s="51">
        <f t="shared" si="17"/>
        <v>0</v>
      </c>
      <c r="W59" s="51"/>
      <c r="X59" s="51"/>
      <c r="Y59" s="51">
        <f t="shared" si="18"/>
        <v>0</v>
      </c>
    </row>
    <row r="60" spans="1:25" x14ac:dyDescent="0.35">
      <c r="B60" s="51"/>
      <c r="C60" s="51">
        <v>1.39</v>
      </c>
      <c r="D60" s="51">
        <v>0.6</v>
      </c>
      <c r="E60" s="51">
        <f t="shared" si="13"/>
        <v>0.83399999999999996</v>
      </c>
      <c r="F60" s="51"/>
      <c r="G60" s="51"/>
      <c r="H60" s="51"/>
      <c r="I60" s="51">
        <f t="shared" si="14"/>
        <v>0</v>
      </c>
      <c r="J60" s="51"/>
      <c r="K60" s="51"/>
      <c r="L60" s="51">
        <f t="shared" si="15"/>
        <v>0</v>
      </c>
      <c r="O60" s="51"/>
      <c r="P60" s="51">
        <v>1.39</v>
      </c>
      <c r="Q60" s="51">
        <v>0.6</v>
      </c>
      <c r="R60" s="51">
        <f t="shared" si="16"/>
        <v>0.83399999999999996</v>
      </c>
      <c r="S60" s="51"/>
      <c r="T60" s="51"/>
      <c r="U60" s="51"/>
      <c r="V60" s="51">
        <f t="shared" si="17"/>
        <v>0</v>
      </c>
      <c r="W60" s="51"/>
      <c r="X60" s="51"/>
      <c r="Y60" s="51">
        <f t="shared" si="18"/>
        <v>0</v>
      </c>
    </row>
    <row r="61" spans="1:25" x14ac:dyDescent="0.35">
      <c r="B61" s="51" t="s">
        <v>458</v>
      </c>
      <c r="C61" s="51">
        <v>2.1800000000000002</v>
      </c>
      <c r="D61" s="51">
        <v>2.29</v>
      </c>
      <c r="E61" s="51">
        <f t="shared" si="13"/>
        <v>4.9922000000000004</v>
      </c>
      <c r="F61" s="51"/>
      <c r="G61" s="51"/>
      <c r="H61" s="51"/>
      <c r="I61" s="51">
        <f t="shared" si="14"/>
        <v>0</v>
      </c>
      <c r="J61" s="51"/>
      <c r="K61" s="51"/>
      <c r="L61" s="51">
        <f t="shared" si="15"/>
        <v>0</v>
      </c>
      <c r="O61" s="51" t="s">
        <v>458</v>
      </c>
      <c r="P61" s="51">
        <v>2.1800000000000002</v>
      </c>
      <c r="Q61" s="51">
        <v>2.29</v>
      </c>
      <c r="R61" s="51">
        <f t="shared" si="16"/>
        <v>4.9922000000000004</v>
      </c>
      <c r="S61" s="51"/>
      <c r="T61" s="51"/>
      <c r="U61" s="51"/>
      <c r="V61" s="51">
        <f t="shared" si="17"/>
        <v>0</v>
      </c>
      <c r="W61" s="51"/>
      <c r="X61" s="51"/>
      <c r="Y61" s="51">
        <f t="shared" si="18"/>
        <v>0</v>
      </c>
    </row>
    <row r="62" spans="1:25" x14ac:dyDescent="0.35">
      <c r="B62" s="51"/>
      <c r="C62" s="51"/>
      <c r="D62" s="51"/>
      <c r="E62" s="51">
        <f t="shared" si="13"/>
        <v>0</v>
      </c>
      <c r="F62" s="51" t="s">
        <v>313</v>
      </c>
      <c r="G62" s="51"/>
      <c r="H62" s="51"/>
      <c r="I62" s="51">
        <f t="shared" si="14"/>
        <v>0</v>
      </c>
      <c r="J62" s="51"/>
      <c r="K62" s="51"/>
      <c r="L62" s="51">
        <f t="shared" si="15"/>
        <v>0</v>
      </c>
      <c r="O62" s="51"/>
      <c r="P62" s="51"/>
      <c r="Q62" s="51"/>
      <c r="R62" s="51">
        <f t="shared" si="16"/>
        <v>0</v>
      </c>
      <c r="S62" s="51" t="s">
        <v>313</v>
      </c>
      <c r="T62" s="51"/>
      <c r="U62" s="51"/>
      <c r="V62" s="51">
        <f t="shared" si="17"/>
        <v>0</v>
      </c>
      <c r="W62" s="51"/>
      <c r="X62" s="51"/>
      <c r="Y62" s="51">
        <f t="shared" si="18"/>
        <v>0</v>
      </c>
    </row>
    <row r="63" spans="1:25" x14ac:dyDescent="0.35">
      <c r="B63" s="51" t="s">
        <v>428</v>
      </c>
      <c r="C63" s="51">
        <v>1.53</v>
      </c>
      <c r="D63" s="51">
        <v>2.44</v>
      </c>
      <c r="E63" s="51">
        <f t="shared" si="13"/>
        <v>3.7332000000000001</v>
      </c>
      <c r="F63" s="51" t="s">
        <v>315</v>
      </c>
      <c r="G63" s="51"/>
      <c r="H63" s="51"/>
      <c r="I63" s="51">
        <f t="shared" si="14"/>
        <v>0</v>
      </c>
      <c r="J63" s="51"/>
      <c r="K63" s="51"/>
      <c r="L63" s="51">
        <f t="shared" si="15"/>
        <v>0</v>
      </c>
      <c r="O63" s="51" t="s">
        <v>428</v>
      </c>
      <c r="P63" s="51">
        <v>1.53</v>
      </c>
      <c r="Q63" s="51">
        <v>2.44</v>
      </c>
      <c r="R63" s="51">
        <f t="shared" si="16"/>
        <v>3.7332000000000001</v>
      </c>
      <c r="S63" s="51" t="s">
        <v>315</v>
      </c>
      <c r="T63" s="51"/>
      <c r="U63" s="51"/>
      <c r="V63" s="51">
        <f t="shared" si="17"/>
        <v>0</v>
      </c>
      <c r="W63" s="51"/>
      <c r="X63" s="51"/>
      <c r="Y63" s="51">
        <f t="shared" si="18"/>
        <v>0</v>
      </c>
    </row>
    <row r="64" spans="1:25" x14ac:dyDescent="0.35">
      <c r="B64" s="51" t="s">
        <v>321</v>
      </c>
      <c r="C64" s="51">
        <v>1.63</v>
      </c>
      <c r="D64" s="51">
        <v>2.44</v>
      </c>
      <c r="E64" s="51">
        <f t="shared" si="13"/>
        <v>3.9771999999999998</v>
      </c>
      <c r="F64" s="51"/>
      <c r="G64" s="51"/>
      <c r="H64" s="51"/>
      <c r="I64" s="51">
        <f t="shared" si="14"/>
        <v>0</v>
      </c>
      <c r="J64" s="51"/>
      <c r="K64" s="51"/>
      <c r="L64" s="51">
        <f t="shared" si="15"/>
        <v>0</v>
      </c>
      <c r="O64" s="51" t="s">
        <v>321</v>
      </c>
      <c r="P64" s="51">
        <v>1.63</v>
      </c>
      <c r="Q64" s="51">
        <v>2.44</v>
      </c>
      <c r="R64" s="51">
        <f t="shared" si="16"/>
        <v>3.9771999999999998</v>
      </c>
      <c r="S64" s="51"/>
      <c r="T64" s="51"/>
      <c r="U64" s="51"/>
      <c r="V64" s="51">
        <f t="shared" si="17"/>
        <v>0</v>
      </c>
      <c r="W64" s="51"/>
      <c r="X64" s="51"/>
      <c r="Y64" s="51">
        <f t="shared" si="18"/>
        <v>0</v>
      </c>
    </row>
    <row r="65" spans="2:25" x14ac:dyDescent="0.35">
      <c r="B65" s="51"/>
      <c r="C65" s="51"/>
      <c r="D65" s="51"/>
      <c r="E65" s="51">
        <f t="shared" si="13"/>
        <v>0</v>
      </c>
      <c r="F65" s="51" t="s">
        <v>313</v>
      </c>
      <c r="G65" s="51"/>
      <c r="H65" s="51"/>
      <c r="I65" s="51">
        <f t="shared" si="14"/>
        <v>0</v>
      </c>
      <c r="J65" s="51"/>
      <c r="K65" s="51"/>
      <c r="L65" s="51">
        <f t="shared" si="15"/>
        <v>0</v>
      </c>
      <c r="O65" s="51"/>
      <c r="P65" s="51"/>
      <c r="Q65" s="51"/>
      <c r="R65" s="51">
        <f t="shared" si="16"/>
        <v>0</v>
      </c>
      <c r="S65" s="51" t="s">
        <v>313</v>
      </c>
      <c r="T65" s="51"/>
      <c r="U65" s="51"/>
      <c r="V65" s="51">
        <f t="shared" si="17"/>
        <v>0</v>
      </c>
      <c r="W65" s="51"/>
      <c r="X65" s="51"/>
      <c r="Y65" s="51">
        <f t="shared" si="18"/>
        <v>0</v>
      </c>
    </row>
    <row r="66" spans="2:25" x14ac:dyDescent="0.35">
      <c r="B66" s="51"/>
      <c r="C66" s="51"/>
      <c r="D66" s="51"/>
      <c r="E66" s="51">
        <f t="shared" si="13"/>
        <v>0</v>
      </c>
      <c r="F66" s="51" t="s">
        <v>315</v>
      </c>
      <c r="G66" s="51"/>
      <c r="H66" s="51"/>
      <c r="I66" s="51">
        <f t="shared" si="14"/>
        <v>0</v>
      </c>
      <c r="J66" s="51"/>
      <c r="K66" s="51"/>
      <c r="L66" s="51">
        <f t="shared" si="15"/>
        <v>0</v>
      </c>
      <c r="O66" s="51"/>
      <c r="P66" s="51"/>
      <c r="Q66" s="51"/>
      <c r="R66" s="51">
        <f t="shared" si="16"/>
        <v>0</v>
      </c>
      <c r="S66" s="51" t="s">
        <v>315</v>
      </c>
      <c r="T66" s="51"/>
      <c r="U66" s="51"/>
      <c r="V66" s="51">
        <f t="shared" si="17"/>
        <v>0</v>
      </c>
      <c r="W66" s="51"/>
      <c r="X66" s="51"/>
      <c r="Y66" s="51">
        <f t="shared" si="18"/>
        <v>0</v>
      </c>
    </row>
    <row r="67" spans="2:25" x14ac:dyDescent="0.35">
      <c r="B67" s="51"/>
      <c r="C67" s="51"/>
      <c r="D67" s="51"/>
      <c r="E67" s="51">
        <f t="shared" si="13"/>
        <v>0</v>
      </c>
      <c r="F67" s="51"/>
      <c r="G67" s="51"/>
      <c r="H67" s="51"/>
      <c r="I67" s="51">
        <f t="shared" si="14"/>
        <v>0</v>
      </c>
      <c r="J67" s="51"/>
      <c r="K67" s="51"/>
      <c r="L67" s="51">
        <f t="shared" si="15"/>
        <v>0</v>
      </c>
      <c r="O67" s="51"/>
      <c r="P67" s="51"/>
      <c r="Q67" s="51"/>
      <c r="R67" s="51">
        <f t="shared" si="16"/>
        <v>0</v>
      </c>
      <c r="S67" s="51"/>
      <c r="T67" s="51"/>
      <c r="U67" s="51"/>
      <c r="V67" s="51">
        <f t="shared" si="17"/>
        <v>0</v>
      </c>
      <c r="W67" s="51"/>
      <c r="X67" s="51"/>
      <c r="Y67" s="51">
        <f t="shared" si="18"/>
        <v>0</v>
      </c>
    </row>
    <row r="68" spans="2:25" x14ac:dyDescent="0.35">
      <c r="B68" s="51"/>
      <c r="C68" s="51"/>
      <c r="D68" s="51"/>
      <c r="E68" s="51">
        <f t="shared" si="13"/>
        <v>0</v>
      </c>
      <c r="F68" s="51" t="s">
        <v>320</v>
      </c>
      <c r="G68" s="51"/>
      <c r="H68" s="51"/>
      <c r="I68" s="51">
        <f t="shared" si="14"/>
        <v>0</v>
      </c>
      <c r="J68" s="51"/>
      <c r="K68" s="51"/>
      <c r="L68" s="51">
        <f t="shared" si="15"/>
        <v>0</v>
      </c>
      <c r="O68" s="51"/>
      <c r="P68" s="51"/>
      <c r="Q68" s="51"/>
      <c r="R68" s="51">
        <f t="shared" si="16"/>
        <v>0</v>
      </c>
      <c r="S68" s="51" t="s">
        <v>320</v>
      </c>
      <c r="T68" s="51"/>
      <c r="U68" s="51"/>
      <c r="V68" s="51">
        <f t="shared" si="17"/>
        <v>0</v>
      </c>
      <c r="W68" s="51"/>
      <c r="X68" s="51"/>
      <c r="Y68" s="51">
        <f t="shared" si="18"/>
        <v>0</v>
      </c>
    </row>
    <row r="69" spans="2:25" x14ac:dyDescent="0.35">
      <c r="B69" s="51"/>
      <c r="C69" s="51"/>
      <c r="D69" s="51"/>
      <c r="E69" s="51">
        <f>C69*D69</f>
        <v>0</v>
      </c>
      <c r="F69" s="51" t="s">
        <v>320</v>
      </c>
      <c r="G69" s="51"/>
      <c r="H69" s="51"/>
      <c r="I69" s="51">
        <f>G69*H69</f>
        <v>0</v>
      </c>
      <c r="J69" s="51"/>
      <c r="K69" s="51"/>
      <c r="L69" s="51">
        <f>J69*K69</f>
        <v>0</v>
      </c>
      <c r="O69" s="51"/>
      <c r="P69" s="51"/>
      <c r="Q69" s="51"/>
      <c r="R69" s="51">
        <f>P69*Q69</f>
        <v>0</v>
      </c>
      <c r="S69" s="51" t="s">
        <v>320</v>
      </c>
      <c r="T69" s="51"/>
      <c r="U69" s="51"/>
      <c r="V69" s="51">
        <f>T69*U69</f>
        <v>0</v>
      </c>
      <c r="W69" s="51"/>
      <c r="X69" s="51"/>
      <c r="Y69" s="51">
        <f>W69*X69</f>
        <v>0</v>
      </c>
    </row>
    <row r="70" spans="2:25" x14ac:dyDescent="0.35">
      <c r="B70" s="51"/>
      <c r="C70" s="51"/>
      <c r="D70" s="51"/>
      <c r="E70" s="51">
        <f>C70*D70</f>
        <v>0</v>
      </c>
      <c r="F70" s="51" t="s">
        <v>320</v>
      </c>
      <c r="G70" s="51"/>
      <c r="H70" s="51"/>
      <c r="I70" s="51">
        <f>G70*H70</f>
        <v>0</v>
      </c>
      <c r="J70" s="51"/>
      <c r="K70" s="51"/>
      <c r="L70" s="51">
        <f>J70*K70</f>
        <v>0</v>
      </c>
      <c r="O70" s="51"/>
      <c r="P70" s="51"/>
      <c r="Q70" s="51"/>
      <c r="R70" s="51">
        <f>P70*Q70</f>
        <v>0</v>
      </c>
      <c r="S70" s="51" t="s">
        <v>320</v>
      </c>
      <c r="T70" s="51"/>
      <c r="U70" s="51"/>
      <c r="V70" s="51">
        <f>T70*U70</f>
        <v>0</v>
      </c>
      <c r="W70" s="51"/>
      <c r="X70" s="51"/>
      <c r="Y70" s="51">
        <f>W70*X70</f>
        <v>0</v>
      </c>
    </row>
    <row r="71" spans="2:25" x14ac:dyDescent="0.35">
      <c r="B71" s="51"/>
      <c r="C71" s="51"/>
      <c r="D71" s="51"/>
      <c r="E71" s="51">
        <f>C71*D71</f>
        <v>0</v>
      </c>
      <c r="F71" s="51" t="s">
        <v>320</v>
      </c>
      <c r="G71" s="51"/>
      <c r="H71" s="51"/>
      <c r="I71" s="51">
        <f>G71*H71</f>
        <v>0</v>
      </c>
      <c r="J71" s="51"/>
      <c r="K71" s="51"/>
      <c r="L71" s="51">
        <f>J71*K71</f>
        <v>0</v>
      </c>
      <c r="O71" s="51"/>
      <c r="P71" s="51"/>
      <c r="Q71" s="51"/>
      <c r="R71" s="51">
        <f>P71*Q71</f>
        <v>0</v>
      </c>
      <c r="S71" s="51" t="s">
        <v>320</v>
      </c>
      <c r="T71" s="51"/>
      <c r="U71" s="51"/>
      <c r="V71" s="51">
        <f>T71*U71</f>
        <v>0</v>
      </c>
      <c r="W71" s="51"/>
      <c r="X71" s="51"/>
      <c r="Y71" s="51">
        <f>W71*X71</f>
        <v>0</v>
      </c>
    </row>
    <row r="72" spans="2:25" x14ac:dyDescent="0.35">
      <c r="B72" s="51" t="s">
        <v>321</v>
      </c>
      <c r="C72" s="51"/>
      <c r="D72" s="51"/>
      <c r="E72" s="51">
        <f t="shared" ref="E72:E74" si="19">C72*D72</f>
        <v>0</v>
      </c>
      <c r="F72" s="51" t="s">
        <v>320</v>
      </c>
      <c r="G72" s="51"/>
      <c r="H72" s="51"/>
      <c r="I72" s="51">
        <f t="shared" ref="I72:I74" si="20">G72*H72</f>
        <v>0</v>
      </c>
      <c r="J72" s="51"/>
      <c r="K72" s="51"/>
      <c r="L72" s="51">
        <f t="shared" ref="L72:L74" si="21">J72*K72</f>
        <v>0</v>
      </c>
      <c r="O72" s="51" t="s">
        <v>321</v>
      </c>
      <c r="P72" s="51"/>
      <c r="Q72" s="51"/>
      <c r="R72" s="51">
        <f t="shared" ref="R72:R74" si="22">P72*Q72</f>
        <v>0</v>
      </c>
      <c r="S72" s="51" t="s">
        <v>320</v>
      </c>
      <c r="T72" s="51"/>
      <c r="U72" s="51"/>
      <c r="V72" s="51">
        <f t="shared" ref="V72:V74" si="23">T72*U72</f>
        <v>0</v>
      </c>
      <c r="W72" s="51"/>
      <c r="X72" s="51"/>
      <c r="Y72" s="51">
        <f t="shared" ref="Y72:Y74" si="24">W72*X72</f>
        <v>0</v>
      </c>
    </row>
    <row r="73" spans="2:25" x14ac:dyDescent="0.35">
      <c r="B73" s="51" t="s">
        <v>322</v>
      </c>
      <c r="C73" s="51"/>
      <c r="D73" s="51"/>
      <c r="E73" s="51">
        <f t="shared" si="19"/>
        <v>0</v>
      </c>
      <c r="F73" s="51" t="s">
        <v>320</v>
      </c>
      <c r="G73" s="51"/>
      <c r="H73" s="51"/>
      <c r="I73" s="51">
        <f t="shared" si="20"/>
        <v>0</v>
      </c>
      <c r="J73" s="51"/>
      <c r="K73" s="51"/>
      <c r="L73" s="51">
        <f t="shared" si="21"/>
        <v>0</v>
      </c>
      <c r="O73" s="51" t="s">
        <v>322</v>
      </c>
      <c r="P73" s="51"/>
      <c r="Q73" s="51"/>
      <c r="R73" s="51">
        <f t="shared" si="22"/>
        <v>0</v>
      </c>
      <c r="S73" s="51" t="s">
        <v>320</v>
      </c>
      <c r="T73" s="51"/>
      <c r="U73" s="51"/>
      <c r="V73" s="51">
        <f t="shared" si="23"/>
        <v>0</v>
      </c>
      <c r="W73" s="51"/>
      <c r="X73" s="51"/>
      <c r="Y73" s="51">
        <f t="shared" si="24"/>
        <v>0</v>
      </c>
    </row>
    <row r="74" spans="2:25" x14ac:dyDescent="0.35">
      <c r="B74" s="51" t="s">
        <v>326</v>
      </c>
      <c r="C74" s="51"/>
      <c r="D74" s="51"/>
      <c r="E74" s="51">
        <f t="shared" si="19"/>
        <v>0</v>
      </c>
      <c r="F74" s="51"/>
      <c r="G74" s="51"/>
      <c r="H74" s="51"/>
      <c r="I74" s="51">
        <f t="shared" si="20"/>
        <v>0</v>
      </c>
      <c r="J74" s="51"/>
      <c r="K74" s="51"/>
      <c r="L74" s="51">
        <f t="shared" si="21"/>
        <v>0</v>
      </c>
      <c r="O74" s="51" t="s">
        <v>326</v>
      </c>
      <c r="P74" s="51"/>
      <c r="Q74" s="51"/>
      <c r="R74" s="51">
        <f t="shared" si="22"/>
        <v>0</v>
      </c>
      <c r="S74" s="51"/>
      <c r="T74" s="51"/>
      <c r="U74" s="51"/>
      <c r="V74" s="51">
        <f t="shared" si="23"/>
        <v>0</v>
      </c>
      <c r="W74" s="51"/>
      <c r="X74" s="51"/>
      <c r="Y74" s="51">
        <f t="shared" si="24"/>
        <v>0</v>
      </c>
    </row>
    <row r="75" spans="2:25" x14ac:dyDescent="0.35">
      <c r="B75" s="51"/>
      <c r="C75" s="51"/>
      <c r="D75" s="51"/>
      <c r="E75" s="51">
        <f>C75*D75</f>
        <v>0</v>
      </c>
      <c r="F75" s="51"/>
      <c r="G75" s="51"/>
      <c r="H75" s="51"/>
      <c r="I75" s="51">
        <f>G75*H75</f>
        <v>0</v>
      </c>
      <c r="J75" s="51"/>
      <c r="K75" s="51"/>
      <c r="L75" s="51">
        <f>J75*K75</f>
        <v>0</v>
      </c>
      <c r="O75" s="51"/>
      <c r="P75" s="51"/>
      <c r="Q75" s="51"/>
      <c r="R75" s="51">
        <f>P75*Q75</f>
        <v>0</v>
      </c>
      <c r="S75" s="51"/>
      <c r="T75" s="51"/>
      <c r="U75" s="51"/>
      <c r="V75" s="51">
        <f>T75*U75</f>
        <v>0</v>
      </c>
      <c r="W75" s="51"/>
      <c r="X75" s="51"/>
      <c r="Y75" s="51">
        <f>W75*X75</f>
        <v>0</v>
      </c>
    </row>
    <row r="76" spans="2:25" x14ac:dyDescent="0.35">
      <c r="B76" s="51"/>
      <c r="C76" s="51"/>
      <c r="D76" s="51"/>
      <c r="E76" s="51">
        <f>C76*D76</f>
        <v>0</v>
      </c>
      <c r="F76" s="51"/>
      <c r="G76" s="51"/>
      <c r="H76" s="51"/>
      <c r="I76" s="51">
        <f>G76*H76</f>
        <v>0</v>
      </c>
      <c r="J76" s="51"/>
      <c r="K76" s="51"/>
      <c r="L76" s="51">
        <f>J76*K76</f>
        <v>0</v>
      </c>
      <c r="O76" s="51"/>
      <c r="P76" s="51"/>
      <c r="Q76" s="51"/>
      <c r="R76" s="51">
        <f>P76*Q76</f>
        <v>0</v>
      </c>
      <c r="S76" s="51"/>
      <c r="T76" s="51"/>
      <c r="U76" s="51"/>
      <c r="V76" s="51">
        <f>T76*U76</f>
        <v>0</v>
      </c>
      <c r="W76" s="51"/>
      <c r="X76" s="51"/>
      <c r="Y76" s="51">
        <f>W76*X76</f>
        <v>0</v>
      </c>
    </row>
    <row r="77" spans="2:25" x14ac:dyDescent="0.35">
      <c r="B77" s="51" t="s">
        <v>323</v>
      </c>
      <c r="C77" s="51">
        <v>1.1000000000000001</v>
      </c>
      <c r="D77" s="51">
        <v>1</v>
      </c>
      <c r="E77" s="51">
        <f t="shared" ref="E77:E80" si="25">C77*D77</f>
        <v>1.1000000000000001</v>
      </c>
      <c r="F77" s="51"/>
      <c r="G77" s="51"/>
      <c r="H77" s="51"/>
      <c r="I77" s="51">
        <f t="shared" ref="I77:I85" si="26">G77*H77</f>
        <v>0</v>
      </c>
      <c r="J77" s="51"/>
      <c r="K77" s="51"/>
      <c r="L77" s="51">
        <f t="shared" ref="L77:L85" si="27">J77*K77</f>
        <v>0</v>
      </c>
      <c r="O77" s="51" t="s">
        <v>323</v>
      </c>
      <c r="P77" s="51">
        <v>1.1000000000000001</v>
      </c>
      <c r="Q77" s="51">
        <v>1</v>
      </c>
      <c r="R77" s="51">
        <f t="shared" ref="R77:R80" si="28">P77*Q77</f>
        <v>1.1000000000000001</v>
      </c>
      <c r="S77" s="51"/>
      <c r="T77" s="51"/>
      <c r="U77" s="51"/>
      <c r="V77" s="51">
        <f t="shared" ref="V77:V85" si="29">T77*U77</f>
        <v>0</v>
      </c>
      <c r="W77" s="51"/>
      <c r="X77" s="51"/>
      <c r="Y77" s="51">
        <f t="shared" ref="Y77:Y85" si="30">W77*X77</f>
        <v>0</v>
      </c>
    </row>
    <row r="78" spans="2:25" x14ac:dyDescent="0.35">
      <c r="B78" s="51" t="s">
        <v>327</v>
      </c>
      <c r="C78" s="51"/>
      <c r="D78" s="51"/>
      <c r="E78" s="51">
        <f t="shared" si="25"/>
        <v>0</v>
      </c>
      <c r="F78" s="51"/>
      <c r="G78" s="51"/>
      <c r="H78" s="51"/>
      <c r="I78" s="51">
        <f t="shared" si="26"/>
        <v>0</v>
      </c>
      <c r="J78" s="51"/>
      <c r="K78" s="51"/>
      <c r="L78" s="51">
        <f t="shared" si="27"/>
        <v>0</v>
      </c>
      <c r="O78" s="51" t="s">
        <v>327</v>
      </c>
      <c r="P78" s="51"/>
      <c r="Q78" s="51"/>
      <c r="R78" s="51">
        <f t="shared" si="28"/>
        <v>0</v>
      </c>
      <c r="S78" s="51"/>
      <c r="T78" s="51"/>
      <c r="U78" s="51"/>
      <c r="V78" s="51">
        <f t="shared" si="29"/>
        <v>0</v>
      </c>
      <c r="W78" s="51"/>
      <c r="X78" s="51"/>
      <c r="Y78" s="51">
        <f t="shared" si="30"/>
        <v>0</v>
      </c>
    </row>
    <row r="79" spans="2:25" x14ac:dyDescent="0.35">
      <c r="B79" s="51" t="s">
        <v>324</v>
      </c>
      <c r="C79" s="51"/>
      <c r="D79" s="51"/>
      <c r="E79" s="51">
        <f t="shared" si="25"/>
        <v>0</v>
      </c>
      <c r="F79" s="51"/>
      <c r="G79" s="51"/>
      <c r="H79" s="51"/>
      <c r="I79" s="51">
        <f t="shared" si="26"/>
        <v>0</v>
      </c>
      <c r="J79" s="51"/>
      <c r="K79" s="51"/>
      <c r="L79" s="51">
        <f t="shared" si="27"/>
        <v>0</v>
      </c>
      <c r="O79" s="51" t="s">
        <v>324</v>
      </c>
      <c r="P79" s="51"/>
      <c r="Q79" s="51"/>
      <c r="R79" s="51">
        <f t="shared" si="28"/>
        <v>0</v>
      </c>
      <c r="S79" s="51"/>
      <c r="T79" s="51"/>
      <c r="U79" s="51"/>
      <c r="V79" s="51">
        <f t="shared" si="29"/>
        <v>0</v>
      </c>
      <c r="W79" s="51"/>
      <c r="X79" s="51"/>
      <c r="Y79" s="51">
        <f t="shared" si="30"/>
        <v>0</v>
      </c>
    </row>
    <row r="80" spans="2:25" x14ac:dyDescent="0.35">
      <c r="B80" s="51" t="s">
        <v>325</v>
      </c>
      <c r="C80" s="51"/>
      <c r="D80" s="51"/>
      <c r="E80" s="51">
        <f t="shared" si="25"/>
        <v>0</v>
      </c>
      <c r="F80" s="51"/>
      <c r="G80" s="51"/>
      <c r="H80" s="51"/>
      <c r="I80" s="51">
        <f t="shared" si="26"/>
        <v>0</v>
      </c>
      <c r="J80" s="51"/>
      <c r="K80" s="51"/>
      <c r="L80" s="51">
        <f t="shared" si="27"/>
        <v>0</v>
      </c>
      <c r="O80" s="51" t="s">
        <v>325</v>
      </c>
      <c r="P80" s="51"/>
      <c r="Q80" s="51"/>
      <c r="R80" s="51">
        <f t="shared" si="28"/>
        <v>0</v>
      </c>
      <c r="S80" s="51"/>
      <c r="T80" s="51"/>
      <c r="U80" s="51"/>
      <c r="V80" s="51">
        <f t="shared" si="29"/>
        <v>0</v>
      </c>
      <c r="W80" s="51"/>
      <c r="X80" s="51"/>
      <c r="Y80" s="51">
        <f t="shared" si="30"/>
        <v>0</v>
      </c>
    </row>
    <row r="81" spans="1:25" x14ac:dyDescent="0.35">
      <c r="B81" s="51"/>
      <c r="C81" s="51"/>
      <c r="D81" s="51"/>
      <c r="E81" s="51">
        <f>C81*D81</f>
        <v>0</v>
      </c>
      <c r="F81" s="51"/>
      <c r="G81" s="51"/>
      <c r="H81" s="51"/>
      <c r="I81" s="51">
        <f t="shared" si="26"/>
        <v>0</v>
      </c>
      <c r="J81" s="51"/>
      <c r="K81" s="51"/>
      <c r="L81" s="51">
        <f t="shared" si="27"/>
        <v>0</v>
      </c>
      <c r="O81" s="51"/>
      <c r="P81" s="51"/>
      <c r="Q81" s="51"/>
      <c r="R81" s="51">
        <f>P81*Q81</f>
        <v>0</v>
      </c>
      <c r="S81" s="51"/>
      <c r="T81" s="51"/>
      <c r="U81" s="51"/>
      <c r="V81" s="51">
        <f t="shared" si="29"/>
        <v>0</v>
      </c>
      <c r="W81" s="51"/>
      <c r="X81" s="51"/>
      <c r="Y81" s="51">
        <f t="shared" si="30"/>
        <v>0</v>
      </c>
    </row>
    <row r="82" spans="1:25" x14ac:dyDescent="0.35">
      <c r="B82" s="51" t="s">
        <v>328</v>
      </c>
      <c r="C82" s="51"/>
      <c r="D82" s="51"/>
      <c r="E82" s="51">
        <f>C82*D82</f>
        <v>0</v>
      </c>
      <c r="F82" s="51"/>
      <c r="G82" s="51"/>
      <c r="H82" s="51"/>
      <c r="I82" s="51">
        <f t="shared" si="26"/>
        <v>0</v>
      </c>
      <c r="J82" s="51"/>
      <c r="K82" s="51"/>
      <c r="L82" s="51">
        <f t="shared" si="27"/>
        <v>0</v>
      </c>
      <c r="O82" s="51" t="s">
        <v>328</v>
      </c>
      <c r="P82" s="51"/>
      <c r="Q82" s="51"/>
      <c r="R82" s="51">
        <f>P82*Q82</f>
        <v>0</v>
      </c>
      <c r="S82" s="51"/>
      <c r="T82" s="51"/>
      <c r="U82" s="51"/>
      <c r="V82" s="51">
        <f t="shared" si="29"/>
        <v>0</v>
      </c>
      <c r="W82" s="51"/>
      <c r="X82" s="51"/>
      <c r="Y82" s="51">
        <f t="shared" si="30"/>
        <v>0</v>
      </c>
    </row>
    <row r="83" spans="1:25" x14ac:dyDescent="0.35">
      <c r="B83" s="51"/>
      <c r="C83" s="51"/>
      <c r="D83" s="51"/>
      <c r="E83" s="51">
        <f t="shared" ref="E83:E85" si="31">C83*D83</f>
        <v>0</v>
      </c>
      <c r="F83" s="51"/>
      <c r="G83" s="51"/>
      <c r="H83" s="51"/>
      <c r="I83" s="51">
        <f t="shared" si="26"/>
        <v>0</v>
      </c>
      <c r="J83" s="51"/>
      <c r="K83" s="51"/>
      <c r="L83" s="51">
        <f t="shared" si="27"/>
        <v>0</v>
      </c>
      <c r="O83" s="51"/>
      <c r="P83" s="51"/>
      <c r="Q83" s="51"/>
      <c r="R83" s="51">
        <f t="shared" ref="R83:R85" si="32">P83*Q83</f>
        <v>0</v>
      </c>
      <c r="S83" s="51"/>
      <c r="T83" s="51"/>
      <c r="U83" s="51"/>
      <c r="V83" s="51">
        <f t="shared" si="29"/>
        <v>0</v>
      </c>
      <c r="W83" s="51"/>
      <c r="X83" s="51"/>
      <c r="Y83" s="51">
        <f t="shared" si="30"/>
        <v>0</v>
      </c>
    </row>
    <row r="84" spans="1:25" x14ac:dyDescent="0.35">
      <c r="B84" s="51"/>
      <c r="C84" s="51"/>
      <c r="D84" s="51"/>
      <c r="E84" s="51">
        <f t="shared" si="31"/>
        <v>0</v>
      </c>
      <c r="F84" s="51"/>
      <c r="G84" s="51"/>
      <c r="H84" s="51"/>
      <c r="I84" s="51">
        <f t="shared" si="26"/>
        <v>0</v>
      </c>
      <c r="J84" s="51"/>
      <c r="K84" s="51"/>
      <c r="L84" s="51">
        <f t="shared" si="27"/>
        <v>0</v>
      </c>
      <c r="O84" s="51"/>
      <c r="P84" s="51"/>
      <c r="Q84" s="51"/>
      <c r="R84" s="51">
        <f t="shared" si="32"/>
        <v>0</v>
      </c>
      <c r="S84" s="51"/>
      <c r="T84" s="51"/>
      <c r="U84" s="51"/>
      <c r="V84" s="51">
        <f t="shared" si="29"/>
        <v>0</v>
      </c>
      <c r="W84" s="51"/>
      <c r="X84" s="51"/>
      <c r="Y84" s="51">
        <f t="shared" si="30"/>
        <v>0</v>
      </c>
    </row>
    <row r="85" spans="1:25" x14ac:dyDescent="0.35">
      <c r="B85" s="51"/>
      <c r="C85" s="51"/>
      <c r="D85" s="51"/>
      <c r="E85" s="51">
        <f t="shared" si="31"/>
        <v>0</v>
      </c>
      <c r="F85" s="51"/>
      <c r="G85" s="51"/>
      <c r="H85" s="51"/>
      <c r="I85" s="51">
        <f t="shared" si="26"/>
        <v>0</v>
      </c>
      <c r="J85" s="51"/>
      <c r="K85" s="51"/>
      <c r="L85" s="51">
        <f t="shared" si="27"/>
        <v>0</v>
      </c>
      <c r="O85" s="51"/>
      <c r="P85" s="51"/>
      <c r="Q85" s="51"/>
      <c r="R85" s="51">
        <f t="shared" si="32"/>
        <v>0</v>
      </c>
      <c r="S85" s="51"/>
      <c r="T85" s="51"/>
      <c r="U85" s="51"/>
      <c r="V85" s="51">
        <f t="shared" si="29"/>
        <v>0</v>
      </c>
      <c r="W85" s="51"/>
      <c r="X85" s="51"/>
      <c r="Y85" s="51">
        <f t="shared" si="30"/>
        <v>0</v>
      </c>
    </row>
    <row r="86" spans="1:25" x14ac:dyDescent="0.35">
      <c r="B86" s="51" t="s">
        <v>150</v>
      </c>
      <c r="C86" s="51"/>
      <c r="D86" s="51">
        <f>E86*10.764</f>
        <v>787.21114679999982</v>
      </c>
      <c r="E86" s="68">
        <f>SUM(E50:E85)</f>
        <v>73.13369999999999</v>
      </c>
      <c r="F86" s="51"/>
      <c r="G86" s="51"/>
      <c r="H86" s="51">
        <f>I86*10.764</f>
        <v>63.033984000000004</v>
      </c>
      <c r="I86" s="67">
        <f>SUM(I50:I85)</f>
        <v>5.8560000000000008</v>
      </c>
      <c r="J86" s="51"/>
      <c r="K86" s="51">
        <f>L86*10.764</f>
        <v>0</v>
      </c>
      <c r="L86" s="66">
        <f>SUM(L50:L85)</f>
        <v>0</v>
      </c>
      <c r="O86" s="51" t="s">
        <v>150</v>
      </c>
      <c r="P86" s="51"/>
      <c r="Q86" s="51">
        <f>R86*10.764</f>
        <v>787.21114679999982</v>
      </c>
      <c r="R86" s="68">
        <f>SUM(R50:R85)</f>
        <v>73.13369999999999</v>
      </c>
      <c r="S86" s="51"/>
      <c r="T86" s="51"/>
      <c r="U86" s="51">
        <f>V86*10.764</f>
        <v>63.033984000000004</v>
      </c>
      <c r="V86" s="67">
        <f>SUM(V50:V85)</f>
        <v>5.8560000000000008</v>
      </c>
      <c r="W86" s="51"/>
      <c r="X86" s="51">
        <f>Y86*10.764</f>
        <v>0</v>
      </c>
      <c r="Y86" s="66">
        <f>SUM(Y50:Y85)</f>
        <v>0</v>
      </c>
    </row>
    <row r="88" spans="1:25" x14ac:dyDescent="0.35">
      <c r="D88" s="50">
        <f>D86+H86</f>
        <v>850.24513079999986</v>
      </c>
      <c r="E88" s="50">
        <f>E86+I86</f>
        <v>78.989699999999985</v>
      </c>
      <c r="Q88" s="50">
        <f>Q86+U86</f>
        <v>850.24513079999986</v>
      </c>
      <c r="R88" s="50">
        <f>R86+V86</f>
        <v>78.989699999999985</v>
      </c>
    </row>
    <row r="90" spans="1:25" ht="116.5" customHeight="1" x14ac:dyDescent="0.35">
      <c r="B90" s="63" t="s">
        <v>304</v>
      </c>
      <c r="C90" s="249" t="s">
        <v>434</v>
      </c>
      <c r="D90" s="249"/>
      <c r="E90" s="64"/>
      <c r="F90" s="64"/>
      <c r="G90" s="64"/>
      <c r="H90" s="64"/>
      <c r="I90" s="64"/>
      <c r="O90" s="63" t="s">
        <v>304</v>
      </c>
      <c r="P90" s="250" t="s">
        <v>466</v>
      </c>
      <c r="Q90" s="251"/>
      <c r="R90" s="251"/>
      <c r="S90" s="251"/>
      <c r="T90" s="251"/>
      <c r="U90" s="251"/>
      <c r="V90" s="251"/>
      <c r="W90" s="251"/>
      <c r="X90" s="251"/>
      <c r="Y90" s="252"/>
    </row>
    <row r="91" spans="1:25" x14ac:dyDescent="0.35">
      <c r="A91" s="63" t="s">
        <v>66</v>
      </c>
      <c r="B91" s="65" t="s">
        <v>305</v>
      </c>
      <c r="C91" s="247" t="s">
        <v>306</v>
      </c>
      <c r="D91" s="247"/>
      <c r="E91" s="247"/>
      <c r="F91" s="65"/>
      <c r="G91" s="248" t="s">
        <v>307</v>
      </c>
      <c r="H91" s="248"/>
      <c r="I91" s="248"/>
      <c r="J91" s="246" t="s">
        <v>308</v>
      </c>
      <c r="K91" s="246"/>
      <c r="L91" s="246"/>
      <c r="N91" s="63" t="s">
        <v>66</v>
      </c>
      <c r="O91" s="65" t="s">
        <v>305</v>
      </c>
      <c r="P91" s="247" t="s">
        <v>306</v>
      </c>
      <c r="Q91" s="247"/>
      <c r="R91" s="247"/>
      <c r="S91" s="65"/>
      <c r="T91" s="248" t="s">
        <v>307</v>
      </c>
      <c r="U91" s="248"/>
      <c r="V91" s="248"/>
      <c r="W91" s="246" t="s">
        <v>308</v>
      </c>
      <c r="X91" s="246"/>
      <c r="Y91" s="246"/>
    </row>
    <row r="92" spans="1:25" x14ac:dyDescent="0.35">
      <c r="A92" s="63">
        <v>3</v>
      </c>
      <c r="B92" s="65"/>
      <c r="C92" s="65" t="s">
        <v>309</v>
      </c>
      <c r="D92" s="65" t="s">
        <v>310</v>
      </c>
      <c r="E92" s="65" t="s">
        <v>311</v>
      </c>
      <c r="F92" s="65"/>
      <c r="G92" s="65" t="s">
        <v>309</v>
      </c>
      <c r="H92" s="65" t="s">
        <v>310</v>
      </c>
      <c r="I92" s="65" t="s">
        <v>311</v>
      </c>
      <c r="J92" s="65" t="s">
        <v>309</v>
      </c>
      <c r="K92" s="65" t="s">
        <v>310</v>
      </c>
      <c r="L92" s="65" t="s">
        <v>311</v>
      </c>
      <c r="N92" s="63" t="s">
        <v>442</v>
      </c>
      <c r="O92" s="65"/>
      <c r="P92" s="65" t="s">
        <v>309</v>
      </c>
      <c r="Q92" s="65" t="s">
        <v>310</v>
      </c>
      <c r="R92" s="65" t="s">
        <v>311</v>
      </c>
      <c r="S92" s="65"/>
      <c r="T92" s="65" t="s">
        <v>309</v>
      </c>
      <c r="U92" s="65" t="s">
        <v>310</v>
      </c>
      <c r="V92" s="65" t="s">
        <v>311</v>
      </c>
      <c r="W92" s="65" t="s">
        <v>309</v>
      </c>
      <c r="X92" s="65" t="s">
        <v>310</v>
      </c>
      <c r="Y92" s="65" t="s">
        <v>311</v>
      </c>
    </row>
    <row r="93" spans="1:25" x14ac:dyDescent="0.35">
      <c r="B93" s="51" t="s">
        <v>312</v>
      </c>
      <c r="C93" s="51">
        <v>3.35</v>
      </c>
      <c r="D93" s="51">
        <v>5.63</v>
      </c>
      <c r="E93" s="51">
        <f>C93*D93</f>
        <v>18.860500000000002</v>
      </c>
      <c r="F93" s="51" t="s">
        <v>399</v>
      </c>
      <c r="G93" s="51">
        <v>3.2</v>
      </c>
      <c r="H93" s="51">
        <v>1.53</v>
      </c>
      <c r="I93" s="51">
        <f>G93*H93</f>
        <v>4.8960000000000008</v>
      </c>
      <c r="J93" s="51"/>
      <c r="K93" s="51"/>
      <c r="L93" s="51">
        <f>J93*K93</f>
        <v>0</v>
      </c>
      <c r="O93" s="51" t="s">
        <v>312</v>
      </c>
      <c r="P93" s="51">
        <v>3.35</v>
      </c>
      <c r="Q93" s="51">
        <v>5.63</v>
      </c>
      <c r="R93" s="51">
        <f>P93*Q93</f>
        <v>18.860500000000002</v>
      </c>
      <c r="S93" s="51" t="s">
        <v>399</v>
      </c>
      <c r="T93" s="51">
        <v>3.2</v>
      </c>
      <c r="U93" s="51">
        <v>1.53</v>
      </c>
      <c r="V93" s="51">
        <f>T93*U93</f>
        <v>4.8960000000000008</v>
      </c>
      <c r="W93" s="51"/>
      <c r="X93" s="51"/>
      <c r="Y93" s="51">
        <f>W93*X93</f>
        <v>0</v>
      </c>
    </row>
    <row r="94" spans="1:25" x14ac:dyDescent="0.35">
      <c r="B94" s="51" t="s">
        <v>426</v>
      </c>
      <c r="C94" s="51">
        <v>2.63</v>
      </c>
      <c r="D94" s="51">
        <v>0.91</v>
      </c>
      <c r="E94" s="51">
        <f t="shared" ref="E94:E128" si="33">C94*D94</f>
        <v>2.3933</v>
      </c>
      <c r="F94" s="51" t="s">
        <v>329</v>
      </c>
      <c r="G94" s="51"/>
      <c r="H94" s="51"/>
      <c r="I94" s="51">
        <f t="shared" ref="I94:I128" si="34">G94*H94</f>
        <v>0</v>
      </c>
      <c r="J94" s="51"/>
      <c r="K94" s="51"/>
      <c r="L94" s="51">
        <f t="shared" ref="L94:L128" si="35">J94*K94</f>
        <v>0</v>
      </c>
      <c r="O94" s="51" t="s">
        <v>426</v>
      </c>
      <c r="P94" s="51">
        <v>2.63</v>
      </c>
      <c r="Q94" s="51">
        <v>0.91</v>
      </c>
      <c r="R94" s="51">
        <f t="shared" ref="R94:R111" si="36">P94*Q94</f>
        <v>2.3933</v>
      </c>
      <c r="S94" s="51" t="s">
        <v>329</v>
      </c>
      <c r="T94" s="51"/>
      <c r="U94" s="51"/>
      <c r="V94" s="51">
        <f t="shared" ref="V94:V111" si="37">T94*U94</f>
        <v>0</v>
      </c>
      <c r="W94" s="51"/>
      <c r="X94" s="51"/>
      <c r="Y94" s="51">
        <f t="shared" ref="Y94:Y111" si="38">W94*X94</f>
        <v>0</v>
      </c>
    </row>
    <row r="95" spans="1:25" x14ac:dyDescent="0.35">
      <c r="B95" s="51"/>
      <c r="C95" s="51"/>
      <c r="D95" s="51"/>
      <c r="E95" s="51">
        <f t="shared" si="33"/>
        <v>0</v>
      </c>
      <c r="F95" s="51"/>
      <c r="G95" s="51"/>
      <c r="H95" s="51"/>
      <c r="I95" s="51">
        <f t="shared" si="34"/>
        <v>0</v>
      </c>
      <c r="J95" s="51"/>
      <c r="K95" s="51"/>
      <c r="L95" s="51">
        <f t="shared" si="35"/>
        <v>0</v>
      </c>
      <c r="O95" s="51"/>
      <c r="P95" s="51"/>
      <c r="Q95" s="51"/>
      <c r="R95" s="51">
        <f t="shared" si="36"/>
        <v>0</v>
      </c>
      <c r="S95" s="51"/>
      <c r="T95" s="51"/>
      <c r="U95" s="51"/>
      <c r="V95" s="51">
        <f t="shared" si="37"/>
        <v>0</v>
      </c>
      <c r="W95" s="51"/>
      <c r="X95" s="51"/>
      <c r="Y95" s="51">
        <f t="shared" si="38"/>
        <v>0</v>
      </c>
    </row>
    <row r="96" spans="1:25" x14ac:dyDescent="0.35">
      <c r="B96" s="51"/>
      <c r="C96" s="51"/>
      <c r="D96" s="51"/>
      <c r="E96" s="51">
        <f t="shared" si="33"/>
        <v>0</v>
      </c>
      <c r="F96" s="51" t="s">
        <v>313</v>
      </c>
      <c r="G96" s="51"/>
      <c r="H96" s="51"/>
      <c r="I96" s="51">
        <f t="shared" si="34"/>
        <v>0</v>
      </c>
      <c r="J96" s="51"/>
      <c r="K96" s="51"/>
      <c r="L96" s="51">
        <f t="shared" si="35"/>
        <v>0</v>
      </c>
      <c r="O96" s="51"/>
      <c r="P96" s="51"/>
      <c r="Q96" s="51"/>
      <c r="R96" s="51">
        <f t="shared" si="36"/>
        <v>0</v>
      </c>
      <c r="S96" s="51" t="s">
        <v>313</v>
      </c>
      <c r="T96" s="51"/>
      <c r="U96" s="51"/>
      <c r="V96" s="51">
        <f t="shared" si="37"/>
        <v>0</v>
      </c>
      <c r="W96" s="51"/>
      <c r="X96" s="51"/>
      <c r="Y96" s="51">
        <f t="shared" si="38"/>
        <v>0</v>
      </c>
    </row>
    <row r="97" spans="2:25" x14ac:dyDescent="0.35">
      <c r="B97" s="51" t="s">
        <v>314</v>
      </c>
      <c r="C97" s="51">
        <v>2.44</v>
      </c>
      <c r="D97" s="51">
        <v>3.05</v>
      </c>
      <c r="E97" s="51">
        <f t="shared" si="33"/>
        <v>7.4419999999999993</v>
      </c>
      <c r="F97" s="51" t="s">
        <v>313</v>
      </c>
      <c r="G97" s="51"/>
      <c r="H97" s="51"/>
      <c r="I97" s="51">
        <f t="shared" si="34"/>
        <v>0</v>
      </c>
      <c r="J97" s="51"/>
      <c r="K97" s="51"/>
      <c r="L97" s="51">
        <f t="shared" si="35"/>
        <v>0</v>
      </c>
      <c r="O97" s="51" t="s">
        <v>314</v>
      </c>
      <c r="P97" s="51">
        <v>2.44</v>
      </c>
      <c r="Q97" s="51">
        <v>3.05</v>
      </c>
      <c r="R97" s="51">
        <f t="shared" si="36"/>
        <v>7.4419999999999993</v>
      </c>
      <c r="S97" s="51" t="s">
        <v>313</v>
      </c>
      <c r="T97" s="51"/>
      <c r="U97" s="51"/>
      <c r="V97" s="51">
        <f t="shared" si="37"/>
        <v>0</v>
      </c>
      <c r="W97" s="51"/>
      <c r="X97" s="51"/>
      <c r="Y97" s="51">
        <f t="shared" si="38"/>
        <v>0</v>
      </c>
    </row>
    <row r="98" spans="2:25" x14ac:dyDescent="0.35">
      <c r="B98" s="51" t="s">
        <v>427</v>
      </c>
      <c r="C98" s="51">
        <v>2.44</v>
      </c>
      <c r="D98" s="51">
        <v>1.23</v>
      </c>
      <c r="E98" s="51">
        <f t="shared" si="33"/>
        <v>3.0011999999999999</v>
      </c>
      <c r="F98" s="51" t="s">
        <v>315</v>
      </c>
      <c r="G98" s="51"/>
      <c r="H98" s="51"/>
      <c r="I98" s="51">
        <f t="shared" si="34"/>
        <v>0</v>
      </c>
      <c r="J98" s="51"/>
      <c r="K98" s="51"/>
      <c r="L98" s="51">
        <f t="shared" si="35"/>
        <v>0</v>
      </c>
      <c r="O98" s="51" t="s">
        <v>427</v>
      </c>
      <c r="P98" s="51">
        <v>2.44</v>
      </c>
      <c r="Q98" s="51">
        <v>1.23</v>
      </c>
      <c r="R98" s="51">
        <f t="shared" si="36"/>
        <v>3.0011999999999999</v>
      </c>
      <c r="S98" s="51" t="s">
        <v>315</v>
      </c>
      <c r="T98" s="51"/>
      <c r="U98" s="51"/>
      <c r="V98" s="51">
        <f t="shared" si="37"/>
        <v>0</v>
      </c>
      <c r="W98" s="51"/>
      <c r="X98" s="51"/>
      <c r="Y98" s="51">
        <f t="shared" si="38"/>
        <v>0</v>
      </c>
    </row>
    <row r="99" spans="2:25" x14ac:dyDescent="0.35">
      <c r="B99" s="51"/>
      <c r="C99" s="51"/>
      <c r="D99" s="51"/>
      <c r="E99" s="51">
        <f t="shared" si="33"/>
        <v>0</v>
      </c>
      <c r="F99" s="51"/>
      <c r="G99" s="51"/>
      <c r="H99" s="51"/>
      <c r="I99" s="51">
        <f t="shared" si="34"/>
        <v>0</v>
      </c>
      <c r="J99" s="51"/>
      <c r="K99" s="51"/>
      <c r="L99" s="51">
        <f t="shared" si="35"/>
        <v>0</v>
      </c>
      <c r="O99" s="51"/>
      <c r="P99" s="51"/>
      <c r="Q99" s="51"/>
      <c r="R99" s="51">
        <f t="shared" si="36"/>
        <v>0</v>
      </c>
      <c r="S99" s="51"/>
      <c r="T99" s="51"/>
      <c r="U99" s="51"/>
      <c r="V99" s="51">
        <f t="shared" si="37"/>
        <v>0</v>
      </c>
      <c r="W99" s="51"/>
      <c r="X99" s="51"/>
      <c r="Y99" s="51">
        <f t="shared" si="38"/>
        <v>0</v>
      </c>
    </row>
    <row r="100" spans="2:25" x14ac:dyDescent="0.35">
      <c r="B100" s="51"/>
      <c r="C100" s="51"/>
      <c r="D100" s="51"/>
      <c r="E100" s="51">
        <f t="shared" si="33"/>
        <v>0</v>
      </c>
      <c r="F100" s="51"/>
      <c r="G100" s="51"/>
      <c r="H100" s="51"/>
      <c r="I100" s="51">
        <f t="shared" si="34"/>
        <v>0</v>
      </c>
      <c r="J100" s="51"/>
      <c r="K100" s="51"/>
      <c r="L100" s="51">
        <f t="shared" si="35"/>
        <v>0</v>
      </c>
      <c r="O100" s="51"/>
      <c r="P100" s="51"/>
      <c r="Q100" s="51"/>
      <c r="R100" s="51">
        <f t="shared" si="36"/>
        <v>0</v>
      </c>
      <c r="S100" s="51"/>
      <c r="T100" s="51"/>
      <c r="U100" s="51"/>
      <c r="V100" s="51">
        <f t="shared" si="37"/>
        <v>0</v>
      </c>
      <c r="W100" s="51"/>
      <c r="X100" s="51"/>
      <c r="Y100" s="51">
        <f t="shared" si="38"/>
        <v>0</v>
      </c>
    </row>
    <row r="101" spans="2:25" x14ac:dyDescent="0.35">
      <c r="B101" s="51" t="s">
        <v>316</v>
      </c>
      <c r="C101" s="51">
        <v>3.2</v>
      </c>
      <c r="D101" s="51">
        <v>3.05</v>
      </c>
      <c r="E101" s="51">
        <f t="shared" si="33"/>
        <v>9.76</v>
      </c>
      <c r="F101" s="51" t="s">
        <v>313</v>
      </c>
      <c r="G101" s="51"/>
      <c r="H101" s="51"/>
      <c r="I101" s="51">
        <f t="shared" si="34"/>
        <v>0</v>
      </c>
      <c r="J101" s="51"/>
      <c r="K101" s="51"/>
      <c r="L101" s="51">
        <f t="shared" si="35"/>
        <v>0</v>
      </c>
      <c r="O101" s="51" t="s">
        <v>316</v>
      </c>
      <c r="P101" s="51">
        <v>3.2</v>
      </c>
      <c r="Q101" s="51">
        <v>3.05</v>
      </c>
      <c r="R101" s="51">
        <f t="shared" si="36"/>
        <v>9.76</v>
      </c>
      <c r="S101" s="51" t="s">
        <v>313</v>
      </c>
      <c r="T101" s="51"/>
      <c r="U101" s="51"/>
      <c r="V101" s="51">
        <f t="shared" si="37"/>
        <v>0</v>
      </c>
      <c r="W101" s="51"/>
      <c r="X101" s="51"/>
      <c r="Y101" s="51">
        <f t="shared" si="38"/>
        <v>0</v>
      </c>
    </row>
    <row r="102" spans="2:25" x14ac:dyDescent="0.35">
      <c r="B102" s="51"/>
      <c r="C102" s="51">
        <v>2.14</v>
      </c>
      <c r="D102" s="51">
        <v>0.6</v>
      </c>
      <c r="E102" s="51">
        <f t="shared" si="33"/>
        <v>1.284</v>
      </c>
      <c r="F102" s="51" t="s">
        <v>315</v>
      </c>
      <c r="G102" s="51"/>
      <c r="H102" s="51"/>
      <c r="I102" s="51">
        <f t="shared" si="34"/>
        <v>0</v>
      </c>
      <c r="J102" s="51"/>
      <c r="K102" s="51"/>
      <c r="L102" s="51">
        <f t="shared" si="35"/>
        <v>0</v>
      </c>
      <c r="O102" s="51"/>
      <c r="P102" s="51">
        <v>2.14</v>
      </c>
      <c r="Q102" s="51">
        <v>0.6</v>
      </c>
      <c r="R102" s="51">
        <f t="shared" si="36"/>
        <v>1.284</v>
      </c>
      <c r="S102" s="51" t="s">
        <v>315</v>
      </c>
      <c r="T102" s="51"/>
      <c r="U102" s="51"/>
      <c r="V102" s="51">
        <f t="shared" si="37"/>
        <v>0</v>
      </c>
      <c r="W102" s="51"/>
      <c r="X102" s="51"/>
      <c r="Y102" s="51">
        <f t="shared" si="38"/>
        <v>0</v>
      </c>
    </row>
    <row r="103" spans="2:25" x14ac:dyDescent="0.35">
      <c r="B103" s="51"/>
      <c r="C103" s="51">
        <v>0.89</v>
      </c>
      <c r="D103" s="51">
        <v>1</v>
      </c>
      <c r="E103" s="51">
        <f t="shared" si="33"/>
        <v>0.89</v>
      </c>
      <c r="F103" s="51"/>
      <c r="G103" s="51"/>
      <c r="H103" s="51"/>
      <c r="I103" s="51">
        <f t="shared" si="34"/>
        <v>0</v>
      </c>
      <c r="J103" s="51"/>
      <c r="K103" s="51"/>
      <c r="L103" s="51">
        <f t="shared" si="35"/>
        <v>0</v>
      </c>
      <c r="O103" s="51"/>
      <c r="P103" s="51">
        <v>0.89</v>
      </c>
      <c r="Q103" s="51">
        <v>1</v>
      </c>
      <c r="R103" s="51">
        <f t="shared" si="36"/>
        <v>0.89</v>
      </c>
      <c r="S103" s="51"/>
      <c r="T103" s="51"/>
      <c r="U103" s="51"/>
      <c r="V103" s="51">
        <f t="shared" si="37"/>
        <v>0</v>
      </c>
      <c r="W103" s="51"/>
      <c r="X103" s="51"/>
      <c r="Y103" s="51">
        <f t="shared" si="38"/>
        <v>0</v>
      </c>
    </row>
    <row r="104" spans="2:25" x14ac:dyDescent="0.35">
      <c r="B104" s="51"/>
      <c r="C104" s="51"/>
      <c r="D104" s="51"/>
      <c r="E104" s="51">
        <f t="shared" si="33"/>
        <v>0</v>
      </c>
      <c r="F104" s="51"/>
      <c r="G104" s="51"/>
      <c r="H104" s="51"/>
      <c r="I104" s="51">
        <f t="shared" si="34"/>
        <v>0</v>
      </c>
      <c r="J104" s="51"/>
      <c r="K104" s="51"/>
      <c r="L104" s="51">
        <f t="shared" si="35"/>
        <v>0</v>
      </c>
      <c r="O104" s="51"/>
      <c r="P104" s="51"/>
      <c r="Q104" s="51"/>
      <c r="R104" s="51">
        <f t="shared" si="36"/>
        <v>0</v>
      </c>
      <c r="S104" s="51"/>
      <c r="T104" s="51"/>
      <c r="U104" s="51"/>
      <c r="V104" s="51">
        <f t="shared" si="37"/>
        <v>0</v>
      </c>
      <c r="W104" s="51"/>
      <c r="X104" s="51"/>
      <c r="Y104" s="51">
        <f t="shared" si="38"/>
        <v>0</v>
      </c>
    </row>
    <row r="105" spans="2:25" x14ac:dyDescent="0.35">
      <c r="B105" s="51"/>
      <c r="C105" s="51"/>
      <c r="D105" s="51"/>
      <c r="E105" s="51">
        <f t="shared" si="33"/>
        <v>0</v>
      </c>
      <c r="F105" s="51" t="s">
        <v>313</v>
      </c>
      <c r="G105" s="51"/>
      <c r="H105" s="51"/>
      <c r="I105" s="51">
        <f t="shared" si="34"/>
        <v>0</v>
      </c>
      <c r="J105" s="51"/>
      <c r="K105" s="51"/>
      <c r="L105" s="51">
        <f t="shared" si="35"/>
        <v>0</v>
      </c>
      <c r="O105" s="51" t="s">
        <v>317</v>
      </c>
      <c r="P105" s="51">
        <v>3.22</v>
      </c>
      <c r="Q105" s="51">
        <v>3.66</v>
      </c>
      <c r="R105" s="51">
        <f t="shared" si="36"/>
        <v>11.785200000000001</v>
      </c>
      <c r="S105" s="51" t="s">
        <v>313</v>
      </c>
      <c r="T105" s="51"/>
      <c r="U105" s="51"/>
      <c r="V105" s="51">
        <f t="shared" si="37"/>
        <v>0</v>
      </c>
      <c r="W105" s="51"/>
      <c r="X105" s="51"/>
      <c r="Y105" s="51">
        <f t="shared" si="38"/>
        <v>0</v>
      </c>
    </row>
    <row r="106" spans="2:25" x14ac:dyDescent="0.35">
      <c r="B106" s="51"/>
      <c r="C106" s="51"/>
      <c r="D106" s="51"/>
      <c r="E106" s="51">
        <f t="shared" si="33"/>
        <v>0</v>
      </c>
      <c r="F106" s="51" t="s">
        <v>315</v>
      </c>
      <c r="G106" s="51"/>
      <c r="H106" s="51"/>
      <c r="I106" s="51">
        <f t="shared" si="34"/>
        <v>0</v>
      </c>
      <c r="J106" s="51"/>
      <c r="K106" s="51"/>
      <c r="L106" s="51">
        <f t="shared" si="35"/>
        <v>0</v>
      </c>
      <c r="O106" s="51"/>
      <c r="P106" s="51"/>
      <c r="Q106" s="51"/>
      <c r="R106" s="51">
        <f t="shared" si="36"/>
        <v>0</v>
      </c>
      <c r="S106" s="51" t="s">
        <v>315</v>
      </c>
      <c r="T106" s="51"/>
      <c r="U106" s="51"/>
      <c r="V106" s="51">
        <f t="shared" si="37"/>
        <v>0</v>
      </c>
      <c r="W106" s="51"/>
      <c r="X106" s="51"/>
      <c r="Y106" s="51">
        <f t="shared" si="38"/>
        <v>0</v>
      </c>
    </row>
    <row r="107" spans="2:25" x14ac:dyDescent="0.35">
      <c r="B107" s="51" t="s">
        <v>318</v>
      </c>
      <c r="C107" s="51">
        <v>6.58</v>
      </c>
      <c r="D107" s="51">
        <v>3.66</v>
      </c>
      <c r="E107" s="51">
        <f t="shared" si="33"/>
        <v>24.082800000000002</v>
      </c>
      <c r="F107" s="51"/>
      <c r="G107" s="51"/>
      <c r="H107" s="51"/>
      <c r="I107" s="51">
        <f t="shared" si="34"/>
        <v>0</v>
      </c>
      <c r="J107" s="51"/>
      <c r="K107" s="51"/>
      <c r="L107" s="51">
        <f t="shared" si="35"/>
        <v>0</v>
      </c>
      <c r="O107" s="51"/>
      <c r="P107" s="51"/>
      <c r="Q107" s="51"/>
      <c r="R107" s="51">
        <f t="shared" si="36"/>
        <v>0</v>
      </c>
      <c r="S107" s="51"/>
      <c r="T107" s="51"/>
      <c r="U107" s="51"/>
      <c r="V107" s="51">
        <f t="shared" si="37"/>
        <v>0</v>
      </c>
      <c r="W107" s="51"/>
      <c r="X107" s="51"/>
      <c r="Y107" s="51">
        <f t="shared" si="38"/>
        <v>0</v>
      </c>
    </row>
    <row r="108" spans="2:25" x14ac:dyDescent="0.35">
      <c r="B108" s="51"/>
      <c r="C108" s="51">
        <v>2.44</v>
      </c>
      <c r="D108" s="51">
        <v>1.68</v>
      </c>
      <c r="E108" s="51">
        <f t="shared" si="33"/>
        <v>4.0991999999999997</v>
      </c>
      <c r="F108" s="51" t="s">
        <v>313</v>
      </c>
      <c r="G108" s="51"/>
      <c r="H108" s="51"/>
      <c r="I108" s="51">
        <f t="shared" si="34"/>
        <v>0</v>
      </c>
      <c r="J108" s="51"/>
      <c r="K108" s="51"/>
      <c r="L108" s="51">
        <f t="shared" si="35"/>
        <v>0</v>
      </c>
      <c r="O108" s="51"/>
      <c r="P108" s="51"/>
      <c r="Q108" s="51"/>
      <c r="R108" s="51">
        <f t="shared" si="36"/>
        <v>0</v>
      </c>
      <c r="S108" s="51" t="s">
        <v>313</v>
      </c>
      <c r="T108" s="51"/>
      <c r="U108" s="51"/>
      <c r="V108" s="51">
        <f t="shared" si="37"/>
        <v>0</v>
      </c>
      <c r="W108" s="51"/>
      <c r="X108" s="51"/>
      <c r="Y108" s="51">
        <f t="shared" si="38"/>
        <v>0</v>
      </c>
    </row>
    <row r="109" spans="2:25" x14ac:dyDescent="0.35">
      <c r="B109" s="51"/>
      <c r="C109" s="51"/>
      <c r="D109" s="51"/>
      <c r="E109" s="51">
        <f t="shared" si="33"/>
        <v>0</v>
      </c>
      <c r="F109" s="51" t="s">
        <v>315</v>
      </c>
      <c r="G109" s="51"/>
      <c r="H109" s="51"/>
      <c r="I109" s="51">
        <f t="shared" si="34"/>
        <v>0</v>
      </c>
      <c r="J109" s="51"/>
      <c r="K109" s="51"/>
      <c r="L109" s="51">
        <f t="shared" si="35"/>
        <v>0</v>
      </c>
      <c r="O109" s="51"/>
      <c r="P109" s="51"/>
      <c r="Q109" s="51"/>
      <c r="R109" s="51">
        <f t="shared" si="36"/>
        <v>0</v>
      </c>
      <c r="S109" s="51" t="s">
        <v>315</v>
      </c>
      <c r="T109" s="51"/>
      <c r="U109" s="51"/>
      <c r="V109" s="51">
        <f t="shared" si="37"/>
        <v>0</v>
      </c>
      <c r="W109" s="51"/>
      <c r="X109" s="51"/>
      <c r="Y109" s="51">
        <f t="shared" si="38"/>
        <v>0</v>
      </c>
    </row>
    <row r="110" spans="2:25" x14ac:dyDescent="0.35">
      <c r="B110" s="51"/>
      <c r="C110" s="51"/>
      <c r="D110" s="51"/>
      <c r="E110" s="51">
        <f t="shared" si="33"/>
        <v>0</v>
      </c>
      <c r="F110" s="51"/>
      <c r="G110" s="51"/>
      <c r="H110" s="51"/>
      <c r="I110" s="51">
        <f t="shared" si="34"/>
        <v>0</v>
      </c>
      <c r="J110" s="51"/>
      <c r="K110" s="51"/>
      <c r="L110" s="51">
        <f t="shared" si="35"/>
        <v>0</v>
      </c>
      <c r="O110" s="51"/>
      <c r="P110" s="51"/>
      <c r="Q110" s="51"/>
      <c r="R110" s="51">
        <f t="shared" si="36"/>
        <v>0</v>
      </c>
      <c r="S110" s="51"/>
      <c r="T110" s="51"/>
      <c r="U110" s="51"/>
      <c r="V110" s="51">
        <f t="shared" si="37"/>
        <v>0</v>
      </c>
      <c r="W110" s="51"/>
      <c r="X110" s="51"/>
      <c r="Y110" s="51">
        <f t="shared" si="38"/>
        <v>0</v>
      </c>
    </row>
    <row r="111" spans="2:25" x14ac:dyDescent="0.35">
      <c r="B111" s="51"/>
      <c r="C111" s="51"/>
      <c r="D111" s="51"/>
      <c r="E111" s="51">
        <f t="shared" si="33"/>
        <v>0</v>
      </c>
      <c r="F111" s="51" t="s">
        <v>320</v>
      </c>
      <c r="G111" s="51"/>
      <c r="H111" s="51"/>
      <c r="I111" s="51">
        <f t="shared" si="34"/>
        <v>0</v>
      </c>
      <c r="J111" s="51"/>
      <c r="K111" s="51"/>
      <c r="L111" s="51">
        <f t="shared" si="35"/>
        <v>0</v>
      </c>
      <c r="O111" s="51"/>
      <c r="P111" s="51"/>
      <c r="Q111" s="51"/>
      <c r="R111" s="51">
        <f t="shared" si="36"/>
        <v>0</v>
      </c>
      <c r="S111" s="51" t="s">
        <v>320</v>
      </c>
      <c r="T111" s="51"/>
      <c r="U111" s="51"/>
      <c r="V111" s="51">
        <f t="shared" si="37"/>
        <v>0</v>
      </c>
      <c r="W111" s="51"/>
      <c r="X111" s="51"/>
      <c r="Y111" s="51">
        <f t="shared" si="38"/>
        <v>0</v>
      </c>
    </row>
    <row r="112" spans="2:25" x14ac:dyDescent="0.35">
      <c r="B112" s="51"/>
      <c r="C112" s="51"/>
      <c r="D112" s="51"/>
      <c r="E112" s="51">
        <f>C112*D112</f>
        <v>0</v>
      </c>
      <c r="F112" s="51" t="s">
        <v>320</v>
      </c>
      <c r="G112" s="51"/>
      <c r="H112" s="51"/>
      <c r="I112" s="51">
        <f>G112*H112</f>
        <v>0</v>
      </c>
      <c r="J112" s="51"/>
      <c r="K112" s="51"/>
      <c r="L112" s="51">
        <f>J112*K112</f>
        <v>0</v>
      </c>
      <c r="O112" s="51"/>
      <c r="P112" s="51"/>
      <c r="Q112" s="51"/>
      <c r="R112" s="51">
        <f>P112*Q112</f>
        <v>0</v>
      </c>
      <c r="S112" s="51" t="s">
        <v>320</v>
      </c>
      <c r="T112" s="51"/>
      <c r="U112" s="51"/>
      <c r="V112" s="51">
        <f>T112*U112</f>
        <v>0</v>
      </c>
      <c r="W112" s="51"/>
      <c r="X112" s="51"/>
      <c r="Y112" s="51">
        <f>W112*X112</f>
        <v>0</v>
      </c>
    </row>
    <row r="113" spans="2:25" x14ac:dyDescent="0.35">
      <c r="B113" s="51"/>
      <c r="C113" s="51"/>
      <c r="D113" s="51"/>
      <c r="E113" s="51">
        <f>C113*D113</f>
        <v>0</v>
      </c>
      <c r="F113" s="51" t="s">
        <v>320</v>
      </c>
      <c r="G113" s="51"/>
      <c r="H113" s="51"/>
      <c r="I113" s="51">
        <f>G113*H113</f>
        <v>0</v>
      </c>
      <c r="J113" s="51"/>
      <c r="K113" s="51"/>
      <c r="L113" s="51">
        <f>J113*K113</f>
        <v>0</v>
      </c>
      <c r="O113" s="51"/>
      <c r="P113" s="51"/>
      <c r="Q113" s="51"/>
      <c r="R113" s="51">
        <f>P113*Q113</f>
        <v>0</v>
      </c>
      <c r="S113" s="51" t="s">
        <v>320</v>
      </c>
      <c r="T113" s="51"/>
      <c r="U113" s="51"/>
      <c r="V113" s="51">
        <f>T113*U113</f>
        <v>0</v>
      </c>
      <c r="W113" s="51"/>
      <c r="X113" s="51"/>
      <c r="Y113" s="51">
        <f>W113*X113</f>
        <v>0</v>
      </c>
    </row>
    <row r="114" spans="2:25" x14ac:dyDescent="0.35">
      <c r="B114" s="51" t="s">
        <v>428</v>
      </c>
      <c r="C114" s="51">
        <v>2.44</v>
      </c>
      <c r="D114" s="51">
        <v>1.53</v>
      </c>
      <c r="E114" s="51">
        <f>C114*D114</f>
        <v>3.7332000000000001</v>
      </c>
      <c r="F114" s="51" t="s">
        <v>320</v>
      </c>
      <c r="G114" s="51"/>
      <c r="H114" s="51"/>
      <c r="I114" s="51">
        <f>G114*H114</f>
        <v>0</v>
      </c>
      <c r="J114" s="51"/>
      <c r="K114" s="51"/>
      <c r="L114" s="51">
        <f>J114*K114</f>
        <v>0</v>
      </c>
      <c r="O114" s="51" t="s">
        <v>428</v>
      </c>
      <c r="P114" s="51">
        <v>2.44</v>
      </c>
      <c r="Q114" s="51">
        <v>1.53</v>
      </c>
      <c r="R114" s="51">
        <f>P114*Q114</f>
        <v>3.7332000000000001</v>
      </c>
      <c r="S114" s="51" t="s">
        <v>320</v>
      </c>
      <c r="T114" s="51"/>
      <c r="U114" s="51"/>
      <c r="V114" s="51">
        <f>T114*U114</f>
        <v>0</v>
      </c>
      <c r="W114" s="51"/>
      <c r="X114" s="51"/>
      <c r="Y114" s="51">
        <f>W114*X114</f>
        <v>0</v>
      </c>
    </row>
    <row r="115" spans="2:25" x14ac:dyDescent="0.35">
      <c r="B115" s="51" t="s">
        <v>321</v>
      </c>
      <c r="C115" s="51">
        <v>1.53</v>
      </c>
      <c r="D115" s="51">
        <v>2.44</v>
      </c>
      <c r="E115" s="51">
        <f t="shared" si="33"/>
        <v>3.7332000000000001</v>
      </c>
      <c r="F115" s="51" t="s">
        <v>320</v>
      </c>
      <c r="G115" s="51"/>
      <c r="H115" s="51"/>
      <c r="I115" s="51">
        <f t="shared" si="34"/>
        <v>0</v>
      </c>
      <c r="J115" s="51"/>
      <c r="K115" s="51"/>
      <c r="L115" s="51">
        <f t="shared" si="35"/>
        <v>0</v>
      </c>
      <c r="O115" s="51" t="s">
        <v>321</v>
      </c>
      <c r="P115" s="51">
        <v>1.53</v>
      </c>
      <c r="Q115" s="51">
        <v>2.44</v>
      </c>
      <c r="R115" s="51">
        <f t="shared" ref="R115:R117" si="39">P115*Q115</f>
        <v>3.7332000000000001</v>
      </c>
      <c r="S115" s="51" t="s">
        <v>320</v>
      </c>
      <c r="T115" s="51"/>
      <c r="U115" s="51"/>
      <c r="V115" s="51">
        <f t="shared" ref="V115:V117" si="40">T115*U115</f>
        <v>0</v>
      </c>
      <c r="W115" s="51"/>
      <c r="X115" s="51"/>
      <c r="Y115" s="51">
        <f t="shared" ref="Y115:Y117" si="41">W115*X115</f>
        <v>0</v>
      </c>
    </row>
    <row r="116" spans="2:25" x14ac:dyDescent="0.35">
      <c r="B116" s="51" t="s">
        <v>322</v>
      </c>
      <c r="C116" s="51"/>
      <c r="D116" s="51"/>
      <c r="E116" s="51">
        <f t="shared" si="33"/>
        <v>0</v>
      </c>
      <c r="F116" s="51" t="s">
        <v>320</v>
      </c>
      <c r="G116" s="51"/>
      <c r="H116" s="51"/>
      <c r="I116" s="51">
        <f t="shared" si="34"/>
        <v>0</v>
      </c>
      <c r="J116" s="51"/>
      <c r="K116" s="51"/>
      <c r="L116" s="51">
        <f t="shared" si="35"/>
        <v>0</v>
      </c>
      <c r="O116" s="51" t="s">
        <v>322</v>
      </c>
      <c r="P116" s="51"/>
      <c r="Q116" s="51"/>
      <c r="R116" s="51">
        <f t="shared" si="39"/>
        <v>0</v>
      </c>
      <c r="S116" s="51" t="s">
        <v>320</v>
      </c>
      <c r="T116" s="51"/>
      <c r="U116" s="51"/>
      <c r="V116" s="51">
        <f t="shared" si="40"/>
        <v>0</v>
      </c>
      <c r="W116" s="51"/>
      <c r="X116" s="51"/>
      <c r="Y116" s="51">
        <f t="shared" si="41"/>
        <v>0</v>
      </c>
    </row>
    <row r="117" spans="2:25" x14ac:dyDescent="0.35">
      <c r="B117" s="51" t="s">
        <v>326</v>
      </c>
      <c r="C117" s="51"/>
      <c r="D117" s="51"/>
      <c r="E117" s="51">
        <f t="shared" si="33"/>
        <v>0</v>
      </c>
      <c r="F117" s="51"/>
      <c r="G117" s="51"/>
      <c r="H117" s="51"/>
      <c r="I117" s="51">
        <f t="shared" si="34"/>
        <v>0</v>
      </c>
      <c r="J117" s="51"/>
      <c r="K117" s="51"/>
      <c r="L117" s="51">
        <f t="shared" si="35"/>
        <v>0</v>
      </c>
      <c r="O117" s="51" t="s">
        <v>326</v>
      </c>
      <c r="P117" s="51"/>
      <c r="Q117" s="51"/>
      <c r="R117" s="51">
        <f t="shared" si="39"/>
        <v>0</v>
      </c>
      <c r="S117" s="51"/>
      <c r="T117" s="51"/>
      <c r="U117" s="51"/>
      <c r="V117" s="51">
        <f t="shared" si="40"/>
        <v>0</v>
      </c>
      <c r="W117" s="51"/>
      <c r="X117" s="51"/>
      <c r="Y117" s="51">
        <f t="shared" si="41"/>
        <v>0</v>
      </c>
    </row>
    <row r="118" spans="2:25" x14ac:dyDescent="0.35">
      <c r="B118" s="51"/>
      <c r="C118" s="51"/>
      <c r="D118" s="51"/>
      <c r="E118" s="51">
        <f>C118*D118</f>
        <v>0</v>
      </c>
      <c r="F118" s="51"/>
      <c r="G118" s="51"/>
      <c r="H118" s="51"/>
      <c r="I118" s="51">
        <f>G118*H118</f>
        <v>0</v>
      </c>
      <c r="J118" s="51"/>
      <c r="K118" s="51"/>
      <c r="L118" s="51">
        <f>J118*K118</f>
        <v>0</v>
      </c>
      <c r="O118" s="51"/>
      <c r="P118" s="51"/>
      <c r="Q118" s="51"/>
      <c r="R118" s="51">
        <f>P118*Q118</f>
        <v>0</v>
      </c>
      <c r="S118" s="51"/>
      <c r="T118" s="51"/>
      <c r="U118" s="51"/>
      <c r="V118" s="51">
        <f>T118*U118</f>
        <v>0</v>
      </c>
      <c r="W118" s="51"/>
      <c r="X118" s="51"/>
      <c r="Y118" s="51">
        <f>W118*X118</f>
        <v>0</v>
      </c>
    </row>
    <row r="119" spans="2:25" x14ac:dyDescent="0.35">
      <c r="B119" s="51"/>
      <c r="C119" s="51"/>
      <c r="D119" s="51"/>
      <c r="E119" s="51">
        <f>C119*D119</f>
        <v>0</v>
      </c>
      <c r="F119" s="51"/>
      <c r="G119" s="51"/>
      <c r="H119" s="51"/>
      <c r="I119" s="51">
        <f>G119*H119</f>
        <v>0</v>
      </c>
      <c r="J119" s="51"/>
      <c r="K119" s="51"/>
      <c r="L119" s="51">
        <f>J119*K119</f>
        <v>0</v>
      </c>
      <c r="O119" s="51"/>
      <c r="P119" s="51"/>
      <c r="Q119" s="51"/>
      <c r="R119" s="51">
        <f>P119*Q119</f>
        <v>0</v>
      </c>
      <c r="S119" s="51"/>
      <c r="T119" s="51"/>
      <c r="U119" s="51"/>
      <c r="V119" s="51">
        <f>T119*U119</f>
        <v>0</v>
      </c>
      <c r="W119" s="51"/>
      <c r="X119" s="51"/>
      <c r="Y119" s="51">
        <f>W119*X119</f>
        <v>0</v>
      </c>
    </row>
    <row r="120" spans="2:25" x14ac:dyDescent="0.35">
      <c r="B120" s="51" t="s">
        <v>323</v>
      </c>
      <c r="C120" s="51">
        <v>0.84</v>
      </c>
      <c r="D120" s="51">
        <v>1</v>
      </c>
      <c r="E120" s="51">
        <f t="shared" si="33"/>
        <v>0.84</v>
      </c>
      <c r="F120" s="51"/>
      <c r="G120" s="51"/>
      <c r="H120" s="51"/>
      <c r="I120" s="51">
        <f t="shared" si="34"/>
        <v>0</v>
      </c>
      <c r="J120" s="51"/>
      <c r="K120" s="51"/>
      <c r="L120" s="51">
        <f t="shared" si="35"/>
        <v>0</v>
      </c>
      <c r="O120" s="51" t="s">
        <v>323</v>
      </c>
      <c r="P120" s="51">
        <v>0.84</v>
      </c>
      <c r="Q120" s="51">
        <v>1</v>
      </c>
      <c r="R120" s="51">
        <f t="shared" ref="R120:R123" si="42">P120*Q120</f>
        <v>0.84</v>
      </c>
      <c r="S120" s="51"/>
      <c r="T120" s="51"/>
      <c r="U120" s="51"/>
      <c r="V120" s="51">
        <f t="shared" ref="V120:V128" si="43">T120*U120</f>
        <v>0</v>
      </c>
      <c r="W120" s="51"/>
      <c r="X120" s="51"/>
      <c r="Y120" s="51">
        <f t="shared" ref="Y120:Y128" si="44">W120*X120</f>
        <v>0</v>
      </c>
    </row>
    <row r="121" spans="2:25" x14ac:dyDescent="0.35">
      <c r="B121" s="51" t="s">
        <v>327</v>
      </c>
      <c r="C121" s="51"/>
      <c r="D121" s="51"/>
      <c r="E121" s="51">
        <f t="shared" si="33"/>
        <v>0</v>
      </c>
      <c r="F121" s="51"/>
      <c r="G121" s="51"/>
      <c r="H121" s="51"/>
      <c r="I121" s="51">
        <f t="shared" si="34"/>
        <v>0</v>
      </c>
      <c r="J121" s="51"/>
      <c r="K121" s="51"/>
      <c r="L121" s="51">
        <f t="shared" si="35"/>
        <v>0</v>
      </c>
      <c r="O121" s="51" t="s">
        <v>327</v>
      </c>
      <c r="P121" s="51"/>
      <c r="Q121" s="51"/>
      <c r="R121" s="51">
        <f t="shared" si="42"/>
        <v>0</v>
      </c>
      <c r="S121" s="51"/>
      <c r="T121" s="51"/>
      <c r="U121" s="51"/>
      <c r="V121" s="51">
        <f t="shared" si="43"/>
        <v>0</v>
      </c>
      <c r="W121" s="51"/>
      <c r="X121" s="51"/>
      <c r="Y121" s="51">
        <f t="shared" si="44"/>
        <v>0</v>
      </c>
    </row>
    <row r="122" spans="2:25" x14ac:dyDescent="0.35">
      <c r="B122" s="51" t="s">
        <v>324</v>
      </c>
      <c r="C122" s="51"/>
      <c r="D122" s="51"/>
      <c r="E122" s="51">
        <f t="shared" si="33"/>
        <v>0</v>
      </c>
      <c r="F122" s="51"/>
      <c r="G122" s="51"/>
      <c r="H122" s="51"/>
      <c r="I122" s="51">
        <f t="shared" si="34"/>
        <v>0</v>
      </c>
      <c r="J122" s="51"/>
      <c r="K122" s="51"/>
      <c r="L122" s="51">
        <f t="shared" si="35"/>
        <v>0</v>
      </c>
      <c r="O122" s="51" t="s">
        <v>324</v>
      </c>
      <c r="P122" s="51"/>
      <c r="Q122" s="51"/>
      <c r="R122" s="51">
        <f t="shared" si="42"/>
        <v>0</v>
      </c>
      <c r="S122" s="51"/>
      <c r="T122" s="51"/>
      <c r="U122" s="51"/>
      <c r="V122" s="51">
        <f t="shared" si="43"/>
        <v>0</v>
      </c>
      <c r="W122" s="51"/>
      <c r="X122" s="51"/>
      <c r="Y122" s="51">
        <f t="shared" si="44"/>
        <v>0</v>
      </c>
    </row>
    <row r="123" spans="2:25" x14ac:dyDescent="0.35">
      <c r="B123" s="51" t="s">
        <v>325</v>
      </c>
      <c r="C123" s="51"/>
      <c r="D123" s="51"/>
      <c r="E123" s="51">
        <f t="shared" si="33"/>
        <v>0</v>
      </c>
      <c r="F123" s="51"/>
      <c r="G123" s="51"/>
      <c r="H123" s="51"/>
      <c r="I123" s="51">
        <f t="shared" si="34"/>
        <v>0</v>
      </c>
      <c r="J123" s="51"/>
      <c r="K123" s="51"/>
      <c r="L123" s="51">
        <f t="shared" si="35"/>
        <v>0</v>
      </c>
      <c r="O123" s="51" t="s">
        <v>325</v>
      </c>
      <c r="P123" s="51"/>
      <c r="Q123" s="51"/>
      <c r="R123" s="51">
        <f t="shared" si="42"/>
        <v>0</v>
      </c>
      <c r="S123" s="51"/>
      <c r="T123" s="51"/>
      <c r="U123" s="51"/>
      <c r="V123" s="51">
        <f t="shared" si="43"/>
        <v>0</v>
      </c>
      <c r="W123" s="51"/>
      <c r="X123" s="51"/>
      <c r="Y123" s="51">
        <f t="shared" si="44"/>
        <v>0</v>
      </c>
    </row>
    <row r="124" spans="2:25" x14ac:dyDescent="0.35">
      <c r="B124" s="51"/>
      <c r="C124" s="51"/>
      <c r="D124" s="51"/>
      <c r="E124" s="51">
        <f>C124*D124</f>
        <v>0</v>
      </c>
      <c r="F124" s="51"/>
      <c r="G124" s="51"/>
      <c r="H124" s="51"/>
      <c r="I124" s="51">
        <f t="shared" si="34"/>
        <v>0</v>
      </c>
      <c r="J124" s="51"/>
      <c r="K124" s="51"/>
      <c r="L124" s="51">
        <f t="shared" si="35"/>
        <v>0</v>
      </c>
      <c r="O124" s="51"/>
      <c r="P124" s="51"/>
      <c r="Q124" s="51"/>
      <c r="R124" s="51">
        <f>P124*Q124</f>
        <v>0</v>
      </c>
      <c r="S124" s="51"/>
      <c r="T124" s="51"/>
      <c r="U124" s="51"/>
      <c r="V124" s="51">
        <f t="shared" si="43"/>
        <v>0</v>
      </c>
      <c r="W124" s="51"/>
      <c r="X124" s="51"/>
      <c r="Y124" s="51">
        <f t="shared" si="44"/>
        <v>0</v>
      </c>
    </row>
    <row r="125" spans="2:25" x14ac:dyDescent="0.35">
      <c r="B125" s="51" t="s">
        <v>328</v>
      </c>
      <c r="C125" s="51"/>
      <c r="D125" s="51"/>
      <c r="E125" s="51">
        <f>C125*D125</f>
        <v>0</v>
      </c>
      <c r="F125" s="51"/>
      <c r="G125" s="51"/>
      <c r="H125" s="51"/>
      <c r="I125" s="51">
        <f t="shared" si="34"/>
        <v>0</v>
      </c>
      <c r="J125" s="51"/>
      <c r="K125" s="51"/>
      <c r="L125" s="51">
        <f t="shared" si="35"/>
        <v>0</v>
      </c>
      <c r="O125" s="51" t="s">
        <v>328</v>
      </c>
      <c r="P125" s="51"/>
      <c r="Q125" s="51"/>
      <c r="R125" s="51">
        <f>P125*Q125</f>
        <v>0</v>
      </c>
      <c r="S125" s="51"/>
      <c r="T125" s="51"/>
      <c r="U125" s="51"/>
      <c r="V125" s="51">
        <f t="shared" si="43"/>
        <v>0</v>
      </c>
      <c r="W125" s="51"/>
      <c r="X125" s="51"/>
      <c r="Y125" s="51">
        <f t="shared" si="44"/>
        <v>0</v>
      </c>
    </row>
    <row r="126" spans="2:25" x14ac:dyDescent="0.35">
      <c r="B126" s="51"/>
      <c r="C126" s="51"/>
      <c r="D126" s="51"/>
      <c r="E126" s="51">
        <f t="shared" si="33"/>
        <v>0</v>
      </c>
      <c r="F126" s="51"/>
      <c r="G126" s="51"/>
      <c r="H126" s="51"/>
      <c r="I126" s="51">
        <f t="shared" si="34"/>
        <v>0</v>
      </c>
      <c r="J126" s="51"/>
      <c r="K126" s="51"/>
      <c r="L126" s="51">
        <f t="shared" si="35"/>
        <v>0</v>
      </c>
      <c r="O126" s="51"/>
      <c r="P126" s="51"/>
      <c r="Q126" s="51"/>
      <c r="R126" s="51">
        <f t="shared" ref="R126:R128" si="45">P126*Q126</f>
        <v>0</v>
      </c>
      <c r="S126" s="51"/>
      <c r="T126" s="51"/>
      <c r="U126" s="51"/>
      <c r="V126" s="51">
        <f t="shared" si="43"/>
        <v>0</v>
      </c>
      <c r="W126" s="51"/>
      <c r="X126" s="51"/>
      <c r="Y126" s="51">
        <f t="shared" si="44"/>
        <v>0</v>
      </c>
    </row>
    <row r="127" spans="2:25" x14ac:dyDescent="0.35">
      <c r="B127" s="51"/>
      <c r="C127" s="51"/>
      <c r="D127" s="51"/>
      <c r="E127" s="51">
        <f t="shared" si="33"/>
        <v>0</v>
      </c>
      <c r="F127" s="51"/>
      <c r="G127" s="51"/>
      <c r="H127" s="51"/>
      <c r="I127" s="51">
        <f t="shared" si="34"/>
        <v>0</v>
      </c>
      <c r="J127" s="51"/>
      <c r="K127" s="51"/>
      <c r="L127" s="51">
        <f t="shared" si="35"/>
        <v>0</v>
      </c>
      <c r="O127" s="51"/>
      <c r="P127" s="51"/>
      <c r="Q127" s="51"/>
      <c r="R127" s="51">
        <f t="shared" si="45"/>
        <v>0</v>
      </c>
      <c r="S127" s="51"/>
      <c r="T127" s="51"/>
      <c r="U127" s="51"/>
      <c r="V127" s="51">
        <f t="shared" si="43"/>
        <v>0</v>
      </c>
      <c r="W127" s="51"/>
      <c r="X127" s="51"/>
      <c r="Y127" s="51">
        <f t="shared" si="44"/>
        <v>0</v>
      </c>
    </row>
    <row r="128" spans="2:25" x14ac:dyDescent="0.35">
      <c r="B128" s="51"/>
      <c r="C128" s="51"/>
      <c r="D128" s="51"/>
      <c r="E128" s="51">
        <f t="shared" si="33"/>
        <v>0</v>
      </c>
      <c r="F128" s="51"/>
      <c r="G128" s="51"/>
      <c r="H128" s="51"/>
      <c r="I128" s="51">
        <f t="shared" si="34"/>
        <v>0</v>
      </c>
      <c r="J128" s="51"/>
      <c r="K128" s="51"/>
      <c r="L128" s="51">
        <f t="shared" si="35"/>
        <v>0</v>
      </c>
      <c r="O128" s="51"/>
      <c r="P128" s="51"/>
      <c r="Q128" s="51"/>
      <c r="R128" s="51">
        <f t="shared" si="45"/>
        <v>0</v>
      </c>
      <c r="S128" s="51"/>
      <c r="T128" s="51"/>
      <c r="U128" s="51"/>
      <c r="V128" s="51">
        <f t="shared" si="43"/>
        <v>0</v>
      </c>
      <c r="W128" s="51"/>
      <c r="X128" s="51"/>
      <c r="Y128" s="51">
        <f t="shared" si="44"/>
        <v>0</v>
      </c>
    </row>
    <row r="129" spans="1:25" x14ac:dyDescent="0.35">
      <c r="B129" s="51" t="s">
        <v>150</v>
      </c>
      <c r="C129" s="51"/>
      <c r="D129" s="51">
        <f>E129*10.764</f>
        <v>862.40522159999989</v>
      </c>
      <c r="E129" s="68">
        <f>SUM(E93:E128)</f>
        <v>80.119399999999999</v>
      </c>
      <c r="F129" s="51"/>
      <c r="G129" s="51"/>
      <c r="H129" s="51">
        <f>I129*10.764</f>
        <v>52.700544000000008</v>
      </c>
      <c r="I129" s="67">
        <f>SUM(I93:I128)</f>
        <v>4.8960000000000008</v>
      </c>
      <c r="J129" s="51"/>
      <c r="K129" s="51">
        <f>L129*10.764</f>
        <v>0</v>
      </c>
      <c r="L129" s="66">
        <f>SUM(L93:L128)</f>
        <v>0</v>
      </c>
      <c r="O129" s="51" t="s">
        <v>150</v>
      </c>
      <c r="P129" s="51"/>
      <c r="Q129" s="51">
        <f>R129*10.764</f>
        <v>685.91006640000001</v>
      </c>
      <c r="R129" s="68">
        <f>SUM(R93:R128)</f>
        <v>63.7226</v>
      </c>
      <c r="S129" s="51"/>
      <c r="T129" s="51"/>
      <c r="U129" s="51">
        <f>V129*10.764</f>
        <v>52.700544000000008</v>
      </c>
      <c r="V129" s="67">
        <f>SUM(V93:V128)</f>
        <v>4.8960000000000008</v>
      </c>
      <c r="W129" s="51"/>
      <c r="X129" s="51">
        <f>Y129*10.764</f>
        <v>0</v>
      </c>
      <c r="Y129" s="66">
        <f>SUM(Y93:Y128)</f>
        <v>0</v>
      </c>
    </row>
    <row r="131" spans="1:25" x14ac:dyDescent="0.35">
      <c r="D131" s="50">
        <f>D129+H129</f>
        <v>915.10576559999993</v>
      </c>
      <c r="E131" s="50">
        <f>E129+I129</f>
        <v>85.0154</v>
      </c>
      <c r="Q131" s="50">
        <f>Q129+U129</f>
        <v>738.61061040000004</v>
      </c>
      <c r="R131" s="50">
        <f>R129+V129</f>
        <v>68.618600000000001</v>
      </c>
    </row>
    <row r="133" spans="1:25" ht="92.15" customHeight="1" x14ac:dyDescent="0.35">
      <c r="B133" s="63" t="s">
        <v>304</v>
      </c>
      <c r="C133" s="250" t="s">
        <v>451</v>
      </c>
      <c r="D133" s="251"/>
      <c r="E133" s="251"/>
      <c r="F133" s="251"/>
      <c r="G133" s="251"/>
      <c r="H133" s="251"/>
      <c r="I133" s="251"/>
      <c r="J133" s="252"/>
      <c r="O133" s="63" t="s">
        <v>304</v>
      </c>
      <c r="P133" s="249" t="s">
        <v>467</v>
      </c>
      <c r="Q133" s="249"/>
    </row>
    <row r="134" spans="1:25" x14ac:dyDescent="0.35">
      <c r="D134" s="64"/>
      <c r="E134" s="64"/>
      <c r="F134" s="64"/>
      <c r="G134" s="64"/>
      <c r="H134" s="64"/>
      <c r="I134" s="64"/>
      <c r="Q134" s="64"/>
      <c r="R134" s="64"/>
      <c r="S134" s="64"/>
      <c r="T134" s="64"/>
      <c r="U134" s="64"/>
      <c r="V134" s="64"/>
    </row>
    <row r="135" spans="1:25" x14ac:dyDescent="0.35">
      <c r="A135" s="63" t="s">
        <v>66</v>
      </c>
      <c r="B135" s="65" t="s">
        <v>305</v>
      </c>
      <c r="C135" s="247" t="s">
        <v>306</v>
      </c>
      <c r="D135" s="247"/>
      <c r="E135" s="247"/>
      <c r="F135" s="65"/>
      <c r="G135" s="248" t="s">
        <v>307</v>
      </c>
      <c r="H135" s="248"/>
      <c r="I135" s="248"/>
      <c r="J135" s="246" t="s">
        <v>308</v>
      </c>
      <c r="K135" s="246"/>
      <c r="L135" s="246"/>
      <c r="N135" s="63" t="s">
        <v>66</v>
      </c>
      <c r="O135" s="65" t="s">
        <v>305</v>
      </c>
      <c r="P135" s="247" t="s">
        <v>306</v>
      </c>
      <c r="Q135" s="247"/>
      <c r="R135" s="247"/>
      <c r="S135" s="65"/>
      <c r="T135" s="248" t="s">
        <v>307</v>
      </c>
      <c r="U135" s="248"/>
      <c r="V135" s="248"/>
      <c r="W135" s="246" t="s">
        <v>308</v>
      </c>
      <c r="X135" s="246"/>
      <c r="Y135" s="246"/>
    </row>
    <row r="136" spans="1:25" x14ac:dyDescent="0.35">
      <c r="A136" s="63">
        <v>4</v>
      </c>
      <c r="B136" s="65"/>
      <c r="C136" s="65" t="s">
        <v>309</v>
      </c>
      <c r="D136" s="65" t="s">
        <v>310</v>
      </c>
      <c r="E136" s="65" t="s">
        <v>311</v>
      </c>
      <c r="F136" s="65"/>
      <c r="G136" s="65" t="s">
        <v>309</v>
      </c>
      <c r="H136" s="65" t="s">
        <v>310</v>
      </c>
      <c r="I136" s="65" t="s">
        <v>311</v>
      </c>
      <c r="J136" s="65" t="s">
        <v>309</v>
      </c>
      <c r="K136" s="65" t="s">
        <v>310</v>
      </c>
      <c r="L136" s="65" t="s">
        <v>311</v>
      </c>
      <c r="N136" s="63">
        <v>1</v>
      </c>
      <c r="O136" s="65"/>
      <c r="P136" s="65" t="s">
        <v>309</v>
      </c>
      <c r="Q136" s="65" t="s">
        <v>310</v>
      </c>
      <c r="R136" s="65" t="s">
        <v>311</v>
      </c>
      <c r="S136" s="65"/>
      <c r="T136" s="65" t="s">
        <v>309</v>
      </c>
      <c r="U136" s="65" t="s">
        <v>310</v>
      </c>
      <c r="V136" s="65" t="s">
        <v>311</v>
      </c>
      <c r="W136" s="65" t="s">
        <v>309</v>
      </c>
      <c r="X136" s="65" t="s">
        <v>310</v>
      </c>
      <c r="Y136" s="65" t="s">
        <v>311</v>
      </c>
    </row>
    <row r="137" spans="1:25" x14ac:dyDescent="0.35">
      <c r="B137" s="51" t="s">
        <v>312</v>
      </c>
      <c r="C137" s="51">
        <v>3.35</v>
      </c>
      <c r="D137" s="51">
        <v>5.63</v>
      </c>
      <c r="E137" s="51">
        <f>C137*D137</f>
        <v>18.860500000000002</v>
      </c>
      <c r="F137" s="51" t="s">
        <v>465</v>
      </c>
      <c r="G137" s="51">
        <v>3.2</v>
      </c>
      <c r="H137" s="51">
        <v>1.53</v>
      </c>
      <c r="I137" s="51">
        <f>G137*H137</f>
        <v>4.8960000000000008</v>
      </c>
      <c r="J137" s="51"/>
      <c r="K137" s="51"/>
      <c r="L137" s="51">
        <f>J137*K137</f>
        <v>0</v>
      </c>
      <c r="O137" s="51" t="s">
        <v>312</v>
      </c>
      <c r="P137" s="51">
        <v>2</v>
      </c>
      <c r="Q137" s="51">
        <v>0.65</v>
      </c>
      <c r="R137" s="51">
        <f>P137*Q137</f>
        <v>1.3</v>
      </c>
      <c r="S137" s="51" t="s">
        <v>465</v>
      </c>
      <c r="T137" s="51">
        <v>3.2</v>
      </c>
      <c r="U137" s="51">
        <v>1.83</v>
      </c>
      <c r="V137" s="51">
        <f>T137*U137</f>
        <v>5.8560000000000008</v>
      </c>
      <c r="W137" s="51"/>
      <c r="X137" s="51"/>
      <c r="Y137" s="51">
        <f>W137*X137</f>
        <v>0</v>
      </c>
    </row>
    <row r="138" spans="1:25" x14ac:dyDescent="0.35">
      <c r="B138" s="51" t="s">
        <v>426</v>
      </c>
      <c r="C138" s="51">
        <v>0.91</v>
      </c>
      <c r="D138" s="51">
        <v>2.63</v>
      </c>
      <c r="E138" s="51">
        <f t="shared" ref="E138:E174" si="46">C138*D138</f>
        <v>2.3933</v>
      </c>
      <c r="F138" s="51" t="s">
        <v>329</v>
      </c>
      <c r="G138" s="51"/>
      <c r="H138" s="51"/>
      <c r="I138" s="51">
        <f t="shared" ref="I138:I174" si="47">G138*H138</f>
        <v>0</v>
      </c>
      <c r="J138" s="51"/>
      <c r="K138" s="51"/>
      <c r="L138" s="51">
        <f t="shared" ref="L138:L174" si="48">J138*K138</f>
        <v>0</v>
      </c>
      <c r="O138" s="51"/>
      <c r="P138" s="51">
        <v>2.31</v>
      </c>
      <c r="Q138" s="51">
        <v>0.8</v>
      </c>
      <c r="R138" s="51">
        <f t="shared" ref="R138:R174" si="49">P138*Q138</f>
        <v>1.8480000000000001</v>
      </c>
      <c r="S138" s="51" t="s">
        <v>465</v>
      </c>
      <c r="T138" s="51">
        <v>3.2</v>
      </c>
      <c r="U138" s="51">
        <v>1.83</v>
      </c>
      <c r="V138" s="51">
        <f t="shared" ref="V138:V174" si="50">T138*U138</f>
        <v>5.8560000000000008</v>
      </c>
      <c r="W138" s="51"/>
      <c r="X138" s="51"/>
      <c r="Y138" s="51">
        <f t="shared" ref="Y138:Y174" si="51">W138*X138</f>
        <v>0</v>
      </c>
    </row>
    <row r="139" spans="1:25" x14ac:dyDescent="0.35">
      <c r="B139" s="51"/>
      <c r="C139" s="51"/>
      <c r="D139" s="51"/>
      <c r="E139" s="51">
        <f t="shared" si="46"/>
        <v>0</v>
      </c>
      <c r="F139" s="51"/>
      <c r="G139" s="51"/>
      <c r="H139" s="51"/>
      <c r="I139" s="51">
        <f t="shared" si="47"/>
        <v>0</v>
      </c>
      <c r="J139" s="51"/>
      <c r="K139" s="51"/>
      <c r="L139" s="51">
        <f t="shared" si="48"/>
        <v>0</v>
      </c>
      <c r="O139" s="51"/>
      <c r="P139" s="51">
        <v>3.35</v>
      </c>
      <c r="Q139" s="51">
        <v>4.79</v>
      </c>
      <c r="R139" s="51">
        <f t="shared" si="49"/>
        <v>16.046500000000002</v>
      </c>
      <c r="S139" s="51"/>
      <c r="T139" s="51"/>
      <c r="U139" s="51"/>
      <c r="V139" s="51">
        <f t="shared" si="50"/>
        <v>0</v>
      </c>
      <c r="W139" s="51"/>
      <c r="X139" s="51"/>
      <c r="Y139" s="51">
        <f t="shared" si="51"/>
        <v>0</v>
      </c>
    </row>
    <row r="140" spans="1:25" x14ac:dyDescent="0.35">
      <c r="B140" s="51"/>
      <c r="C140" s="51"/>
      <c r="D140" s="51"/>
      <c r="E140" s="51">
        <f t="shared" si="46"/>
        <v>0</v>
      </c>
      <c r="F140" s="51" t="s">
        <v>313</v>
      </c>
      <c r="G140" s="51"/>
      <c r="H140" s="51"/>
      <c r="I140" s="51">
        <f t="shared" si="47"/>
        <v>0</v>
      </c>
      <c r="J140" s="51"/>
      <c r="K140" s="51"/>
      <c r="L140" s="51">
        <f t="shared" si="48"/>
        <v>0</v>
      </c>
      <c r="O140" s="51"/>
      <c r="P140" s="51">
        <v>0.91</v>
      </c>
      <c r="Q140" s="51">
        <v>3.39</v>
      </c>
      <c r="R140" s="51">
        <f t="shared" si="49"/>
        <v>3.0849000000000002</v>
      </c>
      <c r="S140" s="51" t="s">
        <v>313</v>
      </c>
      <c r="T140" s="51"/>
      <c r="U140" s="51"/>
      <c r="V140" s="51">
        <f t="shared" si="50"/>
        <v>0</v>
      </c>
      <c r="W140" s="51"/>
      <c r="X140" s="51"/>
      <c r="Y140" s="51">
        <f t="shared" si="51"/>
        <v>0</v>
      </c>
    </row>
    <row r="141" spans="1:25" x14ac:dyDescent="0.35">
      <c r="B141" s="51" t="s">
        <v>314</v>
      </c>
      <c r="C141" s="51">
        <v>2.44</v>
      </c>
      <c r="D141" s="51">
        <v>3.05</v>
      </c>
      <c r="E141" s="51">
        <f t="shared" si="46"/>
        <v>7.4419999999999993</v>
      </c>
      <c r="F141" s="51" t="s">
        <v>313</v>
      </c>
      <c r="G141" s="51"/>
      <c r="H141" s="51"/>
      <c r="I141" s="51">
        <f t="shared" si="47"/>
        <v>0</v>
      </c>
      <c r="J141" s="51"/>
      <c r="K141" s="51"/>
      <c r="L141" s="51">
        <f t="shared" si="48"/>
        <v>0</v>
      </c>
      <c r="O141" s="51"/>
      <c r="P141" s="51">
        <v>3.25</v>
      </c>
      <c r="Q141" s="51">
        <v>1.25</v>
      </c>
      <c r="R141" s="51">
        <f t="shared" si="49"/>
        <v>4.0625</v>
      </c>
      <c r="S141" s="51" t="s">
        <v>313</v>
      </c>
      <c r="T141" s="51"/>
      <c r="U141" s="51"/>
      <c r="V141" s="51">
        <f t="shared" si="50"/>
        <v>0</v>
      </c>
      <c r="W141" s="51"/>
      <c r="X141" s="51"/>
      <c r="Y141" s="51">
        <f t="shared" si="51"/>
        <v>0</v>
      </c>
    </row>
    <row r="142" spans="1:25" x14ac:dyDescent="0.35">
      <c r="B142" s="51" t="s">
        <v>427</v>
      </c>
      <c r="C142" s="51">
        <v>2.44</v>
      </c>
      <c r="D142" s="51">
        <v>1.23</v>
      </c>
      <c r="E142" s="51">
        <f t="shared" si="46"/>
        <v>3.0011999999999999</v>
      </c>
      <c r="F142" s="51" t="s">
        <v>315</v>
      </c>
      <c r="G142" s="51"/>
      <c r="H142" s="51"/>
      <c r="I142" s="51">
        <f t="shared" si="47"/>
        <v>0</v>
      </c>
      <c r="J142" s="51"/>
      <c r="K142" s="51"/>
      <c r="L142" s="51">
        <f t="shared" si="48"/>
        <v>0</v>
      </c>
      <c r="O142" s="51" t="s">
        <v>426</v>
      </c>
      <c r="P142" s="51">
        <v>3.09</v>
      </c>
      <c r="Q142" s="51">
        <v>3.65</v>
      </c>
      <c r="R142" s="51">
        <f t="shared" si="49"/>
        <v>11.278499999999999</v>
      </c>
      <c r="S142" s="51" t="s">
        <v>315</v>
      </c>
      <c r="T142" s="51"/>
      <c r="U142" s="51"/>
      <c r="V142" s="51">
        <f t="shared" si="50"/>
        <v>0</v>
      </c>
      <c r="W142" s="51"/>
      <c r="X142" s="51"/>
      <c r="Y142" s="51">
        <f t="shared" si="51"/>
        <v>0</v>
      </c>
    </row>
    <row r="143" spans="1:25" x14ac:dyDescent="0.35">
      <c r="B143" s="51"/>
      <c r="C143" s="51"/>
      <c r="D143" s="51"/>
      <c r="E143" s="51">
        <f t="shared" si="46"/>
        <v>0</v>
      </c>
      <c r="F143" s="51"/>
      <c r="G143" s="51"/>
      <c r="H143" s="51"/>
      <c r="I143" s="51">
        <f t="shared" si="47"/>
        <v>0</v>
      </c>
      <c r="J143" s="51"/>
      <c r="K143" s="51"/>
      <c r="L143" s="51">
        <f t="shared" si="48"/>
        <v>0</v>
      </c>
      <c r="O143" s="51"/>
      <c r="P143" s="51">
        <v>3.09</v>
      </c>
      <c r="Q143" s="51">
        <v>2.0299999999999998</v>
      </c>
      <c r="R143" s="51">
        <f t="shared" si="49"/>
        <v>6.2726999999999995</v>
      </c>
      <c r="S143" s="51"/>
      <c r="T143" s="51"/>
      <c r="U143" s="51"/>
      <c r="V143" s="51">
        <f t="shared" si="50"/>
        <v>0</v>
      </c>
      <c r="W143" s="51"/>
      <c r="X143" s="51"/>
      <c r="Y143" s="51">
        <f t="shared" si="51"/>
        <v>0</v>
      </c>
    </row>
    <row r="144" spans="1:25" x14ac:dyDescent="0.35">
      <c r="B144" s="51"/>
      <c r="C144" s="51"/>
      <c r="D144" s="51"/>
      <c r="E144" s="51">
        <f t="shared" si="46"/>
        <v>0</v>
      </c>
      <c r="F144" s="51"/>
      <c r="G144" s="51"/>
      <c r="H144" s="51"/>
      <c r="I144" s="51">
        <f t="shared" si="47"/>
        <v>0</v>
      </c>
      <c r="J144" s="51"/>
      <c r="K144" s="51"/>
      <c r="L144" s="51">
        <f t="shared" si="48"/>
        <v>0</v>
      </c>
      <c r="O144" s="51" t="s">
        <v>468</v>
      </c>
      <c r="P144" s="51">
        <v>2.44</v>
      </c>
      <c r="Q144" s="51">
        <v>3.05</v>
      </c>
      <c r="R144" s="51">
        <f t="shared" si="49"/>
        <v>7.4419999999999993</v>
      </c>
      <c r="S144" s="51"/>
      <c r="T144" s="51"/>
      <c r="U144" s="51"/>
      <c r="V144" s="51">
        <f t="shared" si="50"/>
        <v>0</v>
      </c>
      <c r="W144" s="51"/>
      <c r="X144" s="51"/>
      <c r="Y144" s="51">
        <f t="shared" si="51"/>
        <v>0</v>
      </c>
    </row>
    <row r="145" spans="2:25" x14ac:dyDescent="0.35">
      <c r="B145" s="51" t="s">
        <v>316</v>
      </c>
      <c r="C145" s="51">
        <v>3.2</v>
      </c>
      <c r="D145" s="51">
        <v>3.05</v>
      </c>
      <c r="E145" s="51">
        <f t="shared" si="46"/>
        <v>9.76</v>
      </c>
      <c r="F145" s="51" t="s">
        <v>313</v>
      </c>
      <c r="G145" s="51"/>
      <c r="H145" s="51"/>
      <c r="I145" s="51">
        <f t="shared" si="47"/>
        <v>0</v>
      </c>
      <c r="J145" s="51"/>
      <c r="K145" s="51"/>
      <c r="L145" s="51">
        <f t="shared" si="48"/>
        <v>0</v>
      </c>
      <c r="O145" s="51" t="s">
        <v>427</v>
      </c>
      <c r="P145" s="51">
        <v>2.44</v>
      </c>
      <c r="Q145" s="51">
        <v>1.23</v>
      </c>
      <c r="R145" s="51">
        <f t="shared" si="49"/>
        <v>3.0011999999999999</v>
      </c>
      <c r="S145" s="51" t="s">
        <v>313</v>
      </c>
      <c r="T145" s="51"/>
      <c r="U145" s="51"/>
      <c r="V145" s="51">
        <f t="shared" si="50"/>
        <v>0</v>
      </c>
      <c r="W145" s="51"/>
      <c r="X145" s="51"/>
      <c r="Y145" s="51">
        <f t="shared" si="51"/>
        <v>0</v>
      </c>
    </row>
    <row r="146" spans="2:25" x14ac:dyDescent="0.35">
      <c r="B146" s="51"/>
      <c r="C146" s="51">
        <v>0.89</v>
      </c>
      <c r="D146" s="51">
        <v>1</v>
      </c>
      <c r="E146" s="51">
        <f t="shared" si="46"/>
        <v>0.89</v>
      </c>
      <c r="F146" s="51" t="s">
        <v>315</v>
      </c>
      <c r="G146" s="51"/>
      <c r="H146" s="51"/>
      <c r="I146" s="51">
        <f t="shared" si="47"/>
        <v>0</v>
      </c>
      <c r="J146" s="51"/>
      <c r="K146" s="51"/>
      <c r="L146" s="51">
        <f t="shared" si="48"/>
        <v>0</v>
      </c>
      <c r="O146" s="51" t="s">
        <v>316</v>
      </c>
      <c r="P146" s="51">
        <v>3.2</v>
      </c>
      <c r="Q146" s="51">
        <v>3.05</v>
      </c>
      <c r="R146" s="51">
        <f t="shared" si="49"/>
        <v>9.76</v>
      </c>
      <c r="S146" s="51" t="s">
        <v>315</v>
      </c>
      <c r="T146" s="51"/>
      <c r="U146" s="51"/>
      <c r="V146" s="51">
        <f t="shared" si="50"/>
        <v>0</v>
      </c>
      <c r="W146" s="51"/>
      <c r="X146" s="51"/>
      <c r="Y146" s="51">
        <f t="shared" si="51"/>
        <v>0</v>
      </c>
    </row>
    <row r="147" spans="2:25" x14ac:dyDescent="0.35">
      <c r="B147" s="51"/>
      <c r="C147" s="51">
        <v>2.14</v>
      </c>
      <c r="D147" s="51">
        <v>0.6</v>
      </c>
      <c r="E147" s="51">
        <f t="shared" si="46"/>
        <v>1.284</v>
      </c>
      <c r="F147" s="51"/>
      <c r="G147" s="51"/>
      <c r="H147" s="51"/>
      <c r="I147" s="51">
        <f t="shared" si="47"/>
        <v>0</v>
      </c>
      <c r="J147" s="51"/>
      <c r="K147" s="51"/>
      <c r="L147" s="51">
        <f t="shared" si="48"/>
        <v>0</v>
      </c>
      <c r="O147" s="51"/>
      <c r="P147" s="51">
        <v>2.4</v>
      </c>
      <c r="Q147" s="51">
        <v>0.6</v>
      </c>
      <c r="R147" s="51">
        <f t="shared" si="49"/>
        <v>1.44</v>
      </c>
      <c r="S147" s="51"/>
      <c r="T147" s="51"/>
      <c r="U147" s="51"/>
      <c r="V147" s="51">
        <f t="shared" si="50"/>
        <v>0</v>
      </c>
      <c r="W147" s="51"/>
      <c r="X147" s="51"/>
      <c r="Y147" s="51">
        <f t="shared" si="51"/>
        <v>0</v>
      </c>
    </row>
    <row r="148" spans="2:25" x14ac:dyDescent="0.35">
      <c r="B148" s="51"/>
      <c r="C148" s="51"/>
      <c r="D148" s="51"/>
      <c r="E148" s="51">
        <f t="shared" si="46"/>
        <v>0</v>
      </c>
      <c r="F148" s="51"/>
      <c r="G148" s="51"/>
      <c r="H148" s="51"/>
      <c r="I148" s="51">
        <f t="shared" si="47"/>
        <v>0</v>
      </c>
      <c r="J148" s="51"/>
      <c r="K148" s="51"/>
      <c r="L148" s="51">
        <f t="shared" si="48"/>
        <v>0</v>
      </c>
      <c r="O148" s="51"/>
      <c r="P148" s="51">
        <v>0.56000000000000005</v>
      </c>
      <c r="Q148" s="51">
        <v>1</v>
      </c>
      <c r="R148" s="51">
        <f t="shared" si="49"/>
        <v>0.56000000000000005</v>
      </c>
      <c r="S148" s="51"/>
      <c r="T148" s="51"/>
      <c r="U148" s="51"/>
      <c r="V148" s="51">
        <f t="shared" si="50"/>
        <v>0</v>
      </c>
      <c r="W148" s="51"/>
      <c r="X148" s="51"/>
      <c r="Y148" s="51">
        <f t="shared" si="51"/>
        <v>0</v>
      </c>
    </row>
    <row r="149" spans="2:25" x14ac:dyDescent="0.35">
      <c r="B149" s="51" t="s">
        <v>317</v>
      </c>
      <c r="C149" s="51"/>
      <c r="D149" s="51"/>
      <c r="E149" s="51">
        <f t="shared" si="46"/>
        <v>0</v>
      </c>
      <c r="F149" s="51" t="s">
        <v>313</v>
      </c>
      <c r="G149" s="51"/>
      <c r="H149" s="51"/>
      <c r="I149" s="51">
        <f t="shared" si="47"/>
        <v>0</v>
      </c>
      <c r="J149" s="51"/>
      <c r="K149" s="51"/>
      <c r="L149" s="51">
        <f t="shared" si="48"/>
        <v>0</v>
      </c>
      <c r="O149" s="51" t="s">
        <v>317</v>
      </c>
      <c r="P149" s="51">
        <v>6.79</v>
      </c>
      <c r="Q149" s="51">
        <v>2.5499999999999998</v>
      </c>
      <c r="R149" s="51">
        <f t="shared" si="49"/>
        <v>17.314499999999999</v>
      </c>
      <c r="S149" s="51" t="s">
        <v>313</v>
      </c>
      <c r="T149" s="51"/>
      <c r="U149" s="51"/>
      <c r="V149" s="51">
        <f t="shared" si="50"/>
        <v>0</v>
      </c>
      <c r="W149" s="51"/>
      <c r="X149" s="51"/>
      <c r="Y149" s="51">
        <f t="shared" si="51"/>
        <v>0</v>
      </c>
    </row>
    <row r="150" spans="2:25" x14ac:dyDescent="0.35">
      <c r="B150" s="51"/>
      <c r="C150" s="51"/>
      <c r="D150" s="51"/>
      <c r="E150" s="51">
        <f t="shared" si="46"/>
        <v>0</v>
      </c>
      <c r="F150" s="51" t="s">
        <v>315</v>
      </c>
      <c r="G150" s="51"/>
      <c r="H150" s="51"/>
      <c r="I150" s="51">
        <f t="shared" si="47"/>
        <v>0</v>
      </c>
      <c r="J150" s="51"/>
      <c r="K150" s="51"/>
      <c r="L150" s="51">
        <f t="shared" si="48"/>
        <v>0</v>
      </c>
      <c r="O150" s="51"/>
      <c r="P150" s="51">
        <v>2.89</v>
      </c>
      <c r="Q150" s="51">
        <v>2.0299999999999998</v>
      </c>
      <c r="R150" s="51">
        <f t="shared" si="49"/>
        <v>5.8666999999999998</v>
      </c>
      <c r="S150" s="51" t="s">
        <v>315</v>
      </c>
      <c r="T150" s="51"/>
      <c r="U150" s="51"/>
      <c r="V150" s="51">
        <f t="shared" si="50"/>
        <v>0</v>
      </c>
      <c r="W150" s="51"/>
      <c r="X150" s="51"/>
      <c r="Y150" s="51">
        <f t="shared" si="51"/>
        <v>0</v>
      </c>
    </row>
    <row r="151" spans="2:25" x14ac:dyDescent="0.35">
      <c r="B151" s="51"/>
      <c r="C151" s="51"/>
      <c r="D151" s="51"/>
      <c r="E151" s="51">
        <f t="shared" si="46"/>
        <v>0</v>
      </c>
      <c r="F151" s="51"/>
      <c r="G151" s="51"/>
      <c r="H151" s="51"/>
      <c r="I151" s="51">
        <f t="shared" si="47"/>
        <v>0</v>
      </c>
      <c r="J151" s="51"/>
      <c r="K151" s="51"/>
      <c r="L151" s="51">
        <f t="shared" si="48"/>
        <v>0</v>
      </c>
      <c r="O151" s="51"/>
      <c r="P151" s="51">
        <v>0.5</v>
      </c>
      <c r="Q151" s="51">
        <v>1.53</v>
      </c>
      <c r="R151" s="51">
        <f t="shared" si="49"/>
        <v>0.76500000000000001</v>
      </c>
      <c r="S151" s="51"/>
      <c r="T151" s="51"/>
      <c r="U151" s="51"/>
      <c r="V151" s="51">
        <f t="shared" si="50"/>
        <v>0</v>
      </c>
      <c r="W151" s="51"/>
      <c r="X151" s="51"/>
      <c r="Y151" s="51">
        <f t="shared" si="51"/>
        <v>0</v>
      </c>
    </row>
    <row r="152" spans="2:25" x14ac:dyDescent="0.35">
      <c r="B152" s="51" t="s">
        <v>318</v>
      </c>
      <c r="C152" s="51"/>
      <c r="D152" s="51"/>
      <c r="E152" s="51">
        <f t="shared" si="46"/>
        <v>0</v>
      </c>
      <c r="F152" s="51" t="s">
        <v>313</v>
      </c>
      <c r="G152" s="51"/>
      <c r="H152" s="51"/>
      <c r="I152" s="51">
        <f t="shared" si="47"/>
        <v>0</v>
      </c>
      <c r="J152" s="51"/>
      <c r="K152" s="51"/>
      <c r="L152" s="51">
        <f t="shared" si="48"/>
        <v>0</v>
      </c>
      <c r="O152" s="51"/>
      <c r="P152" s="51">
        <v>3.09</v>
      </c>
      <c r="Q152" s="51">
        <v>1.24</v>
      </c>
      <c r="R152" s="51">
        <f t="shared" si="49"/>
        <v>3.8315999999999999</v>
      </c>
      <c r="S152" s="51" t="s">
        <v>313</v>
      </c>
      <c r="T152" s="51"/>
      <c r="U152" s="51"/>
      <c r="V152" s="51">
        <f t="shared" si="50"/>
        <v>0</v>
      </c>
      <c r="W152" s="51"/>
      <c r="X152" s="51"/>
      <c r="Y152" s="51">
        <f t="shared" si="51"/>
        <v>0</v>
      </c>
    </row>
    <row r="153" spans="2:25" x14ac:dyDescent="0.35">
      <c r="B153" s="51"/>
      <c r="C153" s="51"/>
      <c r="D153" s="51"/>
      <c r="E153" s="51">
        <f t="shared" si="46"/>
        <v>0</v>
      </c>
      <c r="F153" s="51" t="s">
        <v>315</v>
      </c>
      <c r="G153" s="51"/>
      <c r="H153" s="51"/>
      <c r="I153" s="51">
        <f t="shared" si="47"/>
        <v>0</v>
      </c>
      <c r="J153" s="51"/>
      <c r="K153" s="51"/>
      <c r="L153" s="51">
        <f t="shared" si="48"/>
        <v>0</v>
      </c>
      <c r="O153" s="51" t="s">
        <v>318</v>
      </c>
      <c r="P153" s="51">
        <v>1.85</v>
      </c>
      <c r="Q153" s="51">
        <v>2.14</v>
      </c>
      <c r="R153" s="51">
        <f t="shared" si="49"/>
        <v>3.9590000000000005</v>
      </c>
      <c r="S153" s="51" t="s">
        <v>315</v>
      </c>
      <c r="T153" s="51"/>
      <c r="U153" s="51"/>
      <c r="V153" s="51">
        <f t="shared" si="50"/>
        <v>0</v>
      </c>
      <c r="W153" s="51"/>
      <c r="X153" s="51"/>
      <c r="Y153" s="51">
        <f t="shared" si="51"/>
        <v>0</v>
      </c>
    </row>
    <row r="154" spans="2:25" x14ac:dyDescent="0.35">
      <c r="B154" s="51"/>
      <c r="C154" s="51"/>
      <c r="D154" s="51"/>
      <c r="E154" s="51">
        <f t="shared" si="46"/>
        <v>0</v>
      </c>
      <c r="F154" s="51"/>
      <c r="G154" s="51"/>
      <c r="H154" s="51"/>
      <c r="I154" s="51">
        <f t="shared" si="47"/>
        <v>0</v>
      </c>
      <c r="J154" s="51"/>
      <c r="K154" s="51"/>
      <c r="L154" s="51">
        <f t="shared" si="48"/>
        <v>0</v>
      </c>
      <c r="O154" s="51"/>
      <c r="P154" s="51">
        <v>0.96</v>
      </c>
      <c r="Q154" s="51">
        <v>3.3</v>
      </c>
      <c r="R154" s="51">
        <f t="shared" si="49"/>
        <v>3.1679999999999997</v>
      </c>
      <c r="S154" s="51"/>
      <c r="T154" s="51"/>
      <c r="U154" s="51"/>
      <c r="V154" s="51">
        <f t="shared" si="50"/>
        <v>0</v>
      </c>
      <c r="W154" s="51"/>
      <c r="X154" s="51"/>
      <c r="Y154" s="51">
        <f t="shared" si="51"/>
        <v>0</v>
      </c>
    </row>
    <row r="155" spans="2:25" x14ac:dyDescent="0.35">
      <c r="B155" s="51" t="s">
        <v>319</v>
      </c>
      <c r="C155" s="51"/>
      <c r="D155" s="51"/>
      <c r="E155" s="51">
        <f t="shared" si="46"/>
        <v>0</v>
      </c>
      <c r="F155" s="51" t="s">
        <v>320</v>
      </c>
      <c r="G155" s="51"/>
      <c r="H155" s="51"/>
      <c r="I155" s="51">
        <f t="shared" si="47"/>
        <v>0</v>
      </c>
      <c r="J155" s="51"/>
      <c r="K155" s="51"/>
      <c r="L155" s="51">
        <f t="shared" si="48"/>
        <v>0</v>
      </c>
      <c r="O155" s="51"/>
      <c r="P155" s="51">
        <v>5.03</v>
      </c>
      <c r="Q155" s="51">
        <v>3.05</v>
      </c>
      <c r="R155" s="51">
        <f t="shared" si="49"/>
        <v>15.3415</v>
      </c>
      <c r="S155" s="51" t="s">
        <v>320</v>
      </c>
      <c r="T155" s="51"/>
      <c r="U155" s="51"/>
      <c r="V155" s="51">
        <f t="shared" si="50"/>
        <v>0</v>
      </c>
      <c r="W155" s="51"/>
      <c r="X155" s="51"/>
      <c r="Y155" s="51">
        <f t="shared" si="51"/>
        <v>0</v>
      </c>
    </row>
    <row r="156" spans="2:25" x14ac:dyDescent="0.35">
      <c r="B156" s="51"/>
      <c r="C156" s="51"/>
      <c r="D156" s="51"/>
      <c r="E156" s="51">
        <f>C156*D156</f>
        <v>0</v>
      </c>
      <c r="F156" s="51" t="s">
        <v>320</v>
      </c>
      <c r="G156" s="51"/>
      <c r="H156" s="51"/>
      <c r="I156" s="51">
        <f>G156*H156</f>
        <v>0</v>
      </c>
      <c r="J156" s="51"/>
      <c r="K156" s="51"/>
      <c r="L156" s="51">
        <f>J156*K156</f>
        <v>0</v>
      </c>
      <c r="O156" s="51"/>
      <c r="P156" s="51">
        <v>2.4</v>
      </c>
      <c r="Q156" s="51">
        <v>0.6</v>
      </c>
      <c r="R156" s="51">
        <f>P156*Q156</f>
        <v>1.44</v>
      </c>
      <c r="S156" s="51" t="s">
        <v>320</v>
      </c>
      <c r="T156" s="51"/>
      <c r="U156" s="51"/>
      <c r="V156" s="51">
        <f>T156*U156</f>
        <v>0</v>
      </c>
      <c r="W156" s="51"/>
      <c r="X156" s="51"/>
      <c r="Y156" s="51">
        <f>W156*X156</f>
        <v>0</v>
      </c>
    </row>
    <row r="157" spans="2:25" x14ac:dyDescent="0.35">
      <c r="B157" s="51"/>
      <c r="C157" s="51"/>
      <c r="D157" s="51"/>
      <c r="E157" s="51">
        <f>C157*D157</f>
        <v>0</v>
      </c>
      <c r="F157" s="51" t="s">
        <v>320</v>
      </c>
      <c r="G157" s="51"/>
      <c r="H157" s="51"/>
      <c r="I157" s="51">
        <f>G157*H157</f>
        <v>0</v>
      </c>
      <c r="J157" s="51"/>
      <c r="K157" s="51"/>
      <c r="L157" s="51">
        <f>J157*K157</f>
        <v>0</v>
      </c>
      <c r="O157" s="51"/>
      <c r="P157" s="51">
        <v>0.2</v>
      </c>
      <c r="Q157" s="51">
        <v>0.6</v>
      </c>
      <c r="R157" s="51">
        <f>P157*Q157</f>
        <v>0.12</v>
      </c>
      <c r="S157" s="51" t="s">
        <v>320</v>
      </c>
      <c r="T157" s="51"/>
      <c r="U157" s="51"/>
      <c r="V157" s="51">
        <f>T157*U157</f>
        <v>0</v>
      </c>
      <c r="W157" s="51"/>
      <c r="X157" s="51"/>
      <c r="Y157" s="51">
        <f>W157*X157</f>
        <v>0</v>
      </c>
    </row>
    <row r="158" spans="2:25" x14ac:dyDescent="0.35">
      <c r="B158" s="51"/>
      <c r="C158" s="51"/>
      <c r="D158" s="51"/>
      <c r="E158" s="51">
        <f>C158*D158</f>
        <v>0</v>
      </c>
      <c r="F158" s="51" t="s">
        <v>320</v>
      </c>
      <c r="G158" s="51"/>
      <c r="H158" s="51"/>
      <c r="I158" s="51">
        <f>G158*H158</f>
        <v>0</v>
      </c>
      <c r="J158" s="51"/>
      <c r="K158" s="51"/>
      <c r="L158" s="51">
        <f>J158*K158</f>
        <v>0</v>
      </c>
      <c r="O158" s="51"/>
      <c r="P158" s="51">
        <v>2.44</v>
      </c>
      <c r="Q158" s="51">
        <v>1.2</v>
      </c>
      <c r="R158" s="51">
        <f>P158*Q158</f>
        <v>2.9279999999999999</v>
      </c>
      <c r="S158" s="51" t="s">
        <v>320</v>
      </c>
      <c r="T158" s="51"/>
      <c r="U158" s="51"/>
      <c r="V158" s="51">
        <f>T158*U158</f>
        <v>0</v>
      </c>
      <c r="W158" s="51"/>
      <c r="X158" s="51"/>
      <c r="Y158" s="51">
        <f>W158*X158</f>
        <v>0</v>
      </c>
    </row>
    <row r="159" spans="2:25" x14ac:dyDescent="0.35">
      <c r="B159" s="51" t="s">
        <v>321</v>
      </c>
      <c r="C159" s="51">
        <v>2.44</v>
      </c>
      <c r="D159" s="51">
        <v>1.53</v>
      </c>
      <c r="E159" s="51">
        <f t="shared" si="46"/>
        <v>3.7332000000000001</v>
      </c>
      <c r="F159" s="51" t="s">
        <v>320</v>
      </c>
      <c r="G159" s="51"/>
      <c r="H159" s="51"/>
      <c r="I159" s="51">
        <f t="shared" si="47"/>
        <v>0</v>
      </c>
      <c r="J159" s="51"/>
      <c r="K159" s="51"/>
      <c r="L159" s="51">
        <f t="shared" si="48"/>
        <v>0</v>
      </c>
      <c r="O159" s="51" t="s">
        <v>319</v>
      </c>
      <c r="P159" s="51">
        <v>4.26</v>
      </c>
      <c r="Q159" s="51">
        <v>3.5</v>
      </c>
      <c r="R159" s="51">
        <f t="shared" si="49"/>
        <v>14.91</v>
      </c>
      <c r="S159" s="51" t="s">
        <v>320</v>
      </c>
      <c r="T159" s="51"/>
      <c r="U159" s="51"/>
      <c r="V159" s="51">
        <f t="shared" si="50"/>
        <v>0</v>
      </c>
      <c r="W159" s="51"/>
      <c r="X159" s="51"/>
      <c r="Y159" s="51">
        <f t="shared" si="51"/>
        <v>0</v>
      </c>
    </row>
    <row r="160" spans="2:25" x14ac:dyDescent="0.35">
      <c r="B160" s="51" t="s">
        <v>322</v>
      </c>
      <c r="C160" s="51"/>
      <c r="D160" s="51"/>
      <c r="E160" s="51">
        <f t="shared" si="46"/>
        <v>0</v>
      </c>
      <c r="F160" s="51" t="s">
        <v>320</v>
      </c>
      <c r="G160" s="51"/>
      <c r="H160" s="51"/>
      <c r="I160" s="51">
        <f t="shared" si="47"/>
        <v>0</v>
      </c>
      <c r="J160" s="51"/>
      <c r="K160" s="51"/>
      <c r="L160" s="51">
        <f t="shared" si="48"/>
        <v>0</v>
      </c>
      <c r="O160" s="51"/>
      <c r="P160" s="51">
        <v>2</v>
      </c>
      <c r="Q160" s="51">
        <v>1.35</v>
      </c>
      <c r="R160" s="51">
        <f t="shared" si="49"/>
        <v>2.7</v>
      </c>
      <c r="S160" s="51" t="s">
        <v>320</v>
      </c>
      <c r="T160" s="51"/>
      <c r="U160" s="51"/>
      <c r="V160" s="51">
        <f t="shared" si="50"/>
        <v>0</v>
      </c>
      <c r="W160" s="51"/>
      <c r="X160" s="51"/>
      <c r="Y160" s="51">
        <f t="shared" si="51"/>
        <v>0</v>
      </c>
    </row>
    <row r="161" spans="2:25" x14ac:dyDescent="0.35">
      <c r="B161" s="51" t="s">
        <v>326</v>
      </c>
      <c r="C161" s="51"/>
      <c r="D161" s="51"/>
      <c r="E161" s="51">
        <f t="shared" si="46"/>
        <v>0</v>
      </c>
      <c r="F161" s="51"/>
      <c r="G161" s="51"/>
      <c r="H161" s="51"/>
      <c r="I161" s="51">
        <f t="shared" si="47"/>
        <v>0</v>
      </c>
      <c r="J161" s="51"/>
      <c r="K161" s="51"/>
      <c r="L161" s="51">
        <f t="shared" si="48"/>
        <v>0</v>
      </c>
      <c r="O161" s="51"/>
      <c r="P161" s="51">
        <v>0.31</v>
      </c>
      <c r="Q161" s="51">
        <v>0.8</v>
      </c>
      <c r="R161" s="51">
        <f t="shared" si="49"/>
        <v>0.248</v>
      </c>
      <c r="S161" s="51"/>
      <c r="T161" s="51"/>
      <c r="U161" s="51"/>
      <c r="V161" s="51">
        <f t="shared" si="50"/>
        <v>0</v>
      </c>
      <c r="W161" s="51"/>
      <c r="X161" s="51"/>
      <c r="Y161" s="51">
        <f t="shared" si="51"/>
        <v>0</v>
      </c>
    </row>
    <row r="162" spans="2:25" x14ac:dyDescent="0.35">
      <c r="B162" s="51"/>
      <c r="C162" s="51"/>
      <c r="D162" s="51"/>
      <c r="E162" s="51">
        <f>C162*D162</f>
        <v>0</v>
      </c>
      <c r="F162" s="51"/>
      <c r="G162" s="51"/>
      <c r="H162" s="51"/>
      <c r="I162" s="51">
        <f>G162*H162</f>
        <v>0</v>
      </c>
      <c r="J162" s="51"/>
      <c r="K162" s="51"/>
      <c r="L162" s="51">
        <f>J162*K162</f>
        <v>0</v>
      </c>
      <c r="O162" s="51" t="s">
        <v>469</v>
      </c>
      <c r="P162" s="51">
        <v>2.31</v>
      </c>
      <c r="Q162" s="51">
        <v>1.84</v>
      </c>
      <c r="R162" s="51">
        <f>P162*Q162</f>
        <v>4.2504</v>
      </c>
      <c r="S162" s="51"/>
      <c r="T162" s="51"/>
      <c r="U162" s="51"/>
      <c r="V162" s="51">
        <f>T162*U162</f>
        <v>0</v>
      </c>
      <c r="W162" s="51"/>
      <c r="X162" s="51"/>
      <c r="Y162" s="51">
        <f>W162*X162</f>
        <v>0</v>
      </c>
    </row>
    <row r="163" spans="2:25" x14ac:dyDescent="0.35">
      <c r="B163" s="51"/>
      <c r="C163" s="51"/>
      <c r="D163" s="51"/>
      <c r="E163" s="51">
        <f>C163*D163</f>
        <v>0</v>
      </c>
      <c r="F163" s="51"/>
      <c r="G163" s="51"/>
      <c r="H163" s="51"/>
      <c r="I163" s="51">
        <f>G163*H163</f>
        <v>0</v>
      </c>
      <c r="J163" s="51"/>
      <c r="K163" s="51"/>
      <c r="L163" s="51">
        <f>J163*K163</f>
        <v>0</v>
      </c>
      <c r="O163" s="51"/>
      <c r="P163" s="51">
        <v>2</v>
      </c>
      <c r="Q163" s="51">
        <v>0.65</v>
      </c>
      <c r="R163" s="51">
        <f>P163*Q163</f>
        <v>1.3</v>
      </c>
      <c r="S163" s="51"/>
      <c r="T163" s="51"/>
      <c r="U163" s="51"/>
      <c r="V163" s="51">
        <f>T163*U163</f>
        <v>0</v>
      </c>
      <c r="W163" s="51"/>
      <c r="X163" s="51"/>
      <c r="Y163" s="51">
        <f>W163*X163</f>
        <v>0</v>
      </c>
    </row>
    <row r="164" spans="2:25" x14ac:dyDescent="0.35">
      <c r="B164" s="51" t="s">
        <v>323</v>
      </c>
      <c r="C164" s="51">
        <v>0.84</v>
      </c>
      <c r="D164" s="51">
        <v>1</v>
      </c>
      <c r="E164" s="51">
        <f t="shared" si="46"/>
        <v>0.84</v>
      </c>
      <c r="F164" s="51"/>
      <c r="G164" s="51"/>
      <c r="H164" s="51"/>
      <c r="I164" s="51">
        <f t="shared" si="47"/>
        <v>0</v>
      </c>
      <c r="J164" s="51"/>
      <c r="K164" s="51"/>
      <c r="L164" s="51">
        <f t="shared" si="48"/>
        <v>0</v>
      </c>
      <c r="O164" s="51" t="s">
        <v>428</v>
      </c>
      <c r="P164" s="51">
        <v>1.53</v>
      </c>
      <c r="Q164" s="51">
        <v>2.44</v>
      </c>
      <c r="R164" s="51">
        <f t="shared" si="49"/>
        <v>3.7332000000000001</v>
      </c>
      <c r="S164" s="51"/>
      <c r="T164" s="51"/>
      <c r="U164" s="51"/>
      <c r="V164" s="51">
        <f t="shared" si="50"/>
        <v>0</v>
      </c>
      <c r="W164" s="51"/>
      <c r="X164" s="51"/>
      <c r="Y164" s="51">
        <f t="shared" si="51"/>
        <v>0</v>
      </c>
    </row>
    <row r="165" spans="2:25" x14ac:dyDescent="0.35">
      <c r="B165" s="51" t="s">
        <v>327</v>
      </c>
      <c r="C165" s="51"/>
      <c r="D165" s="51"/>
      <c r="E165" s="51">
        <f t="shared" si="46"/>
        <v>0</v>
      </c>
      <c r="F165" s="51"/>
      <c r="G165" s="51"/>
      <c r="H165" s="51"/>
      <c r="I165" s="51">
        <f t="shared" si="47"/>
        <v>0</v>
      </c>
      <c r="J165" s="51"/>
      <c r="K165" s="51"/>
      <c r="L165" s="51">
        <f t="shared" si="48"/>
        <v>0</v>
      </c>
      <c r="O165" s="51"/>
      <c r="P165" s="51">
        <v>1.53</v>
      </c>
      <c r="Q165" s="51">
        <v>2.44</v>
      </c>
      <c r="R165" s="51">
        <f t="shared" si="49"/>
        <v>3.7332000000000001</v>
      </c>
      <c r="S165" s="51"/>
      <c r="T165" s="51"/>
      <c r="U165" s="51"/>
      <c r="V165" s="51">
        <f t="shared" si="50"/>
        <v>0</v>
      </c>
      <c r="W165" s="51"/>
      <c r="X165" s="51"/>
      <c r="Y165" s="51">
        <f t="shared" si="51"/>
        <v>0</v>
      </c>
    </row>
    <row r="166" spans="2:25" x14ac:dyDescent="0.35">
      <c r="B166" s="51" t="s">
        <v>324</v>
      </c>
      <c r="C166" s="51"/>
      <c r="D166" s="51"/>
      <c r="E166" s="51">
        <f t="shared" si="46"/>
        <v>0</v>
      </c>
      <c r="F166" s="51"/>
      <c r="G166" s="51"/>
      <c r="H166" s="51"/>
      <c r="I166" s="51">
        <f t="shared" si="47"/>
        <v>0</v>
      </c>
      <c r="J166" s="51"/>
      <c r="K166" s="51"/>
      <c r="L166" s="51">
        <f t="shared" si="48"/>
        <v>0</v>
      </c>
      <c r="O166" s="51"/>
      <c r="P166" s="51">
        <v>1.53</v>
      </c>
      <c r="Q166" s="51">
        <v>2.44</v>
      </c>
      <c r="R166" s="51">
        <f t="shared" si="49"/>
        <v>3.7332000000000001</v>
      </c>
      <c r="S166" s="51"/>
      <c r="T166" s="51"/>
      <c r="U166" s="51"/>
      <c r="V166" s="51">
        <f t="shared" si="50"/>
        <v>0</v>
      </c>
      <c r="W166" s="51"/>
      <c r="X166" s="51"/>
      <c r="Y166" s="51">
        <f t="shared" si="51"/>
        <v>0</v>
      </c>
    </row>
    <row r="167" spans="2:25" x14ac:dyDescent="0.35">
      <c r="B167" s="51" t="s">
        <v>325</v>
      </c>
      <c r="C167" s="51"/>
      <c r="D167" s="51"/>
      <c r="E167" s="51">
        <f t="shared" si="46"/>
        <v>0</v>
      </c>
      <c r="F167" s="51"/>
      <c r="G167" s="51"/>
      <c r="H167" s="51"/>
      <c r="I167" s="51">
        <f t="shared" si="47"/>
        <v>0</v>
      </c>
      <c r="J167" s="51"/>
      <c r="K167" s="51"/>
      <c r="L167" s="51">
        <f t="shared" si="48"/>
        <v>0</v>
      </c>
      <c r="O167" s="51"/>
      <c r="P167" s="51">
        <v>1.53</v>
      </c>
      <c r="Q167" s="51">
        <v>2.44</v>
      </c>
      <c r="R167" s="51">
        <f t="shared" si="49"/>
        <v>3.7332000000000001</v>
      </c>
      <c r="S167" s="51"/>
      <c r="T167" s="51"/>
      <c r="U167" s="51"/>
      <c r="V167" s="51">
        <f t="shared" si="50"/>
        <v>0</v>
      </c>
      <c r="W167" s="51"/>
      <c r="X167" s="51"/>
      <c r="Y167" s="51">
        <f t="shared" si="51"/>
        <v>0</v>
      </c>
    </row>
    <row r="168" spans="2:25" x14ac:dyDescent="0.35">
      <c r="B168" s="51" t="s">
        <v>325</v>
      </c>
      <c r="C168" s="51"/>
      <c r="D168" s="51"/>
      <c r="E168" s="51">
        <f t="shared" ref="E168" si="52">C168*D168</f>
        <v>0</v>
      </c>
      <c r="F168" s="51"/>
      <c r="G168" s="51"/>
      <c r="H168" s="51"/>
      <c r="I168" s="51">
        <f t="shared" ref="I168" si="53">G168*H168</f>
        <v>0</v>
      </c>
      <c r="J168" s="51"/>
      <c r="K168" s="51"/>
      <c r="L168" s="51">
        <f t="shared" ref="L168" si="54">J168*K168</f>
        <v>0</v>
      </c>
      <c r="O168" s="51"/>
      <c r="P168" s="51">
        <v>1.53</v>
      </c>
      <c r="Q168" s="51">
        <v>2.44</v>
      </c>
      <c r="R168" s="51">
        <f t="shared" ref="R168" si="55">P168*Q168</f>
        <v>3.7332000000000001</v>
      </c>
      <c r="S168" s="51"/>
      <c r="T168" s="51"/>
      <c r="U168" s="51"/>
      <c r="V168" s="51">
        <f t="shared" ref="V168" si="56">T168*U168</f>
        <v>0</v>
      </c>
      <c r="W168" s="51"/>
      <c r="X168" s="51"/>
      <c r="Y168" s="51">
        <f t="shared" ref="Y168" si="57">W168*X168</f>
        <v>0</v>
      </c>
    </row>
    <row r="169" spans="2:25" x14ac:dyDescent="0.35">
      <c r="B169" s="51"/>
      <c r="C169" s="51"/>
      <c r="D169" s="51"/>
      <c r="E169" s="51">
        <f>C169*D169</f>
        <v>0</v>
      </c>
      <c r="F169" s="51"/>
      <c r="G169" s="51"/>
      <c r="H169" s="51"/>
      <c r="I169" s="51">
        <f t="shared" si="47"/>
        <v>0</v>
      </c>
      <c r="J169" s="51"/>
      <c r="K169" s="51"/>
      <c r="L169" s="51">
        <f t="shared" si="48"/>
        <v>0</v>
      </c>
      <c r="O169" s="51" t="s">
        <v>470</v>
      </c>
      <c r="P169" s="51">
        <v>2.1800000000000002</v>
      </c>
      <c r="Q169" s="51">
        <v>2.39</v>
      </c>
      <c r="R169" s="51">
        <f>P169*Q169</f>
        <v>5.2102000000000004</v>
      </c>
      <c r="S169" s="51"/>
      <c r="T169" s="51"/>
      <c r="U169" s="51"/>
      <c r="V169" s="51">
        <f t="shared" si="50"/>
        <v>0</v>
      </c>
      <c r="W169" s="51"/>
      <c r="X169" s="51"/>
      <c r="Y169" s="51">
        <f t="shared" si="51"/>
        <v>0</v>
      </c>
    </row>
    <row r="170" spans="2:25" x14ac:dyDescent="0.35">
      <c r="B170" s="51"/>
      <c r="C170" s="51"/>
      <c r="D170" s="51"/>
      <c r="E170" s="51">
        <f>C170*D170</f>
        <v>0</v>
      </c>
      <c r="F170" s="51"/>
      <c r="G170" s="51"/>
      <c r="H170" s="51"/>
      <c r="I170" s="51">
        <f t="shared" ref="I170" si="58">G170*H170</f>
        <v>0</v>
      </c>
      <c r="J170" s="51"/>
      <c r="K170" s="51"/>
      <c r="L170" s="51">
        <f t="shared" ref="L170" si="59">J170*K170</f>
        <v>0</v>
      </c>
      <c r="O170" s="51" t="s">
        <v>470</v>
      </c>
      <c r="P170" s="51">
        <v>1.73</v>
      </c>
      <c r="Q170" s="51">
        <v>1.76</v>
      </c>
      <c r="R170" s="51">
        <f>P170*Q170</f>
        <v>3.0448</v>
      </c>
      <c r="S170" s="51"/>
      <c r="T170" s="51"/>
      <c r="U170" s="51"/>
      <c r="V170" s="51">
        <f t="shared" ref="V170" si="60">T170*U170</f>
        <v>0</v>
      </c>
      <c r="W170" s="51"/>
      <c r="X170" s="51"/>
      <c r="Y170" s="51">
        <f t="shared" ref="Y170" si="61">W170*X170</f>
        <v>0</v>
      </c>
    </row>
    <row r="171" spans="2:25" x14ac:dyDescent="0.35">
      <c r="B171" s="51" t="s">
        <v>328</v>
      </c>
      <c r="C171" s="51"/>
      <c r="D171" s="51"/>
      <c r="E171" s="51">
        <f>C171*D171</f>
        <v>0</v>
      </c>
      <c r="F171" s="51"/>
      <c r="G171" s="51"/>
      <c r="H171" s="51"/>
      <c r="I171" s="51">
        <f t="shared" si="47"/>
        <v>0</v>
      </c>
      <c r="J171" s="51"/>
      <c r="K171" s="51"/>
      <c r="L171" s="51">
        <f t="shared" si="48"/>
        <v>0</v>
      </c>
      <c r="O171" s="51" t="s">
        <v>471</v>
      </c>
      <c r="P171" s="51">
        <v>2.44</v>
      </c>
      <c r="Q171" s="51">
        <v>1.23</v>
      </c>
      <c r="R171" s="51">
        <f>P171*Q171</f>
        <v>3.0011999999999999</v>
      </c>
      <c r="S171" s="51"/>
      <c r="T171" s="51"/>
      <c r="U171" s="51"/>
      <c r="V171" s="51">
        <f t="shared" si="50"/>
        <v>0</v>
      </c>
      <c r="W171" s="51"/>
      <c r="X171" s="51"/>
      <c r="Y171" s="51">
        <f t="shared" si="51"/>
        <v>0</v>
      </c>
    </row>
    <row r="172" spans="2:25" x14ac:dyDescent="0.35">
      <c r="B172" s="51"/>
      <c r="C172" s="51"/>
      <c r="D172" s="51"/>
      <c r="E172" s="51">
        <f t="shared" si="46"/>
        <v>0</v>
      </c>
      <c r="F172" s="51"/>
      <c r="G172" s="51"/>
      <c r="H172" s="51"/>
      <c r="I172" s="51">
        <f t="shared" si="47"/>
        <v>0</v>
      </c>
      <c r="J172" s="51"/>
      <c r="K172" s="51"/>
      <c r="L172" s="51">
        <f t="shared" si="48"/>
        <v>0</v>
      </c>
      <c r="O172" s="51" t="s">
        <v>431</v>
      </c>
      <c r="P172" s="51">
        <v>2.25</v>
      </c>
      <c r="Q172" s="51">
        <v>2.4500000000000002</v>
      </c>
      <c r="R172" s="51">
        <f t="shared" si="49"/>
        <v>5.5125000000000002</v>
      </c>
      <c r="S172" s="51"/>
      <c r="T172" s="51"/>
      <c r="U172" s="51"/>
      <c r="V172" s="51">
        <f t="shared" si="50"/>
        <v>0</v>
      </c>
      <c r="W172" s="51"/>
      <c r="X172" s="51"/>
      <c r="Y172" s="51">
        <f t="shared" si="51"/>
        <v>0</v>
      </c>
    </row>
    <row r="173" spans="2:25" x14ac:dyDescent="0.35">
      <c r="B173" s="51"/>
      <c r="C173" s="51"/>
      <c r="D173" s="51"/>
      <c r="E173" s="51">
        <f t="shared" si="46"/>
        <v>0</v>
      </c>
      <c r="F173" s="51"/>
      <c r="G173" s="51"/>
      <c r="H173" s="51"/>
      <c r="I173" s="51">
        <f t="shared" si="47"/>
        <v>0</v>
      </c>
      <c r="J173" s="51"/>
      <c r="K173" s="51"/>
      <c r="L173" s="51">
        <f t="shared" si="48"/>
        <v>0</v>
      </c>
      <c r="O173" s="51" t="s">
        <v>472</v>
      </c>
      <c r="P173" s="51">
        <v>1.17</v>
      </c>
      <c r="Q173" s="51">
        <v>1</v>
      </c>
      <c r="R173" s="51">
        <f t="shared" si="49"/>
        <v>1.17</v>
      </c>
      <c r="S173" s="51"/>
      <c r="T173" s="51"/>
      <c r="U173" s="51"/>
      <c r="V173" s="51">
        <f t="shared" si="50"/>
        <v>0</v>
      </c>
      <c r="W173" s="51"/>
      <c r="X173" s="51"/>
      <c r="Y173" s="51">
        <f t="shared" si="51"/>
        <v>0</v>
      </c>
    </row>
    <row r="174" spans="2:25" x14ac:dyDescent="0.35">
      <c r="B174" s="51"/>
      <c r="C174" s="51"/>
      <c r="D174" s="51"/>
      <c r="E174" s="51">
        <f t="shared" si="46"/>
        <v>0</v>
      </c>
      <c r="F174" s="51"/>
      <c r="G174" s="51"/>
      <c r="H174" s="51"/>
      <c r="I174" s="51">
        <f t="shared" si="47"/>
        <v>0</v>
      </c>
      <c r="J174" s="51"/>
      <c r="K174" s="51"/>
      <c r="L174" s="51">
        <f t="shared" si="48"/>
        <v>0</v>
      </c>
      <c r="O174" s="51"/>
      <c r="P174" s="51">
        <v>1.85</v>
      </c>
      <c r="Q174" s="51">
        <v>2.14</v>
      </c>
      <c r="R174" s="51">
        <f t="shared" si="49"/>
        <v>3.9590000000000005</v>
      </c>
      <c r="S174" s="51"/>
      <c r="T174" s="51"/>
      <c r="U174" s="51"/>
      <c r="V174" s="51">
        <f t="shared" si="50"/>
        <v>0</v>
      </c>
      <c r="W174" s="51"/>
      <c r="X174" s="51"/>
      <c r="Y174" s="51">
        <f t="shared" si="51"/>
        <v>0</v>
      </c>
    </row>
    <row r="175" spans="2:25" x14ac:dyDescent="0.35">
      <c r="B175" s="51"/>
      <c r="C175" s="51"/>
      <c r="D175" s="51"/>
      <c r="E175" s="51">
        <f t="shared" ref="E175" si="62">C175*D175</f>
        <v>0</v>
      </c>
      <c r="F175" s="51"/>
      <c r="G175" s="51"/>
      <c r="H175" s="51"/>
      <c r="I175" s="51">
        <f t="shared" ref="I175" si="63">G175*H175</f>
        <v>0</v>
      </c>
      <c r="J175" s="51"/>
      <c r="K175" s="51"/>
      <c r="L175" s="51">
        <f t="shared" ref="L175" si="64">J175*K175</f>
        <v>0</v>
      </c>
      <c r="O175" s="51"/>
      <c r="P175" s="51">
        <v>1</v>
      </c>
      <c r="Q175" s="51">
        <v>5.9</v>
      </c>
      <c r="R175" s="51">
        <f t="shared" ref="R175" si="65">P175*Q175</f>
        <v>5.9</v>
      </c>
      <c r="S175" s="51"/>
      <c r="T175" s="51"/>
      <c r="U175" s="51"/>
      <c r="V175" s="51">
        <f t="shared" ref="V175" si="66">T175*U175</f>
        <v>0</v>
      </c>
      <c r="W175" s="51"/>
      <c r="X175" s="51"/>
      <c r="Y175" s="51">
        <f t="shared" ref="Y175" si="67">W175*X175</f>
        <v>0</v>
      </c>
    </row>
    <row r="176" spans="2:25" x14ac:dyDescent="0.35">
      <c r="B176" s="51" t="s">
        <v>150</v>
      </c>
      <c r="C176" s="51"/>
      <c r="D176" s="51">
        <f>E176*10.764</f>
        <v>518.87000879999994</v>
      </c>
      <c r="E176" s="68">
        <f>SUM(E137:E174)</f>
        <v>48.2042</v>
      </c>
      <c r="F176" s="51"/>
      <c r="G176" s="51"/>
      <c r="H176" s="51">
        <f>I176*10.764</f>
        <v>52.700544000000008</v>
      </c>
      <c r="I176" s="67">
        <f>SUM(I137:I174)</f>
        <v>4.8960000000000008</v>
      </c>
      <c r="J176" s="51"/>
      <c r="K176" s="51">
        <f>L176*10.764</f>
        <v>0</v>
      </c>
      <c r="L176" s="66">
        <f>SUM(L137:L174)</f>
        <v>0</v>
      </c>
      <c r="O176" s="51" t="s">
        <v>150</v>
      </c>
      <c r="P176" s="51"/>
      <c r="Q176" s="51">
        <f>R176*10.764</f>
        <v>1989.2162628000005</v>
      </c>
      <c r="R176" s="68">
        <f>SUM(R137:R174)</f>
        <v>184.80270000000007</v>
      </c>
      <c r="S176" s="51"/>
      <c r="T176" s="51"/>
      <c r="U176" s="51">
        <f>V176*10.764</f>
        <v>126.06796800000001</v>
      </c>
      <c r="V176" s="67">
        <f>SUM(V137:V174)</f>
        <v>11.712000000000002</v>
      </c>
      <c r="W176" s="51"/>
      <c r="X176" s="51">
        <f>Y176*10.764</f>
        <v>0</v>
      </c>
      <c r="Y176" s="66">
        <f>SUM(Y137:Y174)</f>
        <v>0</v>
      </c>
    </row>
    <row r="178" spans="4:18" x14ac:dyDescent="0.35">
      <c r="D178" s="50">
        <f>D176+H176</f>
        <v>571.57055279999997</v>
      </c>
      <c r="E178" s="50">
        <f>E176+I176</f>
        <v>53.100200000000001</v>
      </c>
      <c r="Q178" s="50">
        <f>Q176+U176</f>
        <v>2115.2842308000004</v>
      </c>
      <c r="R178" s="50">
        <f>R176+V176</f>
        <v>196.51470000000006</v>
      </c>
    </row>
  </sheetData>
  <mergeCells count="36">
    <mergeCell ref="Z46:AG46"/>
    <mergeCell ref="E47:L47"/>
    <mergeCell ref="C135:E135"/>
    <mergeCell ref="G135:I135"/>
    <mergeCell ref="J135:L135"/>
    <mergeCell ref="C133:J133"/>
    <mergeCell ref="P133:Q133"/>
    <mergeCell ref="P135:R135"/>
    <mergeCell ref="T135:V135"/>
    <mergeCell ref="W135:Y135"/>
    <mergeCell ref="P91:R91"/>
    <mergeCell ref="T91:V91"/>
    <mergeCell ref="W91:Y91"/>
    <mergeCell ref="P90:Y90"/>
    <mergeCell ref="C90:D90"/>
    <mergeCell ref="C91:E91"/>
    <mergeCell ref="G91:I91"/>
    <mergeCell ref="J91:L91"/>
    <mergeCell ref="E46:L46"/>
    <mergeCell ref="T4:V4"/>
    <mergeCell ref="W4:Y4"/>
    <mergeCell ref="T48:V48"/>
    <mergeCell ref="W48:Y48"/>
    <mergeCell ref="C46:D46"/>
    <mergeCell ref="C48:E48"/>
    <mergeCell ref="G48:I48"/>
    <mergeCell ref="J48:L48"/>
    <mergeCell ref="P46:Q46"/>
    <mergeCell ref="P48:R48"/>
    <mergeCell ref="R46:Y46"/>
    <mergeCell ref="C2:D2"/>
    <mergeCell ref="C4:E4"/>
    <mergeCell ref="G4:I4"/>
    <mergeCell ref="J4:L4"/>
    <mergeCell ref="P2:Q2"/>
    <mergeCell ref="P4:R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221"/>
  <sheetViews>
    <sheetView topLeftCell="A74" zoomScale="85" zoomScaleNormal="85" workbookViewId="0">
      <selection activeCell="E88" sqref="E88"/>
    </sheetView>
  </sheetViews>
  <sheetFormatPr defaultColWidth="9.1796875" defaultRowHeight="14.5" x14ac:dyDescent="0.35"/>
  <cols>
    <col min="1" max="1" width="9.1796875" style="50"/>
    <col min="2" max="2" width="12.26953125" style="50" customWidth="1"/>
    <col min="3" max="16384" width="9.1796875" style="50"/>
  </cols>
  <sheetData>
    <row r="2" spans="1:33" ht="92.5" customHeight="1" x14ac:dyDescent="0.35">
      <c r="B2" s="63" t="s">
        <v>304</v>
      </c>
      <c r="C2" s="249" t="s">
        <v>479</v>
      </c>
      <c r="D2" s="249"/>
      <c r="O2" s="63" t="s">
        <v>304</v>
      </c>
      <c r="P2" s="249" t="s">
        <v>486</v>
      </c>
      <c r="Q2" s="249"/>
      <c r="R2" s="250" t="s">
        <v>477</v>
      </c>
      <c r="S2" s="251"/>
      <c r="T2" s="251"/>
      <c r="U2" s="251"/>
      <c r="V2" s="251"/>
      <c r="W2" s="251"/>
      <c r="X2" s="251"/>
      <c r="Y2" s="252"/>
      <c r="Z2" s="250" t="s">
        <v>478</v>
      </c>
      <c r="AA2" s="251"/>
      <c r="AB2" s="251"/>
      <c r="AC2" s="251"/>
      <c r="AD2" s="251"/>
      <c r="AE2" s="251"/>
      <c r="AF2" s="251"/>
      <c r="AG2" s="252"/>
    </row>
    <row r="3" spans="1:33" x14ac:dyDescent="0.35">
      <c r="D3" s="64"/>
      <c r="E3" s="64"/>
      <c r="F3" s="64"/>
      <c r="G3" s="64"/>
      <c r="H3" s="64"/>
      <c r="I3" s="64"/>
      <c r="Q3" s="64"/>
      <c r="R3" s="64"/>
      <c r="S3" s="64"/>
      <c r="T3" s="64"/>
      <c r="U3" s="64"/>
      <c r="V3" s="64"/>
    </row>
    <row r="4" spans="1:33" x14ac:dyDescent="0.35">
      <c r="A4" s="63" t="s">
        <v>66</v>
      </c>
      <c r="B4" s="65" t="s">
        <v>305</v>
      </c>
      <c r="C4" s="247" t="s">
        <v>306</v>
      </c>
      <c r="D4" s="247"/>
      <c r="E4" s="247"/>
      <c r="F4" s="65"/>
      <c r="G4" s="248" t="s">
        <v>307</v>
      </c>
      <c r="H4" s="248"/>
      <c r="I4" s="248"/>
      <c r="J4" s="246" t="s">
        <v>308</v>
      </c>
      <c r="K4" s="246"/>
      <c r="L4" s="246"/>
      <c r="N4" s="63" t="s">
        <v>66</v>
      </c>
      <c r="O4" s="65" t="s">
        <v>305</v>
      </c>
      <c r="P4" s="247" t="s">
        <v>306</v>
      </c>
      <c r="Q4" s="247"/>
      <c r="R4" s="247"/>
      <c r="S4" s="65"/>
      <c r="T4" s="248" t="s">
        <v>307</v>
      </c>
      <c r="U4" s="248"/>
      <c r="V4" s="248"/>
      <c r="W4" s="246" t="s">
        <v>308</v>
      </c>
      <c r="X4" s="246"/>
      <c r="Y4" s="246"/>
    </row>
    <row r="5" spans="1:33" x14ac:dyDescent="0.35">
      <c r="A5" s="63">
        <v>2</v>
      </c>
      <c r="B5" s="65"/>
      <c r="C5" s="65" t="s">
        <v>309</v>
      </c>
      <c r="D5" s="65" t="s">
        <v>310</v>
      </c>
      <c r="E5" s="65" t="s">
        <v>311</v>
      </c>
      <c r="F5" s="65"/>
      <c r="G5" s="65" t="s">
        <v>309</v>
      </c>
      <c r="H5" s="65" t="s">
        <v>310</v>
      </c>
      <c r="I5" s="65" t="s">
        <v>311</v>
      </c>
      <c r="J5" s="65" t="s">
        <v>309</v>
      </c>
      <c r="K5" s="65" t="s">
        <v>310</v>
      </c>
      <c r="L5" s="65" t="s">
        <v>311</v>
      </c>
      <c r="N5" s="63" t="s">
        <v>452</v>
      </c>
      <c r="O5" s="65"/>
      <c r="P5" s="65" t="s">
        <v>309</v>
      </c>
      <c r="Q5" s="65" t="s">
        <v>310</v>
      </c>
      <c r="R5" s="65" t="s">
        <v>311</v>
      </c>
      <c r="S5" s="65"/>
      <c r="T5" s="65" t="s">
        <v>309</v>
      </c>
      <c r="U5" s="65" t="s">
        <v>310</v>
      </c>
      <c r="V5" s="65" t="s">
        <v>311</v>
      </c>
      <c r="W5" s="65" t="s">
        <v>309</v>
      </c>
      <c r="X5" s="65" t="s">
        <v>310</v>
      </c>
      <c r="Y5" s="65" t="s">
        <v>311</v>
      </c>
    </row>
    <row r="6" spans="1:33" x14ac:dyDescent="0.35">
      <c r="B6" s="51" t="s">
        <v>312</v>
      </c>
      <c r="C6" s="51">
        <v>2.65</v>
      </c>
      <c r="D6" s="51">
        <v>0.65</v>
      </c>
      <c r="E6" s="51">
        <f>C6*D6</f>
        <v>1.7224999999999999</v>
      </c>
      <c r="F6" s="51" t="s">
        <v>329</v>
      </c>
      <c r="G6" s="51"/>
      <c r="H6" s="51"/>
      <c r="I6" s="51">
        <f>G6*H6</f>
        <v>0</v>
      </c>
      <c r="J6" s="51"/>
      <c r="K6" s="51"/>
      <c r="L6" s="51">
        <f>J6*K6</f>
        <v>0</v>
      </c>
      <c r="O6" s="51" t="s">
        <v>312</v>
      </c>
      <c r="P6" s="51">
        <v>2.65</v>
      </c>
      <c r="Q6" s="51">
        <v>0.65</v>
      </c>
      <c r="R6" s="51">
        <f>P6*Q6</f>
        <v>1.7224999999999999</v>
      </c>
      <c r="S6" s="51" t="s">
        <v>465</v>
      </c>
      <c r="T6" s="51">
        <v>3.2</v>
      </c>
      <c r="U6" s="51">
        <v>1.53</v>
      </c>
      <c r="V6" s="51">
        <f>T6*U6</f>
        <v>4.8960000000000008</v>
      </c>
      <c r="W6" s="51"/>
      <c r="X6" s="51"/>
      <c r="Y6" s="51">
        <f>W6*X6</f>
        <v>0</v>
      </c>
    </row>
    <row r="7" spans="1:33" x14ac:dyDescent="0.35">
      <c r="B7" s="51"/>
      <c r="C7" s="51">
        <v>2.96</v>
      </c>
      <c r="D7" s="51">
        <v>0.8</v>
      </c>
      <c r="E7" s="51">
        <f t="shared" ref="E7:E41" si="0">C7*D7</f>
        <v>2.3679999999999999</v>
      </c>
      <c r="F7" s="51" t="s">
        <v>329</v>
      </c>
      <c r="G7" s="51"/>
      <c r="H7" s="51"/>
      <c r="I7" s="51">
        <f t="shared" ref="I7:I41" si="1">G7*H7</f>
        <v>0</v>
      </c>
      <c r="J7" s="51"/>
      <c r="K7" s="51"/>
      <c r="L7" s="51">
        <f t="shared" ref="L7:L41" si="2">J7*K7</f>
        <v>0</v>
      </c>
      <c r="O7" s="51"/>
      <c r="P7" s="51">
        <v>2.96</v>
      </c>
      <c r="Q7" s="51">
        <v>0.8</v>
      </c>
      <c r="R7" s="51">
        <f t="shared" ref="R7:R24" si="3">P7*Q7</f>
        <v>2.3679999999999999</v>
      </c>
      <c r="S7" s="51" t="s">
        <v>329</v>
      </c>
      <c r="T7" s="51"/>
      <c r="U7" s="51"/>
      <c r="V7" s="51">
        <f t="shared" ref="V7:V24" si="4">T7*U7</f>
        <v>0</v>
      </c>
      <c r="W7" s="51"/>
      <c r="X7" s="51"/>
      <c r="Y7" s="51">
        <f t="shared" ref="Y7:Y24" si="5">W7*X7</f>
        <v>0</v>
      </c>
    </row>
    <row r="8" spans="1:33" x14ac:dyDescent="0.35">
      <c r="B8" s="51"/>
      <c r="C8" s="51">
        <v>3.35</v>
      </c>
      <c r="D8" s="51">
        <v>5.58</v>
      </c>
      <c r="E8" s="51">
        <f t="shared" si="0"/>
        <v>18.693000000000001</v>
      </c>
      <c r="F8" s="51"/>
      <c r="G8" s="51"/>
      <c r="H8" s="51"/>
      <c r="I8" s="51">
        <f t="shared" si="1"/>
        <v>0</v>
      </c>
      <c r="J8" s="51"/>
      <c r="K8" s="51"/>
      <c r="L8" s="51">
        <f t="shared" si="2"/>
        <v>0</v>
      </c>
      <c r="O8" s="51"/>
      <c r="P8" s="51">
        <v>3.35</v>
      </c>
      <c r="Q8" s="51">
        <v>5.58</v>
      </c>
      <c r="R8" s="51">
        <f t="shared" si="3"/>
        <v>18.693000000000001</v>
      </c>
      <c r="S8" s="51"/>
      <c r="T8" s="51"/>
      <c r="U8" s="51"/>
      <c r="V8" s="51">
        <f t="shared" si="4"/>
        <v>0</v>
      </c>
      <c r="W8" s="51"/>
      <c r="X8" s="51"/>
      <c r="Y8" s="51">
        <f t="shared" si="5"/>
        <v>0</v>
      </c>
    </row>
    <row r="9" spans="1:33" x14ac:dyDescent="0.35">
      <c r="B9" s="51"/>
      <c r="C9" s="51">
        <v>0.91</v>
      </c>
      <c r="D9" s="51">
        <v>2.63</v>
      </c>
      <c r="E9" s="51">
        <f t="shared" si="0"/>
        <v>2.3933</v>
      </c>
      <c r="F9" s="51" t="s">
        <v>313</v>
      </c>
      <c r="G9" s="51"/>
      <c r="H9" s="51"/>
      <c r="I9" s="51">
        <f t="shared" si="1"/>
        <v>0</v>
      </c>
      <c r="J9" s="51"/>
      <c r="K9" s="51"/>
      <c r="L9" s="51">
        <f t="shared" si="2"/>
        <v>0</v>
      </c>
      <c r="O9" s="51"/>
      <c r="P9" s="51">
        <v>0.91</v>
      </c>
      <c r="Q9" s="51">
        <v>2.63</v>
      </c>
      <c r="R9" s="51">
        <f t="shared" si="3"/>
        <v>2.3933</v>
      </c>
      <c r="S9" s="51" t="s">
        <v>313</v>
      </c>
      <c r="T9" s="51"/>
      <c r="U9" s="51"/>
      <c r="V9" s="51">
        <f t="shared" si="4"/>
        <v>0</v>
      </c>
      <c r="W9" s="51"/>
      <c r="X9" s="51"/>
      <c r="Y9" s="51">
        <f t="shared" si="5"/>
        <v>0</v>
      </c>
    </row>
    <row r="10" spans="1:33" x14ac:dyDescent="0.35">
      <c r="B10" s="51" t="s">
        <v>314</v>
      </c>
      <c r="C10" s="51">
        <v>2.44</v>
      </c>
      <c r="D10" s="51">
        <v>3.05</v>
      </c>
      <c r="E10" s="51">
        <f t="shared" si="0"/>
        <v>7.4419999999999993</v>
      </c>
      <c r="F10" s="51" t="s">
        <v>313</v>
      </c>
      <c r="G10" s="51"/>
      <c r="H10" s="51"/>
      <c r="I10" s="51">
        <f t="shared" si="1"/>
        <v>0</v>
      </c>
      <c r="J10" s="51"/>
      <c r="K10" s="51"/>
      <c r="L10" s="51">
        <f t="shared" si="2"/>
        <v>0</v>
      </c>
      <c r="O10" s="51" t="s">
        <v>314</v>
      </c>
      <c r="P10" s="51">
        <v>2.44</v>
      </c>
      <c r="Q10" s="51">
        <v>3.05</v>
      </c>
      <c r="R10" s="51">
        <f t="shared" si="3"/>
        <v>7.4419999999999993</v>
      </c>
      <c r="S10" s="51" t="s">
        <v>313</v>
      </c>
      <c r="T10" s="51"/>
      <c r="U10" s="51"/>
      <c r="V10" s="51">
        <f t="shared" si="4"/>
        <v>0</v>
      </c>
      <c r="W10" s="51"/>
      <c r="X10" s="51"/>
      <c r="Y10" s="51">
        <f t="shared" si="5"/>
        <v>0</v>
      </c>
    </row>
    <row r="11" spans="1:33" x14ac:dyDescent="0.35">
      <c r="B11" s="51" t="s">
        <v>427</v>
      </c>
      <c r="C11" s="51">
        <v>2.44</v>
      </c>
      <c r="D11" s="51">
        <v>1.23</v>
      </c>
      <c r="E11" s="51">
        <f t="shared" si="0"/>
        <v>3.0011999999999999</v>
      </c>
      <c r="F11" s="51" t="s">
        <v>315</v>
      </c>
      <c r="G11" s="51"/>
      <c r="H11" s="51"/>
      <c r="I11" s="51">
        <f t="shared" si="1"/>
        <v>0</v>
      </c>
      <c r="J11" s="51"/>
      <c r="K11" s="51"/>
      <c r="L11" s="51">
        <f t="shared" si="2"/>
        <v>0</v>
      </c>
      <c r="O11" s="51"/>
      <c r="P11" s="51">
        <v>2.44</v>
      </c>
      <c r="Q11" s="51">
        <v>1.23</v>
      </c>
      <c r="R11" s="51">
        <f t="shared" si="3"/>
        <v>3.0011999999999999</v>
      </c>
      <c r="S11" s="51" t="s">
        <v>315</v>
      </c>
      <c r="T11" s="51"/>
      <c r="U11" s="51"/>
      <c r="V11" s="51">
        <f t="shared" si="4"/>
        <v>0</v>
      </c>
      <c r="W11" s="51"/>
      <c r="X11" s="51"/>
      <c r="Y11" s="51">
        <f t="shared" si="5"/>
        <v>0</v>
      </c>
    </row>
    <row r="12" spans="1:33" x14ac:dyDescent="0.35">
      <c r="B12" s="51"/>
      <c r="C12" s="51"/>
      <c r="D12" s="51"/>
      <c r="E12" s="51">
        <f t="shared" si="0"/>
        <v>0</v>
      </c>
      <c r="F12" s="51"/>
      <c r="G12" s="51"/>
      <c r="H12" s="51"/>
      <c r="I12" s="51">
        <f t="shared" si="1"/>
        <v>0</v>
      </c>
      <c r="J12" s="51"/>
      <c r="K12" s="51"/>
      <c r="L12" s="51">
        <f t="shared" si="2"/>
        <v>0</v>
      </c>
      <c r="O12" s="51"/>
      <c r="P12" s="51"/>
      <c r="Q12" s="51"/>
      <c r="R12" s="51">
        <f t="shared" si="3"/>
        <v>0</v>
      </c>
      <c r="S12" s="51"/>
      <c r="T12" s="51"/>
      <c r="U12" s="51"/>
      <c r="V12" s="51">
        <f t="shared" si="4"/>
        <v>0</v>
      </c>
      <c r="W12" s="51"/>
      <c r="X12" s="51"/>
      <c r="Y12" s="51">
        <f t="shared" si="5"/>
        <v>0</v>
      </c>
    </row>
    <row r="13" spans="1:33" x14ac:dyDescent="0.35">
      <c r="B13" s="51"/>
      <c r="C13" s="51"/>
      <c r="D13" s="51"/>
      <c r="E13" s="51">
        <f t="shared" si="0"/>
        <v>0</v>
      </c>
      <c r="F13" s="51"/>
      <c r="G13" s="51"/>
      <c r="H13" s="51"/>
      <c r="I13" s="51">
        <f t="shared" si="1"/>
        <v>0</v>
      </c>
      <c r="J13" s="51"/>
      <c r="K13" s="51"/>
      <c r="L13" s="51">
        <f t="shared" si="2"/>
        <v>0</v>
      </c>
      <c r="O13" s="51"/>
      <c r="P13" s="51"/>
      <c r="Q13" s="51"/>
      <c r="R13" s="51">
        <f t="shared" si="3"/>
        <v>0</v>
      </c>
      <c r="S13" s="51"/>
      <c r="T13" s="51"/>
      <c r="U13" s="51"/>
      <c r="V13" s="51">
        <f t="shared" si="4"/>
        <v>0</v>
      </c>
      <c r="W13" s="51"/>
      <c r="X13" s="51"/>
      <c r="Y13" s="51">
        <f t="shared" si="5"/>
        <v>0</v>
      </c>
    </row>
    <row r="14" spans="1:33" x14ac:dyDescent="0.35">
      <c r="B14" s="51" t="s">
        <v>316</v>
      </c>
      <c r="C14" s="51">
        <v>3.2</v>
      </c>
      <c r="D14" s="51">
        <v>3.05</v>
      </c>
      <c r="E14" s="51">
        <f t="shared" si="0"/>
        <v>9.76</v>
      </c>
      <c r="F14" s="51" t="s">
        <v>313</v>
      </c>
      <c r="G14" s="51"/>
      <c r="H14" s="51"/>
      <c r="I14" s="51">
        <f t="shared" si="1"/>
        <v>0</v>
      </c>
      <c r="J14" s="51"/>
      <c r="K14" s="51"/>
      <c r="L14" s="51">
        <f t="shared" si="2"/>
        <v>0</v>
      </c>
      <c r="O14" s="51" t="s">
        <v>316</v>
      </c>
      <c r="P14" s="51">
        <v>3.2</v>
      </c>
      <c r="Q14" s="51">
        <v>3.05</v>
      </c>
      <c r="R14" s="51">
        <f t="shared" si="3"/>
        <v>9.76</v>
      </c>
      <c r="S14" s="51" t="s">
        <v>313</v>
      </c>
      <c r="T14" s="51"/>
      <c r="U14" s="51"/>
      <c r="V14" s="51">
        <f t="shared" si="4"/>
        <v>0</v>
      </c>
      <c r="W14" s="51"/>
      <c r="X14" s="51"/>
      <c r="Y14" s="51">
        <f t="shared" si="5"/>
        <v>0</v>
      </c>
    </row>
    <row r="15" spans="1:33" x14ac:dyDescent="0.35">
      <c r="B15" s="51"/>
      <c r="C15" s="51">
        <v>2.09</v>
      </c>
      <c r="D15" s="51">
        <v>0.6</v>
      </c>
      <c r="E15" s="51">
        <f t="shared" si="0"/>
        <v>1.2539999999999998</v>
      </c>
      <c r="F15" s="51" t="s">
        <v>315</v>
      </c>
      <c r="G15" s="51"/>
      <c r="H15" s="51"/>
      <c r="I15" s="51">
        <f t="shared" si="1"/>
        <v>0</v>
      </c>
      <c r="J15" s="51"/>
      <c r="K15" s="51"/>
      <c r="L15" s="51">
        <f t="shared" si="2"/>
        <v>0</v>
      </c>
      <c r="O15" s="51"/>
      <c r="P15" s="51">
        <v>2.09</v>
      </c>
      <c r="Q15" s="51">
        <v>0.6</v>
      </c>
      <c r="R15" s="51">
        <f t="shared" si="3"/>
        <v>1.2539999999999998</v>
      </c>
      <c r="S15" s="51" t="s">
        <v>315</v>
      </c>
      <c r="T15" s="51"/>
      <c r="U15" s="51"/>
      <c r="V15" s="51">
        <f t="shared" si="4"/>
        <v>0</v>
      </c>
      <c r="W15" s="51"/>
      <c r="X15" s="51"/>
      <c r="Y15" s="51">
        <f t="shared" si="5"/>
        <v>0</v>
      </c>
    </row>
    <row r="16" spans="1:33" x14ac:dyDescent="0.35">
      <c r="B16" s="51"/>
      <c r="C16" s="51">
        <v>0.85</v>
      </c>
      <c r="D16" s="51">
        <v>1</v>
      </c>
      <c r="E16" s="51">
        <f t="shared" si="0"/>
        <v>0.85</v>
      </c>
      <c r="F16" s="51"/>
      <c r="G16" s="51"/>
      <c r="H16" s="51"/>
      <c r="I16" s="51">
        <f t="shared" si="1"/>
        <v>0</v>
      </c>
      <c r="J16" s="51"/>
      <c r="K16" s="51"/>
      <c r="L16" s="51">
        <f t="shared" si="2"/>
        <v>0</v>
      </c>
      <c r="O16" s="51"/>
      <c r="P16" s="51">
        <v>0.85</v>
      </c>
      <c r="Q16" s="51">
        <v>1</v>
      </c>
      <c r="R16" s="51">
        <f t="shared" si="3"/>
        <v>0.85</v>
      </c>
      <c r="S16" s="51"/>
      <c r="T16" s="51"/>
      <c r="U16" s="51"/>
      <c r="V16" s="51">
        <f t="shared" si="4"/>
        <v>0</v>
      </c>
      <c r="W16" s="51"/>
      <c r="X16" s="51"/>
      <c r="Y16" s="51">
        <f t="shared" si="5"/>
        <v>0</v>
      </c>
    </row>
    <row r="17" spans="2:25" x14ac:dyDescent="0.35">
      <c r="B17" s="51"/>
      <c r="C17" s="51"/>
      <c r="D17" s="51"/>
      <c r="E17" s="51">
        <f t="shared" si="0"/>
        <v>0</v>
      </c>
      <c r="F17" s="51"/>
      <c r="G17" s="51"/>
      <c r="H17" s="51"/>
      <c r="I17" s="51">
        <f t="shared" si="1"/>
        <v>0</v>
      </c>
      <c r="J17" s="51"/>
      <c r="K17" s="51"/>
      <c r="L17" s="51">
        <f t="shared" si="2"/>
        <v>0</v>
      </c>
      <c r="O17" s="51"/>
      <c r="P17" s="51"/>
      <c r="Q17" s="51"/>
      <c r="R17" s="51">
        <f t="shared" si="3"/>
        <v>0</v>
      </c>
      <c r="S17" s="51"/>
      <c r="T17" s="51"/>
      <c r="U17" s="51"/>
      <c r="V17" s="51">
        <f t="shared" si="4"/>
        <v>0</v>
      </c>
      <c r="W17" s="51"/>
      <c r="X17" s="51"/>
      <c r="Y17" s="51">
        <f t="shared" si="5"/>
        <v>0</v>
      </c>
    </row>
    <row r="18" spans="2:25" x14ac:dyDescent="0.35">
      <c r="B18" s="51" t="s">
        <v>317</v>
      </c>
      <c r="C18" s="51">
        <v>4.8099999999999996</v>
      </c>
      <c r="D18" s="51">
        <v>3.05</v>
      </c>
      <c r="E18" s="51">
        <f t="shared" si="0"/>
        <v>14.670499999999999</v>
      </c>
      <c r="F18" s="51" t="s">
        <v>313</v>
      </c>
      <c r="G18" s="51"/>
      <c r="H18" s="51"/>
      <c r="I18" s="51">
        <f t="shared" si="1"/>
        <v>0</v>
      </c>
      <c r="J18" s="51"/>
      <c r="K18" s="51"/>
      <c r="L18" s="51">
        <f t="shared" si="2"/>
        <v>0</v>
      </c>
      <c r="O18" s="51" t="s">
        <v>317</v>
      </c>
      <c r="P18" s="51">
        <v>3.22</v>
      </c>
      <c r="Q18" s="51">
        <v>3.05</v>
      </c>
      <c r="R18" s="51">
        <f t="shared" si="3"/>
        <v>9.8209999999999997</v>
      </c>
      <c r="S18" s="51" t="s">
        <v>313</v>
      </c>
      <c r="T18" s="51"/>
      <c r="U18" s="51"/>
      <c r="V18" s="51">
        <f t="shared" si="4"/>
        <v>0</v>
      </c>
      <c r="W18" s="51"/>
      <c r="X18" s="51"/>
      <c r="Y18" s="51">
        <f t="shared" si="5"/>
        <v>0</v>
      </c>
    </row>
    <row r="19" spans="2:25" x14ac:dyDescent="0.35">
      <c r="B19" s="51"/>
      <c r="C19" s="51">
        <v>2.93</v>
      </c>
      <c r="D19" s="51">
        <v>0.6</v>
      </c>
      <c r="E19" s="51">
        <f t="shared" si="0"/>
        <v>1.758</v>
      </c>
      <c r="F19" s="51" t="s">
        <v>315</v>
      </c>
      <c r="G19" s="51"/>
      <c r="H19" s="51"/>
      <c r="I19" s="51">
        <f t="shared" si="1"/>
        <v>0</v>
      </c>
      <c r="J19" s="51"/>
      <c r="K19" s="51"/>
      <c r="L19" s="51">
        <f t="shared" si="2"/>
        <v>0</v>
      </c>
      <c r="O19" s="51"/>
      <c r="P19" s="51">
        <v>1.39</v>
      </c>
      <c r="Q19" s="51">
        <v>0.6</v>
      </c>
      <c r="R19" s="51">
        <f t="shared" si="3"/>
        <v>0.83399999999999996</v>
      </c>
      <c r="S19" s="51" t="s">
        <v>315</v>
      </c>
      <c r="T19" s="51"/>
      <c r="U19" s="51"/>
      <c r="V19" s="51">
        <f t="shared" si="4"/>
        <v>0</v>
      </c>
      <c r="W19" s="51"/>
      <c r="X19" s="51"/>
      <c r="Y19" s="51">
        <f t="shared" si="5"/>
        <v>0</v>
      </c>
    </row>
    <row r="20" spans="2:25" x14ac:dyDescent="0.35">
      <c r="B20" s="51"/>
      <c r="C20" s="51"/>
      <c r="D20" s="51"/>
      <c r="E20" s="51">
        <f t="shared" si="0"/>
        <v>0</v>
      </c>
      <c r="F20" s="51"/>
      <c r="G20" s="51"/>
      <c r="H20" s="51"/>
      <c r="I20" s="51">
        <f t="shared" si="1"/>
        <v>0</v>
      </c>
      <c r="J20" s="51"/>
      <c r="K20" s="51"/>
      <c r="L20" s="51">
        <f t="shared" si="2"/>
        <v>0</v>
      </c>
      <c r="O20" s="51"/>
      <c r="P20" s="51"/>
      <c r="Q20" s="51"/>
      <c r="R20" s="51">
        <f t="shared" si="3"/>
        <v>0</v>
      </c>
      <c r="S20" s="51"/>
      <c r="T20" s="51"/>
      <c r="U20" s="51"/>
      <c r="V20" s="51">
        <f t="shared" si="4"/>
        <v>0</v>
      </c>
      <c r="W20" s="51"/>
      <c r="X20" s="51"/>
      <c r="Y20" s="51">
        <f t="shared" si="5"/>
        <v>0</v>
      </c>
    </row>
    <row r="21" spans="2:25" x14ac:dyDescent="0.35">
      <c r="B21" s="51" t="s">
        <v>318</v>
      </c>
      <c r="C21" s="51"/>
      <c r="D21" s="51"/>
      <c r="E21" s="51">
        <f t="shared" si="0"/>
        <v>0</v>
      </c>
      <c r="F21" s="51" t="s">
        <v>313</v>
      </c>
      <c r="G21" s="51"/>
      <c r="H21" s="51"/>
      <c r="I21" s="51">
        <f t="shared" si="1"/>
        <v>0</v>
      </c>
      <c r="J21" s="51"/>
      <c r="K21" s="51"/>
      <c r="L21" s="51">
        <f t="shared" si="2"/>
        <v>0</v>
      </c>
      <c r="O21" s="51" t="s">
        <v>318</v>
      </c>
      <c r="P21" s="51"/>
      <c r="Q21" s="51"/>
      <c r="R21" s="51">
        <f t="shared" si="3"/>
        <v>0</v>
      </c>
      <c r="S21" s="51" t="s">
        <v>313</v>
      </c>
      <c r="T21" s="51"/>
      <c r="U21" s="51"/>
      <c r="V21" s="51">
        <f t="shared" si="4"/>
        <v>0</v>
      </c>
      <c r="W21" s="51"/>
      <c r="X21" s="51"/>
      <c r="Y21" s="51">
        <f t="shared" si="5"/>
        <v>0</v>
      </c>
    </row>
    <row r="22" spans="2:25" x14ac:dyDescent="0.35">
      <c r="B22" s="51"/>
      <c r="C22" s="51"/>
      <c r="D22" s="51"/>
      <c r="E22" s="51">
        <f t="shared" si="0"/>
        <v>0</v>
      </c>
      <c r="F22" s="51" t="s">
        <v>315</v>
      </c>
      <c r="G22" s="51"/>
      <c r="H22" s="51"/>
      <c r="I22" s="51">
        <f t="shared" si="1"/>
        <v>0</v>
      </c>
      <c r="J22" s="51"/>
      <c r="K22" s="51"/>
      <c r="L22" s="51">
        <f t="shared" si="2"/>
        <v>0</v>
      </c>
      <c r="O22" s="51"/>
      <c r="P22" s="51"/>
      <c r="Q22" s="51"/>
      <c r="R22" s="51">
        <f t="shared" si="3"/>
        <v>0</v>
      </c>
      <c r="S22" s="51" t="s">
        <v>315</v>
      </c>
      <c r="T22" s="51"/>
      <c r="U22" s="51"/>
      <c r="V22" s="51">
        <f t="shared" si="4"/>
        <v>0</v>
      </c>
      <c r="W22" s="51"/>
      <c r="X22" s="51"/>
      <c r="Y22" s="51">
        <f t="shared" si="5"/>
        <v>0</v>
      </c>
    </row>
    <row r="23" spans="2:25" x14ac:dyDescent="0.35">
      <c r="B23" s="51"/>
      <c r="C23" s="51"/>
      <c r="D23" s="51"/>
      <c r="E23" s="51">
        <f t="shared" si="0"/>
        <v>0</v>
      </c>
      <c r="F23" s="51"/>
      <c r="G23" s="51"/>
      <c r="H23" s="51"/>
      <c r="I23" s="51">
        <f t="shared" si="1"/>
        <v>0</v>
      </c>
      <c r="J23" s="51"/>
      <c r="K23" s="51"/>
      <c r="L23" s="51">
        <f t="shared" si="2"/>
        <v>0</v>
      </c>
      <c r="O23" s="51"/>
      <c r="P23" s="51"/>
      <c r="Q23" s="51"/>
      <c r="R23" s="51">
        <f t="shared" si="3"/>
        <v>0</v>
      </c>
      <c r="S23" s="51"/>
      <c r="T23" s="51"/>
      <c r="U23" s="51"/>
      <c r="V23" s="51">
        <f t="shared" si="4"/>
        <v>0</v>
      </c>
      <c r="W23" s="51"/>
      <c r="X23" s="51"/>
      <c r="Y23" s="51">
        <f t="shared" si="5"/>
        <v>0</v>
      </c>
    </row>
    <row r="24" spans="2:25" x14ac:dyDescent="0.35">
      <c r="B24" s="51" t="s">
        <v>319</v>
      </c>
      <c r="C24" s="51"/>
      <c r="D24" s="51"/>
      <c r="E24" s="51">
        <f t="shared" si="0"/>
        <v>0</v>
      </c>
      <c r="F24" s="51" t="s">
        <v>320</v>
      </c>
      <c r="G24" s="51"/>
      <c r="H24" s="51"/>
      <c r="I24" s="51">
        <f t="shared" si="1"/>
        <v>0</v>
      </c>
      <c r="J24" s="51"/>
      <c r="K24" s="51"/>
      <c r="L24" s="51">
        <f t="shared" si="2"/>
        <v>0</v>
      </c>
      <c r="O24" s="51" t="s">
        <v>319</v>
      </c>
      <c r="P24" s="51"/>
      <c r="Q24" s="51"/>
      <c r="R24" s="51">
        <f t="shared" si="3"/>
        <v>0</v>
      </c>
      <c r="S24" s="51" t="s">
        <v>320</v>
      </c>
      <c r="T24" s="51"/>
      <c r="U24" s="51"/>
      <c r="V24" s="51">
        <f t="shared" si="4"/>
        <v>0</v>
      </c>
      <c r="W24" s="51"/>
      <c r="X24" s="51"/>
      <c r="Y24" s="51">
        <f t="shared" si="5"/>
        <v>0</v>
      </c>
    </row>
    <row r="25" spans="2:25" x14ac:dyDescent="0.35">
      <c r="B25" s="51"/>
      <c r="C25" s="51"/>
      <c r="D25" s="51"/>
      <c r="E25" s="51">
        <f>C25*D25</f>
        <v>0</v>
      </c>
      <c r="F25" s="51" t="s">
        <v>320</v>
      </c>
      <c r="G25" s="51"/>
      <c r="H25" s="51"/>
      <c r="I25" s="51">
        <f>G25*H25</f>
        <v>0</v>
      </c>
      <c r="J25" s="51"/>
      <c r="K25" s="51"/>
      <c r="L25" s="51">
        <f>J25*K25</f>
        <v>0</v>
      </c>
      <c r="O25" s="51"/>
      <c r="P25" s="51"/>
      <c r="Q25" s="51"/>
      <c r="R25" s="51">
        <f>P25*Q25</f>
        <v>0</v>
      </c>
      <c r="S25" s="51" t="s">
        <v>320</v>
      </c>
      <c r="T25" s="51"/>
      <c r="U25" s="51"/>
      <c r="V25" s="51">
        <f>T25*U25</f>
        <v>0</v>
      </c>
      <c r="W25" s="51"/>
      <c r="X25" s="51"/>
      <c r="Y25" s="51">
        <f>W25*X25</f>
        <v>0</v>
      </c>
    </row>
    <row r="26" spans="2:25" x14ac:dyDescent="0.35">
      <c r="B26" s="51"/>
      <c r="C26" s="51"/>
      <c r="D26" s="51"/>
      <c r="E26" s="51">
        <f>C26*D26</f>
        <v>0</v>
      </c>
      <c r="F26" s="51" t="s">
        <v>320</v>
      </c>
      <c r="G26" s="51"/>
      <c r="H26" s="51"/>
      <c r="I26" s="51">
        <f>G26*H26</f>
        <v>0</v>
      </c>
      <c r="J26" s="51"/>
      <c r="K26" s="51"/>
      <c r="L26" s="51">
        <f>J26*K26</f>
        <v>0</v>
      </c>
      <c r="O26" s="51"/>
      <c r="P26" s="51"/>
      <c r="Q26" s="51"/>
      <c r="R26" s="51">
        <f>P26*Q26</f>
        <v>0</v>
      </c>
      <c r="S26" s="51" t="s">
        <v>320</v>
      </c>
      <c r="T26" s="51"/>
      <c r="U26" s="51"/>
      <c r="V26" s="51">
        <f>T26*U26</f>
        <v>0</v>
      </c>
      <c r="W26" s="51"/>
      <c r="X26" s="51"/>
      <c r="Y26" s="51">
        <f>W26*X26</f>
        <v>0</v>
      </c>
    </row>
    <row r="27" spans="2:25" x14ac:dyDescent="0.35">
      <c r="B27" s="51"/>
      <c r="C27" s="51"/>
      <c r="D27" s="51"/>
      <c r="E27" s="51">
        <f>C27*D27</f>
        <v>0</v>
      </c>
      <c r="F27" s="51" t="s">
        <v>320</v>
      </c>
      <c r="G27" s="51"/>
      <c r="H27" s="51"/>
      <c r="I27" s="51">
        <f>G27*H27</f>
        <v>0</v>
      </c>
      <c r="J27" s="51"/>
      <c r="K27" s="51"/>
      <c r="L27" s="51">
        <f>J27*K27</f>
        <v>0</v>
      </c>
      <c r="O27" s="51"/>
      <c r="P27" s="51"/>
      <c r="Q27" s="51"/>
      <c r="R27" s="51">
        <f>P27*Q27</f>
        <v>0</v>
      </c>
      <c r="S27" s="51" t="s">
        <v>320</v>
      </c>
      <c r="T27" s="51"/>
      <c r="U27" s="51"/>
      <c r="V27" s="51">
        <f>T27*U27</f>
        <v>0</v>
      </c>
      <c r="W27" s="51"/>
      <c r="X27" s="51"/>
      <c r="Y27" s="51">
        <f>W27*X27</f>
        <v>0</v>
      </c>
    </row>
    <row r="28" spans="2:25" x14ac:dyDescent="0.35">
      <c r="B28" s="51" t="s">
        <v>321</v>
      </c>
      <c r="C28" s="51">
        <v>2.44</v>
      </c>
      <c r="D28" s="51">
        <v>1.52</v>
      </c>
      <c r="E28" s="51">
        <f t="shared" si="0"/>
        <v>3.7088000000000001</v>
      </c>
      <c r="F28" s="51" t="s">
        <v>320</v>
      </c>
      <c r="G28" s="51"/>
      <c r="H28" s="51"/>
      <c r="I28" s="51">
        <f t="shared" si="1"/>
        <v>0</v>
      </c>
      <c r="J28" s="51"/>
      <c r="K28" s="51"/>
      <c r="L28" s="51">
        <f t="shared" si="2"/>
        <v>0</v>
      </c>
      <c r="O28" s="51" t="s">
        <v>321</v>
      </c>
      <c r="P28" s="51">
        <v>2.44</v>
      </c>
      <c r="Q28" s="51">
        <v>1.52</v>
      </c>
      <c r="R28" s="51">
        <f t="shared" ref="R28:R30" si="6">P28*Q28</f>
        <v>3.7088000000000001</v>
      </c>
      <c r="S28" s="51" t="s">
        <v>320</v>
      </c>
      <c r="T28" s="51"/>
      <c r="U28" s="51"/>
      <c r="V28" s="51">
        <f t="shared" ref="V28:V30" si="7">T28*U28</f>
        <v>0</v>
      </c>
      <c r="W28" s="51"/>
      <c r="X28" s="51"/>
      <c r="Y28" s="51">
        <f t="shared" ref="Y28:Y30" si="8">W28*X28</f>
        <v>0</v>
      </c>
    </row>
    <row r="29" spans="2:25" x14ac:dyDescent="0.35">
      <c r="B29" s="51" t="s">
        <v>322</v>
      </c>
      <c r="C29" s="51">
        <v>1.53</v>
      </c>
      <c r="D29" s="51">
        <v>2.44</v>
      </c>
      <c r="E29" s="51">
        <f t="shared" si="0"/>
        <v>3.7332000000000001</v>
      </c>
      <c r="F29" s="51" t="s">
        <v>320</v>
      </c>
      <c r="G29" s="51"/>
      <c r="H29" s="51"/>
      <c r="I29" s="51">
        <f t="shared" si="1"/>
        <v>0</v>
      </c>
      <c r="J29" s="51"/>
      <c r="K29" s="51"/>
      <c r="L29" s="51">
        <f t="shared" si="2"/>
        <v>0</v>
      </c>
      <c r="O29" s="51" t="s">
        <v>322</v>
      </c>
      <c r="P29" s="51">
        <v>1.53</v>
      </c>
      <c r="Q29" s="51">
        <v>2.44</v>
      </c>
      <c r="R29" s="51">
        <f t="shared" si="6"/>
        <v>3.7332000000000001</v>
      </c>
      <c r="S29" s="51" t="s">
        <v>320</v>
      </c>
      <c r="T29" s="51"/>
      <c r="U29" s="51"/>
      <c r="V29" s="51">
        <f t="shared" si="7"/>
        <v>0</v>
      </c>
      <c r="W29" s="51"/>
      <c r="X29" s="51"/>
      <c r="Y29" s="51">
        <f t="shared" si="8"/>
        <v>0</v>
      </c>
    </row>
    <row r="30" spans="2:25" x14ac:dyDescent="0.35">
      <c r="B30" s="51" t="s">
        <v>326</v>
      </c>
      <c r="C30" s="51"/>
      <c r="D30" s="51"/>
      <c r="E30" s="51">
        <f t="shared" si="0"/>
        <v>0</v>
      </c>
      <c r="F30" s="51"/>
      <c r="G30" s="51"/>
      <c r="H30" s="51"/>
      <c r="I30" s="51">
        <f t="shared" si="1"/>
        <v>0</v>
      </c>
      <c r="J30" s="51"/>
      <c r="K30" s="51"/>
      <c r="L30" s="51">
        <f t="shared" si="2"/>
        <v>0</v>
      </c>
      <c r="O30" s="51" t="s">
        <v>326</v>
      </c>
      <c r="P30" s="51"/>
      <c r="Q30" s="51"/>
      <c r="R30" s="51">
        <f t="shared" si="6"/>
        <v>0</v>
      </c>
      <c r="S30" s="51"/>
      <c r="T30" s="51"/>
      <c r="U30" s="51"/>
      <c r="V30" s="51">
        <f t="shared" si="7"/>
        <v>0</v>
      </c>
      <c r="W30" s="51"/>
      <c r="X30" s="51"/>
      <c r="Y30" s="51">
        <f t="shared" si="8"/>
        <v>0</v>
      </c>
    </row>
    <row r="31" spans="2:25" x14ac:dyDescent="0.35">
      <c r="B31" s="51"/>
      <c r="C31" s="51"/>
      <c r="D31" s="51"/>
      <c r="E31" s="51">
        <f>C31*D31</f>
        <v>0</v>
      </c>
      <c r="F31" s="51"/>
      <c r="G31" s="51"/>
      <c r="H31" s="51"/>
      <c r="I31" s="51">
        <f>G31*H31</f>
        <v>0</v>
      </c>
      <c r="J31" s="51"/>
      <c r="K31" s="51"/>
      <c r="L31" s="51">
        <f>J31*K31</f>
        <v>0</v>
      </c>
      <c r="O31" s="51"/>
      <c r="P31" s="51"/>
      <c r="Q31" s="51"/>
      <c r="R31" s="51">
        <f>P31*Q31</f>
        <v>0</v>
      </c>
      <c r="S31" s="51"/>
      <c r="T31" s="51"/>
      <c r="U31" s="51"/>
      <c r="V31" s="51">
        <f>T31*U31</f>
        <v>0</v>
      </c>
      <c r="W31" s="51"/>
      <c r="X31" s="51"/>
      <c r="Y31" s="51">
        <f>W31*X31</f>
        <v>0</v>
      </c>
    </row>
    <row r="32" spans="2:25" x14ac:dyDescent="0.35">
      <c r="B32" s="51"/>
      <c r="C32" s="51"/>
      <c r="D32" s="51"/>
      <c r="E32" s="51">
        <f>C32*D32</f>
        <v>0</v>
      </c>
      <c r="F32" s="51"/>
      <c r="G32" s="51"/>
      <c r="H32" s="51"/>
      <c r="I32" s="51">
        <f>G32*H32</f>
        <v>0</v>
      </c>
      <c r="J32" s="51"/>
      <c r="K32" s="51"/>
      <c r="L32" s="51">
        <f>J32*K32</f>
        <v>0</v>
      </c>
      <c r="O32" s="51"/>
      <c r="P32" s="51"/>
      <c r="Q32" s="51"/>
      <c r="R32" s="51">
        <f>P32*Q32</f>
        <v>0</v>
      </c>
      <c r="S32" s="51"/>
      <c r="T32" s="51"/>
      <c r="U32" s="51"/>
      <c r="V32" s="51">
        <f>T32*U32</f>
        <v>0</v>
      </c>
      <c r="W32" s="51"/>
      <c r="X32" s="51"/>
      <c r="Y32" s="51">
        <f>W32*X32</f>
        <v>0</v>
      </c>
    </row>
    <row r="33" spans="1:25" x14ac:dyDescent="0.35">
      <c r="B33" s="51" t="s">
        <v>323</v>
      </c>
      <c r="C33" s="51">
        <v>0.88</v>
      </c>
      <c r="D33" s="51">
        <v>1</v>
      </c>
      <c r="E33" s="51">
        <f t="shared" si="0"/>
        <v>0.88</v>
      </c>
      <c r="F33" s="51"/>
      <c r="G33" s="51"/>
      <c r="H33" s="51"/>
      <c r="I33" s="51">
        <f t="shared" si="1"/>
        <v>0</v>
      </c>
      <c r="J33" s="51"/>
      <c r="K33" s="51"/>
      <c r="L33" s="51">
        <f t="shared" si="2"/>
        <v>0</v>
      </c>
      <c r="O33" s="51" t="s">
        <v>323</v>
      </c>
      <c r="P33" s="51">
        <v>1</v>
      </c>
      <c r="Q33" s="51">
        <v>0.88</v>
      </c>
      <c r="R33" s="51">
        <f t="shared" ref="R33:R36" si="9">P33*Q33</f>
        <v>0.88</v>
      </c>
      <c r="S33" s="51"/>
      <c r="T33" s="51"/>
      <c r="U33" s="51"/>
      <c r="V33" s="51">
        <f t="shared" ref="V33:V41" si="10">T33*U33</f>
        <v>0</v>
      </c>
      <c r="W33" s="51"/>
      <c r="X33" s="51"/>
      <c r="Y33" s="51">
        <f t="shared" ref="Y33:Y41" si="11">W33*X33</f>
        <v>0</v>
      </c>
    </row>
    <row r="34" spans="1:25" x14ac:dyDescent="0.35">
      <c r="B34" s="51" t="s">
        <v>327</v>
      </c>
      <c r="C34" s="51"/>
      <c r="D34" s="51"/>
      <c r="E34" s="51">
        <f t="shared" si="0"/>
        <v>0</v>
      </c>
      <c r="F34" s="51"/>
      <c r="G34" s="51"/>
      <c r="H34" s="51"/>
      <c r="I34" s="51">
        <f t="shared" si="1"/>
        <v>0</v>
      </c>
      <c r="J34" s="51"/>
      <c r="K34" s="51"/>
      <c r="L34" s="51">
        <f t="shared" si="2"/>
        <v>0</v>
      </c>
      <c r="O34" s="51" t="s">
        <v>327</v>
      </c>
      <c r="P34" s="51"/>
      <c r="Q34" s="51"/>
      <c r="R34" s="51">
        <f t="shared" si="9"/>
        <v>0</v>
      </c>
      <c r="S34" s="51"/>
      <c r="T34" s="51"/>
      <c r="U34" s="51"/>
      <c r="V34" s="51">
        <f t="shared" si="10"/>
        <v>0</v>
      </c>
      <c r="W34" s="51"/>
      <c r="X34" s="51"/>
      <c r="Y34" s="51">
        <f t="shared" si="11"/>
        <v>0</v>
      </c>
    </row>
    <row r="35" spans="1:25" x14ac:dyDescent="0.35">
      <c r="B35" s="51" t="s">
        <v>324</v>
      </c>
      <c r="C35" s="51"/>
      <c r="D35" s="51"/>
      <c r="E35" s="51">
        <f t="shared" si="0"/>
        <v>0</v>
      </c>
      <c r="F35" s="51"/>
      <c r="G35" s="51"/>
      <c r="H35" s="51"/>
      <c r="I35" s="51">
        <f t="shared" si="1"/>
        <v>0</v>
      </c>
      <c r="J35" s="51"/>
      <c r="K35" s="51"/>
      <c r="L35" s="51">
        <f t="shared" si="2"/>
        <v>0</v>
      </c>
      <c r="O35" s="51" t="s">
        <v>324</v>
      </c>
      <c r="P35" s="51"/>
      <c r="Q35" s="51"/>
      <c r="R35" s="51">
        <f t="shared" si="9"/>
        <v>0</v>
      </c>
      <c r="S35" s="51"/>
      <c r="T35" s="51"/>
      <c r="U35" s="51"/>
      <c r="V35" s="51">
        <f t="shared" si="10"/>
        <v>0</v>
      </c>
      <c r="W35" s="51"/>
      <c r="X35" s="51"/>
      <c r="Y35" s="51">
        <f t="shared" si="11"/>
        <v>0</v>
      </c>
    </row>
    <row r="36" spans="1:25" x14ac:dyDescent="0.35">
      <c r="B36" s="51" t="s">
        <v>325</v>
      </c>
      <c r="C36" s="51"/>
      <c r="D36" s="51"/>
      <c r="E36" s="51">
        <f t="shared" si="0"/>
        <v>0</v>
      </c>
      <c r="F36" s="51"/>
      <c r="G36" s="51"/>
      <c r="H36" s="51"/>
      <c r="I36" s="51">
        <f t="shared" si="1"/>
        <v>0</v>
      </c>
      <c r="J36" s="51"/>
      <c r="K36" s="51"/>
      <c r="L36" s="51">
        <f t="shared" si="2"/>
        <v>0</v>
      </c>
      <c r="O36" s="51" t="s">
        <v>325</v>
      </c>
      <c r="P36" s="51"/>
      <c r="Q36" s="51"/>
      <c r="R36" s="51">
        <f t="shared" si="9"/>
        <v>0</v>
      </c>
      <c r="S36" s="51"/>
      <c r="T36" s="51"/>
      <c r="U36" s="51"/>
      <c r="V36" s="51">
        <f t="shared" si="10"/>
        <v>0</v>
      </c>
      <c r="W36" s="51"/>
      <c r="X36" s="51"/>
      <c r="Y36" s="51">
        <f t="shared" si="11"/>
        <v>0</v>
      </c>
    </row>
    <row r="37" spans="1:25" x14ac:dyDescent="0.35">
      <c r="B37" s="51"/>
      <c r="C37" s="51"/>
      <c r="D37" s="51"/>
      <c r="E37" s="51">
        <f>C37*D37</f>
        <v>0</v>
      </c>
      <c r="F37" s="51"/>
      <c r="G37" s="51"/>
      <c r="H37" s="51"/>
      <c r="I37" s="51">
        <f t="shared" si="1"/>
        <v>0</v>
      </c>
      <c r="J37" s="51"/>
      <c r="K37" s="51"/>
      <c r="L37" s="51">
        <f t="shared" si="2"/>
        <v>0</v>
      </c>
      <c r="O37" s="51"/>
      <c r="P37" s="51"/>
      <c r="Q37" s="51"/>
      <c r="R37" s="51">
        <f>P37*Q37</f>
        <v>0</v>
      </c>
      <c r="S37" s="51"/>
      <c r="T37" s="51"/>
      <c r="U37" s="51"/>
      <c r="V37" s="51">
        <f t="shared" si="10"/>
        <v>0</v>
      </c>
      <c r="W37" s="51"/>
      <c r="X37" s="51"/>
      <c r="Y37" s="51">
        <f t="shared" si="11"/>
        <v>0</v>
      </c>
    </row>
    <row r="38" spans="1:25" x14ac:dyDescent="0.35">
      <c r="B38" s="51" t="s">
        <v>328</v>
      </c>
      <c r="C38" s="51"/>
      <c r="D38" s="51"/>
      <c r="E38" s="51">
        <f>C38*D38</f>
        <v>0</v>
      </c>
      <c r="F38" s="51"/>
      <c r="G38" s="51"/>
      <c r="H38" s="51"/>
      <c r="I38" s="51">
        <f t="shared" si="1"/>
        <v>0</v>
      </c>
      <c r="J38" s="51"/>
      <c r="K38" s="51"/>
      <c r="L38" s="51">
        <f t="shared" si="2"/>
        <v>0</v>
      </c>
      <c r="O38" s="51" t="s">
        <v>328</v>
      </c>
      <c r="P38" s="51"/>
      <c r="Q38" s="51"/>
      <c r="R38" s="51">
        <f>P38*Q38</f>
        <v>0</v>
      </c>
      <c r="S38" s="51"/>
      <c r="T38" s="51"/>
      <c r="U38" s="51"/>
      <c r="V38" s="51">
        <f t="shared" si="10"/>
        <v>0</v>
      </c>
      <c r="W38" s="51"/>
      <c r="X38" s="51"/>
      <c r="Y38" s="51">
        <f t="shared" si="11"/>
        <v>0</v>
      </c>
    </row>
    <row r="39" spans="1:25" x14ac:dyDescent="0.35">
      <c r="B39" s="51"/>
      <c r="C39" s="51"/>
      <c r="D39" s="51"/>
      <c r="E39" s="51">
        <f t="shared" si="0"/>
        <v>0</v>
      </c>
      <c r="F39" s="51"/>
      <c r="G39" s="51"/>
      <c r="H39" s="51"/>
      <c r="I39" s="51">
        <f t="shared" si="1"/>
        <v>0</v>
      </c>
      <c r="J39" s="51"/>
      <c r="K39" s="51"/>
      <c r="L39" s="51">
        <f t="shared" si="2"/>
        <v>0</v>
      </c>
      <c r="O39" s="51"/>
      <c r="P39" s="51"/>
      <c r="Q39" s="51"/>
      <c r="R39" s="51">
        <f t="shared" ref="R39:R41" si="12">P39*Q39</f>
        <v>0</v>
      </c>
      <c r="S39" s="51"/>
      <c r="T39" s="51"/>
      <c r="U39" s="51"/>
      <c r="V39" s="51">
        <f t="shared" si="10"/>
        <v>0</v>
      </c>
      <c r="W39" s="51"/>
      <c r="X39" s="51"/>
      <c r="Y39" s="51">
        <f t="shared" si="11"/>
        <v>0</v>
      </c>
    </row>
    <row r="40" spans="1:25" x14ac:dyDescent="0.35">
      <c r="B40" s="51"/>
      <c r="C40" s="51"/>
      <c r="D40" s="51"/>
      <c r="E40" s="51">
        <f t="shared" si="0"/>
        <v>0</v>
      </c>
      <c r="F40" s="51"/>
      <c r="G40" s="51"/>
      <c r="H40" s="51"/>
      <c r="I40" s="51">
        <f t="shared" si="1"/>
        <v>0</v>
      </c>
      <c r="J40" s="51"/>
      <c r="K40" s="51"/>
      <c r="L40" s="51">
        <f t="shared" si="2"/>
        <v>0</v>
      </c>
      <c r="O40" s="51"/>
      <c r="P40" s="51"/>
      <c r="Q40" s="51"/>
      <c r="R40" s="51">
        <f t="shared" si="12"/>
        <v>0</v>
      </c>
      <c r="S40" s="51"/>
      <c r="T40" s="51"/>
      <c r="U40" s="51"/>
      <c r="V40" s="51">
        <f t="shared" si="10"/>
        <v>0</v>
      </c>
      <c r="W40" s="51"/>
      <c r="X40" s="51"/>
      <c r="Y40" s="51">
        <f t="shared" si="11"/>
        <v>0</v>
      </c>
    </row>
    <row r="41" spans="1:25" x14ac:dyDescent="0.35">
      <c r="B41" s="51"/>
      <c r="C41" s="51"/>
      <c r="D41" s="51"/>
      <c r="E41" s="51">
        <f t="shared" si="0"/>
        <v>0</v>
      </c>
      <c r="F41" s="51"/>
      <c r="G41" s="51"/>
      <c r="H41" s="51"/>
      <c r="I41" s="51">
        <f t="shared" si="1"/>
        <v>0</v>
      </c>
      <c r="J41" s="51"/>
      <c r="K41" s="51"/>
      <c r="L41" s="51">
        <f t="shared" si="2"/>
        <v>0</v>
      </c>
      <c r="O41" s="51"/>
      <c r="P41" s="51"/>
      <c r="Q41" s="51"/>
      <c r="R41" s="51">
        <f t="shared" si="12"/>
        <v>0</v>
      </c>
      <c r="S41" s="51"/>
      <c r="T41" s="51"/>
      <c r="U41" s="51"/>
      <c r="V41" s="51">
        <f t="shared" si="10"/>
        <v>0</v>
      </c>
      <c r="W41" s="51"/>
      <c r="X41" s="51"/>
      <c r="Y41" s="51">
        <f t="shared" si="11"/>
        <v>0</v>
      </c>
    </row>
    <row r="42" spans="1:25" x14ac:dyDescent="0.35">
      <c r="B42" s="51" t="s">
        <v>150</v>
      </c>
      <c r="C42" s="51"/>
      <c r="D42" s="51">
        <f>E42*10.764</f>
        <v>777.53215799999975</v>
      </c>
      <c r="E42" s="68">
        <f>SUM(E6:E41)</f>
        <v>72.234499999999983</v>
      </c>
      <c r="F42" s="51"/>
      <c r="G42" s="51"/>
      <c r="H42" s="51">
        <f>I42*10.764</f>
        <v>0</v>
      </c>
      <c r="I42" s="67">
        <f>SUM(I6:I41)</f>
        <v>0</v>
      </c>
      <c r="J42" s="51"/>
      <c r="K42" s="51">
        <f>L42*10.764</f>
        <v>0</v>
      </c>
      <c r="L42" s="66">
        <f>SUM(L6:L41)</f>
        <v>0</v>
      </c>
      <c r="O42" s="51" t="s">
        <v>150</v>
      </c>
      <c r="P42" s="51"/>
      <c r="Q42" s="51">
        <f>R42*10.764</f>
        <v>715.38620399999979</v>
      </c>
      <c r="R42" s="68">
        <f>SUM(R6:R41)</f>
        <v>66.460999999999984</v>
      </c>
      <c r="S42" s="51"/>
      <c r="T42" s="51"/>
      <c r="U42" s="51">
        <f>V42*10.764</f>
        <v>52.700544000000008</v>
      </c>
      <c r="V42" s="67">
        <f>SUM(V6:V41)</f>
        <v>4.8960000000000008</v>
      </c>
      <c r="W42" s="51"/>
      <c r="X42" s="51">
        <f>Y42*10.764</f>
        <v>0</v>
      </c>
      <c r="Y42" s="66">
        <f>SUM(Y6:Y41)</f>
        <v>0</v>
      </c>
    </row>
    <row r="44" spans="1:25" x14ac:dyDescent="0.35">
      <c r="D44" s="50">
        <f>D42+H42</f>
        <v>777.53215799999975</v>
      </c>
      <c r="E44" s="50">
        <f>E42+I42</f>
        <v>72.234499999999983</v>
      </c>
      <c r="Q44" s="50">
        <f>Q42+U42</f>
        <v>768.08674799999983</v>
      </c>
      <c r="R44" s="50">
        <f>R42+V42</f>
        <v>71.356999999999985</v>
      </c>
    </row>
    <row r="46" spans="1:25" ht="31.5" customHeight="1" x14ac:dyDescent="0.35">
      <c r="B46" s="63" t="s">
        <v>304</v>
      </c>
      <c r="C46" s="249" t="s">
        <v>480</v>
      </c>
      <c r="D46" s="249"/>
      <c r="O46" s="63" t="s">
        <v>304</v>
      </c>
      <c r="P46" s="249" t="s">
        <v>481</v>
      </c>
      <c r="Q46" s="249"/>
    </row>
    <row r="47" spans="1:25" x14ac:dyDescent="0.35">
      <c r="D47" s="64"/>
      <c r="E47" s="64"/>
      <c r="F47" s="64"/>
      <c r="G47" s="64"/>
      <c r="H47" s="64"/>
      <c r="I47" s="64"/>
      <c r="Q47" s="64"/>
      <c r="R47" s="64"/>
      <c r="S47" s="64"/>
      <c r="T47" s="64"/>
      <c r="U47" s="64"/>
      <c r="V47" s="64"/>
    </row>
    <row r="48" spans="1:25" x14ac:dyDescent="0.35">
      <c r="A48" s="63" t="s">
        <v>66</v>
      </c>
      <c r="B48" s="65" t="s">
        <v>305</v>
      </c>
      <c r="C48" s="247" t="s">
        <v>306</v>
      </c>
      <c r="D48" s="247"/>
      <c r="E48" s="247"/>
      <c r="F48" s="65"/>
      <c r="G48" s="248" t="s">
        <v>307</v>
      </c>
      <c r="H48" s="248"/>
      <c r="I48" s="248"/>
      <c r="J48" s="246" t="s">
        <v>308</v>
      </c>
      <c r="K48" s="246"/>
      <c r="L48" s="246"/>
      <c r="N48" s="63" t="s">
        <v>66</v>
      </c>
      <c r="O48" s="65" t="s">
        <v>305</v>
      </c>
      <c r="P48" s="247" t="s">
        <v>306</v>
      </c>
      <c r="Q48" s="247"/>
      <c r="R48" s="247"/>
      <c r="S48" s="65"/>
      <c r="T48" s="248" t="s">
        <v>307</v>
      </c>
      <c r="U48" s="248"/>
      <c r="V48" s="248"/>
      <c r="W48" s="246" t="s">
        <v>308</v>
      </c>
      <c r="X48" s="246"/>
      <c r="Y48" s="246"/>
    </row>
    <row r="49" spans="1:25" x14ac:dyDescent="0.35">
      <c r="A49" s="63">
        <v>4</v>
      </c>
      <c r="B49" s="65"/>
      <c r="C49" s="65" t="s">
        <v>309</v>
      </c>
      <c r="D49" s="65" t="s">
        <v>310</v>
      </c>
      <c r="E49" s="65" t="s">
        <v>311</v>
      </c>
      <c r="F49" s="65"/>
      <c r="G49" s="65" t="s">
        <v>309</v>
      </c>
      <c r="H49" s="65" t="s">
        <v>310</v>
      </c>
      <c r="I49" s="65" t="s">
        <v>311</v>
      </c>
      <c r="J49" s="65" t="s">
        <v>309</v>
      </c>
      <c r="K49" s="65" t="s">
        <v>310</v>
      </c>
      <c r="L49" s="65" t="s">
        <v>311</v>
      </c>
      <c r="N49" s="63">
        <v>3</v>
      </c>
      <c r="O49" s="65"/>
      <c r="P49" s="65" t="s">
        <v>309</v>
      </c>
      <c r="Q49" s="65" t="s">
        <v>310</v>
      </c>
      <c r="R49" s="65" t="s">
        <v>311</v>
      </c>
      <c r="S49" s="65"/>
      <c r="T49" s="65" t="s">
        <v>309</v>
      </c>
      <c r="U49" s="65" t="s">
        <v>310</v>
      </c>
      <c r="V49" s="65" t="s">
        <v>311</v>
      </c>
      <c r="W49" s="65" t="s">
        <v>309</v>
      </c>
      <c r="X49" s="65" t="s">
        <v>310</v>
      </c>
      <c r="Y49" s="65" t="s">
        <v>311</v>
      </c>
    </row>
    <row r="50" spans="1:25" x14ac:dyDescent="0.35">
      <c r="B50" s="51" t="s">
        <v>312</v>
      </c>
      <c r="C50" s="51">
        <v>3.35</v>
      </c>
      <c r="D50" s="51">
        <v>6.09</v>
      </c>
      <c r="E50" s="51">
        <f>C50*D50</f>
        <v>20.401499999999999</v>
      </c>
      <c r="F50" s="51" t="s">
        <v>465</v>
      </c>
      <c r="G50" s="51">
        <v>3.15</v>
      </c>
      <c r="H50" s="51">
        <v>1.83</v>
      </c>
      <c r="I50" s="51">
        <f>G50*H50</f>
        <v>5.7645</v>
      </c>
      <c r="J50" s="51"/>
      <c r="K50" s="51"/>
      <c r="L50" s="51">
        <f>J50*K50</f>
        <v>0</v>
      </c>
      <c r="O50" s="51" t="s">
        <v>312</v>
      </c>
      <c r="P50" s="51">
        <v>1.83</v>
      </c>
      <c r="Q50" s="51">
        <v>1.3</v>
      </c>
      <c r="R50" s="51">
        <f>P50*Q50</f>
        <v>2.379</v>
      </c>
      <c r="S50" s="51" t="s">
        <v>329</v>
      </c>
      <c r="T50" s="51">
        <v>3.15</v>
      </c>
      <c r="U50" s="51">
        <v>1.83</v>
      </c>
      <c r="V50" s="51">
        <f>T50*U50</f>
        <v>5.7645</v>
      </c>
      <c r="W50" s="51"/>
      <c r="X50" s="51"/>
      <c r="Y50" s="51">
        <f>W50*X50</f>
        <v>0</v>
      </c>
    </row>
    <row r="51" spans="1:25" x14ac:dyDescent="0.35">
      <c r="B51" s="51"/>
      <c r="C51" s="51">
        <v>1.53</v>
      </c>
      <c r="D51" s="51">
        <v>1.25</v>
      </c>
      <c r="E51" s="51">
        <f t="shared" ref="E51:E68" si="13">C51*D51</f>
        <v>1.9125000000000001</v>
      </c>
      <c r="F51" s="51" t="s">
        <v>329</v>
      </c>
      <c r="G51" s="51"/>
      <c r="H51" s="51"/>
      <c r="I51" s="51">
        <f t="shared" ref="I51:I68" si="14">G51*H51</f>
        <v>0</v>
      </c>
      <c r="J51" s="51"/>
      <c r="K51" s="51"/>
      <c r="L51" s="51">
        <f t="shared" ref="L51:L68" si="15">J51*K51</f>
        <v>0</v>
      </c>
      <c r="O51" s="51"/>
      <c r="P51" s="51">
        <v>4.26</v>
      </c>
      <c r="Q51" s="51">
        <v>3.39</v>
      </c>
      <c r="R51" s="51">
        <f t="shared" ref="R51:R68" si="16">P51*Q51</f>
        <v>14.4414</v>
      </c>
      <c r="S51" s="51" t="s">
        <v>329</v>
      </c>
      <c r="T51" s="51"/>
      <c r="U51" s="51"/>
      <c r="V51" s="51">
        <f t="shared" ref="V51:V68" si="17">T51*U51</f>
        <v>0</v>
      </c>
      <c r="W51" s="51"/>
      <c r="X51" s="51"/>
      <c r="Y51" s="51">
        <f t="shared" ref="Y51:Y68" si="18">W51*X51</f>
        <v>0</v>
      </c>
    </row>
    <row r="52" spans="1:25" x14ac:dyDescent="0.35">
      <c r="B52" s="51" t="s">
        <v>426</v>
      </c>
      <c r="C52" s="51">
        <v>0.91</v>
      </c>
      <c r="D52" s="51">
        <v>3.39</v>
      </c>
      <c r="E52" s="51">
        <f t="shared" si="13"/>
        <v>3.0849000000000002</v>
      </c>
      <c r="F52" s="51"/>
      <c r="G52" s="51"/>
      <c r="H52" s="51"/>
      <c r="I52" s="51">
        <f t="shared" si="14"/>
        <v>0</v>
      </c>
      <c r="J52" s="51"/>
      <c r="K52" s="51"/>
      <c r="L52" s="51">
        <f t="shared" si="15"/>
        <v>0</v>
      </c>
      <c r="O52" s="51"/>
      <c r="P52" s="51">
        <v>3.35</v>
      </c>
      <c r="Q52" s="51">
        <v>2.65</v>
      </c>
      <c r="R52" s="51">
        <f t="shared" si="16"/>
        <v>8.8774999999999995</v>
      </c>
      <c r="S52" s="51"/>
      <c r="T52" s="51"/>
      <c r="U52" s="51"/>
      <c r="V52" s="51">
        <f t="shared" si="17"/>
        <v>0</v>
      </c>
      <c r="W52" s="51"/>
      <c r="X52" s="51"/>
      <c r="Y52" s="51">
        <f t="shared" si="18"/>
        <v>0</v>
      </c>
    </row>
    <row r="53" spans="1:25" x14ac:dyDescent="0.35">
      <c r="B53" s="51"/>
      <c r="C53" s="51"/>
      <c r="D53" s="51"/>
      <c r="E53" s="51">
        <f t="shared" si="13"/>
        <v>0</v>
      </c>
      <c r="F53" s="51" t="s">
        <v>313</v>
      </c>
      <c r="G53" s="51"/>
      <c r="H53" s="51"/>
      <c r="I53" s="51">
        <f t="shared" si="14"/>
        <v>0</v>
      </c>
      <c r="J53" s="51"/>
      <c r="K53" s="51"/>
      <c r="L53" s="51">
        <f t="shared" si="15"/>
        <v>0</v>
      </c>
      <c r="O53" s="51"/>
      <c r="P53" s="51"/>
      <c r="Q53" s="51"/>
      <c r="R53" s="51">
        <f t="shared" si="16"/>
        <v>0</v>
      </c>
      <c r="S53" s="51" t="s">
        <v>313</v>
      </c>
      <c r="T53" s="51"/>
      <c r="U53" s="51"/>
      <c r="V53" s="51">
        <f t="shared" si="17"/>
        <v>0</v>
      </c>
      <c r="W53" s="51"/>
      <c r="X53" s="51"/>
      <c r="Y53" s="51">
        <f t="shared" si="18"/>
        <v>0</v>
      </c>
    </row>
    <row r="54" spans="1:25" x14ac:dyDescent="0.35">
      <c r="B54" s="51" t="s">
        <v>314</v>
      </c>
      <c r="C54" s="51">
        <v>2.44</v>
      </c>
      <c r="D54" s="51">
        <v>3.05</v>
      </c>
      <c r="E54" s="51">
        <f t="shared" si="13"/>
        <v>7.4419999999999993</v>
      </c>
      <c r="F54" s="51" t="s">
        <v>313</v>
      </c>
      <c r="G54" s="51"/>
      <c r="H54" s="51"/>
      <c r="I54" s="51">
        <f t="shared" si="14"/>
        <v>0</v>
      </c>
      <c r="J54" s="51"/>
      <c r="K54" s="51"/>
      <c r="L54" s="51">
        <f t="shared" si="15"/>
        <v>0</v>
      </c>
      <c r="O54" s="51" t="s">
        <v>314</v>
      </c>
      <c r="P54" s="51">
        <v>2.44</v>
      </c>
      <c r="Q54" s="51">
        <v>3.05</v>
      </c>
      <c r="R54" s="51">
        <f t="shared" si="16"/>
        <v>7.4419999999999993</v>
      </c>
      <c r="S54" s="51" t="s">
        <v>313</v>
      </c>
      <c r="T54" s="51"/>
      <c r="U54" s="51"/>
      <c r="V54" s="51">
        <f t="shared" si="17"/>
        <v>0</v>
      </c>
      <c r="W54" s="51"/>
      <c r="X54" s="51"/>
      <c r="Y54" s="51">
        <f t="shared" si="18"/>
        <v>0</v>
      </c>
    </row>
    <row r="55" spans="1:25" x14ac:dyDescent="0.35">
      <c r="B55" s="51" t="s">
        <v>427</v>
      </c>
      <c r="C55" s="51">
        <v>2.44</v>
      </c>
      <c r="D55" s="51">
        <v>1.23</v>
      </c>
      <c r="E55" s="51">
        <f t="shared" si="13"/>
        <v>3.0011999999999999</v>
      </c>
      <c r="F55" s="51" t="s">
        <v>315</v>
      </c>
      <c r="G55" s="51"/>
      <c r="H55" s="51"/>
      <c r="I55" s="51">
        <f t="shared" si="14"/>
        <v>0</v>
      </c>
      <c r="J55" s="51"/>
      <c r="K55" s="51"/>
      <c r="L55" s="51">
        <f t="shared" si="15"/>
        <v>0</v>
      </c>
      <c r="O55" s="51" t="s">
        <v>316</v>
      </c>
      <c r="P55" s="51">
        <v>3.22</v>
      </c>
      <c r="Q55" s="51">
        <v>3.76</v>
      </c>
      <c r="R55" s="51">
        <f t="shared" si="16"/>
        <v>12.107200000000001</v>
      </c>
      <c r="S55" s="51" t="s">
        <v>315</v>
      </c>
      <c r="T55" s="51"/>
      <c r="U55" s="51"/>
      <c r="V55" s="51">
        <f t="shared" si="17"/>
        <v>0</v>
      </c>
      <c r="W55" s="51"/>
      <c r="X55" s="51"/>
      <c r="Y55" s="51">
        <f t="shared" si="18"/>
        <v>0</v>
      </c>
    </row>
    <row r="56" spans="1:25" x14ac:dyDescent="0.35">
      <c r="B56" s="51"/>
      <c r="C56" s="51"/>
      <c r="D56" s="51"/>
      <c r="E56" s="51">
        <f t="shared" si="13"/>
        <v>0</v>
      </c>
      <c r="F56" s="51"/>
      <c r="G56" s="51"/>
      <c r="H56" s="51"/>
      <c r="I56" s="51">
        <f t="shared" si="14"/>
        <v>0</v>
      </c>
      <c r="J56" s="51"/>
      <c r="K56" s="51"/>
      <c r="L56" s="51">
        <f t="shared" si="15"/>
        <v>0</v>
      </c>
      <c r="O56" s="51" t="s">
        <v>457</v>
      </c>
      <c r="P56" s="51">
        <v>3.2</v>
      </c>
      <c r="Q56" s="51">
        <v>3.05</v>
      </c>
      <c r="R56" s="51">
        <f t="shared" si="16"/>
        <v>9.76</v>
      </c>
      <c r="S56" s="51"/>
      <c r="T56" s="51"/>
      <c r="U56" s="51"/>
      <c r="V56" s="51">
        <f t="shared" si="17"/>
        <v>0</v>
      </c>
      <c r="W56" s="51"/>
      <c r="X56" s="51"/>
      <c r="Y56" s="51">
        <f t="shared" si="18"/>
        <v>0</v>
      </c>
    </row>
    <row r="57" spans="1:25" x14ac:dyDescent="0.35">
      <c r="B57" s="51"/>
      <c r="C57" s="51"/>
      <c r="D57" s="51"/>
      <c r="E57" s="51">
        <f t="shared" si="13"/>
        <v>0</v>
      </c>
      <c r="F57" s="51"/>
      <c r="G57" s="51"/>
      <c r="H57" s="51"/>
      <c r="I57" s="51">
        <f t="shared" si="14"/>
        <v>0</v>
      </c>
      <c r="J57" s="51"/>
      <c r="K57" s="51"/>
      <c r="L57" s="51">
        <f t="shared" si="15"/>
        <v>0</v>
      </c>
      <c r="O57" s="51"/>
      <c r="P57" s="51">
        <v>0.63</v>
      </c>
      <c r="Q57" s="51">
        <v>1</v>
      </c>
      <c r="R57" s="51">
        <f t="shared" si="16"/>
        <v>0.63</v>
      </c>
      <c r="S57" s="51"/>
      <c r="T57" s="51"/>
      <c r="U57" s="51"/>
      <c r="V57" s="51">
        <f t="shared" si="17"/>
        <v>0</v>
      </c>
      <c r="W57" s="51"/>
      <c r="X57" s="51"/>
      <c r="Y57" s="51">
        <f t="shared" si="18"/>
        <v>0</v>
      </c>
    </row>
    <row r="58" spans="1:25" x14ac:dyDescent="0.35">
      <c r="B58" s="51" t="s">
        <v>316</v>
      </c>
      <c r="C58" s="51">
        <v>4.04</v>
      </c>
      <c r="D58" s="51">
        <v>3.66</v>
      </c>
      <c r="E58" s="51">
        <f t="shared" si="13"/>
        <v>14.7864</v>
      </c>
      <c r="F58" s="51" t="s">
        <v>313</v>
      </c>
      <c r="G58" s="51"/>
      <c r="H58" s="51"/>
      <c r="I58" s="51">
        <f t="shared" si="14"/>
        <v>0</v>
      </c>
      <c r="J58" s="51"/>
      <c r="K58" s="51"/>
      <c r="L58" s="51">
        <f t="shared" si="15"/>
        <v>0</v>
      </c>
      <c r="O58" s="51"/>
      <c r="P58" s="51">
        <v>2.35</v>
      </c>
      <c r="Q58" s="51">
        <v>0.6</v>
      </c>
      <c r="R58" s="51">
        <f t="shared" si="16"/>
        <v>1.41</v>
      </c>
      <c r="S58" s="51" t="s">
        <v>313</v>
      </c>
      <c r="T58" s="51"/>
      <c r="U58" s="51"/>
      <c r="V58" s="51">
        <f t="shared" si="17"/>
        <v>0</v>
      </c>
      <c r="W58" s="51"/>
      <c r="X58" s="51"/>
      <c r="Y58" s="51">
        <f t="shared" si="18"/>
        <v>0</v>
      </c>
    </row>
    <row r="59" spans="1:25" x14ac:dyDescent="0.35">
      <c r="B59" s="51"/>
      <c r="C59" s="51">
        <v>2.54</v>
      </c>
      <c r="D59" s="51">
        <v>3.76</v>
      </c>
      <c r="E59" s="51">
        <f t="shared" si="13"/>
        <v>9.5503999999999998</v>
      </c>
      <c r="F59" s="51" t="s">
        <v>315</v>
      </c>
      <c r="G59" s="51"/>
      <c r="H59" s="51"/>
      <c r="I59" s="51">
        <f t="shared" si="14"/>
        <v>0</v>
      </c>
      <c r="J59" s="51"/>
      <c r="K59" s="51"/>
      <c r="L59" s="51">
        <f t="shared" si="15"/>
        <v>0</v>
      </c>
      <c r="O59" s="51" t="s">
        <v>469</v>
      </c>
      <c r="P59" s="51">
        <v>2.1800000000000002</v>
      </c>
      <c r="Q59" s="51">
        <v>2.29</v>
      </c>
      <c r="R59" s="51">
        <f t="shared" si="16"/>
        <v>4.9922000000000004</v>
      </c>
      <c r="S59" s="51" t="s">
        <v>315</v>
      </c>
      <c r="T59" s="51"/>
      <c r="U59" s="51"/>
      <c r="V59" s="51">
        <f t="shared" si="17"/>
        <v>0</v>
      </c>
      <c r="W59" s="51"/>
      <c r="X59" s="51"/>
      <c r="Y59" s="51">
        <f t="shared" si="18"/>
        <v>0</v>
      </c>
    </row>
    <row r="60" spans="1:25" x14ac:dyDescent="0.35">
      <c r="B60" s="51"/>
      <c r="C60" s="51"/>
      <c r="D60" s="51"/>
      <c r="E60" s="51">
        <f t="shared" si="13"/>
        <v>0</v>
      </c>
      <c r="F60" s="51"/>
      <c r="G60" s="51"/>
      <c r="H60" s="51"/>
      <c r="I60" s="51">
        <f t="shared" si="14"/>
        <v>0</v>
      </c>
      <c r="J60" s="51"/>
      <c r="K60" s="51"/>
      <c r="L60" s="51">
        <f t="shared" si="15"/>
        <v>0</v>
      </c>
      <c r="O60" s="51" t="s">
        <v>319</v>
      </c>
      <c r="P60" s="51">
        <v>3.2</v>
      </c>
      <c r="Q60" s="51">
        <v>3.05</v>
      </c>
      <c r="R60" s="51">
        <f t="shared" si="16"/>
        <v>9.76</v>
      </c>
      <c r="S60" s="51"/>
      <c r="T60" s="51"/>
      <c r="U60" s="51"/>
      <c r="V60" s="51">
        <f t="shared" si="17"/>
        <v>0</v>
      </c>
      <c r="W60" s="51"/>
      <c r="X60" s="51"/>
      <c r="Y60" s="51">
        <f t="shared" si="18"/>
        <v>0</v>
      </c>
    </row>
    <row r="61" spans="1:25" x14ac:dyDescent="0.35">
      <c r="B61" s="51"/>
      <c r="C61" s="51"/>
      <c r="D61" s="51"/>
      <c r="E61" s="51">
        <f t="shared" si="13"/>
        <v>0</v>
      </c>
      <c r="F61" s="51"/>
      <c r="G61" s="51"/>
      <c r="H61" s="51"/>
      <c r="I61" s="51">
        <f t="shared" si="14"/>
        <v>0</v>
      </c>
      <c r="J61" s="51"/>
      <c r="K61" s="51"/>
      <c r="L61" s="51">
        <f t="shared" si="15"/>
        <v>0</v>
      </c>
      <c r="O61" s="51"/>
      <c r="P61" s="51">
        <v>2.35</v>
      </c>
      <c r="Q61" s="51">
        <v>0.6</v>
      </c>
      <c r="R61" s="51">
        <f t="shared" si="16"/>
        <v>1.41</v>
      </c>
      <c r="S61" s="51"/>
      <c r="T61" s="51"/>
      <c r="U61" s="51"/>
      <c r="V61" s="51">
        <f t="shared" si="17"/>
        <v>0</v>
      </c>
      <c r="W61" s="51"/>
      <c r="X61" s="51"/>
      <c r="Y61" s="51">
        <f t="shared" si="18"/>
        <v>0</v>
      </c>
    </row>
    <row r="62" spans="1:25" x14ac:dyDescent="0.35">
      <c r="B62" s="51" t="s">
        <v>317</v>
      </c>
      <c r="C62" s="51">
        <v>3.2</v>
      </c>
      <c r="D62" s="51">
        <v>3.05</v>
      </c>
      <c r="E62" s="51">
        <f t="shared" si="13"/>
        <v>9.76</v>
      </c>
      <c r="F62" s="51" t="s">
        <v>313</v>
      </c>
      <c r="G62" s="51"/>
      <c r="H62" s="51"/>
      <c r="I62" s="51">
        <f t="shared" si="14"/>
        <v>0</v>
      </c>
      <c r="J62" s="51"/>
      <c r="K62" s="51"/>
      <c r="L62" s="51">
        <f t="shared" si="15"/>
        <v>0</v>
      </c>
      <c r="O62" s="51"/>
      <c r="P62" s="51">
        <v>1.63</v>
      </c>
      <c r="Q62" s="51">
        <v>1</v>
      </c>
      <c r="R62" s="51">
        <f t="shared" si="16"/>
        <v>1.63</v>
      </c>
      <c r="S62" s="51" t="s">
        <v>313</v>
      </c>
      <c r="T62" s="51"/>
      <c r="U62" s="51"/>
      <c r="V62" s="51">
        <f t="shared" si="17"/>
        <v>0</v>
      </c>
      <c r="W62" s="51"/>
      <c r="X62" s="51"/>
      <c r="Y62" s="51">
        <f t="shared" si="18"/>
        <v>0</v>
      </c>
    </row>
    <row r="63" spans="1:25" x14ac:dyDescent="0.35">
      <c r="B63" s="51"/>
      <c r="C63" s="51">
        <v>0.63</v>
      </c>
      <c r="D63" s="51">
        <v>1</v>
      </c>
      <c r="E63" s="51">
        <f t="shared" si="13"/>
        <v>0.63</v>
      </c>
      <c r="F63" s="51" t="s">
        <v>315</v>
      </c>
      <c r="G63" s="51"/>
      <c r="H63" s="51"/>
      <c r="I63" s="51">
        <f t="shared" si="14"/>
        <v>0</v>
      </c>
      <c r="J63" s="51"/>
      <c r="K63" s="51"/>
      <c r="L63" s="51">
        <f t="shared" si="15"/>
        <v>0</v>
      </c>
      <c r="O63" s="51" t="s">
        <v>482</v>
      </c>
      <c r="P63" s="51">
        <v>2.1800000000000002</v>
      </c>
      <c r="Q63" s="51">
        <v>2.39</v>
      </c>
      <c r="R63" s="51">
        <f t="shared" si="16"/>
        <v>5.2102000000000004</v>
      </c>
      <c r="S63" s="51" t="s">
        <v>315</v>
      </c>
      <c r="T63" s="51"/>
      <c r="U63" s="51"/>
      <c r="V63" s="51">
        <f t="shared" si="17"/>
        <v>0</v>
      </c>
      <c r="W63" s="51"/>
      <c r="X63" s="51"/>
      <c r="Y63" s="51">
        <f t="shared" si="18"/>
        <v>0</v>
      </c>
    </row>
    <row r="64" spans="1:25" x14ac:dyDescent="0.35">
      <c r="B64" s="51"/>
      <c r="C64" s="51">
        <v>2.35</v>
      </c>
      <c r="D64" s="51">
        <v>0.6</v>
      </c>
      <c r="E64" s="51">
        <f t="shared" si="13"/>
        <v>1.41</v>
      </c>
      <c r="F64" s="51"/>
      <c r="G64" s="51"/>
      <c r="H64" s="51"/>
      <c r="I64" s="51">
        <f t="shared" si="14"/>
        <v>0</v>
      </c>
      <c r="J64" s="51"/>
      <c r="K64" s="51"/>
      <c r="L64" s="51">
        <f t="shared" si="15"/>
        <v>0</v>
      </c>
      <c r="O64" s="51" t="s">
        <v>439</v>
      </c>
      <c r="P64" s="51">
        <v>2.44</v>
      </c>
      <c r="Q64" s="51">
        <v>3.05</v>
      </c>
      <c r="R64" s="51">
        <f t="shared" si="16"/>
        <v>7.4419999999999993</v>
      </c>
      <c r="S64" s="51"/>
      <c r="T64" s="51"/>
      <c r="U64" s="51"/>
      <c r="V64" s="51">
        <f t="shared" si="17"/>
        <v>0</v>
      </c>
      <c r="W64" s="51"/>
      <c r="X64" s="51"/>
      <c r="Y64" s="51">
        <f t="shared" si="18"/>
        <v>0</v>
      </c>
    </row>
    <row r="65" spans="2:25" x14ac:dyDescent="0.35">
      <c r="B65" s="51" t="s">
        <v>458</v>
      </c>
      <c r="C65" s="51">
        <v>2.1800000000000002</v>
      </c>
      <c r="D65" s="51">
        <v>2.29</v>
      </c>
      <c r="E65" s="51">
        <f t="shared" si="13"/>
        <v>4.9922000000000004</v>
      </c>
      <c r="F65" s="51" t="s">
        <v>313</v>
      </c>
      <c r="G65" s="51"/>
      <c r="H65" s="51"/>
      <c r="I65" s="51">
        <f t="shared" si="14"/>
        <v>0</v>
      </c>
      <c r="J65" s="51"/>
      <c r="K65" s="51"/>
      <c r="L65" s="51">
        <f t="shared" si="15"/>
        <v>0</v>
      </c>
      <c r="O65" s="51"/>
      <c r="P65" s="51">
        <v>1.2</v>
      </c>
      <c r="Q65" s="51">
        <v>2.4500000000000002</v>
      </c>
      <c r="R65" s="51">
        <f t="shared" si="16"/>
        <v>2.94</v>
      </c>
      <c r="S65" s="51" t="s">
        <v>313</v>
      </c>
      <c r="T65" s="51"/>
      <c r="U65" s="51"/>
      <c r="V65" s="51">
        <f t="shared" si="17"/>
        <v>0</v>
      </c>
      <c r="W65" s="51"/>
      <c r="X65" s="51"/>
      <c r="Y65" s="51">
        <f t="shared" si="18"/>
        <v>0</v>
      </c>
    </row>
    <row r="66" spans="2:25" x14ac:dyDescent="0.35">
      <c r="B66" s="51"/>
      <c r="C66" s="51"/>
      <c r="D66" s="51"/>
      <c r="E66" s="51">
        <f t="shared" si="13"/>
        <v>0</v>
      </c>
      <c r="F66" s="51" t="s">
        <v>315</v>
      </c>
      <c r="G66" s="51"/>
      <c r="H66" s="51"/>
      <c r="I66" s="51">
        <f t="shared" si="14"/>
        <v>0</v>
      </c>
      <c r="J66" s="51"/>
      <c r="K66" s="51"/>
      <c r="L66" s="51">
        <f t="shared" si="15"/>
        <v>0</v>
      </c>
      <c r="O66" s="51"/>
      <c r="P66" s="51">
        <v>2.15</v>
      </c>
      <c r="Q66" s="51">
        <v>2.84</v>
      </c>
      <c r="R66" s="51">
        <f t="shared" si="16"/>
        <v>6.1059999999999999</v>
      </c>
      <c r="S66" s="51" t="s">
        <v>315</v>
      </c>
      <c r="T66" s="51"/>
      <c r="U66" s="51"/>
      <c r="V66" s="51">
        <f t="shared" si="17"/>
        <v>0</v>
      </c>
      <c r="W66" s="51"/>
      <c r="X66" s="51"/>
      <c r="Y66" s="51">
        <f t="shared" si="18"/>
        <v>0</v>
      </c>
    </row>
    <row r="67" spans="2:25" x14ac:dyDescent="0.35">
      <c r="B67" s="51"/>
      <c r="C67" s="51"/>
      <c r="D67" s="51"/>
      <c r="E67" s="51">
        <f t="shared" si="13"/>
        <v>0</v>
      </c>
      <c r="F67" s="51"/>
      <c r="G67" s="51"/>
      <c r="H67" s="51"/>
      <c r="I67" s="51">
        <f t="shared" si="14"/>
        <v>0</v>
      </c>
      <c r="J67" s="51"/>
      <c r="K67" s="51"/>
      <c r="L67" s="51">
        <f t="shared" si="15"/>
        <v>0</v>
      </c>
      <c r="O67" s="51"/>
      <c r="P67" s="51">
        <v>2</v>
      </c>
      <c r="Q67" s="51">
        <v>1.9</v>
      </c>
      <c r="R67" s="51">
        <f t="shared" si="16"/>
        <v>3.8</v>
      </c>
      <c r="S67" s="51"/>
      <c r="T67" s="51"/>
      <c r="U67" s="51"/>
      <c r="V67" s="51">
        <f t="shared" si="17"/>
        <v>0</v>
      </c>
      <c r="W67" s="51"/>
      <c r="X67" s="51"/>
      <c r="Y67" s="51">
        <f t="shared" si="18"/>
        <v>0</v>
      </c>
    </row>
    <row r="68" spans="2:25" x14ac:dyDescent="0.35">
      <c r="B68" s="51"/>
      <c r="C68" s="51"/>
      <c r="D68" s="51"/>
      <c r="E68" s="51">
        <f t="shared" si="13"/>
        <v>0</v>
      </c>
      <c r="F68" s="51" t="s">
        <v>320</v>
      </c>
      <c r="G68" s="51"/>
      <c r="H68" s="51"/>
      <c r="I68" s="51">
        <f t="shared" si="14"/>
        <v>0</v>
      </c>
      <c r="J68" s="51"/>
      <c r="K68" s="51"/>
      <c r="L68" s="51">
        <f t="shared" si="15"/>
        <v>0</v>
      </c>
      <c r="O68" s="51" t="s">
        <v>427</v>
      </c>
      <c r="P68" s="51">
        <v>2.44</v>
      </c>
      <c r="Q68" s="51">
        <v>1.23</v>
      </c>
      <c r="R68" s="51">
        <f t="shared" si="16"/>
        <v>3.0011999999999999</v>
      </c>
      <c r="S68" s="51" t="s">
        <v>320</v>
      </c>
      <c r="T68" s="51"/>
      <c r="U68" s="51"/>
      <c r="V68" s="51">
        <f t="shared" si="17"/>
        <v>0</v>
      </c>
      <c r="W68" s="51"/>
      <c r="X68" s="51"/>
      <c r="Y68" s="51">
        <f t="shared" si="18"/>
        <v>0</v>
      </c>
    </row>
    <row r="69" spans="2:25" x14ac:dyDescent="0.35">
      <c r="B69" s="51"/>
      <c r="C69" s="51"/>
      <c r="D69" s="51"/>
      <c r="E69" s="51">
        <f>C69*D69</f>
        <v>0</v>
      </c>
      <c r="F69" s="51" t="s">
        <v>320</v>
      </c>
      <c r="G69" s="51"/>
      <c r="H69" s="51"/>
      <c r="I69" s="51">
        <f>G69*H69</f>
        <v>0</v>
      </c>
      <c r="J69" s="51"/>
      <c r="K69" s="51"/>
      <c r="L69" s="51">
        <f>J69*K69</f>
        <v>0</v>
      </c>
      <c r="O69" s="51" t="s">
        <v>483</v>
      </c>
      <c r="P69" s="51">
        <v>1.53</v>
      </c>
      <c r="Q69" s="51">
        <v>2.44</v>
      </c>
      <c r="R69" s="51">
        <f>P69*Q69</f>
        <v>3.7332000000000001</v>
      </c>
      <c r="S69" s="51" t="s">
        <v>320</v>
      </c>
      <c r="T69" s="51"/>
      <c r="U69" s="51"/>
      <c r="V69" s="51">
        <f>T69*U69</f>
        <v>0</v>
      </c>
      <c r="W69" s="51"/>
      <c r="X69" s="51"/>
      <c r="Y69" s="51">
        <f>W69*X69</f>
        <v>0</v>
      </c>
    </row>
    <row r="70" spans="2:25" x14ac:dyDescent="0.35">
      <c r="B70" s="51"/>
      <c r="C70" s="51"/>
      <c r="D70" s="51"/>
      <c r="E70" s="51">
        <f>C70*D70</f>
        <v>0</v>
      </c>
      <c r="F70" s="51" t="s">
        <v>320</v>
      </c>
      <c r="G70" s="51"/>
      <c r="H70" s="51"/>
      <c r="I70" s="51">
        <f>G70*H70</f>
        <v>0</v>
      </c>
      <c r="J70" s="51"/>
      <c r="K70" s="51"/>
      <c r="L70" s="51">
        <f>J70*K70</f>
        <v>0</v>
      </c>
      <c r="O70" s="51" t="s">
        <v>321</v>
      </c>
      <c r="P70" s="51">
        <v>2.44</v>
      </c>
      <c r="Q70" s="51">
        <v>1.53</v>
      </c>
      <c r="R70" s="51">
        <f>P70*Q70</f>
        <v>3.7332000000000001</v>
      </c>
      <c r="S70" s="51" t="s">
        <v>320</v>
      </c>
      <c r="T70" s="51"/>
      <c r="U70" s="51"/>
      <c r="V70" s="51">
        <f>T70*U70</f>
        <v>0</v>
      </c>
      <c r="W70" s="51"/>
      <c r="X70" s="51"/>
      <c r="Y70" s="51">
        <f>W70*X70</f>
        <v>0</v>
      </c>
    </row>
    <row r="71" spans="2:25" x14ac:dyDescent="0.35">
      <c r="B71" s="51" t="s">
        <v>428</v>
      </c>
      <c r="C71" s="51">
        <v>2.54</v>
      </c>
      <c r="D71" s="51">
        <v>1.58</v>
      </c>
      <c r="E71" s="51">
        <f>C71*D71</f>
        <v>4.0132000000000003</v>
      </c>
      <c r="F71" s="51" t="s">
        <v>320</v>
      </c>
      <c r="G71" s="51"/>
      <c r="H71" s="51"/>
      <c r="I71" s="51">
        <f>G71*H71</f>
        <v>0</v>
      </c>
      <c r="J71" s="51"/>
      <c r="K71" s="51"/>
      <c r="L71" s="51">
        <f>J71*K71</f>
        <v>0</v>
      </c>
      <c r="O71" s="51" t="s">
        <v>322</v>
      </c>
      <c r="P71" s="51">
        <v>1.53</v>
      </c>
      <c r="Q71" s="51">
        <v>2.44</v>
      </c>
      <c r="R71" s="51">
        <f>P71*Q71</f>
        <v>3.7332000000000001</v>
      </c>
      <c r="S71" s="51" t="s">
        <v>320</v>
      </c>
      <c r="T71" s="51"/>
      <c r="U71" s="51"/>
      <c r="V71" s="51">
        <f>T71*U71</f>
        <v>0</v>
      </c>
      <c r="W71" s="51"/>
      <c r="X71" s="51"/>
      <c r="Y71" s="51">
        <f>W71*X71</f>
        <v>0</v>
      </c>
    </row>
    <row r="72" spans="2:25" x14ac:dyDescent="0.35">
      <c r="B72" s="51" t="s">
        <v>321</v>
      </c>
      <c r="C72" s="51">
        <v>2.44</v>
      </c>
      <c r="D72" s="51">
        <v>1.58</v>
      </c>
      <c r="E72" s="51">
        <f t="shared" ref="E72:E74" si="19">C72*D72</f>
        <v>3.8552</v>
      </c>
      <c r="F72" s="51" t="s">
        <v>320</v>
      </c>
      <c r="G72" s="51"/>
      <c r="H72" s="51"/>
      <c r="I72" s="51">
        <f t="shared" ref="I72:I74" si="20">G72*H72</f>
        <v>0</v>
      </c>
      <c r="J72" s="51"/>
      <c r="K72" s="51"/>
      <c r="L72" s="51">
        <f t="shared" ref="L72:L74" si="21">J72*K72</f>
        <v>0</v>
      </c>
      <c r="O72" s="51"/>
      <c r="P72" s="51"/>
      <c r="Q72" s="51"/>
      <c r="R72" s="51">
        <f t="shared" ref="R72:R74" si="22">P72*Q72</f>
        <v>0</v>
      </c>
      <c r="S72" s="51" t="s">
        <v>320</v>
      </c>
      <c r="T72" s="51"/>
      <c r="U72" s="51"/>
      <c r="V72" s="51">
        <f t="shared" ref="V72:V74" si="23">T72*U72</f>
        <v>0</v>
      </c>
      <c r="W72" s="51"/>
      <c r="X72" s="51"/>
      <c r="Y72" s="51">
        <f t="shared" ref="Y72:Y74" si="24">W72*X72</f>
        <v>0</v>
      </c>
    </row>
    <row r="73" spans="2:25" x14ac:dyDescent="0.35">
      <c r="B73" s="51" t="s">
        <v>322</v>
      </c>
      <c r="C73" s="51">
        <v>1.53</v>
      </c>
      <c r="D73" s="51">
        <v>2.44</v>
      </c>
      <c r="E73" s="51">
        <f t="shared" si="19"/>
        <v>3.7332000000000001</v>
      </c>
      <c r="F73" s="51" t="s">
        <v>320</v>
      </c>
      <c r="G73" s="51"/>
      <c r="H73" s="51"/>
      <c r="I73" s="51">
        <f t="shared" si="20"/>
        <v>0</v>
      </c>
      <c r="J73" s="51"/>
      <c r="K73" s="51"/>
      <c r="L73" s="51">
        <f t="shared" si="21"/>
        <v>0</v>
      </c>
      <c r="P73" s="51">
        <v>2.15</v>
      </c>
      <c r="Q73" s="51">
        <v>1.4</v>
      </c>
      <c r="R73" s="51">
        <f t="shared" si="22"/>
        <v>3.01</v>
      </c>
      <c r="S73" s="51" t="s">
        <v>320</v>
      </c>
      <c r="T73" s="51"/>
      <c r="U73" s="51"/>
      <c r="V73" s="51">
        <f t="shared" si="23"/>
        <v>0</v>
      </c>
      <c r="W73" s="51"/>
      <c r="X73" s="51"/>
      <c r="Y73" s="51">
        <f t="shared" si="24"/>
        <v>0</v>
      </c>
    </row>
    <row r="74" spans="2:25" x14ac:dyDescent="0.35">
      <c r="B74" s="51" t="s">
        <v>326</v>
      </c>
      <c r="C74" s="51"/>
      <c r="D74" s="51"/>
      <c r="E74" s="51">
        <f t="shared" si="19"/>
        <v>0</v>
      </c>
      <c r="F74" s="51"/>
      <c r="G74" s="51"/>
      <c r="H74" s="51"/>
      <c r="I74" s="51">
        <f t="shared" si="20"/>
        <v>0</v>
      </c>
      <c r="J74" s="51"/>
      <c r="K74" s="51"/>
      <c r="L74" s="51">
        <f t="shared" si="21"/>
        <v>0</v>
      </c>
      <c r="P74" s="51"/>
      <c r="Q74" s="51"/>
      <c r="R74" s="51">
        <f t="shared" si="22"/>
        <v>0</v>
      </c>
      <c r="S74" s="51"/>
      <c r="T74" s="51"/>
      <c r="U74" s="51"/>
      <c r="V74" s="51">
        <f t="shared" si="23"/>
        <v>0</v>
      </c>
      <c r="W74" s="51"/>
      <c r="X74" s="51"/>
      <c r="Y74" s="51">
        <f t="shared" si="24"/>
        <v>0</v>
      </c>
    </row>
    <row r="75" spans="2:25" x14ac:dyDescent="0.35">
      <c r="B75" s="51"/>
      <c r="C75" s="51"/>
      <c r="D75" s="51"/>
      <c r="E75" s="51">
        <f>C75*D75</f>
        <v>0</v>
      </c>
      <c r="F75" s="51"/>
      <c r="G75" s="51"/>
      <c r="H75" s="51"/>
      <c r="I75" s="51">
        <f>G75*H75</f>
        <v>0</v>
      </c>
      <c r="J75" s="51"/>
      <c r="K75" s="51"/>
      <c r="L75" s="51">
        <f>J75*K75</f>
        <v>0</v>
      </c>
      <c r="O75" s="51"/>
      <c r="P75" s="51"/>
      <c r="Q75" s="51"/>
      <c r="R75" s="51">
        <f>P75*Q75</f>
        <v>0</v>
      </c>
      <c r="S75" s="51"/>
      <c r="T75" s="51"/>
      <c r="U75" s="51"/>
      <c r="V75" s="51">
        <f>T75*U75</f>
        <v>0</v>
      </c>
      <c r="W75" s="51"/>
      <c r="X75" s="51"/>
      <c r="Y75" s="51">
        <f>W75*X75</f>
        <v>0</v>
      </c>
    </row>
    <row r="76" spans="2:25" x14ac:dyDescent="0.35">
      <c r="B76" s="51"/>
      <c r="C76" s="51"/>
      <c r="D76" s="51"/>
      <c r="E76" s="51">
        <f>C76*D76</f>
        <v>0</v>
      </c>
      <c r="F76" s="51"/>
      <c r="G76" s="51"/>
      <c r="H76" s="51"/>
      <c r="I76" s="51">
        <f>G76*H76</f>
        <v>0</v>
      </c>
      <c r="J76" s="51"/>
      <c r="K76" s="51"/>
      <c r="L76" s="51">
        <f>J76*K76</f>
        <v>0</v>
      </c>
      <c r="O76" s="51"/>
      <c r="P76" s="51"/>
      <c r="Q76" s="51"/>
      <c r="R76" s="51">
        <f>P76*Q76</f>
        <v>0</v>
      </c>
      <c r="S76" s="51"/>
      <c r="T76" s="51"/>
      <c r="U76" s="51"/>
      <c r="V76" s="51">
        <f>T76*U76</f>
        <v>0</v>
      </c>
      <c r="W76" s="51"/>
      <c r="X76" s="51"/>
      <c r="Y76" s="51">
        <f>W76*X76</f>
        <v>0</v>
      </c>
    </row>
    <row r="77" spans="2:25" x14ac:dyDescent="0.35">
      <c r="B77" s="51" t="s">
        <v>323</v>
      </c>
      <c r="C77" s="51">
        <v>1.1000000000000001</v>
      </c>
      <c r="D77" s="51">
        <v>1</v>
      </c>
      <c r="E77" s="51">
        <f t="shared" ref="E77:E80" si="25">C77*D77</f>
        <v>1.1000000000000001</v>
      </c>
      <c r="F77" s="51"/>
      <c r="G77" s="51"/>
      <c r="H77" s="51"/>
      <c r="I77" s="51">
        <f t="shared" ref="I77:I85" si="26">G77*H77</f>
        <v>0</v>
      </c>
      <c r="J77" s="51"/>
      <c r="K77" s="51"/>
      <c r="L77" s="51">
        <f t="shared" ref="L77:L85" si="27">J77*K77</f>
        <v>0</v>
      </c>
      <c r="O77" s="51" t="s">
        <v>323</v>
      </c>
      <c r="P77" s="51">
        <v>1.1000000000000001</v>
      </c>
      <c r="Q77" s="51">
        <v>1</v>
      </c>
      <c r="R77" s="51">
        <f t="shared" ref="R77:R80" si="28">P77*Q77</f>
        <v>1.1000000000000001</v>
      </c>
      <c r="S77" s="51"/>
      <c r="T77" s="51"/>
      <c r="U77" s="51"/>
      <c r="V77" s="51">
        <f t="shared" ref="V77:V85" si="29">T77*U77</f>
        <v>0</v>
      </c>
      <c r="W77" s="51"/>
      <c r="X77" s="51"/>
      <c r="Y77" s="51">
        <f t="shared" ref="Y77:Y85" si="30">W77*X77</f>
        <v>0</v>
      </c>
    </row>
    <row r="78" spans="2:25" x14ac:dyDescent="0.35">
      <c r="B78" s="51" t="s">
        <v>327</v>
      </c>
      <c r="C78" s="51"/>
      <c r="D78" s="51"/>
      <c r="E78" s="51">
        <f t="shared" si="25"/>
        <v>0</v>
      </c>
      <c r="F78" s="51"/>
      <c r="G78" s="51"/>
      <c r="H78" s="51"/>
      <c r="I78" s="51">
        <f t="shared" si="26"/>
        <v>0</v>
      </c>
      <c r="J78" s="51"/>
      <c r="K78" s="51"/>
      <c r="L78" s="51">
        <f t="shared" si="27"/>
        <v>0</v>
      </c>
      <c r="O78" s="51" t="s">
        <v>327</v>
      </c>
      <c r="P78" s="51"/>
      <c r="Q78" s="51"/>
      <c r="R78" s="51">
        <f t="shared" si="28"/>
        <v>0</v>
      </c>
      <c r="S78" s="51"/>
      <c r="T78" s="51"/>
      <c r="U78" s="51"/>
      <c r="V78" s="51">
        <f t="shared" si="29"/>
        <v>0</v>
      </c>
      <c r="W78" s="51"/>
      <c r="X78" s="51"/>
      <c r="Y78" s="51">
        <f t="shared" si="30"/>
        <v>0</v>
      </c>
    </row>
    <row r="79" spans="2:25" x14ac:dyDescent="0.35">
      <c r="B79" s="51" t="s">
        <v>324</v>
      </c>
      <c r="C79" s="51"/>
      <c r="D79" s="51"/>
      <c r="E79" s="51">
        <f t="shared" si="25"/>
        <v>0</v>
      </c>
      <c r="F79" s="51"/>
      <c r="G79" s="51"/>
      <c r="H79" s="51"/>
      <c r="I79" s="51">
        <f t="shared" si="26"/>
        <v>0</v>
      </c>
      <c r="J79" s="51"/>
      <c r="K79" s="51"/>
      <c r="L79" s="51">
        <f t="shared" si="27"/>
        <v>0</v>
      </c>
      <c r="O79" s="51" t="s">
        <v>324</v>
      </c>
      <c r="P79" s="51"/>
      <c r="Q79" s="51"/>
      <c r="R79" s="51">
        <f t="shared" si="28"/>
        <v>0</v>
      </c>
      <c r="S79" s="51"/>
      <c r="T79" s="51"/>
      <c r="U79" s="51"/>
      <c r="V79" s="51">
        <f t="shared" si="29"/>
        <v>0</v>
      </c>
      <c r="W79" s="51"/>
      <c r="X79" s="51"/>
      <c r="Y79" s="51">
        <f t="shared" si="30"/>
        <v>0</v>
      </c>
    </row>
    <row r="80" spans="2:25" x14ac:dyDescent="0.35">
      <c r="B80" s="51" t="s">
        <v>325</v>
      </c>
      <c r="C80" s="51"/>
      <c r="D80" s="51"/>
      <c r="E80" s="51">
        <f t="shared" si="25"/>
        <v>0</v>
      </c>
      <c r="F80" s="51"/>
      <c r="G80" s="51"/>
      <c r="H80" s="51"/>
      <c r="I80" s="51">
        <f t="shared" si="26"/>
        <v>0</v>
      </c>
      <c r="J80" s="51"/>
      <c r="K80" s="51"/>
      <c r="L80" s="51">
        <f t="shared" si="27"/>
        <v>0</v>
      </c>
      <c r="O80" s="51" t="s">
        <v>325</v>
      </c>
      <c r="P80" s="51"/>
      <c r="Q80" s="51"/>
      <c r="R80" s="51">
        <f t="shared" si="28"/>
        <v>0</v>
      </c>
      <c r="S80" s="51"/>
      <c r="T80" s="51"/>
      <c r="U80" s="51"/>
      <c r="V80" s="51">
        <f t="shared" si="29"/>
        <v>0</v>
      </c>
      <c r="W80" s="51"/>
      <c r="X80" s="51"/>
      <c r="Y80" s="51">
        <f t="shared" si="30"/>
        <v>0</v>
      </c>
    </row>
    <row r="81" spans="1:25" x14ac:dyDescent="0.35">
      <c r="B81" s="51"/>
      <c r="C81" s="51"/>
      <c r="D81" s="51"/>
      <c r="E81" s="51">
        <f>C81*D81</f>
        <v>0</v>
      </c>
      <c r="F81" s="51"/>
      <c r="G81" s="51"/>
      <c r="H81" s="51"/>
      <c r="I81" s="51">
        <f t="shared" si="26"/>
        <v>0</v>
      </c>
      <c r="J81" s="51"/>
      <c r="K81" s="51"/>
      <c r="L81" s="51">
        <f t="shared" si="27"/>
        <v>0</v>
      </c>
      <c r="O81" s="51"/>
      <c r="P81" s="51"/>
      <c r="Q81" s="51"/>
      <c r="R81" s="51">
        <f>P81*Q81</f>
        <v>0</v>
      </c>
      <c r="S81" s="51"/>
      <c r="T81" s="51"/>
      <c r="U81" s="51"/>
      <c r="V81" s="51">
        <f t="shared" si="29"/>
        <v>0</v>
      </c>
      <c r="W81" s="51"/>
      <c r="X81" s="51"/>
      <c r="Y81" s="51">
        <f t="shared" si="30"/>
        <v>0</v>
      </c>
    </row>
    <row r="82" spans="1:25" x14ac:dyDescent="0.35">
      <c r="B82" s="51" t="s">
        <v>328</v>
      </c>
      <c r="C82" s="51"/>
      <c r="D82" s="51"/>
      <c r="E82" s="51">
        <f>C82*D82</f>
        <v>0</v>
      </c>
      <c r="F82" s="51"/>
      <c r="G82" s="51"/>
      <c r="H82" s="51"/>
      <c r="I82" s="51">
        <f t="shared" si="26"/>
        <v>0</v>
      </c>
      <c r="J82" s="51"/>
      <c r="K82" s="51"/>
      <c r="L82" s="51">
        <f t="shared" si="27"/>
        <v>0</v>
      </c>
      <c r="O82" s="51" t="s">
        <v>328</v>
      </c>
      <c r="P82" s="51"/>
      <c r="Q82" s="51"/>
      <c r="R82" s="51">
        <f>P82*Q82</f>
        <v>0</v>
      </c>
      <c r="S82" s="51"/>
      <c r="T82" s="51"/>
      <c r="U82" s="51"/>
      <c r="V82" s="51">
        <f t="shared" si="29"/>
        <v>0</v>
      </c>
      <c r="W82" s="51"/>
      <c r="X82" s="51"/>
      <c r="Y82" s="51">
        <f t="shared" si="30"/>
        <v>0</v>
      </c>
    </row>
    <row r="83" spans="1:25" x14ac:dyDescent="0.35">
      <c r="B83" s="51"/>
      <c r="C83" s="51"/>
      <c r="D83" s="51"/>
      <c r="E83" s="51">
        <f t="shared" ref="E83:E85" si="31">C83*D83</f>
        <v>0</v>
      </c>
      <c r="F83" s="51"/>
      <c r="G83" s="51"/>
      <c r="H83" s="51"/>
      <c r="I83" s="51">
        <f t="shared" si="26"/>
        <v>0</v>
      </c>
      <c r="J83" s="51"/>
      <c r="K83" s="51"/>
      <c r="L83" s="51">
        <f t="shared" si="27"/>
        <v>0</v>
      </c>
      <c r="O83" s="51"/>
      <c r="P83" s="51"/>
      <c r="Q83" s="51"/>
      <c r="R83" s="51">
        <f t="shared" ref="R83:R85" si="32">P83*Q83</f>
        <v>0</v>
      </c>
      <c r="S83" s="51"/>
      <c r="T83" s="51"/>
      <c r="U83" s="51"/>
      <c r="V83" s="51">
        <f t="shared" si="29"/>
        <v>0</v>
      </c>
      <c r="W83" s="51"/>
      <c r="X83" s="51"/>
      <c r="Y83" s="51">
        <f t="shared" si="30"/>
        <v>0</v>
      </c>
    </row>
    <row r="84" spans="1:25" x14ac:dyDescent="0.35">
      <c r="B84" s="51"/>
      <c r="C84" s="51"/>
      <c r="D84" s="51"/>
      <c r="E84" s="51">
        <f t="shared" si="31"/>
        <v>0</v>
      </c>
      <c r="F84" s="51"/>
      <c r="G84" s="51"/>
      <c r="H84" s="51"/>
      <c r="I84" s="51">
        <f t="shared" si="26"/>
        <v>0</v>
      </c>
      <c r="J84" s="51"/>
      <c r="K84" s="51"/>
      <c r="L84" s="51">
        <f t="shared" si="27"/>
        <v>0</v>
      </c>
      <c r="O84" s="51"/>
      <c r="P84" s="51"/>
      <c r="Q84" s="51"/>
      <c r="R84" s="51">
        <f t="shared" si="32"/>
        <v>0</v>
      </c>
      <c r="S84" s="51"/>
      <c r="T84" s="51"/>
      <c r="U84" s="51"/>
      <c r="V84" s="51">
        <f t="shared" si="29"/>
        <v>0</v>
      </c>
      <c r="W84" s="51"/>
      <c r="X84" s="51"/>
      <c r="Y84" s="51">
        <f t="shared" si="30"/>
        <v>0</v>
      </c>
    </row>
    <row r="85" spans="1:25" x14ac:dyDescent="0.35">
      <c r="B85" s="51"/>
      <c r="C85" s="51"/>
      <c r="D85" s="51"/>
      <c r="E85" s="51">
        <f t="shared" si="31"/>
        <v>0</v>
      </c>
      <c r="F85" s="51"/>
      <c r="G85" s="51"/>
      <c r="H85" s="51"/>
      <c r="I85" s="51">
        <f t="shared" si="26"/>
        <v>0</v>
      </c>
      <c r="J85" s="51"/>
      <c r="K85" s="51"/>
      <c r="L85" s="51">
        <f t="shared" si="27"/>
        <v>0</v>
      </c>
      <c r="O85" s="51"/>
      <c r="P85" s="51"/>
      <c r="Q85" s="51"/>
      <c r="R85" s="51">
        <f t="shared" si="32"/>
        <v>0</v>
      </c>
      <c r="S85" s="51"/>
      <c r="T85" s="51"/>
      <c r="U85" s="51"/>
      <c r="V85" s="51">
        <f t="shared" si="29"/>
        <v>0</v>
      </c>
      <c r="W85" s="51"/>
      <c r="X85" s="51"/>
      <c r="Y85" s="51">
        <f t="shared" si="30"/>
        <v>0</v>
      </c>
    </row>
    <row r="86" spans="1:25" x14ac:dyDescent="0.35">
      <c r="B86" s="51" t="s">
        <v>150</v>
      </c>
      <c r="C86" s="51"/>
      <c r="D86" s="51">
        <f>E86*10.764</f>
        <v>965.23694279999972</v>
      </c>
      <c r="E86" s="68">
        <f>SUM(E50:E85)</f>
        <v>89.672699999999978</v>
      </c>
      <c r="F86" s="51"/>
      <c r="G86" s="51"/>
      <c r="H86" s="51">
        <f>I86*10.764</f>
        <v>62.049077999999994</v>
      </c>
      <c r="I86" s="67">
        <f>SUM(I50:I85)</f>
        <v>5.7645</v>
      </c>
      <c r="J86" s="51"/>
      <c r="K86" s="51">
        <f>L86*10.764</f>
        <v>0</v>
      </c>
      <c r="L86" s="66">
        <f>SUM(L50:L85)</f>
        <v>0</v>
      </c>
      <c r="O86" s="51" t="s">
        <v>150</v>
      </c>
      <c r="P86" s="51"/>
      <c r="Q86" s="51">
        <f>R86*10.764</f>
        <v>1277.1303011999996</v>
      </c>
      <c r="R86" s="68">
        <f>SUM(R50:R85)</f>
        <v>118.64829999999996</v>
      </c>
      <c r="S86" s="51"/>
      <c r="T86" s="51"/>
      <c r="U86" s="51">
        <f>V86*10.764</f>
        <v>62.049077999999994</v>
      </c>
      <c r="V86" s="67">
        <f>SUM(V50:V85)</f>
        <v>5.7645</v>
      </c>
      <c r="W86" s="51"/>
      <c r="X86" s="51">
        <f>Y86*10.764</f>
        <v>0</v>
      </c>
      <c r="Y86" s="66">
        <f>SUM(Y50:Y85)</f>
        <v>0</v>
      </c>
    </row>
    <row r="88" spans="1:25" x14ac:dyDescent="0.35">
      <c r="D88" s="50">
        <f>D86+H86</f>
        <v>1027.2860207999997</v>
      </c>
      <c r="E88" s="50">
        <f>E86+I86</f>
        <v>95.437199999999976</v>
      </c>
      <c r="Q88" s="50">
        <f>Q86+U86</f>
        <v>1339.1793791999996</v>
      </c>
      <c r="R88" s="50">
        <f>R86+V86</f>
        <v>124.41279999999996</v>
      </c>
    </row>
    <row r="90" spans="1:25" ht="102.65" customHeight="1" x14ac:dyDescent="0.35">
      <c r="B90" s="63" t="s">
        <v>304</v>
      </c>
      <c r="C90" s="249" t="s">
        <v>443</v>
      </c>
      <c r="D90" s="249"/>
      <c r="O90" s="63" t="s">
        <v>304</v>
      </c>
      <c r="P90" s="250" t="s">
        <v>477</v>
      </c>
      <c r="Q90" s="251"/>
      <c r="R90" s="251"/>
      <c r="S90" s="251"/>
      <c r="T90" s="251"/>
      <c r="U90" s="251"/>
      <c r="V90" s="251"/>
      <c r="W90" s="252"/>
    </row>
    <row r="91" spans="1:25" x14ac:dyDescent="0.35">
      <c r="D91" s="64"/>
      <c r="E91" s="64"/>
      <c r="F91" s="64"/>
      <c r="G91" s="64"/>
      <c r="H91" s="64"/>
      <c r="I91" s="64"/>
      <c r="Q91" s="64"/>
      <c r="R91" s="64"/>
      <c r="S91" s="64"/>
      <c r="T91" s="64"/>
      <c r="U91" s="64"/>
      <c r="V91" s="64"/>
    </row>
    <row r="92" spans="1:25" x14ac:dyDescent="0.35">
      <c r="A92" s="63" t="s">
        <v>66</v>
      </c>
      <c r="B92" s="65" t="s">
        <v>305</v>
      </c>
      <c r="C92" s="247" t="s">
        <v>306</v>
      </c>
      <c r="D92" s="247"/>
      <c r="E92" s="247"/>
      <c r="F92" s="65"/>
      <c r="G92" s="248" t="s">
        <v>307</v>
      </c>
      <c r="H92" s="248"/>
      <c r="I92" s="248"/>
      <c r="J92" s="246" t="s">
        <v>308</v>
      </c>
      <c r="K92" s="246"/>
      <c r="L92" s="246"/>
      <c r="N92" s="63" t="s">
        <v>66</v>
      </c>
      <c r="O92" s="65" t="s">
        <v>305</v>
      </c>
      <c r="P92" s="247" t="s">
        <v>306</v>
      </c>
      <c r="Q92" s="247"/>
      <c r="R92" s="247"/>
      <c r="S92" s="65"/>
      <c r="T92" s="248" t="s">
        <v>307</v>
      </c>
      <c r="U92" s="248"/>
      <c r="V92" s="248"/>
      <c r="W92" s="246" t="s">
        <v>308</v>
      </c>
      <c r="X92" s="246"/>
      <c r="Y92" s="246"/>
    </row>
    <row r="93" spans="1:25" x14ac:dyDescent="0.35">
      <c r="A93" s="63" t="s">
        <v>452</v>
      </c>
      <c r="B93" s="65"/>
      <c r="C93" s="65" t="s">
        <v>309</v>
      </c>
      <c r="D93" s="65" t="s">
        <v>310</v>
      </c>
      <c r="E93" s="65" t="s">
        <v>311</v>
      </c>
      <c r="F93" s="65"/>
      <c r="G93" s="65" t="s">
        <v>309</v>
      </c>
      <c r="H93" s="65" t="s">
        <v>310</v>
      </c>
      <c r="I93" s="65" t="s">
        <v>311</v>
      </c>
      <c r="J93" s="65" t="s">
        <v>309</v>
      </c>
      <c r="K93" s="65" t="s">
        <v>310</v>
      </c>
      <c r="L93" s="65" t="s">
        <v>311</v>
      </c>
      <c r="N93" s="63" t="s">
        <v>484</v>
      </c>
      <c r="O93" s="65"/>
      <c r="P93" s="65" t="s">
        <v>309</v>
      </c>
      <c r="Q93" s="65" t="s">
        <v>310</v>
      </c>
      <c r="R93" s="65" t="s">
        <v>311</v>
      </c>
      <c r="S93" s="65"/>
      <c r="T93" s="65" t="s">
        <v>309</v>
      </c>
      <c r="U93" s="65" t="s">
        <v>310</v>
      </c>
      <c r="V93" s="65" t="s">
        <v>311</v>
      </c>
      <c r="W93" s="65" t="s">
        <v>309</v>
      </c>
      <c r="X93" s="65" t="s">
        <v>310</v>
      </c>
      <c r="Y93" s="65" t="s">
        <v>311</v>
      </c>
    </row>
    <row r="94" spans="1:25" x14ac:dyDescent="0.35">
      <c r="B94" s="51" t="s">
        <v>312</v>
      </c>
      <c r="C94" s="51">
        <v>2.65</v>
      </c>
      <c r="D94" s="51">
        <v>0.65</v>
      </c>
      <c r="E94" s="51">
        <f>C94*D94</f>
        <v>1.7224999999999999</v>
      </c>
      <c r="F94" s="51" t="s">
        <v>329</v>
      </c>
      <c r="G94" s="51">
        <v>3.25</v>
      </c>
      <c r="H94" s="51">
        <v>1.53</v>
      </c>
      <c r="I94" s="51">
        <f>G94*H94</f>
        <v>4.9725000000000001</v>
      </c>
      <c r="J94" s="51"/>
      <c r="K94" s="51"/>
      <c r="L94" s="51">
        <f>J94*K94</f>
        <v>0</v>
      </c>
      <c r="O94" s="51" t="s">
        <v>312</v>
      </c>
      <c r="P94" s="51">
        <v>3.35</v>
      </c>
      <c r="Q94" s="51">
        <v>6.09</v>
      </c>
      <c r="R94" s="51">
        <f>P94*Q94</f>
        <v>20.401499999999999</v>
      </c>
      <c r="S94" s="51" t="s">
        <v>465</v>
      </c>
      <c r="T94" s="51">
        <v>3.15</v>
      </c>
      <c r="U94" s="51">
        <v>1.83</v>
      </c>
      <c r="V94" s="51">
        <f>T94*U94</f>
        <v>5.7645</v>
      </c>
      <c r="W94" s="51"/>
      <c r="X94" s="51"/>
      <c r="Y94" s="51">
        <f>W94*X94</f>
        <v>0</v>
      </c>
    </row>
    <row r="95" spans="1:25" x14ac:dyDescent="0.35">
      <c r="B95" s="51"/>
      <c r="C95" s="51">
        <v>2.96</v>
      </c>
      <c r="D95" s="51">
        <v>0.8</v>
      </c>
      <c r="E95" s="51">
        <f t="shared" ref="E95:E112" si="33">C95*D95</f>
        <v>2.3679999999999999</v>
      </c>
      <c r="F95" s="51" t="s">
        <v>329</v>
      </c>
      <c r="G95" s="51"/>
      <c r="H95" s="51"/>
      <c r="I95" s="51">
        <f t="shared" ref="I95:I112" si="34">G95*H95</f>
        <v>0</v>
      </c>
      <c r="J95" s="51"/>
      <c r="K95" s="51"/>
      <c r="L95" s="51">
        <f t="shared" ref="L95:L112" si="35">J95*K95</f>
        <v>0</v>
      </c>
      <c r="O95" s="51"/>
      <c r="P95" s="51">
        <v>1.83</v>
      </c>
      <c r="Q95" s="51">
        <v>1.3</v>
      </c>
      <c r="R95" s="51">
        <f t="shared" ref="R95:R112" si="36">P95*Q95</f>
        <v>2.379</v>
      </c>
      <c r="S95" s="51" t="s">
        <v>329</v>
      </c>
      <c r="T95" s="51"/>
      <c r="U95" s="51"/>
      <c r="V95" s="51">
        <f t="shared" ref="V95:V112" si="37">T95*U95</f>
        <v>0</v>
      </c>
      <c r="W95" s="51"/>
      <c r="X95" s="51"/>
      <c r="Y95" s="51">
        <f t="shared" ref="Y95:Y112" si="38">W95*X95</f>
        <v>0</v>
      </c>
    </row>
    <row r="96" spans="1:25" x14ac:dyDescent="0.35">
      <c r="B96" s="51"/>
      <c r="C96" s="51">
        <v>3.35</v>
      </c>
      <c r="D96" s="51">
        <v>5.58</v>
      </c>
      <c r="E96" s="51">
        <f t="shared" si="33"/>
        <v>18.693000000000001</v>
      </c>
      <c r="F96" s="51"/>
      <c r="G96" s="51"/>
      <c r="H96" s="51"/>
      <c r="I96" s="51">
        <f t="shared" si="34"/>
        <v>0</v>
      </c>
      <c r="J96" s="51"/>
      <c r="K96" s="51"/>
      <c r="L96" s="51">
        <f t="shared" si="35"/>
        <v>0</v>
      </c>
      <c r="O96" s="51" t="s">
        <v>426</v>
      </c>
      <c r="P96" s="51">
        <v>0.91</v>
      </c>
      <c r="Q96" s="51">
        <v>3.39</v>
      </c>
      <c r="R96" s="51">
        <f t="shared" si="36"/>
        <v>3.0849000000000002</v>
      </c>
      <c r="S96" s="51"/>
      <c r="T96" s="51"/>
      <c r="U96" s="51"/>
      <c r="V96" s="51">
        <f t="shared" si="37"/>
        <v>0</v>
      </c>
      <c r="W96" s="51"/>
      <c r="X96" s="51"/>
      <c r="Y96" s="51">
        <f t="shared" si="38"/>
        <v>0</v>
      </c>
    </row>
    <row r="97" spans="2:25" x14ac:dyDescent="0.35">
      <c r="B97" s="51" t="s">
        <v>426</v>
      </c>
      <c r="C97" s="51">
        <v>0.91</v>
      </c>
      <c r="D97" s="51">
        <v>2.63</v>
      </c>
      <c r="E97" s="51">
        <f t="shared" si="33"/>
        <v>2.3933</v>
      </c>
      <c r="F97" s="51" t="s">
        <v>313</v>
      </c>
      <c r="G97" s="51"/>
      <c r="H97" s="51"/>
      <c r="I97" s="51">
        <f t="shared" si="34"/>
        <v>0</v>
      </c>
      <c r="J97" s="51"/>
      <c r="K97" s="51"/>
      <c r="L97" s="51">
        <f t="shared" si="35"/>
        <v>0</v>
      </c>
      <c r="O97" s="51"/>
      <c r="P97" s="51"/>
      <c r="Q97" s="51"/>
      <c r="R97" s="51">
        <f t="shared" si="36"/>
        <v>0</v>
      </c>
      <c r="S97" s="51" t="s">
        <v>313</v>
      </c>
      <c r="T97" s="51"/>
      <c r="U97" s="51"/>
      <c r="V97" s="51">
        <f t="shared" si="37"/>
        <v>0</v>
      </c>
      <c r="W97" s="51"/>
      <c r="X97" s="51"/>
      <c r="Y97" s="51">
        <f t="shared" si="38"/>
        <v>0</v>
      </c>
    </row>
    <row r="98" spans="2:25" x14ac:dyDescent="0.35">
      <c r="B98" s="51" t="s">
        <v>314</v>
      </c>
      <c r="C98" s="51">
        <v>2.44</v>
      </c>
      <c r="D98" s="51">
        <v>3.05</v>
      </c>
      <c r="E98" s="51">
        <f t="shared" si="33"/>
        <v>7.4419999999999993</v>
      </c>
      <c r="F98" s="51" t="s">
        <v>313</v>
      </c>
      <c r="G98" s="51"/>
      <c r="H98" s="51"/>
      <c r="I98" s="51">
        <f t="shared" si="34"/>
        <v>0</v>
      </c>
      <c r="J98" s="51"/>
      <c r="K98" s="51"/>
      <c r="L98" s="51">
        <f t="shared" si="35"/>
        <v>0</v>
      </c>
      <c r="O98" s="51" t="s">
        <v>314</v>
      </c>
      <c r="P98" s="51">
        <v>2.44</v>
      </c>
      <c r="Q98" s="51">
        <v>3.05</v>
      </c>
      <c r="R98" s="51">
        <f t="shared" si="36"/>
        <v>7.4419999999999993</v>
      </c>
      <c r="S98" s="51" t="s">
        <v>313</v>
      </c>
      <c r="T98" s="51"/>
      <c r="U98" s="51"/>
      <c r="V98" s="51">
        <f t="shared" si="37"/>
        <v>0</v>
      </c>
      <c r="W98" s="51"/>
      <c r="X98" s="51"/>
      <c r="Y98" s="51">
        <f t="shared" si="38"/>
        <v>0</v>
      </c>
    </row>
    <row r="99" spans="2:25" x14ac:dyDescent="0.35">
      <c r="B99" s="51" t="s">
        <v>427</v>
      </c>
      <c r="C99" s="51">
        <v>2.44</v>
      </c>
      <c r="D99" s="51">
        <v>1.23</v>
      </c>
      <c r="E99" s="51">
        <f t="shared" si="33"/>
        <v>3.0011999999999999</v>
      </c>
      <c r="F99" s="51" t="s">
        <v>315</v>
      </c>
      <c r="G99" s="51"/>
      <c r="H99" s="51"/>
      <c r="I99" s="51">
        <f t="shared" si="34"/>
        <v>0</v>
      </c>
      <c r="J99" s="51"/>
      <c r="K99" s="51"/>
      <c r="L99" s="51">
        <f t="shared" si="35"/>
        <v>0</v>
      </c>
      <c r="O99" s="51" t="s">
        <v>427</v>
      </c>
      <c r="P99" s="51">
        <v>2.44</v>
      </c>
      <c r="Q99" s="51">
        <v>1.23</v>
      </c>
      <c r="R99" s="51">
        <f t="shared" si="36"/>
        <v>3.0011999999999999</v>
      </c>
      <c r="S99" s="51" t="s">
        <v>315</v>
      </c>
      <c r="T99" s="51"/>
      <c r="U99" s="51"/>
      <c r="V99" s="51">
        <f t="shared" si="37"/>
        <v>0</v>
      </c>
      <c r="W99" s="51"/>
      <c r="X99" s="51"/>
      <c r="Y99" s="51">
        <f t="shared" si="38"/>
        <v>0</v>
      </c>
    </row>
    <row r="100" spans="2:25" x14ac:dyDescent="0.35">
      <c r="B100" s="51"/>
      <c r="C100" s="51"/>
      <c r="D100" s="51"/>
      <c r="E100" s="51">
        <f t="shared" si="33"/>
        <v>0</v>
      </c>
      <c r="F100" s="51"/>
      <c r="G100" s="51"/>
      <c r="H100" s="51"/>
      <c r="I100" s="51">
        <f t="shared" si="34"/>
        <v>0</v>
      </c>
      <c r="J100" s="51"/>
      <c r="K100" s="51"/>
      <c r="L100" s="51">
        <f t="shared" si="35"/>
        <v>0</v>
      </c>
      <c r="O100" s="51"/>
      <c r="P100" s="51"/>
      <c r="Q100" s="51"/>
      <c r="R100" s="51">
        <f t="shared" si="36"/>
        <v>0</v>
      </c>
      <c r="S100" s="51"/>
      <c r="T100" s="51"/>
      <c r="U100" s="51"/>
      <c r="V100" s="51">
        <f t="shared" si="37"/>
        <v>0</v>
      </c>
      <c r="W100" s="51"/>
      <c r="X100" s="51"/>
      <c r="Y100" s="51">
        <f t="shared" si="38"/>
        <v>0</v>
      </c>
    </row>
    <row r="101" spans="2:25" x14ac:dyDescent="0.35">
      <c r="B101" s="51"/>
      <c r="C101" s="51"/>
      <c r="D101" s="51"/>
      <c r="E101" s="51">
        <f t="shared" si="33"/>
        <v>0</v>
      </c>
      <c r="F101" s="51"/>
      <c r="G101" s="51"/>
      <c r="H101" s="51"/>
      <c r="I101" s="51">
        <f t="shared" si="34"/>
        <v>0</v>
      </c>
      <c r="J101" s="51"/>
      <c r="K101" s="51"/>
      <c r="L101" s="51">
        <f t="shared" si="35"/>
        <v>0</v>
      </c>
      <c r="O101" s="51"/>
      <c r="P101" s="51"/>
      <c r="Q101" s="51"/>
      <c r="R101" s="51">
        <f t="shared" si="36"/>
        <v>0</v>
      </c>
      <c r="S101" s="51"/>
      <c r="T101" s="51"/>
      <c r="U101" s="51"/>
      <c r="V101" s="51">
        <f t="shared" si="37"/>
        <v>0</v>
      </c>
      <c r="W101" s="51"/>
      <c r="X101" s="51"/>
      <c r="Y101" s="51">
        <f t="shared" si="38"/>
        <v>0</v>
      </c>
    </row>
    <row r="102" spans="2:25" x14ac:dyDescent="0.35">
      <c r="B102" s="51" t="s">
        <v>316</v>
      </c>
      <c r="C102" s="51">
        <v>1.39</v>
      </c>
      <c r="D102" s="51">
        <v>0.6</v>
      </c>
      <c r="E102" s="51">
        <f t="shared" si="33"/>
        <v>0.83399999999999996</v>
      </c>
      <c r="F102" s="51" t="s">
        <v>313</v>
      </c>
      <c r="G102" s="51"/>
      <c r="H102" s="51"/>
      <c r="I102" s="51">
        <f t="shared" si="34"/>
        <v>0</v>
      </c>
      <c r="J102" s="51"/>
      <c r="K102" s="51"/>
      <c r="L102" s="51">
        <f t="shared" si="35"/>
        <v>0</v>
      </c>
      <c r="O102" s="51" t="s">
        <v>316</v>
      </c>
      <c r="P102" s="51">
        <v>3.22</v>
      </c>
      <c r="Q102" s="51">
        <v>3.76</v>
      </c>
      <c r="R102" s="51">
        <f t="shared" si="36"/>
        <v>12.107200000000001</v>
      </c>
      <c r="S102" s="51" t="s">
        <v>313</v>
      </c>
      <c r="T102" s="51"/>
      <c r="U102" s="51"/>
      <c r="V102" s="51">
        <f t="shared" si="37"/>
        <v>0</v>
      </c>
      <c r="W102" s="51"/>
      <c r="X102" s="51"/>
      <c r="Y102" s="51">
        <f t="shared" si="38"/>
        <v>0</v>
      </c>
    </row>
    <row r="103" spans="2:25" x14ac:dyDescent="0.35">
      <c r="B103" s="51"/>
      <c r="C103" s="51">
        <v>3.22</v>
      </c>
      <c r="D103" s="51">
        <v>3.05</v>
      </c>
      <c r="E103" s="51">
        <f t="shared" si="33"/>
        <v>9.8209999999999997</v>
      </c>
      <c r="F103" s="51" t="s">
        <v>315</v>
      </c>
      <c r="G103" s="51"/>
      <c r="H103" s="51"/>
      <c r="I103" s="51">
        <f t="shared" si="34"/>
        <v>0</v>
      </c>
      <c r="J103" s="51"/>
      <c r="K103" s="51"/>
      <c r="L103" s="51">
        <f t="shared" si="35"/>
        <v>0</v>
      </c>
      <c r="O103" s="51"/>
      <c r="P103" s="51"/>
      <c r="Q103" s="51"/>
      <c r="R103" s="51">
        <f t="shared" si="36"/>
        <v>0</v>
      </c>
      <c r="S103" s="51" t="s">
        <v>315</v>
      </c>
      <c r="T103" s="51"/>
      <c r="U103" s="51"/>
      <c r="V103" s="51">
        <f t="shared" si="37"/>
        <v>0</v>
      </c>
      <c r="W103" s="51"/>
      <c r="X103" s="51"/>
      <c r="Y103" s="51">
        <f t="shared" si="38"/>
        <v>0</v>
      </c>
    </row>
    <row r="104" spans="2:25" x14ac:dyDescent="0.35">
      <c r="B104" s="51"/>
      <c r="C104" s="51">
        <v>2.89</v>
      </c>
      <c r="D104" s="51">
        <v>0.5</v>
      </c>
      <c r="E104" s="51">
        <f t="shared" si="33"/>
        <v>1.4450000000000001</v>
      </c>
      <c r="F104" s="51"/>
      <c r="G104" s="51"/>
      <c r="H104" s="51"/>
      <c r="I104" s="51">
        <f t="shared" si="34"/>
        <v>0</v>
      </c>
      <c r="J104" s="51"/>
      <c r="K104" s="51"/>
      <c r="L104" s="51">
        <f t="shared" si="35"/>
        <v>0</v>
      </c>
      <c r="O104" s="51"/>
      <c r="P104" s="51"/>
      <c r="Q104" s="51"/>
      <c r="R104" s="51">
        <f t="shared" si="36"/>
        <v>0</v>
      </c>
      <c r="S104" s="51"/>
      <c r="T104" s="51"/>
      <c r="U104" s="51"/>
      <c r="V104" s="51">
        <f t="shared" si="37"/>
        <v>0</v>
      </c>
      <c r="W104" s="51"/>
      <c r="X104" s="51"/>
      <c r="Y104" s="51">
        <f t="shared" si="38"/>
        <v>0</v>
      </c>
    </row>
    <row r="105" spans="2:25" x14ac:dyDescent="0.35">
      <c r="B105" s="51"/>
      <c r="C105" s="51">
        <v>3.12</v>
      </c>
      <c r="D105" s="51">
        <v>0.76</v>
      </c>
      <c r="E105" s="51">
        <f t="shared" si="33"/>
        <v>2.3712</v>
      </c>
      <c r="F105" s="51"/>
      <c r="G105" s="51"/>
      <c r="H105" s="51"/>
      <c r="I105" s="51">
        <f t="shared" si="34"/>
        <v>0</v>
      </c>
      <c r="J105" s="51"/>
      <c r="K105" s="51"/>
      <c r="L105" s="51">
        <f t="shared" si="35"/>
        <v>0</v>
      </c>
      <c r="O105" s="51"/>
      <c r="P105" s="51"/>
      <c r="Q105" s="51"/>
      <c r="R105" s="51">
        <f t="shared" si="36"/>
        <v>0</v>
      </c>
      <c r="S105" s="51"/>
      <c r="T105" s="51"/>
      <c r="U105" s="51"/>
      <c r="V105" s="51">
        <f t="shared" si="37"/>
        <v>0</v>
      </c>
      <c r="W105" s="51"/>
      <c r="X105" s="51"/>
      <c r="Y105" s="51">
        <f t="shared" si="38"/>
        <v>0</v>
      </c>
    </row>
    <row r="106" spans="2:25" x14ac:dyDescent="0.35">
      <c r="B106" s="51" t="s">
        <v>317</v>
      </c>
      <c r="C106" s="51">
        <v>2.09</v>
      </c>
      <c r="D106" s="51">
        <v>0.6</v>
      </c>
      <c r="E106" s="51">
        <f t="shared" si="33"/>
        <v>1.2539999999999998</v>
      </c>
      <c r="F106" s="51" t="s">
        <v>313</v>
      </c>
      <c r="G106" s="51"/>
      <c r="H106" s="51"/>
      <c r="I106" s="51">
        <f t="shared" si="34"/>
        <v>0</v>
      </c>
      <c r="J106" s="51"/>
      <c r="K106" s="51"/>
      <c r="L106" s="51">
        <f t="shared" si="35"/>
        <v>0</v>
      </c>
      <c r="O106" s="51" t="s">
        <v>317</v>
      </c>
      <c r="P106" s="51">
        <v>3.2</v>
      </c>
      <c r="Q106" s="51">
        <v>3.05</v>
      </c>
      <c r="R106" s="51">
        <f t="shared" si="36"/>
        <v>9.76</v>
      </c>
      <c r="S106" s="51" t="s">
        <v>313</v>
      </c>
      <c r="T106" s="51"/>
      <c r="U106" s="51"/>
      <c r="V106" s="51">
        <f t="shared" si="37"/>
        <v>0</v>
      </c>
      <c r="W106" s="51"/>
      <c r="X106" s="51"/>
      <c r="Y106" s="51">
        <f t="shared" si="38"/>
        <v>0</v>
      </c>
    </row>
    <row r="107" spans="2:25" x14ac:dyDescent="0.35">
      <c r="B107" s="51"/>
      <c r="C107" s="51">
        <v>3.2</v>
      </c>
      <c r="D107" s="51">
        <v>3.05</v>
      </c>
      <c r="E107" s="51">
        <f t="shared" si="33"/>
        <v>9.76</v>
      </c>
      <c r="F107" s="51" t="s">
        <v>315</v>
      </c>
      <c r="G107" s="51"/>
      <c r="H107" s="51"/>
      <c r="I107" s="51">
        <f t="shared" si="34"/>
        <v>0</v>
      </c>
      <c r="J107" s="51"/>
      <c r="K107" s="51"/>
      <c r="L107" s="51">
        <f t="shared" si="35"/>
        <v>0</v>
      </c>
      <c r="O107" s="51"/>
      <c r="P107" s="51">
        <v>0.63</v>
      </c>
      <c r="Q107" s="51">
        <v>1</v>
      </c>
      <c r="R107" s="51">
        <f t="shared" si="36"/>
        <v>0.63</v>
      </c>
      <c r="S107" s="51" t="s">
        <v>315</v>
      </c>
      <c r="T107" s="51"/>
      <c r="U107" s="51"/>
      <c r="V107" s="51">
        <f t="shared" si="37"/>
        <v>0</v>
      </c>
      <c r="W107" s="51"/>
      <c r="X107" s="51"/>
      <c r="Y107" s="51">
        <f t="shared" si="38"/>
        <v>0</v>
      </c>
    </row>
    <row r="108" spans="2:25" x14ac:dyDescent="0.35">
      <c r="B108" s="51"/>
      <c r="C108" s="51">
        <v>0.85</v>
      </c>
      <c r="D108" s="51">
        <v>1</v>
      </c>
      <c r="E108" s="51">
        <f t="shared" si="33"/>
        <v>0.85</v>
      </c>
      <c r="F108" s="51"/>
      <c r="G108" s="51"/>
      <c r="H108" s="51"/>
      <c r="I108" s="51">
        <f t="shared" si="34"/>
        <v>0</v>
      </c>
      <c r="J108" s="51"/>
      <c r="K108" s="51"/>
      <c r="L108" s="51">
        <f t="shared" si="35"/>
        <v>0</v>
      </c>
      <c r="O108" s="51"/>
      <c r="P108" s="51">
        <v>2.35</v>
      </c>
      <c r="Q108" s="51">
        <v>0.6</v>
      </c>
      <c r="R108" s="51">
        <f t="shared" si="36"/>
        <v>1.41</v>
      </c>
      <c r="S108" s="51"/>
      <c r="T108" s="51"/>
      <c r="U108" s="51"/>
      <c r="V108" s="51">
        <f t="shared" si="37"/>
        <v>0</v>
      </c>
      <c r="W108" s="51"/>
      <c r="X108" s="51"/>
      <c r="Y108" s="51">
        <f t="shared" si="38"/>
        <v>0</v>
      </c>
    </row>
    <row r="109" spans="2:25" x14ac:dyDescent="0.35">
      <c r="B109" s="51" t="s">
        <v>318</v>
      </c>
      <c r="C109" s="51"/>
      <c r="D109" s="51"/>
      <c r="E109" s="51">
        <f t="shared" si="33"/>
        <v>0</v>
      </c>
      <c r="F109" s="51" t="s">
        <v>313</v>
      </c>
      <c r="G109" s="51"/>
      <c r="H109" s="51"/>
      <c r="I109" s="51">
        <f t="shared" si="34"/>
        <v>0</v>
      </c>
      <c r="J109" s="51"/>
      <c r="K109" s="51"/>
      <c r="L109" s="51">
        <f t="shared" si="35"/>
        <v>0</v>
      </c>
      <c r="O109" s="51" t="s">
        <v>458</v>
      </c>
      <c r="P109" s="51">
        <v>2.1800000000000002</v>
      </c>
      <c r="Q109" s="51">
        <v>2.29</v>
      </c>
      <c r="R109" s="51">
        <f t="shared" si="36"/>
        <v>4.9922000000000004</v>
      </c>
      <c r="S109" s="51" t="s">
        <v>313</v>
      </c>
      <c r="T109" s="51"/>
      <c r="U109" s="51"/>
      <c r="V109" s="51">
        <f t="shared" si="37"/>
        <v>0</v>
      </c>
      <c r="W109" s="51"/>
      <c r="X109" s="51"/>
      <c r="Y109" s="51">
        <f t="shared" si="38"/>
        <v>0</v>
      </c>
    </row>
    <row r="110" spans="2:25" x14ac:dyDescent="0.35">
      <c r="B110" s="51"/>
      <c r="C110" s="51"/>
      <c r="D110" s="51"/>
      <c r="E110" s="51">
        <f t="shared" si="33"/>
        <v>0</v>
      </c>
      <c r="F110" s="51" t="s">
        <v>315</v>
      </c>
      <c r="G110" s="51"/>
      <c r="H110" s="51"/>
      <c r="I110" s="51">
        <f t="shared" si="34"/>
        <v>0</v>
      </c>
      <c r="J110" s="51"/>
      <c r="K110" s="51"/>
      <c r="L110" s="51">
        <f t="shared" si="35"/>
        <v>0</v>
      </c>
      <c r="O110" s="51"/>
      <c r="P110" s="51"/>
      <c r="Q110" s="51"/>
      <c r="R110" s="51">
        <f t="shared" si="36"/>
        <v>0</v>
      </c>
      <c r="S110" s="51" t="s">
        <v>315</v>
      </c>
      <c r="T110" s="51"/>
      <c r="U110" s="51"/>
      <c r="V110" s="51">
        <f t="shared" si="37"/>
        <v>0</v>
      </c>
      <c r="W110" s="51"/>
      <c r="X110" s="51"/>
      <c r="Y110" s="51">
        <f t="shared" si="38"/>
        <v>0</v>
      </c>
    </row>
    <row r="111" spans="2:25" x14ac:dyDescent="0.35">
      <c r="B111" s="51"/>
      <c r="C111" s="51"/>
      <c r="D111" s="51"/>
      <c r="E111" s="51">
        <f t="shared" si="33"/>
        <v>0</v>
      </c>
      <c r="F111" s="51"/>
      <c r="G111" s="51"/>
      <c r="H111" s="51"/>
      <c r="I111" s="51">
        <f t="shared" si="34"/>
        <v>0</v>
      </c>
      <c r="J111" s="51"/>
      <c r="K111" s="51"/>
      <c r="L111" s="51">
        <f t="shared" si="35"/>
        <v>0</v>
      </c>
      <c r="O111" s="51"/>
      <c r="P111" s="51"/>
      <c r="Q111" s="51"/>
      <c r="R111" s="51">
        <f t="shared" si="36"/>
        <v>0</v>
      </c>
      <c r="S111" s="51"/>
      <c r="T111" s="51"/>
      <c r="U111" s="51"/>
      <c r="V111" s="51">
        <f t="shared" si="37"/>
        <v>0</v>
      </c>
      <c r="W111" s="51"/>
      <c r="X111" s="51"/>
      <c r="Y111" s="51">
        <f t="shared" si="38"/>
        <v>0</v>
      </c>
    </row>
    <row r="112" spans="2:25" x14ac:dyDescent="0.35">
      <c r="B112" s="51" t="s">
        <v>319</v>
      </c>
      <c r="C112" s="51"/>
      <c r="D112" s="51"/>
      <c r="E112" s="51">
        <f t="shared" si="33"/>
        <v>0</v>
      </c>
      <c r="F112" s="51" t="s">
        <v>320</v>
      </c>
      <c r="G112" s="51"/>
      <c r="H112" s="51"/>
      <c r="I112" s="51">
        <f t="shared" si="34"/>
        <v>0</v>
      </c>
      <c r="J112" s="51"/>
      <c r="K112" s="51"/>
      <c r="L112" s="51">
        <f t="shared" si="35"/>
        <v>0</v>
      </c>
      <c r="O112" s="51"/>
      <c r="P112" s="51"/>
      <c r="Q112" s="51"/>
      <c r="R112" s="51">
        <f t="shared" si="36"/>
        <v>0</v>
      </c>
      <c r="S112" s="51" t="s">
        <v>320</v>
      </c>
      <c r="T112" s="51"/>
      <c r="U112" s="51"/>
      <c r="V112" s="51">
        <f t="shared" si="37"/>
        <v>0</v>
      </c>
      <c r="W112" s="51"/>
      <c r="X112" s="51"/>
      <c r="Y112" s="51">
        <f t="shared" si="38"/>
        <v>0</v>
      </c>
    </row>
    <row r="113" spans="2:25" x14ac:dyDescent="0.35">
      <c r="B113" s="51"/>
      <c r="C113" s="51"/>
      <c r="D113" s="51"/>
      <c r="E113" s="51">
        <f>C113*D113</f>
        <v>0</v>
      </c>
      <c r="F113" s="51" t="s">
        <v>320</v>
      </c>
      <c r="G113" s="51"/>
      <c r="H113" s="51"/>
      <c r="I113" s="51">
        <f>G113*H113</f>
        <v>0</v>
      </c>
      <c r="J113" s="51"/>
      <c r="K113" s="51"/>
      <c r="L113" s="51">
        <f>J113*K113</f>
        <v>0</v>
      </c>
      <c r="O113" s="51"/>
      <c r="P113" s="51"/>
      <c r="Q113" s="51"/>
      <c r="R113" s="51">
        <f>P113*Q113</f>
        <v>0</v>
      </c>
      <c r="S113" s="51" t="s">
        <v>320</v>
      </c>
      <c r="T113" s="51"/>
      <c r="U113" s="51"/>
      <c r="V113" s="51">
        <f>T113*U113</f>
        <v>0</v>
      </c>
      <c r="W113" s="51"/>
      <c r="X113" s="51"/>
      <c r="Y113" s="51">
        <f>W113*X113</f>
        <v>0</v>
      </c>
    </row>
    <row r="114" spans="2:25" x14ac:dyDescent="0.35">
      <c r="B114" s="51"/>
      <c r="C114" s="51"/>
      <c r="D114" s="51"/>
      <c r="E114" s="51">
        <f>C114*D114</f>
        <v>0</v>
      </c>
      <c r="F114" s="51" t="s">
        <v>320</v>
      </c>
      <c r="G114" s="51"/>
      <c r="H114" s="51"/>
      <c r="I114" s="51">
        <f>G114*H114</f>
        <v>0</v>
      </c>
      <c r="J114" s="51"/>
      <c r="K114" s="51"/>
      <c r="L114" s="51">
        <f>J114*K114</f>
        <v>0</v>
      </c>
      <c r="O114" s="51"/>
      <c r="P114" s="51"/>
      <c r="Q114" s="51"/>
      <c r="R114" s="51">
        <f>P114*Q114</f>
        <v>0</v>
      </c>
      <c r="S114" s="51" t="s">
        <v>320</v>
      </c>
      <c r="T114" s="51"/>
      <c r="U114" s="51"/>
      <c r="V114" s="51">
        <f>T114*U114</f>
        <v>0</v>
      </c>
      <c r="W114" s="51"/>
      <c r="X114" s="51"/>
      <c r="Y114" s="51">
        <f>W114*X114</f>
        <v>0</v>
      </c>
    </row>
    <row r="115" spans="2:25" x14ac:dyDescent="0.35">
      <c r="B115" s="51"/>
      <c r="C115" s="51"/>
      <c r="D115" s="51"/>
      <c r="E115" s="51">
        <f>C115*D115</f>
        <v>0</v>
      </c>
      <c r="F115" s="51" t="s">
        <v>320</v>
      </c>
      <c r="G115" s="51"/>
      <c r="H115" s="51"/>
      <c r="I115" s="51">
        <f>G115*H115</f>
        <v>0</v>
      </c>
      <c r="J115" s="51"/>
      <c r="K115" s="51"/>
      <c r="L115" s="51">
        <f>J115*K115</f>
        <v>0</v>
      </c>
      <c r="O115" s="51" t="s">
        <v>428</v>
      </c>
      <c r="P115" s="51"/>
      <c r="Q115" s="51"/>
      <c r="R115" s="51">
        <f>P115*Q115</f>
        <v>0</v>
      </c>
      <c r="S115" s="51" t="s">
        <v>320</v>
      </c>
      <c r="T115" s="51"/>
      <c r="U115" s="51"/>
      <c r="V115" s="51">
        <f>T115*U115</f>
        <v>0</v>
      </c>
      <c r="W115" s="51"/>
      <c r="X115" s="51"/>
      <c r="Y115" s="51">
        <f>W115*X115</f>
        <v>0</v>
      </c>
    </row>
    <row r="116" spans="2:25" x14ac:dyDescent="0.35">
      <c r="B116" s="51" t="s">
        <v>321</v>
      </c>
      <c r="C116" s="51">
        <v>1.53</v>
      </c>
      <c r="D116" s="51">
        <v>2.44</v>
      </c>
      <c r="E116" s="51">
        <f t="shared" ref="E116:E118" si="39">C116*D116</f>
        <v>3.7332000000000001</v>
      </c>
      <c r="F116" s="51" t="s">
        <v>320</v>
      </c>
      <c r="G116" s="51"/>
      <c r="H116" s="51"/>
      <c r="I116" s="51">
        <f t="shared" ref="I116:I118" si="40">G116*H116</f>
        <v>0</v>
      </c>
      <c r="J116" s="51"/>
      <c r="K116" s="51"/>
      <c r="L116" s="51">
        <f t="shared" ref="L116:L118" si="41">J116*K116</f>
        <v>0</v>
      </c>
      <c r="O116" s="51" t="s">
        <v>321</v>
      </c>
      <c r="P116" s="51">
        <v>2.44</v>
      </c>
      <c r="Q116" s="51">
        <v>1.53</v>
      </c>
      <c r="R116" s="51">
        <f t="shared" ref="R116:R118" si="42">P116*Q116</f>
        <v>3.7332000000000001</v>
      </c>
      <c r="S116" s="51" t="s">
        <v>320</v>
      </c>
      <c r="T116" s="51"/>
      <c r="U116" s="51"/>
      <c r="V116" s="51">
        <f t="shared" ref="V116:V118" si="43">T116*U116</f>
        <v>0</v>
      </c>
      <c r="W116" s="51"/>
      <c r="X116" s="51"/>
      <c r="Y116" s="51">
        <f t="shared" ref="Y116:Y118" si="44">W116*X116</f>
        <v>0</v>
      </c>
    </row>
    <row r="117" spans="2:25" x14ac:dyDescent="0.35">
      <c r="B117" s="51" t="s">
        <v>322</v>
      </c>
      <c r="C117" s="51">
        <v>2.44</v>
      </c>
      <c r="D117" s="51">
        <v>1.53</v>
      </c>
      <c r="E117" s="51">
        <f t="shared" si="39"/>
        <v>3.7332000000000001</v>
      </c>
      <c r="F117" s="51" t="s">
        <v>320</v>
      </c>
      <c r="G117" s="51"/>
      <c r="H117" s="51"/>
      <c r="I117" s="51">
        <f t="shared" si="40"/>
        <v>0</v>
      </c>
      <c r="J117" s="51"/>
      <c r="K117" s="51"/>
      <c r="L117" s="51">
        <f t="shared" si="41"/>
        <v>0</v>
      </c>
      <c r="O117" s="51" t="s">
        <v>322</v>
      </c>
      <c r="P117" s="51">
        <v>1.53</v>
      </c>
      <c r="Q117" s="51">
        <v>2.44</v>
      </c>
      <c r="R117" s="51">
        <f t="shared" si="42"/>
        <v>3.7332000000000001</v>
      </c>
      <c r="S117" s="51" t="s">
        <v>320</v>
      </c>
      <c r="T117" s="51"/>
      <c r="U117" s="51"/>
      <c r="V117" s="51">
        <f t="shared" si="43"/>
        <v>0</v>
      </c>
      <c r="W117" s="51"/>
      <c r="X117" s="51"/>
      <c r="Y117" s="51">
        <f t="shared" si="44"/>
        <v>0</v>
      </c>
    </row>
    <row r="118" spans="2:25" x14ac:dyDescent="0.35">
      <c r="B118" s="51" t="s">
        <v>326</v>
      </c>
      <c r="C118" s="51"/>
      <c r="D118" s="51"/>
      <c r="E118" s="51">
        <f t="shared" si="39"/>
        <v>0</v>
      </c>
      <c r="F118" s="51"/>
      <c r="G118" s="51"/>
      <c r="H118" s="51"/>
      <c r="I118" s="51">
        <f t="shared" si="40"/>
        <v>0</v>
      </c>
      <c r="J118" s="51"/>
      <c r="K118" s="51"/>
      <c r="L118" s="51">
        <f t="shared" si="41"/>
        <v>0</v>
      </c>
      <c r="O118" s="51" t="s">
        <v>326</v>
      </c>
      <c r="P118" s="51"/>
      <c r="Q118" s="51"/>
      <c r="R118" s="51">
        <f t="shared" si="42"/>
        <v>0</v>
      </c>
      <c r="S118" s="51"/>
      <c r="T118" s="51"/>
      <c r="U118" s="51"/>
      <c r="V118" s="51">
        <f t="shared" si="43"/>
        <v>0</v>
      </c>
      <c r="W118" s="51"/>
      <c r="X118" s="51"/>
      <c r="Y118" s="51">
        <f t="shared" si="44"/>
        <v>0</v>
      </c>
    </row>
    <row r="119" spans="2:25" x14ac:dyDescent="0.35">
      <c r="B119" s="51"/>
      <c r="C119" s="51"/>
      <c r="D119" s="51"/>
      <c r="E119" s="51">
        <f>C119*D119</f>
        <v>0</v>
      </c>
      <c r="F119" s="51"/>
      <c r="G119" s="51"/>
      <c r="H119" s="51"/>
      <c r="I119" s="51">
        <f>G119*H119</f>
        <v>0</v>
      </c>
      <c r="J119" s="51"/>
      <c r="K119" s="51"/>
      <c r="L119" s="51">
        <f>J119*K119</f>
        <v>0</v>
      </c>
      <c r="O119" s="51"/>
      <c r="P119" s="51"/>
      <c r="Q119" s="51"/>
      <c r="R119" s="51">
        <f>P119*Q119</f>
        <v>0</v>
      </c>
      <c r="S119" s="51"/>
      <c r="T119" s="51"/>
      <c r="U119" s="51"/>
      <c r="V119" s="51">
        <f>T119*U119</f>
        <v>0</v>
      </c>
      <c r="W119" s="51"/>
      <c r="X119" s="51"/>
      <c r="Y119" s="51">
        <f>W119*X119</f>
        <v>0</v>
      </c>
    </row>
    <row r="120" spans="2:25" x14ac:dyDescent="0.35">
      <c r="B120" s="51"/>
      <c r="C120" s="51"/>
      <c r="D120" s="51"/>
      <c r="E120" s="51">
        <f>C120*D120</f>
        <v>0</v>
      </c>
      <c r="F120" s="51"/>
      <c r="G120" s="51"/>
      <c r="H120" s="51"/>
      <c r="I120" s="51">
        <f>G120*H120</f>
        <v>0</v>
      </c>
      <c r="J120" s="51"/>
      <c r="K120" s="51"/>
      <c r="L120" s="51">
        <f>J120*K120</f>
        <v>0</v>
      </c>
      <c r="O120" s="51"/>
      <c r="P120" s="51"/>
      <c r="Q120" s="51"/>
      <c r="R120" s="51">
        <f>P120*Q120</f>
        <v>0</v>
      </c>
      <c r="S120" s="51"/>
      <c r="T120" s="51"/>
      <c r="U120" s="51"/>
      <c r="V120" s="51">
        <f>T120*U120</f>
        <v>0</v>
      </c>
      <c r="W120" s="51"/>
      <c r="X120" s="51"/>
      <c r="Y120" s="51">
        <f>W120*X120</f>
        <v>0</v>
      </c>
    </row>
    <row r="121" spans="2:25" x14ac:dyDescent="0.35">
      <c r="B121" s="51" t="s">
        <v>323</v>
      </c>
      <c r="C121" s="51">
        <v>0.88</v>
      </c>
      <c r="D121" s="51">
        <v>1</v>
      </c>
      <c r="E121" s="51">
        <f t="shared" ref="E121:E124" si="45">C121*D121</f>
        <v>0.88</v>
      </c>
      <c r="F121" s="51"/>
      <c r="G121" s="51"/>
      <c r="H121" s="51"/>
      <c r="I121" s="51">
        <f t="shared" ref="I121:I129" si="46">G121*H121</f>
        <v>0</v>
      </c>
      <c r="J121" s="51"/>
      <c r="K121" s="51"/>
      <c r="L121" s="51">
        <f t="shared" ref="L121:L129" si="47">J121*K121</f>
        <v>0</v>
      </c>
      <c r="O121" s="51" t="s">
        <v>323</v>
      </c>
      <c r="P121" s="51">
        <v>1.1000000000000001</v>
      </c>
      <c r="Q121" s="51">
        <v>1</v>
      </c>
      <c r="R121" s="51">
        <f t="shared" ref="R121:R124" si="48">P121*Q121</f>
        <v>1.1000000000000001</v>
      </c>
      <c r="S121" s="51"/>
      <c r="T121" s="51"/>
      <c r="U121" s="51"/>
      <c r="V121" s="51">
        <f t="shared" ref="V121:V129" si="49">T121*U121</f>
        <v>0</v>
      </c>
      <c r="W121" s="51"/>
      <c r="X121" s="51"/>
      <c r="Y121" s="51">
        <f t="shared" ref="Y121:Y129" si="50">W121*X121</f>
        <v>0</v>
      </c>
    </row>
    <row r="122" spans="2:25" x14ac:dyDescent="0.35">
      <c r="B122" s="51" t="s">
        <v>327</v>
      </c>
      <c r="C122" s="51"/>
      <c r="D122" s="51"/>
      <c r="E122" s="51">
        <f t="shared" si="45"/>
        <v>0</v>
      </c>
      <c r="F122" s="51"/>
      <c r="G122" s="51"/>
      <c r="H122" s="51"/>
      <c r="I122" s="51">
        <f t="shared" si="46"/>
        <v>0</v>
      </c>
      <c r="J122" s="51"/>
      <c r="K122" s="51"/>
      <c r="L122" s="51">
        <f t="shared" si="47"/>
        <v>0</v>
      </c>
      <c r="O122" s="51" t="s">
        <v>327</v>
      </c>
      <c r="P122" s="51"/>
      <c r="Q122" s="51"/>
      <c r="R122" s="51">
        <f t="shared" si="48"/>
        <v>0</v>
      </c>
      <c r="S122" s="51"/>
      <c r="T122" s="51"/>
      <c r="U122" s="51"/>
      <c r="V122" s="51">
        <f t="shared" si="49"/>
        <v>0</v>
      </c>
      <c r="W122" s="51"/>
      <c r="X122" s="51"/>
      <c r="Y122" s="51">
        <f t="shared" si="50"/>
        <v>0</v>
      </c>
    </row>
    <row r="123" spans="2:25" x14ac:dyDescent="0.35">
      <c r="B123" s="51" t="s">
        <v>324</v>
      </c>
      <c r="C123" s="51"/>
      <c r="D123" s="51"/>
      <c r="E123" s="51">
        <f t="shared" si="45"/>
        <v>0</v>
      </c>
      <c r="F123" s="51"/>
      <c r="G123" s="51"/>
      <c r="H123" s="51"/>
      <c r="I123" s="51">
        <f t="shared" si="46"/>
        <v>0</v>
      </c>
      <c r="J123" s="51"/>
      <c r="K123" s="51"/>
      <c r="L123" s="51">
        <f t="shared" si="47"/>
        <v>0</v>
      </c>
      <c r="O123" s="51" t="s">
        <v>324</v>
      </c>
      <c r="P123" s="51"/>
      <c r="Q123" s="51"/>
      <c r="R123" s="51">
        <f t="shared" si="48"/>
        <v>0</v>
      </c>
      <c r="S123" s="51"/>
      <c r="T123" s="51"/>
      <c r="U123" s="51"/>
      <c r="V123" s="51">
        <f t="shared" si="49"/>
        <v>0</v>
      </c>
      <c r="W123" s="51"/>
      <c r="X123" s="51"/>
      <c r="Y123" s="51">
        <f t="shared" si="50"/>
        <v>0</v>
      </c>
    </row>
    <row r="124" spans="2:25" x14ac:dyDescent="0.35">
      <c r="B124" s="51" t="s">
        <v>325</v>
      </c>
      <c r="C124" s="51"/>
      <c r="D124" s="51"/>
      <c r="E124" s="51">
        <f t="shared" si="45"/>
        <v>0</v>
      </c>
      <c r="F124" s="51"/>
      <c r="G124" s="51"/>
      <c r="H124" s="51"/>
      <c r="I124" s="51">
        <f t="shared" si="46"/>
        <v>0</v>
      </c>
      <c r="J124" s="51"/>
      <c r="K124" s="51"/>
      <c r="L124" s="51">
        <f t="shared" si="47"/>
        <v>0</v>
      </c>
      <c r="O124" s="51" t="s">
        <v>325</v>
      </c>
      <c r="P124" s="51"/>
      <c r="Q124" s="51"/>
      <c r="R124" s="51">
        <f t="shared" si="48"/>
        <v>0</v>
      </c>
      <c r="S124" s="51"/>
      <c r="T124" s="51"/>
      <c r="U124" s="51"/>
      <c r="V124" s="51">
        <f t="shared" si="49"/>
        <v>0</v>
      </c>
      <c r="W124" s="51"/>
      <c r="X124" s="51"/>
      <c r="Y124" s="51">
        <f t="shared" si="50"/>
        <v>0</v>
      </c>
    </row>
    <row r="125" spans="2:25" x14ac:dyDescent="0.35">
      <c r="B125" s="51"/>
      <c r="C125" s="51"/>
      <c r="D125" s="51"/>
      <c r="E125" s="51">
        <f>C125*D125</f>
        <v>0</v>
      </c>
      <c r="F125" s="51"/>
      <c r="G125" s="51"/>
      <c r="H125" s="51"/>
      <c r="I125" s="51">
        <f t="shared" si="46"/>
        <v>0</v>
      </c>
      <c r="J125" s="51"/>
      <c r="K125" s="51"/>
      <c r="L125" s="51">
        <f t="shared" si="47"/>
        <v>0</v>
      </c>
      <c r="O125" s="51"/>
      <c r="P125" s="51"/>
      <c r="Q125" s="51"/>
      <c r="R125" s="51">
        <f>P125*Q125</f>
        <v>0</v>
      </c>
      <c r="S125" s="51"/>
      <c r="T125" s="51"/>
      <c r="U125" s="51"/>
      <c r="V125" s="51">
        <f t="shared" si="49"/>
        <v>0</v>
      </c>
      <c r="W125" s="51"/>
      <c r="X125" s="51"/>
      <c r="Y125" s="51">
        <f t="shared" si="50"/>
        <v>0</v>
      </c>
    </row>
    <row r="126" spans="2:25" x14ac:dyDescent="0.35">
      <c r="B126" s="51" t="s">
        <v>328</v>
      </c>
      <c r="C126" s="51"/>
      <c r="D126" s="51"/>
      <c r="E126" s="51">
        <f>C126*D126</f>
        <v>0</v>
      </c>
      <c r="F126" s="51"/>
      <c r="G126" s="51"/>
      <c r="H126" s="51"/>
      <c r="I126" s="51">
        <f t="shared" si="46"/>
        <v>0</v>
      </c>
      <c r="J126" s="51"/>
      <c r="K126" s="51"/>
      <c r="L126" s="51">
        <f t="shared" si="47"/>
        <v>0</v>
      </c>
      <c r="O126" s="51" t="s">
        <v>328</v>
      </c>
      <c r="P126" s="51"/>
      <c r="Q126" s="51"/>
      <c r="R126" s="51">
        <f>P126*Q126</f>
        <v>0</v>
      </c>
      <c r="S126" s="51"/>
      <c r="T126" s="51"/>
      <c r="U126" s="51"/>
      <c r="V126" s="51">
        <f t="shared" si="49"/>
        <v>0</v>
      </c>
      <c r="W126" s="51"/>
      <c r="X126" s="51"/>
      <c r="Y126" s="51">
        <f t="shared" si="50"/>
        <v>0</v>
      </c>
    </row>
    <row r="127" spans="2:25" x14ac:dyDescent="0.35">
      <c r="B127" s="51"/>
      <c r="C127" s="51"/>
      <c r="D127" s="51"/>
      <c r="E127" s="51">
        <f t="shared" ref="E127:E129" si="51">C127*D127</f>
        <v>0</v>
      </c>
      <c r="F127" s="51"/>
      <c r="G127" s="51"/>
      <c r="H127" s="51"/>
      <c r="I127" s="51">
        <f t="shared" si="46"/>
        <v>0</v>
      </c>
      <c r="J127" s="51"/>
      <c r="K127" s="51"/>
      <c r="L127" s="51">
        <f t="shared" si="47"/>
        <v>0</v>
      </c>
      <c r="O127" s="51"/>
      <c r="P127" s="51"/>
      <c r="Q127" s="51"/>
      <c r="R127" s="51">
        <f t="shared" ref="R127:R129" si="52">P127*Q127</f>
        <v>0</v>
      </c>
      <c r="S127" s="51"/>
      <c r="T127" s="51"/>
      <c r="U127" s="51"/>
      <c r="V127" s="51">
        <f t="shared" si="49"/>
        <v>0</v>
      </c>
      <c r="W127" s="51"/>
      <c r="X127" s="51"/>
      <c r="Y127" s="51">
        <f t="shared" si="50"/>
        <v>0</v>
      </c>
    </row>
    <row r="128" spans="2:25" x14ac:dyDescent="0.35">
      <c r="B128" s="51"/>
      <c r="C128" s="51"/>
      <c r="D128" s="51"/>
      <c r="E128" s="51">
        <f t="shared" si="51"/>
        <v>0</v>
      </c>
      <c r="F128" s="51"/>
      <c r="G128" s="51"/>
      <c r="H128" s="51"/>
      <c r="I128" s="51">
        <f t="shared" si="46"/>
        <v>0</v>
      </c>
      <c r="J128" s="51"/>
      <c r="K128" s="51"/>
      <c r="L128" s="51">
        <f t="shared" si="47"/>
        <v>0</v>
      </c>
      <c r="O128" s="51"/>
      <c r="P128" s="51"/>
      <c r="Q128" s="51"/>
      <c r="R128" s="51">
        <f t="shared" si="52"/>
        <v>0</v>
      </c>
      <c r="S128" s="51"/>
      <c r="T128" s="51"/>
      <c r="U128" s="51"/>
      <c r="V128" s="51">
        <f t="shared" si="49"/>
        <v>0</v>
      </c>
      <c r="W128" s="51"/>
      <c r="X128" s="51"/>
      <c r="Y128" s="51">
        <f t="shared" si="50"/>
        <v>0</v>
      </c>
    </row>
    <row r="129" spans="1:25" x14ac:dyDescent="0.35">
      <c r="B129" s="51"/>
      <c r="C129" s="51"/>
      <c r="D129" s="51"/>
      <c r="E129" s="51">
        <f t="shared" si="51"/>
        <v>0</v>
      </c>
      <c r="F129" s="51"/>
      <c r="G129" s="51"/>
      <c r="H129" s="51"/>
      <c r="I129" s="51">
        <f t="shared" si="46"/>
        <v>0</v>
      </c>
      <c r="J129" s="51"/>
      <c r="K129" s="51"/>
      <c r="L129" s="51">
        <f t="shared" si="47"/>
        <v>0</v>
      </c>
      <c r="O129" s="51"/>
      <c r="P129" s="51"/>
      <c r="Q129" s="51"/>
      <c r="R129" s="51">
        <f t="shared" si="52"/>
        <v>0</v>
      </c>
      <c r="S129" s="51"/>
      <c r="T129" s="51"/>
      <c r="U129" s="51"/>
      <c r="V129" s="51">
        <f t="shared" si="49"/>
        <v>0</v>
      </c>
      <c r="W129" s="51"/>
      <c r="X129" s="51"/>
      <c r="Y129" s="51">
        <f t="shared" si="50"/>
        <v>0</v>
      </c>
    </row>
    <row r="130" spans="1:25" x14ac:dyDescent="0.35">
      <c r="B130" s="51" t="s">
        <v>150</v>
      </c>
      <c r="C130" s="51"/>
      <c r="D130" s="51">
        <f>E130*10.764</f>
        <v>756.72642239999993</v>
      </c>
      <c r="E130" s="68">
        <f>SUM(E94:E129)</f>
        <v>70.301599999999993</v>
      </c>
      <c r="F130" s="51"/>
      <c r="G130" s="51"/>
      <c r="H130" s="51">
        <f>I130*10.764</f>
        <v>53.523989999999998</v>
      </c>
      <c r="I130" s="67">
        <f>SUM(I94:I129)</f>
        <v>4.9725000000000001</v>
      </c>
      <c r="J130" s="51"/>
      <c r="K130" s="51">
        <f>L130*10.764</f>
        <v>0</v>
      </c>
      <c r="L130" s="66">
        <f>SUM(L94:L129)</f>
        <v>0</v>
      </c>
      <c r="O130" s="51" t="s">
        <v>150</v>
      </c>
      <c r="P130" s="51"/>
      <c r="Q130" s="51">
        <f>R130*10.764</f>
        <v>794.10764159999985</v>
      </c>
      <c r="R130" s="68">
        <f>SUM(R94:R129)</f>
        <v>73.774399999999986</v>
      </c>
      <c r="S130" s="51"/>
      <c r="T130" s="51"/>
      <c r="U130" s="51">
        <f>V130*10.764</f>
        <v>62.049077999999994</v>
      </c>
      <c r="V130" s="67">
        <f>SUM(V94:V129)</f>
        <v>5.7645</v>
      </c>
      <c r="W130" s="51"/>
      <c r="X130" s="51">
        <f>Y130*10.764</f>
        <v>0</v>
      </c>
      <c r="Y130" s="66">
        <f>SUM(Y94:Y129)</f>
        <v>0</v>
      </c>
    </row>
    <row r="132" spans="1:25" x14ac:dyDescent="0.35">
      <c r="D132" s="50">
        <f>D130+H130</f>
        <v>810.25041239999996</v>
      </c>
      <c r="E132" s="50">
        <f>E130+I130</f>
        <v>75.27409999999999</v>
      </c>
      <c r="Q132" s="50">
        <f>Q130+U130</f>
        <v>856.15671959999986</v>
      </c>
      <c r="R132" s="50">
        <f>R130+V130</f>
        <v>79.538899999999984</v>
      </c>
    </row>
    <row r="135" spans="1:25" ht="89.5" customHeight="1" x14ac:dyDescent="0.35">
      <c r="B135" s="63" t="s">
        <v>304</v>
      </c>
      <c r="C135" s="250" t="s">
        <v>478</v>
      </c>
      <c r="D135" s="251"/>
      <c r="E135" s="251"/>
      <c r="F135" s="251"/>
      <c r="G135" s="251"/>
      <c r="H135" s="251"/>
      <c r="I135" s="251"/>
      <c r="J135" s="252"/>
    </row>
    <row r="136" spans="1:25" x14ac:dyDescent="0.35">
      <c r="D136" s="64"/>
      <c r="E136" s="64"/>
      <c r="F136" s="64"/>
      <c r="G136" s="64"/>
      <c r="H136" s="64"/>
      <c r="I136" s="64"/>
    </row>
    <row r="137" spans="1:25" x14ac:dyDescent="0.35">
      <c r="A137" s="63" t="s">
        <v>66</v>
      </c>
      <c r="B137" s="65" t="s">
        <v>305</v>
      </c>
      <c r="C137" s="247" t="s">
        <v>306</v>
      </c>
      <c r="D137" s="247"/>
      <c r="E137" s="247"/>
      <c r="F137" s="65"/>
      <c r="G137" s="248" t="s">
        <v>307</v>
      </c>
      <c r="H137" s="248"/>
      <c r="I137" s="248"/>
      <c r="J137" s="246" t="s">
        <v>308</v>
      </c>
      <c r="K137" s="246"/>
      <c r="L137" s="246"/>
    </row>
    <row r="138" spans="1:25" x14ac:dyDescent="0.35">
      <c r="A138" s="63" t="s">
        <v>485</v>
      </c>
      <c r="B138" s="65"/>
      <c r="C138" s="65" t="s">
        <v>309</v>
      </c>
      <c r="D138" s="65" t="s">
        <v>310</v>
      </c>
      <c r="E138" s="65" t="s">
        <v>311</v>
      </c>
      <c r="F138" s="65"/>
      <c r="G138" s="65" t="s">
        <v>309</v>
      </c>
      <c r="H138" s="65" t="s">
        <v>310</v>
      </c>
      <c r="I138" s="65" t="s">
        <v>311</v>
      </c>
      <c r="J138" s="65" t="s">
        <v>309</v>
      </c>
      <c r="K138" s="65" t="s">
        <v>310</v>
      </c>
      <c r="L138" s="65" t="s">
        <v>311</v>
      </c>
    </row>
    <row r="139" spans="1:25" x14ac:dyDescent="0.35">
      <c r="B139" s="51" t="s">
        <v>312</v>
      </c>
      <c r="C139" s="51">
        <v>3.35</v>
      </c>
      <c r="D139" s="51">
        <v>6.09</v>
      </c>
      <c r="E139" s="51">
        <f>C139*D139</f>
        <v>20.401499999999999</v>
      </c>
      <c r="F139" s="51" t="s">
        <v>465</v>
      </c>
      <c r="G139" s="51">
        <v>3.15</v>
      </c>
      <c r="H139" s="51">
        <v>1.83</v>
      </c>
      <c r="I139" s="51">
        <f>G139*H139</f>
        <v>5.7645</v>
      </c>
      <c r="J139" s="51"/>
      <c r="K139" s="51"/>
      <c r="L139" s="51">
        <f>J139*K139</f>
        <v>0</v>
      </c>
    </row>
    <row r="140" spans="1:25" x14ac:dyDescent="0.35">
      <c r="B140" s="51"/>
      <c r="C140" s="51">
        <v>1.53</v>
      </c>
      <c r="D140" s="51">
        <v>1.3</v>
      </c>
      <c r="E140" s="51">
        <f t="shared" ref="E140:E157" si="53">C140*D140</f>
        <v>1.9890000000000001</v>
      </c>
      <c r="F140" s="51" t="s">
        <v>329</v>
      </c>
      <c r="G140" s="51"/>
      <c r="H140" s="51"/>
      <c r="I140" s="51">
        <f t="shared" ref="I140:I157" si="54">G140*H140</f>
        <v>0</v>
      </c>
      <c r="J140" s="51"/>
      <c r="K140" s="51"/>
      <c r="L140" s="51">
        <f t="shared" ref="L140:L157" si="55">J140*K140</f>
        <v>0</v>
      </c>
    </row>
    <row r="141" spans="1:25" x14ac:dyDescent="0.35">
      <c r="B141" s="51" t="s">
        <v>426</v>
      </c>
      <c r="C141" s="51">
        <v>0.91</v>
      </c>
      <c r="D141" s="51">
        <v>3.39</v>
      </c>
      <c r="E141" s="51">
        <f t="shared" si="53"/>
        <v>3.0849000000000002</v>
      </c>
      <c r="F141" s="51"/>
      <c r="G141" s="51"/>
      <c r="H141" s="51"/>
      <c r="I141" s="51">
        <f t="shared" si="54"/>
        <v>0</v>
      </c>
      <c r="J141" s="51"/>
      <c r="K141" s="51"/>
      <c r="L141" s="51">
        <f t="shared" si="55"/>
        <v>0</v>
      </c>
    </row>
    <row r="142" spans="1:25" x14ac:dyDescent="0.35">
      <c r="B142" s="51"/>
      <c r="C142" s="51"/>
      <c r="D142" s="51"/>
      <c r="E142" s="51">
        <f t="shared" si="53"/>
        <v>0</v>
      </c>
      <c r="F142" s="51" t="s">
        <v>313</v>
      </c>
      <c r="G142" s="51"/>
      <c r="H142" s="51"/>
      <c r="I142" s="51">
        <f t="shared" si="54"/>
        <v>0</v>
      </c>
      <c r="J142" s="51"/>
      <c r="K142" s="51"/>
      <c r="L142" s="51">
        <f t="shared" si="55"/>
        <v>0</v>
      </c>
    </row>
    <row r="143" spans="1:25" x14ac:dyDescent="0.35">
      <c r="B143" s="51" t="s">
        <v>314</v>
      </c>
      <c r="C143" s="51">
        <v>2.44</v>
      </c>
      <c r="D143" s="51">
        <v>3.05</v>
      </c>
      <c r="E143" s="51">
        <f t="shared" si="53"/>
        <v>7.4419999999999993</v>
      </c>
      <c r="F143" s="51" t="s">
        <v>313</v>
      </c>
      <c r="G143" s="51"/>
      <c r="H143" s="51"/>
      <c r="I143" s="51">
        <f t="shared" si="54"/>
        <v>0</v>
      </c>
      <c r="J143" s="51"/>
      <c r="K143" s="51"/>
      <c r="L143" s="51">
        <f t="shared" si="55"/>
        <v>0</v>
      </c>
    </row>
    <row r="144" spans="1:25" x14ac:dyDescent="0.35">
      <c r="B144" s="51" t="s">
        <v>427</v>
      </c>
      <c r="C144" s="51">
        <v>2.44</v>
      </c>
      <c r="D144" s="51">
        <v>1.23</v>
      </c>
      <c r="E144" s="51">
        <f t="shared" si="53"/>
        <v>3.0011999999999999</v>
      </c>
      <c r="F144" s="51" t="s">
        <v>315</v>
      </c>
      <c r="G144" s="51"/>
      <c r="H144" s="51"/>
      <c r="I144" s="51">
        <f t="shared" si="54"/>
        <v>0</v>
      </c>
      <c r="J144" s="51"/>
      <c r="K144" s="51"/>
      <c r="L144" s="51">
        <f t="shared" si="55"/>
        <v>0</v>
      </c>
    </row>
    <row r="145" spans="2:12" x14ac:dyDescent="0.35">
      <c r="B145" s="51"/>
      <c r="C145" s="51"/>
      <c r="D145" s="51"/>
      <c r="E145" s="51">
        <f t="shared" si="53"/>
        <v>0</v>
      </c>
      <c r="F145" s="51"/>
      <c r="G145" s="51"/>
      <c r="H145" s="51"/>
      <c r="I145" s="51">
        <f t="shared" si="54"/>
        <v>0</v>
      </c>
      <c r="J145" s="51"/>
      <c r="K145" s="51"/>
      <c r="L145" s="51">
        <f t="shared" si="55"/>
        <v>0</v>
      </c>
    </row>
    <row r="146" spans="2:12" x14ac:dyDescent="0.35">
      <c r="B146" s="51"/>
      <c r="C146" s="51"/>
      <c r="D146" s="51"/>
      <c r="E146" s="51">
        <f t="shared" si="53"/>
        <v>0</v>
      </c>
      <c r="F146" s="51"/>
      <c r="G146" s="51"/>
      <c r="H146" s="51"/>
      <c r="I146" s="51">
        <f t="shared" si="54"/>
        <v>0</v>
      </c>
      <c r="J146" s="51"/>
      <c r="K146" s="51"/>
      <c r="L146" s="51">
        <f t="shared" si="55"/>
        <v>0</v>
      </c>
    </row>
    <row r="147" spans="2:12" x14ac:dyDescent="0.35">
      <c r="B147" s="51" t="s">
        <v>316</v>
      </c>
      <c r="C147" s="51">
        <v>2.99</v>
      </c>
      <c r="D147" s="51">
        <v>3.76</v>
      </c>
      <c r="E147" s="51">
        <f t="shared" si="53"/>
        <v>11.2424</v>
      </c>
      <c r="F147" s="51" t="s">
        <v>313</v>
      </c>
      <c r="G147" s="51"/>
      <c r="H147" s="51"/>
      <c r="I147" s="51">
        <f t="shared" si="54"/>
        <v>0</v>
      </c>
      <c r="J147" s="51"/>
      <c r="K147" s="51"/>
      <c r="L147" s="51">
        <f t="shared" si="55"/>
        <v>0</v>
      </c>
    </row>
    <row r="148" spans="2:12" x14ac:dyDescent="0.35">
      <c r="B148" s="51"/>
      <c r="C148" s="51"/>
      <c r="D148" s="51"/>
      <c r="E148" s="51">
        <f t="shared" si="53"/>
        <v>0</v>
      </c>
      <c r="F148" s="51" t="s">
        <v>315</v>
      </c>
      <c r="G148" s="51"/>
      <c r="H148" s="51"/>
      <c r="I148" s="51">
        <f t="shared" si="54"/>
        <v>0</v>
      </c>
      <c r="J148" s="51"/>
      <c r="K148" s="51"/>
      <c r="L148" s="51">
        <f t="shared" si="55"/>
        <v>0</v>
      </c>
    </row>
    <row r="149" spans="2:12" x14ac:dyDescent="0.35">
      <c r="B149" s="51"/>
      <c r="C149" s="51"/>
      <c r="D149" s="51"/>
      <c r="E149" s="51">
        <f t="shared" si="53"/>
        <v>0</v>
      </c>
      <c r="F149" s="51"/>
      <c r="G149" s="51"/>
      <c r="H149" s="51"/>
      <c r="I149" s="51">
        <f t="shared" si="54"/>
        <v>0</v>
      </c>
      <c r="J149" s="51"/>
      <c r="K149" s="51"/>
      <c r="L149" s="51">
        <f t="shared" si="55"/>
        <v>0</v>
      </c>
    </row>
    <row r="150" spans="2:12" x14ac:dyDescent="0.35">
      <c r="B150" s="51"/>
      <c r="C150" s="51"/>
      <c r="D150" s="51"/>
      <c r="E150" s="51">
        <f t="shared" si="53"/>
        <v>0</v>
      </c>
      <c r="F150" s="51"/>
      <c r="G150" s="51"/>
      <c r="H150" s="51"/>
      <c r="I150" s="51">
        <f t="shared" si="54"/>
        <v>0</v>
      </c>
      <c r="J150" s="51"/>
      <c r="K150" s="51"/>
      <c r="L150" s="51">
        <f t="shared" si="55"/>
        <v>0</v>
      </c>
    </row>
    <row r="151" spans="2:12" x14ac:dyDescent="0.35">
      <c r="B151" s="51" t="s">
        <v>317</v>
      </c>
      <c r="C151" s="51">
        <v>3.2</v>
      </c>
      <c r="D151" s="51">
        <v>3.05</v>
      </c>
      <c r="E151" s="51">
        <f t="shared" si="53"/>
        <v>9.76</v>
      </c>
      <c r="F151" s="51" t="s">
        <v>313</v>
      </c>
      <c r="G151" s="51"/>
      <c r="H151" s="51"/>
      <c r="I151" s="51">
        <f t="shared" si="54"/>
        <v>0</v>
      </c>
      <c r="J151" s="51"/>
      <c r="K151" s="51"/>
      <c r="L151" s="51">
        <f t="shared" si="55"/>
        <v>0</v>
      </c>
    </row>
    <row r="152" spans="2:12" x14ac:dyDescent="0.35">
      <c r="B152" s="51"/>
      <c r="C152" s="51">
        <v>0.63</v>
      </c>
      <c r="D152" s="51">
        <v>1</v>
      </c>
      <c r="E152" s="51">
        <f t="shared" si="53"/>
        <v>0.63</v>
      </c>
      <c r="F152" s="51" t="s">
        <v>315</v>
      </c>
      <c r="G152" s="51"/>
      <c r="H152" s="51"/>
      <c r="I152" s="51">
        <f t="shared" si="54"/>
        <v>0</v>
      </c>
      <c r="J152" s="51"/>
      <c r="K152" s="51"/>
      <c r="L152" s="51">
        <f t="shared" si="55"/>
        <v>0</v>
      </c>
    </row>
    <row r="153" spans="2:12" x14ac:dyDescent="0.35">
      <c r="B153" s="51"/>
      <c r="C153" s="51">
        <v>2.35</v>
      </c>
      <c r="D153" s="51">
        <v>0.6</v>
      </c>
      <c r="E153" s="51">
        <f t="shared" si="53"/>
        <v>1.41</v>
      </c>
      <c r="F153" s="51"/>
      <c r="G153" s="51"/>
      <c r="H153" s="51"/>
      <c r="I153" s="51">
        <f t="shared" si="54"/>
        <v>0</v>
      </c>
      <c r="J153" s="51"/>
      <c r="K153" s="51"/>
      <c r="L153" s="51">
        <f t="shared" si="55"/>
        <v>0</v>
      </c>
    </row>
    <row r="154" spans="2:12" x14ac:dyDescent="0.35">
      <c r="B154" s="51" t="s">
        <v>458</v>
      </c>
      <c r="C154" s="51">
        <v>2.1800000000000002</v>
      </c>
      <c r="D154" s="51">
        <v>2.29</v>
      </c>
      <c r="E154" s="51">
        <f t="shared" si="53"/>
        <v>4.9922000000000004</v>
      </c>
      <c r="F154" s="51" t="s">
        <v>313</v>
      </c>
      <c r="G154" s="51"/>
      <c r="H154" s="51"/>
      <c r="I154" s="51">
        <f t="shared" si="54"/>
        <v>0</v>
      </c>
      <c r="J154" s="51"/>
      <c r="K154" s="51"/>
      <c r="L154" s="51">
        <f t="shared" si="55"/>
        <v>0</v>
      </c>
    </row>
    <row r="155" spans="2:12" x14ac:dyDescent="0.35">
      <c r="B155" s="51"/>
      <c r="C155" s="51"/>
      <c r="D155" s="51"/>
      <c r="E155" s="51">
        <f t="shared" si="53"/>
        <v>0</v>
      </c>
      <c r="F155" s="51" t="s">
        <v>315</v>
      </c>
      <c r="G155" s="51"/>
      <c r="H155" s="51"/>
      <c r="I155" s="51">
        <f t="shared" si="54"/>
        <v>0</v>
      </c>
      <c r="J155" s="51"/>
      <c r="K155" s="51"/>
      <c r="L155" s="51">
        <f t="shared" si="55"/>
        <v>0</v>
      </c>
    </row>
    <row r="156" spans="2:12" x14ac:dyDescent="0.35">
      <c r="B156" s="51"/>
      <c r="C156" s="51"/>
      <c r="D156" s="51"/>
      <c r="E156" s="51">
        <f t="shared" si="53"/>
        <v>0</v>
      </c>
      <c r="F156" s="51"/>
      <c r="G156" s="51"/>
      <c r="H156" s="51"/>
      <c r="I156" s="51">
        <f t="shared" si="54"/>
        <v>0</v>
      </c>
      <c r="J156" s="51"/>
      <c r="K156" s="51"/>
      <c r="L156" s="51">
        <f t="shared" si="55"/>
        <v>0</v>
      </c>
    </row>
    <row r="157" spans="2:12" x14ac:dyDescent="0.35">
      <c r="B157" s="51"/>
      <c r="C157" s="51"/>
      <c r="D157" s="51"/>
      <c r="E157" s="51">
        <f t="shared" si="53"/>
        <v>0</v>
      </c>
      <c r="F157" s="51" t="s">
        <v>320</v>
      </c>
      <c r="G157" s="51"/>
      <c r="H157" s="51"/>
      <c r="I157" s="51">
        <f t="shared" si="54"/>
        <v>0</v>
      </c>
      <c r="J157" s="51"/>
      <c r="K157" s="51"/>
      <c r="L157" s="51">
        <f t="shared" si="55"/>
        <v>0</v>
      </c>
    </row>
    <row r="158" spans="2:12" x14ac:dyDescent="0.35">
      <c r="B158" s="51"/>
      <c r="C158" s="51"/>
      <c r="D158" s="51"/>
      <c r="E158" s="51">
        <f>C158*D158</f>
        <v>0</v>
      </c>
      <c r="F158" s="51" t="s">
        <v>320</v>
      </c>
      <c r="G158" s="51"/>
      <c r="H158" s="51"/>
      <c r="I158" s="51">
        <f>G158*H158</f>
        <v>0</v>
      </c>
      <c r="J158" s="51"/>
      <c r="K158" s="51"/>
      <c r="L158" s="51">
        <f>J158*K158</f>
        <v>0</v>
      </c>
    </row>
    <row r="159" spans="2:12" x14ac:dyDescent="0.35">
      <c r="B159" s="51"/>
      <c r="C159" s="51"/>
      <c r="D159" s="51"/>
      <c r="E159" s="51">
        <f>C159*D159</f>
        <v>0</v>
      </c>
      <c r="F159" s="51" t="s">
        <v>320</v>
      </c>
      <c r="G159" s="51"/>
      <c r="H159" s="51"/>
      <c r="I159" s="51">
        <f>G159*H159</f>
        <v>0</v>
      </c>
      <c r="J159" s="51"/>
      <c r="K159" s="51"/>
      <c r="L159" s="51">
        <f>J159*K159</f>
        <v>0</v>
      </c>
    </row>
    <row r="160" spans="2:12" x14ac:dyDescent="0.35">
      <c r="B160" s="51" t="s">
        <v>428</v>
      </c>
      <c r="C160" s="51"/>
      <c r="D160" s="51"/>
      <c r="E160" s="51">
        <f>C160*D160</f>
        <v>0</v>
      </c>
      <c r="F160" s="51" t="s">
        <v>320</v>
      </c>
      <c r="G160" s="51"/>
      <c r="H160" s="51"/>
      <c r="I160" s="51">
        <f>G160*H160</f>
        <v>0</v>
      </c>
      <c r="J160" s="51"/>
      <c r="K160" s="51"/>
      <c r="L160" s="51">
        <f>J160*K160</f>
        <v>0</v>
      </c>
    </row>
    <row r="161" spans="2:12" x14ac:dyDescent="0.35">
      <c r="B161" s="51" t="s">
        <v>321</v>
      </c>
      <c r="C161" s="51">
        <v>2.44</v>
      </c>
      <c r="D161" s="51">
        <v>1.58</v>
      </c>
      <c r="E161" s="51">
        <f t="shared" ref="E161:E163" si="56">C161*D161</f>
        <v>3.8552</v>
      </c>
      <c r="F161" s="51" t="s">
        <v>320</v>
      </c>
      <c r="G161" s="51"/>
      <c r="H161" s="51"/>
      <c r="I161" s="51">
        <f t="shared" ref="I161:I163" si="57">G161*H161</f>
        <v>0</v>
      </c>
      <c r="J161" s="51"/>
      <c r="K161" s="51"/>
      <c r="L161" s="51">
        <f t="shared" ref="L161:L163" si="58">J161*K161</f>
        <v>0</v>
      </c>
    </row>
    <row r="162" spans="2:12" x14ac:dyDescent="0.35">
      <c r="B162" s="51" t="s">
        <v>322</v>
      </c>
      <c r="C162" s="51">
        <v>1.53</v>
      </c>
      <c r="D162" s="51">
        <v>2.44</v>
      </c>
      <c r="E162" s="51">
        <f t="shared" si="56"/>
        <v>3.7332000000000001</v>
      </c>
      <c r="F162" s="51" t="s">
        <v>320</v>
      </c>
      <c r="G162" s="51"/>
      <c r="H162" s="51"/>
      <c r="I162" s="51">
        <f t="shared" si="57"/>
        <v>0</v>
      </c>
      <c r="J162" s="51"/>
      <c r="K162" s="51"/>
      <c r="L162" s="51">
        <f t="shared" si="58"/>
        <v>0</v>
      </c>
    </row>
    <row r="163" spans="2:12" x14ac:dyDescent="0.35">
      <c r="B163" s="51" t="s">
        <v>326</v>
      </c>
      <c r="C163" s="51"/>
      <c r="D163" s="51"/>
      <c r="E163" s="51">
        <f t="shared" si="56"/>
        <v>0</v>
      </c>
      <c r="F163" s="51"/>
      <c r="G163" s="51"/>
      <c r="H163" s="51"/>
      <c r="I163" s="51">
        <f t="shared" si="57"/>
        <v>0</v>
      </c>
      <c r="J163" s="51"/>
      <c r="K163" s="51"/>
      <c r="L163" s="51">
        <f t="shared" si="58"/>
        <v>0</v>
      </c>
    </row>
    <row r="164" spans="2:12" x14ac:dyDescent="0.35">
      <c r="B164" s="51"/>
      <c r="C164" s="51"/>
      <c r="D164" s="51"/>
      <c r="E164" s="51">
        <f>C164*D164</f>
        <v>0</v>
      </c>
      <c r="F164" s="51"/>
      <c r="G164" s="51"/>
      <c r="H164" s="51"/>
      <c r="I164" s="51">
        <f>G164*H164</f>
        <v>0</v>
      </c>
      <c r="J164" s="51"/>
      <c r="K164" s="51"/>
      <c r="L164" s="51">
        <f>J164*K164</f>
        <v>0</v>
      </c>
    </row>
    <row r="165" spans="2:12" x14ac:dyDescent="0.35">
      <c r="B165" s="51"/>
      <c r="C165" s="51"/>
      <c r="D165" s="51"/>
      <c r="E165" s="51">
        <f>C165*D165</f>
        <v>0</v>
      </c>
      <c r="F165" s="51"/>
      <c r="G165" s="51"/>
      <c r="H165" s="51"/>
      <c r="I165" s="51">
        <f>G165*H165</f>
        <v>0</v>
      </c>
      <c r="J165" s="51"/>
      <c r="K165" s="51"/>
      <c r="L165" s="51">
        <f>J165*K165</f>
        <v>0</v>
      </c>
    </row>
    <row r="166" spans="2:12" x14ac:dyDescent="0.35">
      <c r="B166" s="51" t="s">
        <v>323</v>
      </c>
      <c r="C166" s="51">
        <v>1.1000000000000001</v>
      </c>
      <c r="D166" s="51">
        <v>1</v>
      </c>
      <c r="E166" s="51">
        <f t="shared" ref="E166:E169" si="59">C166*D166</f>
        <v>1.1000000000000001</v>
      </c>
      <c r="F166" s="51"/>
      <c r="G166" s="51"/>
      <c r="H166" s="51"/>
      <c r="I166" s="51">
        <f t="shared" ref="I166:I174" si="60">G166*H166</f>
        <v>0</v>
      </c>
      <c r="J166" s="51"/>
      <c r="K166" s="51"/>
      <c r="L166" s="51">
        <f t="shared" ref="L166:L174" si="61">J166*K166</f>
        <v>0</v>
      </c>
    </row>
    <row r="167" spans="2:12" x14ac:dyDescent="0.35">
      <c r="B167" s="51" t="s">
        <v>327</v>
      </c>
      <c r="C167" s="51"/>
      <c r="D167" s="51"/>
      <c r="E167" s="51">
        <f t="shared" si="59"/>
        <v>0</v>
      </c>
      <c r="F167" s="51"/>
      <c r="G167" s="51"/>
      <c r="H167" s="51"/>
      <c r="I167" s="51">
        <f t="shared" si="60"/>
        <v>0</v>
      </c>
      <c r="J167" s="51"/>
      <c r="K167" s="51"/>
      <c r="L167" s="51">
        <f t="shared" si="61"/>
        <v>0</v>
      </c>
    </row>
    <row r="168" spans="2:12" x14ac:dyDescent="0.35">
      <c r="B168" s="51" t="s">
        <v>324</v>
      </c>
      <c r="C168" s="51"/>
      <c r="D168" s="51"/>
      <c r="E168" s="51">
        <f t="shared" si="59"/>
        <v>0</v>
      </c>
      <c r="F168" s="51"/>
      <c r="G168" s="51"/>
      <c r="H168" s="51"/>
      <c r="I168" s="51">
        <f t="shared" si="60"/>
        <v>0</v>
      </c>
      <c r="J168" s="51"/>
      <c r="K168" s="51"/>
      <c r="L168" s="51">
        <f t="shared" si="61"/>
        <v>0</v>
      </c>
    </row>
    <row r="169" spans="2:12" x14ac:dyDescent="0.35">
      <c r="B169" s="51" t="s">
        <v>325</v>
      </c>
      <c r="C169" s="51"/>
      <c r="D169" s="51"/>
      <c r="E169" s="51">
        <f t="shared" si="59"/>
        <v>0</v>
      </c>
      <c r="F169" s="51"/>
      <c r="G169" s="51"/>
      <c r="H169" s="51"/>
      <c r="I169" s="51">
        <f t="shared" si="60"/>
        <v>0</v>
      </c>
      <c r="J169" s="51"/>
      <c r="K169" s="51"/>
      <c r="L169" s="51">
        <f t="shared" si="61"/>
        <v>0</v>
      </c>
    </row>
    <row r="170" spans="2:12" x14ac:dyDescent="0.35">
      <c r="B170" s="51"/>
      <c r="C170" s="51"/>
      <c r="D170" s="51"/>
      <c r="E170" s="51">
        <f>C170*D170</f>
        <v>0</v>
      </c>
      <c r="F170" s="51"/>
      <c r="G170" s="51"/>
      <c r="H170" s="51"/>
      <c r="I170" s="51">
        <f t="shared" si="60"/>
        <v>0</v>
      </c>
      <c r="J170" s="51"/>
      <c r="K170" s="51"/>
      <c r="L170" s="51">
        <f t="shared" si="61"/>
        <v>0</v>
      </c>
    </row>
    <row r="171" spans="2:12" x14ac:dyDescent="0.35">
      <c r="B171" s="51" t="s">
        <v>328</v>
      </c>
      <c r="C171" s="51"/>
      <c r="D171" s="51"/>
      <c r="E171" s="51">
        <f>C171*D171</f>
        <v>0</v>
      </c>
      <c r="F171" s="51"/>
      <c r="G171" s="51"/>
      <c r="H171" s="51"/>
      <c r="I171" s="51">
        <f t="shared" si="60"/>
        <v>0</v>
      </c>
      <c r="J171" s="51"/>
      <c r="K171" s="51"/>
      <c r="L171" s="51">
        <f t="shared" si="61"/>
        <v>0</v>
      </c>
    </row>
    <row r="172" spans="2:12" x14ac:dyDescent="0.35">
      <c r="B172" s="51"/>
      <c r="C172" s="51"/>
      <c r="D172" s="51"/>
      <c r="E172" s="51">
        <f t="shared" ref="E172:E174" si="62">C172*D172</f>
        <v>0</v>
      </c>
      <c r="F172" s="51"/>
      <c r="G172" s="51"/>
      <c r="H172" s="51"/>
      <c r="I172" s="51">
        <f t="shared" si="60"/>
        <v>0</v>
      </c>
      <c r="J172" s="51"/>
      <c r="K172" s="51"/>
      <c r="L172" s="51">
        <f t="shared" si="61"/>
        <v>0</v>
      </c>
    </row>
    <row r="173" spans="2:12" x14ac:dyDescent="0.35">
      <c r="B173" s="51"/>
      <c r="C173" s="51"/>
      <c r="D173" s="51"/>
      <c r="E173" s="51">
        <f t="shared" si="62"/>
        <v>0</v>
      </c>
      <c r="F173" s="51"/>
      <c r="G173" s="51"/>
      <c r="H173" s="51"/>
      <c r="I173" s="51">
        <f t="shared" si="60"/>
        <v>0</v>
      </c>
      <c r="J173" s="51"/>
      <c r="K173" s="51"/>
      <c r="L173" s="51">
        <f t="shared" si="61"/>
        <v>0</v>
      </c>
    </row>
    <row r="174" spans="2:12" x14ac:dyDescent="0.35">
      <c r="B174" s="51"/>
      <c r="C174" s="51"/>
      <c r="D174" s="51"/>
      <c r="E174" s="51">
        <f t="shared" si="62"/>
        <v>0</v>
      </c>
      <c r="F174" s="51"/>
      <c r="G174" s="51"/>
      <c r="H174" s="51"/>
      <c r="I174" s="51">
        <f t="shared" si="60"/>
        <v>0</v>
      </c>
      <c r="J174" s="51"/>
      <c r="K174" s="51"/>
      <c r="L174" s="51">
        <f t="shared" si="61"/>
        <v>0</v>
      </c>
    </row>
    <row r="175" spans="2:12" x14ac:dyDescent="0.35">
      <c r="B175" s="51" t="s">
        <v>150</v>
      </c>
      <c r="C175" s="51"/>
      <c r="D175" s="51">
        <f>E175*10.764</f>
        <v>781.91418239999973</v>
      </c>
      <c r="E175" s="68">
        <f>SUM(E139:E174)</f>
        <v>72.641599999999983</v>
      </c>
      <c r="F175" s="51"/>
      <c r="G175" s="51"/>
      <c r="H175" s="51">
        <f>I175*10.764</f>
        <v>62.049077999999994</v>
      </c>
      <c r="I175" s="67">
        <f>SUM(I139:I174)</f>
        <v>5.7645</v>
      </c>
      <c r="J175" s="51"/>
      <c r="K175" s="51">
        <f>L175*10.764</f>
        <v>0</v>
      </c>
      <c r="L175" s="66">
        <f>SUM(L139:L174)</f>
        <v>0</v>
      </c>
    </row>
    <row r="177" spans="1:12" x14ac:dyDescent="0.35">
      <c r="D177" s="50">
        <f>D175+H175</f>
        <v>843.96326039999974</v>
      </c>
      <c r="E177" s="50">
        <f>E175+I175</f>
        <v>78.406099999999981</v>
      </c>
    </row>
    <row r="179" spans="1:12" ht="15.5" x14ac:dyDescent="0.35">
      <c r="B179" s="63" t="s">
        <v>304</v>
      </c>
      <c r="C179" s="250" t="s">
        <v>487</v>
      </c>
      <c r="D179" s="251"/>
      <c r="E179" s="251"/>
      <c r="F179" s="251"/>
      <c r="G179" s="251"/>
      <c r="H179" s="251"/>
      <c r="I179" s="251"/>
      <c r="J179" s="252"/>
    </row>
    <row r="180" spans="1:12" x14ac:dyDescent="0.35">
      <c r="D180" s="64"/>
      <c r="E180" s="64"/>
      <c r="F180" s="64"/>
      <c r="G180" s="64"/>
      <c r="H180" s="64"/>
      <c r="I180" s="64"/>
    </row>
    <row r="181" spans="1:12" x14ac:dyDescent="0.35">
      <c r="A181" s="63" t="s">
        <v>66</v>
      </c>
      <c r="B181" s="65" t="s">
        <v>305</v>
      </c>
      <c r="C181" s="247" t="s">
        <v>306</v>
      </c>
      <c r="D181" s="247"/>
      <c r="E181" s="247"/>
      <c r="F181" s="65"/>
      <c r="G181" s="248" t="s">
        <v>307</v>
      </c>
      <c r="H181" s="248"/>
      <c r="I181" s="248"/>
      <c r="J181" s="246" t="s">
        <v>308</v>
      </c>
      <c r="K181" s="246"/>
      <c r="L181" s="246"/>
    </row>
    <row r="182" spans="1:12" x14ac:dyDescent="0.35">
      <c r="A182" s="63" t="s">
        <v>484</v>
      </c>
      <c r="B182" s="65"/>
      <c r="C182" s="65" t="s">
        <v>309</v>
      </c>
      <c r="D182" s="65" t="s">
        <v>310</v>
      </c>
      <c r="E182" s="65" t="s">
        <v>311</v>
      </c>
      <c r="F182" s="65"/>
      <c r="G182" s="65" t="s">
        <v>309</v>
      </c>
      <c r="H182" s="65" t="s">
        <v>310</v>
      </c>
      <c r="I182" s="65" t="s">
        <v>311</v>
      </c>
      <c r="J182" s="65" t="s">
        <v>309</v>
      </c>
      <c r="K182" s="65" t="s">
        <v>310</v>
      </c>
      <c r="L182" s="65" t="s">
        <v>311</v>
      </c>
    </row>
    <row r="183" spans="1:12" x14ac:dyDescent="0.35">
      <c r="B183" s="51" t="s">
        <v>430</v>
      </c>
      <c r="C183" s="51">
        <v>3.99</v>
      </c>
      <c r="D183" s="51">
        <v>3.49</v>
      </c>
      <c r="E183" s="51">
        <f>C183*D183</f>
        <v>13.925100000000002</v>
      </c>
      <c r="F183" s="51" t="s">
        <v>465</v>
      </c>
      <c r="G183" s="51">
        <v>2.44</v>
      </c>
      <c r="H183" s="51">
        <v>1.23</v>
      </c>
      <c r="I183" s="51">
        <f>G183*H183</f>
        <v>3.0011999999999999</v>
      </c>
      <c r="J183" s="51"/>
      <c r="K183" s="51"/>
      <c r="L183" s="51">
        <f>J183*K183</f>
        <v>0</v>
      </c>
    </row>
    <row r="184" spans="1:12" x14ac:dyDescent="0.35">
      <c r="B184" s="51"/>
      <c r="C184" s="51">
        <v>1.68</v>
      </c>
      <c r="D184" s="51">
        <v>1.3</v>
      </c>
      <c r="E184" s="51">
        <f t="shared" ref="E184:E201" si="63">C184*D184</f>
        <v>2.1840000000000002</v>
      </c>
      <c r="F184" s="51"/>
      <c r="G184" s="51">
        <v>3.15</v>
      </c>
      <c r="H184" s="51">
        <v>1.83</v>
      </c>
      <c r="I184" s="51">
        <f t="shared" ref="I184:I201" si="64">G184*H184</f>
        <v>5.7645</v>
      </c>
      <c r="J184" s="51"/>
      <c r="K184" s="51"/>
      <c r="L184" s="51">
        <f t="shared" ref="L184:L201" si="65">J184*K184</f>
        <v>0</v>
      </c>
    </row>
    <row r="185" spans="1:12" x14ac:dyDescent="0.35">
      <c r="B185" s="51"/>
      <c r="C185" s="51">
        <v>3.45</v>
      </c>
      <c r="D185" s="51">
        <v>2.4500000000000002</v>
      </c>
      <c r="E185" s="51">
        <f t="shared" si="63"/>
        <v>8.4525000000000006</v>
      </c>
      <c r="F185" s="51"/>
      <c r="G185" s="51">
        <v>3.15</v>
      </c>
      <c r="H185" s="51">
        <v>1.83</v>
      </c>
      <c r="I185" s="51">
        <f t="shared" si="64"/>
        <v>5.7645</v>
      </c>
      <c r="J185" s="51"/>
      <c r="K185" s="51"/>
      <c r="L185" s="51">
        <f t="shared" si="65"/>
        <v>0</v>
      </c>
    </row>
    <row r="186" spans="1:12" x14ac:dyDescent="0.35">
      <c r="B186" s="51" t="s">
        <v>316</v>
      </c>
      <c r="C186" s="51">
        <v>3.2</v>
      </c>
      <c r="D186" s="51">
        <v>3.05</v>
      </c>
      <c r="E186" s="51">
        <f t="shared" si="63"/>
        <v>9.76</v>
      </c>
      <c r="F186" s="51" t="s">
        <v>313</v>
      </c>
      <c r="G186" s="51"/>
      <c r="H186" s="51"/>
      <c r="I186" s="51">
        <f t="shared" si="64"/>
        <v>0</v>
      </c>
      <c r="J186" s="51"/>
      <c r="K186" s="51"/>
      <c r="L186" s="51">
        <f t="shared" si="65"/>
        <v>0</v>
      </c>
    </row>
    <row r="187" spans="1:12" x14ac:dyDescent="0.35">
      <c r="B187" s="51"/>
      <c r="C187" s="51">
        <v>0.6</v>
      </c>
      <c r="D187" s="51">
        <v>1.05</v>
      </c>
      <c r="E187" s="51">
        <f t="shared" si="63"/>
        <v>0.63</v>
      </c>
      <c r="F187" s="51" t="s">
        <v>313</v>
      </c>
      <c r="G187" s="51"/>
      <c r="H187" s="51"/>
      <c r="I187" s="51">
        <f t="shared" si="64"/>
        <v>0</v>
      </c>
      <c r="J187" s="51"/>
      <c r="K187" s="51"/>
      <c r="L187" s="51">
        <f t="shared" si="65"/>
        <v>0</v>
      </c>
    </row>
    <row r="188" spans="1:12" x14ac:dyDescent="0.35">
      <c r="B188" s="51"/>
      <c r="C188" s="51">
        <v>2.35</v>
      </c>
      <c r="D188" s="51">
        <v>0.6</v>
      </c>
      <c r="E188" s="51">
        <f t="shared" si="63"/>
        <v>1.41</v>
      </c>
      <c r="F188" s="51" t="s">
        <v>315</v>
      </c>
      <c r="G188" s="51"/>
      <c r="H188" s="51"/>
      <c r="I188" s="51">
        <f t="shared" si="64"/>
        <v>0</v>
      </c>
      <c r="J188" s="51"/>
      <c r="K188" s="51"/>
      <c r="L188" s="51">
        <f t="shared" si="65"/>
        <v>0</v>
      </c>
    </row>
    <row r="189" spans="1:12" x14ac:dyDescent="0.35">
      <c r="B189" s="51"/>
      <c r="C189" s="51">
        <v>1.1499999999999999</v>
      </c>
      <c r="D189" s="51">
        <v>0.24</v>
      </c>
      <c r="E189" s="51">
        <f t="shared" si="63"/>
        <v>0.27599999999999997</v>
      </c>
      <c r="F189" s="51"/>
      <c r="G189" s="51"/>
      <c r="H189" s="51"/>
      <c r="I189" s="51">
        <f t="shared" si="64"/>
        <v>0</v>
      </c>
      <c r="J189" s="51"/>
      <c r="K189" s="51"/>
      <c r="L189" s="51">
        <f t="shared" si="65"/>
        <v>0</v>
      </c>
    </row>
    <row r="190" spans="1:12" x14ac:dyDescent="0.35">
      <c r="B190" s="51" t="s">
        <v>317</v>
      </c>
      <c r="C190" s="51">
        <v>2.44</v>
      </c>
      <c r="D190" s="51">
        <v>3.05</v>
      </c>
      <c r="E190" s="51">
        <f t="shared" si="63"/>
        <v>7.4419999999999993</v>
      </c>
      <c r="F190" s="51"/>
      <c r="G190" s="51"/>
      <c r="H190" s="51"/>
      <c r="I190" s="51">
        <f t="shared" si="64"/>
        <v>0</v>
      </c>
      <c r="J190" s="51"/>
      <c r="K190" s="51"/>
      <c r="L190" s="51">
        <f t="shared" si="65"/>
        <v>0</v>
      </c>
    </row>
    <row r="191" spans="1:12" x14ac:dyDescent="0.35">
      <c r="B191" s="51" t="s">
        <v>318</v>
      </c>
      <c r="C191" s="51">
        <v>3.22</v>
      </c>
      <c r="D191" s="51">
        <v>3.76</v>
      </c>
      <c r="E191" s="51">
        <f t="shared" si="63"/>
        <v>12.107200000000001</v>
      </c>
      <c r="F191" s="51" t="s">
        <v>313</v>
      </c>
      <c r="G191" s="51"/>
      <c r="H191" s="51"/>
      <c r="I191" s="51">
        <f t="shared" si="64"/>
        <v>0</v>
      </c>
      <c r="J191" s="51"/>
      <c r="K191" s="51"/>
      <c r="L191" s="51">
        <f t="shared" si="65"/>
        <v>0</v>
      </c>
    </row>
    <row r="192" spans="1:12" x14ac:dyDescent="0.35">
      <c r="B192" s="51" t="s">
        <v>483</v>
      </c>
      <c r="C192" s="51">
        <v>1.53</v>
      </c>
      <c r="D192" s="51">
        <v>2.44</v>
      </c>
      <c r="E192" s="51">
        <f t="shared" si="63"/>
        <v>3.7332000000000001</v>
      </c>
      <c r="F192" s="51" t="s">
        <v>315</v>
      </c>
      <c r="G192" s="51"/>
      <c r="H192" s="51"/>
      <c r="I192" s="51">
        <f t="shared" si="64"/>
        <v>0</v>
      </c>
      <c r="J192" s="51"/>
      <c r="K192" s="51"/>
      <c r="L192" s="51">
        <f t="shared" si="65"/>
        <v>0</v>
      </c>
    </row>
    <row r="193" spans="1:12" x14ac:dyDescent="0.35">
      <c r="B193" s="51"/>
      <c r="C193" s="51">
        <v>2.54</v>
      </c>
      <c r="D193" s="51">
        <v>1.53</v>
      </c>
      <c r="E193" s="51">
        <f t="shared" si="63"/>
        <v>3.8862000000000001</v>
      </c>
      <c r="F193" s="51"/>
      <c r="G193" s="51"/>
      <c r="H193" s="51"/>
      <c r="I193" s="51">
        <f t="shared" si="64"/>
        <v>0</v>
      </c>
      <c r="J193" s="51"/>
      <c r="K193" s="51"/>
      <c r="L193" s="51">
        <f t="shared" si="65"/>
        <v>0</v>
      </c>
    </row>
    <row r="194" spans="1:12" x14ac:dyDescent="0.35">
      <c r="B194" s="51" t="s">
        <v>472</v>
      </c>
      <c r="C194" s="51">
        <v>1.4</v>
      </c>
      <c r="D194" s="51">
        <v>1.29</v>
      </c>
      <c r="E194" s="51">
        <f t="shared" si="63"/>
        <v>1.8059999999999998</v>
      </c>
      <c r="F194" s="51"/>
      <c r="G194" s="51"/>
      <c r="H194" s="51"/>
      <c r="I194" s="51">
        <f t="shared" si="64"/>
        <v>0</v>
      </c>
      <c r="J194" s="51"/>
      <c r="K194" s="51"/>
      <c r="L194" s="51">
        <f t="shared" si="65"/>
        <v>0</v>
      </c>
    </row>
    <row r="195" spans="1:12" x14ac:dyDescent="0.35">
      <c r="B195" s="51" t="s">
        <v>488</v>
      </c>
      <c r="C195" s="51">
        <v>2.6</v>
      </c>
      <c r="D195" s="51">
        <v>2.1</v>
      </c>
      <c r="E195" s="51">
        <f t="shared" si="63"/>
        <v>5.4600000000000009</v>
      </c>
      <c r="F195" s="51" t="s">
        <v>313</v>
      </c>
      <c r="G195" s="51"/>
      <c r="H195" s="51"/>
      <c r="I195" s="51">
        <f t="shared" si="64"/>
        <v>0</v>
      </c>
      <c r="J195" s="51"/>
      <c r="K195" s="51"/>
      <c r="L195" s="51">
        <f t="shared" si="65"/>
        <v>0</v>
      </c>
    </row>
    <row r="196" spans="1:12" x14ac:dyDescent="0.35">
      <c r="B196" s="51"/>
      <c r="C196" s="51"/>
      <c r="D196" s="51"/>
      <c r="E196" s="51">
        <f t="shared" si="63"/>
        <v>0</v>
      </c>
      <c r="F196" s="51" t="s">
        <v>315</v>
      </c>
      <c r="G196" s="51"/>
      <c r="H196" s="51"/>
      <c r="I196" s="51">
        <f t="shared" si="64"/>
        <v>0</v>
      </c>
      <c r="J196" s="51"/>
      <c r="K196" s="51"/>
      <c r="L196" s="51">
        <f t="shared" si="65"/>
        <v>0</v>
      </c>
    </row>
    <row r="197" spans="1:12" x14ac:dyDescent="0.35">
      <c r="A197" s="50" t="s">
        <v>490</v>
      </c>
      <c r="B197" s="51" t="s">
        <v>489</v>
      </c>
      <c r="C197" s="51">
        <v>3.35</v>
      </c>
      <c r="D197" s="51">
        <v>6.09</v>
      </c>
      <c r="E197" s="51">
        <f t="shared" si="63"/>
        <v>20.401499999999999</v>
      </c>
      <c r="F197" s="51"/>
      <c r="G197" s="51"/>
      <c r="H197" s="51"/>
      <c r="I197" s="51">
        <f t="shared" si="64"/>
        <v>0</v>
      </c>
      <c r="J197" s="51"/>
      <c r="K197" s="51"/>
      <c r="L197" s="51">
        <f t="shared" si="65"/>
        <v>0</v>
      </c>
    </row>
    <row r="198" spans="1:12" x14ac:dyDescent="0.35">
      <c r="B198" s="51"/>
      <c r="C198" s="51">
        <v>2.2000000000000002</v>
      </c>
      <c r="D198" s="51">
        <v>0.2</v>
      </c>
      <c r="E198" s="51">
        <f t="shared" si="63"/>
        <v>0.44000000000000006</v>
      </c>
      <c r="F198" s="51" t="s">
        <v>313</v>
      </c>
      <c r="G198" s="51"/>
      <c r="H198" s="51"/>
      <c r="I198" s="51">
        <f t="shared" si="64"/>
        <v>0</v>
      </c>
      <c r="J198" s="51"/>
      <c r="K198" s="51"/>
      <c r="L198" s="51">
        <f t="shared" si="65"/>
        <v>0</v>
      </c>
    </row>
    <row r="199" spans="1:12" x14ac:dyDescent="0.35">
      <c r="B199" s="51" t="s">
        <v>491</v>
      </c>
      <c r="C199" s="51">
        <v>2.44</v>
      </c>
      <c r="D199" s="51">
        <v>3.05</v>
      </c>
      <c r="E199" s="51">
        <f t="shared" si="63"/>
        <v>7.4419999999999993</v>
      </c>
      <c r="F199" s="51" t="s">
        <v>315</v>
      </c>
      <c r="G199" s="51"/>
      <c r="H199" s="51"/>
      <c r="I199" s="51">
        <f t="shared" si="64"/>
        <v>0</v>
      </c>
      <c r="J199" s="51"/>
      <c r="K199" s="51"/>
      <c r="L199" s="51">
        <f t="shared" si="65"/>
        <v>0</v>
      </c>
    </row>
    <row r="200" spans="1:12" x14ac:dyDescent="0.35">
      <c r="B200" s="51" t="s">
        <v>427</v>
      </c>
      <c r="C200" s="51">
        <v>2.44</v>
      </c>
      <c r="D200" s="51">
        <v>1.23</v>
      </c>
      <c r="E200" s="51">
        <f t="shared" si="63"/>
        <v>3.0011999999999999</v>
      </c>
      <c r="F200" s="51"/>
      <c r="G200" s="51"/>
      <c r="H200" s="51"/>
      <c r="I200" s="51">
        <f t="shared" si="64"/>
        <v>0</v>
      </c>
      <c r="J200" s="51"/>
      <c r="K200" s="51"/>
      <c r="L200" s="51">
        <f t="shared" si="65"/>
        <v>0</v>
      </c>
    </row>
    <row r="201" spans="1:12" x14ac:dyDescent="0.35">
      <c r="B201" s="51" t="s">
        <v>319</v>
      </c>
      <c r="C201" s="51">
        <v>3.2</v>
      </c>
      <c r="D201" s="51">
        <v>3.05</v>
      </c>
      <c r="E201" s="51">
        <f t="shared" si="63"/>
        <v>9.76</v>
      </c>
      <c r="F201" s="51" t="s">
        <v>320</v>
      </c>
      <c r="G201" s="51"/>
      <c r="H201" s="51"/>
      <c r="I201" s="51">
        <f t="shared" si="64"/>
        <v>0</v>
      </c>
      <c r="J201" s="51"/>
      <c r="K201" s="51"/>
      <c r="L201" s="51">
        <f t="shared" si="65"/>
        <v>0</v>
      </c>
    </row>
    <row r="202" spans="1:12" x14ac:dyDescent="0.35">
      <c r="B202" s="51"/>
      <c r="C202" s="51">
        <v>0.55000000000000004</v>
      </c>
      <c r="D202" s="51">
        <v>0.24</v>
      </c>
      <c r="E202" s="51">
        <f>C202*D202</f>
        <v>0.13200000000000001</v>
      </c>
      <c r="F202" s="51" t="s">
        <v>320</v>
      </c>
      <c r="G202" s="51"/>
      <c r="H202" s="51"/>
      <c r="I202" s="51">
        <f>G202*H202</f>
        <v>0</v>
      </c>
      <c r="J202" s="51"/>
      <c r="K202" s="51"/>
      <c r="L202" s="51">
        <f>J202*K202</f>
        <v>0</v>
      </c>
    </row>
    <row r="203" spans="1:12" x14ac:dyDescent="0.35">
      <c r="B203" s="51"/>
      <c r="C203" s="51">
        <v>2.4</v>
      </c>
      <c r="D203" s="51">
        <v>0.75</v>
      </c>
      <c r="E203" s="51">
        <f>C203*D203</f>
        <v>1.7999999999999998</v>
      </c>
      <c r="F203" s="51" t="s">
        <v>320</v>
      </c>
      <c r="G203" s="51"/>
      <c r="H203" s="51"/>
      <c r="I203" s="51">
        <f>G203*H203</f>
        <v>0</v>
      </c>
      <c r="J203" s="51"/>
      <c r="K203" s="51"/>
      <c r="L203" s="51">
        <f>J203*K203</f>
        <v>0</v>
      </c>
    </row>
    <row r="204" spans="1:12" x14ac:dyDescent="0.35">
      <c r="B204" s="51" t="s">
        <v>426</v>
      </c>
      <c r="C204" s="51">
        <v>3.12</v>
      </c>
      <c r="D204" s="51">
        <v>3.76</v>
      </c>
      <c r="E204" s="51">
        <f>C204*D204</f>
        <v>11.731199999999999</v>
      </c>
      <c r="F204" s="51" t="s">
        <v>320</v>
      </c>
      <c r="G204" s="51"/>
      <c r="H204" s="51"/>
      <c r="I204" s="51">
        <f>G204*H204</f>
        <v>0</v>
      </c>
      <c r="J204" s="51"/>
      <c r="K204" s="51"/>
      <c r="L204" s="51">
        <f>J204*K204</f>
        <v>0</v>
      </c>
    </row>
    <row r="205" spans="1:12" x14ac:dyDescent="0.35">
      <c r="B205" s="51" t="s">
        <v>483</v>
      </c>
      <c r="C205" s="51">
        <v>1.53</v>
      </c>
      <c r="D205" s="51">
        <v>2.44</v>
      </c>
      <c r="E205" s="51">
        <f t="shared" ref="E205:E207" si="66">C205*D205</f>
        <v>3.7332000000000001</v>
      </c>
      <c r="F205" s="51" t="s">
        <v>320</v>
      </c>
      <c r="G205" s="51"/>
      <c r="H205" s="51"/>
      <c r="I205" s="51">
        <f t="shared" ref="I205:I207" si="67">G205*H205</f>
        <v>0</v>
      </c>
      <c r="J205" s="51"/>
      <c r="K205" s="51"/>
      <c r="L205" s="51">
        <f t="shared" ref="L205:L207" si="68">J205*K205</f>
        <v>0</v>
      </c>
    </row>
    <row r="206" spans="1:12" x14ac:dyDescent="0.35">
      <c r="B206" s="51"/>
      <c r="C206" s="51">
        <v>2.44</v>
      </c>
      <c r="D206" s="51">
        <v>1.53</v>
      </c>
      <c r="E206" s="51">
        <f t="shared" si="66"/>
        <v>3.7332000000000001</v>
      </c>
      <c r="F206" s="51" t="s">
        <v>320</v>
      </c>
      <c r="G206" s="51"/>
      <c r="H206" s="51"/>
      <c r="I206" s="51">
        <f t="shared" si="67"/>
        <v>0</v>
      </c>
      <c r="J206" s="51"/>
      <c r="K206" s="51"/>
      <c r="L206" s="51">
        <f t="shared" si="68"/>
        <v>0</v>
      </c>
    </row>
    <row r="207" spans="1:12" x14ac:dyDescent="0.35">
      <c r="B207" s="51"/>
      <c r="C207" s="51">
        <v>2.15</v>
      </c>
      <c r="D207" s="51">
        <v>0.64</v>
      </c>
      <c r="E207" s="51">
        <f t="shared" si="66"/>
        <v>1.3759999999999999</v>
      </c>
      <c r="F207" s="51"/>
      <c r="G207" s="51"/>
      <c r="H207" s="51"/>
      <c r="I207" s="51">
        <f t="shared" si="67"/>
        <v>0</v>
      </c>
      <c r="J207" s="51"/>
      <c r="K207" s="51"/>
      <c r="L207" s="51">
        <f t="shared" si="68"/>
        <v>0</v>
      </c>
    </row>
    <row r="208" spans="1:12" x14ac:dyDescent="0.35">
      <c r="B208" s="51" t="s">
        <v>472</v>
      </c>
      <c r="C208" s="51">
        <v>2.64</v>
      </c>
      <c r="D208" s="51">
        <v>1.24</v>
      </c>
      <c r="E208" s="51">
        <f>C208*D208</f>
        <v>3.2736000000000001</v>
      </c>
      <c r="F208" s="51"/>
      <c r="G208" s="51"/>
      <c r="H208" s="51"/>
      <c r="I208" s="51">
        <f>G208*H208</f>
        <v>0</v>
      </c>
      <c r="J208" s="51"/>
      <c r="K208" s="51"/>
      <c r="L208" s="51">
        <f>J208*K208</f>
        <v>0</v>
      </c>
    </row>
    <row r="209" spans="1:12" x14ac:dyDescent="0.35">
      <c r="B209" s="51"/>
      <c r="C209" s="51"/>
      <c r="D209" s="51"/>
      <c r="E209" s="51">
        <f>C209*D209</f>
        <v>0</v>
      </c>
      <c r="F209" s="51"/>
      <c r="G209" s="51"/>
      <c r="H209" s="51"/>
      <c r="I209" s="51">
        <f>G209*H209</f>
        <v>0</v>
      </c>
      <c r="J209" s="51"/>
      <c r="K209" s="51"/>
      <c r="L209" s="51">
        <f>J209*K209</f>
        <v>0</v>
      </c>
    </row>
    <row r="210" spans="1:12" x14ac:dyDescent="0.35">
      <c r="A210" s="50" t="s">
        <v>492</v>
      </c>
      <c r="B210" s="51" t="s">
        <v>493</v>
      </c>
      <c r="C210" s="51">
        <v>6.7</v>
      </c>
      <c r="D210" s="51">
        <v>3.4</v>
      </c>
      <c r="E210" s="51">
        <f t="shared" ref="E210:E213" si="69">C210*D210</f>
        <v>22.78</v>
      </c>
      <c r="F210" s="51"/>
      <c r="G210" s="51"/>
      <c r="H210" s="51"/>
      <c r="I210" s="51">
        <f t="shared" ref="I210:I218" si="70">G210*H210</f>
        <v>0</v>
      </c>
      <c r="J210" s="51"/>
      <c r="K210" s="51"/>
      <c r="L210" s="51">
        <f t="shared" ref="L210:L218" si="71">J210*K210</f>
        <v>0</v>
      </c>
    </row>
    <row r="211" spans="1:12" x14ac:dyDescent="0.35">
      <c r="B211" s="51"/>
      <c r="C211" s="51">
        <v>2.5</v>
      </c>
      <c r="D211" s="51">
        <v>1.3</v>
      </c>
      <c r="E211" s="51">
        <f t="shared" si="69"/>
        <v>3.25</v>
      </c>
      <c r="F211" s="51"/>
      <c r="G211" s="51"/>
      <c r="H211" s="51"/>
      <c r="I211" s="51">
        <f t="shared" si="70"/>
        <v>0</v>
      </c>
      <c r="J211" s="51"/>
      <c r="K211" s="51"/>
      <c r="L211" s="51">
        <f t="shared" si="71"/>
        <v>0</v>
      </c>
    </row>
    <row r="212" spans="1:12" x14ac:dyDescent="0.35">
      <c r="B212" s="51"/>
      <c r="C212" s="51">
        <v>1.25</v>
      </c>
      <c r="D212" s="51">
        <v>2.25</v>
      </c>
      <c r="E212" s="51">
        <f t="shared" si="69"/>
        <v>2.8125</v>
      </c>
      <c r="F212" s="51"/>
      <c r="G212" s="51"/>
      <c r="H212" s="51"/>
      <c r="I212" s="51">
        <f t="shared" si="70"/>
        <v>0</v>
      </c>
      <c r="J212" s="51"/>
      <c r="K212" s="51"/>
      <c r="L212" s="51">
        <f t="shared" si="71"/>
        <v>0</v>
      </c>
    </row>
    <row r="213" spans="1:12" x14ac:dyDescent="0.35">
      <c r="B213" s="51"/>
      <c r="C213" s="51">
        <v>2.5499999999999998</v>
      </c>
      <c r="D213" s="51">
        <v>0.85</v>
      </c>
      <c r="E213" s="51">
        <f t="shared" si="69"/>
        <v>2.1675</v>
      </c>
      <c r="F213" s="51"/>
      <c r="G213" s="51"/>
      <c r="H213" s="51"/>
      <c r="I213" s="51">
        <f t="shared" si="70"/>
        <v>0</v>
      </c>
      <c r="J213" s="51"/>
      <c r="K213" s="51"/>
      <c r="L213" s="51">
        <f t="shared" si="71"/>
        <v>0</v>
      </c>
    </row>
    <row r="214" spans="1:12" x14ac:dyDescent="0.35">
      <c r="B214" s="51" t="s">
        <v>483</v>
      </c>
      <c r="C214" s="51">
        <v>1.53</v>
      </c>
      <c r="D214" s="51">
        <v>2.44</v>
      </c>
      <c r="E214" s="51">
        <f>C214*D214</f>
        <v>3.7332000000000001</v>
      </c>
      <c r="F214" s="51"/>
      <c r="G214" s="51"/>
      <c r="H214" s="51"/>
      <c r="I214" s="51">
        <f t="shared" si="70"/>
        <v>0</v>
      </c>
      <c r="J214" s="51"/>
      <c r="K214" s="51"/>
      <c r="L214" s="51">
        <f t="shared" si="71"/>
        <v>0</v>
      </c>
    </row>
    <row r="215" spans="1:12" x14ac:dyDescent="0.35">
      <c r="B215" s="51"/>
      <c r="C215" s="51"/>
      <c r="D215" s="51"/>
      <c r="E215" s="51">
        <f>C215*D215</f>
        <v>0</v>
      </c>
      <c r="F215" s="51"/>
      <c r="G215" s="51"/>
      <c r="H215" s="51"/>
      <c r="I215" s="51">
        <f t="shared" si="70"/>
        <v>0</v>
      </c>
      <c r="J215" s="51"/>
      <c r="K215" s="51"/>
      <c r="L215" s="51">
        <f t="shared" si="71"/>
        <v>0</v>
      </c>
    </row>
    <row r="216" spans="1:12" x14ac:dyDescent="0.35">
      <c r="B216" s="51"/>
      <c r="C216" s="51"/>
      <c r="D216" s="51"/>
      <c r="E216" s="51">
        <f t="shared" ref="E216:E218" si="72">C216*D216</f>
        <v>0</v>
      </c>
      <c r="F216" s="51"/>
      <c r="G216" s="51"/>
      <c r="H216" s="51"/>
      <c r="I216" s="51">
        <f t="shared" si="70"/>
        <v>0</v>
      </c>
      <c r="J216" s="51"/>
      <c r="K216" s="51"/>
      <c r="L216" s="51">
        <f t="shared" si="71"/>
        <v>0</v>
      </c>
    </row>
    <row r="217" spans="1:12" x14ac:dyDescent="0.35">
      <c r="B217" s="51"/>
      <c r="C217" s="51"/>
      <c r="D217" s="51"/>
      <c r="E217" s="51">
        <f t="shared" si="72"/>
        <v>0</v>
      </c>
      <c r="F217" s="51"/>
      <c r="G217" s="51"/>
      <c r="H217" s="51"/>
      <c r="I217" s="51">
        <f t="shared" si="70"/>
        <v>0</v>
      </c>
      <c r="J217" s="51"/>
      <c r="K217" s="51"/>
      <c r="L217" s="51">
        <f t="shared" si="71"/>
        <v>0</v>
      </c>
    </row>
    <row r="218" spans="1:12" x14ac:dyDescent="0.35">
      <c r="B218" s="51"/>
      <c r="C218" s="51"/>
      <c r="D218" s="51"/>
      <c r="E218" s="51">
        <f t="shared" si="72"/>
        <v>0</v>
      </c>
      <c r="F218" s="51"/>
      <c r="G218" s="51"/>
      <c r="H218" s="51"/>
      <c r="I218" s="51">
        <f t="shared" si="70"/>
        <v>0</v>
      </c>
      <c r="J218" s="51"/>
      <c r="K218" s="51"/>
      <c r="L218" s="51">
        <f t="shared" si="71"/>
        <v>0</v>
      </c>
    </row>
    <row r="219" spans="1:12" x14ac:dyDescent="0.35">
      <c r="B219" s="51" t="s">
        <v>150</v>
      </c>
      <c r="C219" s="51"/>
      <c r="D219" s="51">
        <f>E219*10.764</f>
        <v>1858.2894252000001</v>
      </c>
      <c r="E219" s="68">
        <f>SUM(E183:E218)</f>
        <v>172.63930000000002</v>
      </c>
      <c r="F219" s="51"/>
      <c r="G219" s="51"/>
      <c r="H219" s="51">
        <f>I219*10.764</f>
        <v>156.40307279999999</v>
      </c>
      <c r="I219" s="67">
        <f>SUM(I183:I218)</f>
        <v>14.530199999999999</v>
      </c>
      <c r="J219" s="51"/>
      <c r="K219" s="51">
        <f>L219*10.764</f>
        <v>0</v>
      </c>
      <c r="L219" s="66">
        <f>SUM(L183:L218)</f>
        <v>0</v>
      </c>
    </row>
    <row r="221" spans="1:12" x14ac:dyDescent="0.35">
      <c r="D221" s="50">
        <f>D219+H219</f>
        <v>2014.6924980000001</v>
      </c>
      <c r="E221" s="50">
        <f>E219+I219</f>
        <v>187.16950000000003</v>
      </c>
    </row>
  </sheetData>
  <mergeCells count="34">
    <mergeCell ref="C179:J179"/>
    <mergeCell ref="C181:E181"/>
    <mergeCell ref="G181:I181"/>
    <mergeCell ref="J181:L181"/>
    <mergeCell ref="Z2:AG2"/>
    <mergeCell ref="C135:J135"/>
    <mergeCell ref="C137:E137"/>
    <mergeCell ref="G137:I137"/>
    <mergeCell ref="J137:L137"/>
    <mergeCell ref="C90:D90"/>
    <mergeCell ref="C92:E92"/>
    <mergeCell ref="G92:I92"/>
    <mergeCell ref="J92:L92"/>
    <mergeCell ref="R2:Y2"/>
    <mergeCell ref="P92:R92"/>
    <mergeCell ref="T92:V92"/>
    <mergeCell ref="W92:Y92"/>
    <mergeCell ref="P90:W90"/>
    <mergeCell ref="T4:V4"/>
    <mergeCell ref="W4:Y4"/>
    <mergeCell ref="C46:D46"/>
    <mergeCell ref="C48:E48"/>
    <mergeCell ref="G48:I48"/>
    <mergeCell ref="J48:L48"/>
    <mergeCell ref="P46:Q46"/>
    <mergeCell ref="P48:R48"/>
    <mergeCell ref="T48:V48"/>
    <mergeCell ref="W48:Y48"/>
    <mergeCell ref="C2:D2"/>
    <mergeCell ref="C4:E4"/>
    <mergeCell ref="G4:I4"/>
    <mergeCell ref="J4:L4"/>
    <mergeCell ref="P2:Q2"/>
    <mergeCell ref="P4:R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vt:lpstr>
      <vt:lpstr>valuation</vt:lpstr>
      <vt:lpstr>Research</vt:lpstr>
      <vt:lpstr>Remarks</vt:lpstr>
      <vt:lpstr>Sub Wing 1 Area</vt:lpstr>
      <vt:lpstr>Sub Wing 2 Area</vt:lpstr>
      <vt:lpstr>Sub Wing 6 Area</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2025-08-30T12:03:27Z</cp:lastPrinted>
  <dcterms:created xsi:type="dcterms:W3CDTF">2019-07-16T09:29:46Z</dcterms:created>
  <dcterms:modified xsi:type="dcterms:W3CDTF">2025-08-30T12:43:44Z</dcterms:modified>
</cp:coreProperties>
</file>