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Shruti\Sept 25\Old\"/>
    </mc:Choice>
  </mc:AlternateContent>
  <bookViews>
    <workbookView xWindow="0" yWindow="0" windowWidth="20490" windowHeight="7755"/>
  </bookViews>
  <sheets>
    <sheet name="Report" sheetId="1" r:id="rId1"/>
    <sheet name="C%" sheetId="4" r:id="rId2"/>
  </sheets>
  <definedNames>
    <definedName name="_xlnm.Print_Area" localSheetId="0">Report!$A$1:$H$413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5" i="1" l="1"/>
  <c r="K169" i="1"/>
  <c r="G28" i="1" l="1"/>
  <c r="C216" i="1" l="1"/>
  <c r="G5" i="1"/>
  <c r="I47" i="1"/>
  <c r="E198" i="1" l="1"/>
  <c r="D198" i="1"/>
  <c r="E197" i="1"/>
  <c r="D197" i="1"/>
  <c r="F197" i="1" s="1"/>
  <c r="H197" i="1" s="1"/>
  <c r="E196" i="1"/>
  <c r="D196" i="1"/>
  <c r="E195" i="1"/>
  <c r="D195" i="1"/>
  <c r="E194" i="1"/>
  <c r="D194" i="1"/>
  <c r="E193" i="1"/>
  <c r="D193" i="1"/>
  <c r="F193" i="1" s="1"/>
  <c r="H193" i="1" s="1"/>
  <c r="E191" i="1"/>
  <c r="D191" i="1"/>
  <c r="E190" i="1"/>
  <c r="D190" i="1"/>
  <c r="E189" i="1"/>
  <c r="D189" i="1"/>
  <c r="E188" i="1"/>
  <c r="D188" i="1"/>
  <c r="F188" i="1" s="1"/>
  <c r="H188" i="1" s="1"/>
  <c r="A188" i="1"/>
  <c r="A189" i="1" s="1"/>
  <c r="A190" i="1" s="1"/>
  <c r="A191" i="1" s="1"/>
  <c r="A192" i="1" s="1"/>
  <c r="A193" i="1" s="1"/>
  <c r="A194" i="1" s="1"/>
  <c r="A195" i="1" s="1"/>
  <c r="A196" i="1" s="1"/>
  <c r="A197" i="1" s="1"/>
  <c r="A198" i="1" s="1"/>
  <c r="E187" i="1"/>
  <c r="D187" i="1"/>
  <c r="E185" i="1"/>
  <c r="D185" i="1"/>
  <c r="E184" i="1"/>
  <c r="D184" i="1"/>
  <c r="E183" i="1"/>
  <c r="D183" i="1"/>
  <c r="E182" i="1"/>
  <c r="D182" i="1"/>
  <c r="E181" i="1"/>
  <c r="D181" i="1"/>
  <c r="E180" i="1"/>
  <c r="D180" i="1"/>
  <c r="E179" i="1"/>
  <c r="D179" i="1"/>
  <c r="E178" i="1"/>
  <c r="D178" i="1"/>
  <c r="A178" i="1"/>
  <c r="A179" i="1" s="1"/>
  <c r="A180" i="1" s="1"/>
  <c r="A181" i="1" s="1"/>
  <c r="A182" i="1" s="1"/>
  <c r="A183" i="1" s="1"/>
  <c r="A184" i="1" s="1"/>
  <c r="A185" i="1" s="1"/>
  <c r="E177" i="1"/>
  <c r="D177" i="1"/>
  <c r="A177" i="1"/>
  <c r="E176" i="1"/>
  <c r="D176" i="1"/>
  <c r="D174" i="1"/>
  <c r="F174" i="1" s="1"/>
  <c r="H174" i="1" s="1"/>
  <c r="J174" i="1" s="1"/>
  <c r="D173" i="1"/>
  <c r="F173" i="1" s="1"/>
  <c r="H173" i="1" s="1"/>
  <c r="J173" i="1" s="1"/>
  <c r="D172" i="1"/>
  <c r="F172" i="1" s="1"/>
  <c r="H172" i="1" s="1"/>
  <c r="J172" i="1" s="1"/>
  <c r="D171" i="1"/>
  <c r="F171" i="1" s="1"/>
  <c r="H171" i="1" s="1"/>
  <c r="J171" i="1" s="1"/>
  <c r="D170" i="1"/>
  <c r="F170" i="1" s="1"/>
  <c r="H170" i="1" s="1"/>
  <c r="J170" i="1" s="1"/>
  <c r="A170" i="1"/>
  <c r="A171" i="1" s="1"/>
  <c r="A172" i="1" s="1"/>
  <c r="A173" i="1" s="1"/>
  <c r="A174" i="1" s="1"/>
  <c r="I169" i="1"/>
  <c r="D169" i="1"/>
  <c r="F169" i="1" s="1"/>
  <c r="H169" i="1" s="1"/>
  <c r="J169" i="1" s="1"/>
  <c r="J82" i="1"/>
  <c r="J81" i="1"/>
  <c r="J80" i="1"/>
  <c r="J79" i="1"/>
  <c r="E162" i="1"/>
  <c r="E163" i="1"/>
  <c r="E164" i="1"/>
  <c r="E165" i="1"/>
  <c r="E166" i="1"/>
  <c r="D162" i="1"/>
  <c r="D163" i="1"/>
  <c r="D164" i="1"/>
  <c r="D165" i="1"/>
  <c r="D166" i="1"/>
  <c r="E161" i="1"/>
  <c r="D161" i="1"/>
  <c r="E156" i="1"/>
  <c r="E157" i="1"/>
  <c r="E158" i="1"/>
  <c r="E159" i="1"/>
  <c r="D156" i="1"/>
  <c r="D157" i="1"/>
  <c r="D158" i="1"/>
  <c r="D159" i="1"/>
  <c r="E155" i="1"/>
  <c r="D155" i="1"/>
  <c r="E143" i="1"/>
  <c r="E144" i="1"/>
  <c r="E145" i="1"/>
  <c r="E146" i="1"/>
  <c r="E147" i="1"/>
  <c r="E148" i="1"/>
  <c r="E149" i="1"/>
  <c r="E150" i="1"/>
  <c r="E151" i="1"/>
  <c r="E142" i="1"/>
  <c r="D143" i="1"/>
  <c r="D144" i="1"/>
  <c r="D145" i="1"/>
  <c r="D146" i="1"/>
  <c r="D147" i="1"/>
  <c r="D148" i="1"/>
  <c r="D149" i="1"/>
  <c r="D150" i="1"/>
  <c r="D151" i="1"/>
  <c r="D152" i="1"/>
  <c r="D153" i="1"/>
  <c r="D142" i="1"/>
  <c r="D134" i="1"/>
  <c r="D133" i="1"/>
  <c r="D132" i="1"/>
  <c r="D131" i="1"/>
  <c r="D130" i="1"/>
  <c r="D129" i="1"/>
  <c r="I129" i="1"/>
  <c r="H72" i="1"/>
  <c r="F190" i="1" l="1"/>
  <c r="H190" i="1" s="1"/>
  <c r="F195" i="1"/>
  <c r="H195" i="1" s="1"/>
  <c r="F178" i="1"/>
  <c r="H178" i="1" s="1"/>
  <c r="J178" i="1" s="1"/>
  <c r="F182" i="1"/>
  <c r="H182" i="1" s="1"/>
  <c r="J182" i="1" s="1"/>
  <c r="C102" i="1"/>
  <c r="F187" i="1"/>
  <c r="H187" i="1" s="1"/>
  <c r="F180" i="1"/>
  <c r="H180" i="1" s="1"/>
  <c r="J180" i="1" s="1"/>
  <c r="F184" i="1"/>
  <c r="H184" i="1" s="1"/>
  <c r="F177" i="1"/>
  <c r="H177" i="1" s="1"/>
  <c r="F176" i="1"/>
  <c r="H176" i="1" s="1"/>
  <c r="J176" i="1" s="1"/>
  <c r="F179" i="1"/>
  <c r="H179" i="1" s="1"/>
  <c r="J179" i="1" s="1"/>
  <c r="F181" i="1"/>
  <c r="H181" i="1" s="1"/>
  <c r="J181" i="1" s="1"/>
  <c r="F183" i="1"/>
  <c r="H183" i="1" s="1"/>
  <c r="J183" i="1" s="1"/>
  <c r="F185" i="1"/>
  <c r="H185" i="1" s="1"/>
  <c r="F189" i="1"/>
  <c r="H189" i="1" s="1"/>
  <c r="F191" i="1"/>
  <c r="H191" i="1" s="1"/>
  <c r="F194" i="1"/>
  <c r="H194" i="1" s="1"/>
  <c r="I194" i="1" s="1"/>
  <c r="F196" i="1"/>
  <c r="H196" i="1" s="1"/>
  <c r="F198" i="1"/>
  <c r="H198" i="1" s="1"/>
  <c r="C103" i="1"/>
  <c r="J77" i="1"/>
  <c r="J78" i="1" s="1"/>
  <c r="J83" i="1" s="1"/>
  <c r="J84" i="1" s="1"/>
  <c r="E76" i="1" s="1"/>
  <c r="F76" i="1" s="1"/>
  <c r="J76" i="1"/>
  <c r="E75" i="1" s="1"/>
  <c r="F75" i="1" s="1"/>
  <c r="J75" i="1"/>
  <c r="F84" i="1"/>
  <c r="F83" i="1"/>
  <c r="F82" i="1"/>
  <c r="F81" i="1"/>
  <c r="F80" i="1"/>
  <c r="F79" i="1"/>
  <c r="F78" i="1"/>
  <c r="F77" i="1"/>
  <c r="J74" i="1"/>
  <c r="E103" i="1" l="1"/>
  <c r="G103" i="1"/>
  <c r="J177" i="1"/>
  <c r="G75" i="1"/>
  <c r="I71" i="1" s="1"/>
  <c r="C73" i="1" s="1"/>
  <c r="G41" i="1"/>
  <c r="C104" i="1" l="1"/>
  <c r="F209" i="1"/>
  <c r="A205" i="1"/>
  <c r="A206" i="1" s="1"/>
  <c r="A207" i="1" s="1"/>
  <c r="A208" i="1" s="1"/>
  <c r="A209" i="1" s="1"/>
  <c r="A210" i="1" s="1"/>
  <c r="A211" i="1" s="1"/>
  <c r="A212" i="1" s="1"/>
  <c r="A156" i="1"/>
  <c r="A157" i="1" s="1"/>
  <c r="A158" i="1" s="1"/>
  <c r="A159" i="1" s="1"/>
  <c r="A160" i="1" s="1"/>
  <c r="A161" i="1" s="1"/>
  <c r="A162" i="1" s="1"/>
  <c r="A163" i="1" s="1"/>
  <c r="A164" i="1" s="1"/>
  <c r="A165" i="1" s="1"/>
  <c r="A166" i="1" s="1"/>
  <c r="A143" i="1"/>
  <c r="A144" i="1" s="1"/>
  <c r="A145" i="1" s="1"/>
  <c r="A146" i="1" s="1"/>
  <c r="A147" i="1" s="1"/>
  <c r="A148" i="1" s="1"/>
  <c r="A149" i="1" s="1"/>
  <c r="A150" i="1" s="1"/>
  <c r="A151" i="1" s="1"/>
  <c r="A152" i="1" s="1"/>
  <c r="A153" i="1" s="1"/>
  <c r="A130" i="1"/>
  <c r="A131" i="1" s="1"/>
  <c r="A132" i="1" s="1"/>
  <c r="A133" i="1" s="1"/>
  <c r="A134" i="1" s="1"/>
  <c r="A135" i="1" s="1"/>
  <c r="A136" i="1" s="1"/>
  <c r="A137" i="1" s="1"/>
  <c r="A138" i="1" s="1"/>
  <c r="A139" i="1" s="1"/>
  <c r="A140" i="1" s="1"/>
  <c r="A113" i="1"/>
  <c r="A114" i="1" s="1"/>
  <c r="A115" i="1" s="1"/>
  <c r="A116" i="1" s="1"/>
  <c r="A117" i="1" s="1"/>
  <c r="A118" i="1" s="1"/>
  <c r="A119" i="1" s="1"/>
  <c r="A120" i="1" s="1"/>
  <c r="A121" i="1" s="1"/>
  <c r="A122" i="1" s="1"/>
  <c r="A123" i="1" s="1"/>
  <c r="F166" i="1"/>
  <c r="H166" i="1" s="1"/>
  <c r="F165" i="1"/>
  <c r="H165" i="1" s="1"/>
  <c r="F164" i="1"/>
  <c r="H164" i="1" s="1"/>
  <c r="F163" i="1"/>
  <c r="H163" i="1" s="1"/>
  <c r="F162" i="1"/>
  <c r="H162" i="1" s="1"/>
  <c r="F161" i="1"/>
  <c r="H161" i="1" s="1"/>
  <c r="F159" i="1"/>
  <c r="H159" i="1" s="1"/>
  <c r="F158" i="1"/>
  <c r="H158" i="1" s="1"/>
  <c r="F157" i="1"/>
  <c r="H157" i="1" s="1"/>
  <c r="F156" i="1"/>
  <c r="H156" i="1" s="1"/>
  <c r="F155" i="1"/>
  <c r="H155" i="1" s="1"/>
  <c r="F153" i="1"/>
  <c r="H153" i="1" s="1"/>
  <c r="F152" i="1"/>
  <c r="H152" i="1" s="1"/>
  <c r="F151" i="1"/>
  <c r="H151" i="1" s="1"/>
  <c r="F150" i="1"/>
  <c r="H150" i="1" s="1"/>
  <c r="F149" i="1"/>
  <c r="H149" i="1" s="1"/>
  <c r="F148" i="1"/>
  <c r="H148" i="1" s="1"/>
  <c r="F147" i="1"/>
  <c r="H147" i="1" s="1"/>
  <c r="F146" i="1"/>
  <c r="H146" i="1" s="1"/>
  <c r="F145" i="1"/>
  <c r="H145" i="1" s="1"/>
  <c r="F144" i="1"/>
  <c r="H144" i="1" s="1"/>
  <c r="F143" i="1"/>
  <c r="H143" i="1" s="1"/>
  <c r="F142" i="1"/>
  <c r="H142" i="1" s="1"/>
  <c r="F113" i="1"/>
  <c r="H113" i="1" s="1"/>
  <c r="F114" i="1"/>
  <c r="F115" i="1"/>
  <c r="H115" i="1" s="1"/>
  <c r="F116" i="1"/>
  <c r="F117" i="1"/>
  <c r="F118" i="1"/>
  <c r="F119" i="1"/>
  <c r="F120" i="1"/>
  <c r="F121" i="1"/>
  <c r="F122" i="1"/>
  <c r="F123" i="1"/>
  <c r="F112" i="1"/>
  <c r="H112" i="1" s="1"/>
  <c r="F140" i="1"/>
  <c r="H140" i="1" s="1"/>
  <c r="F139" i="1"/>
  <c r="H139" i="1" s="1"/>
  <c r="F138" i="1"/>
  <c r="H138" i="1" s="1"/>
  <c r="F137" i="1"/>
  <c r="H137" i="1" s="1"/>
  <c r="F136" i="1"/>
  <c r="H136" i="1" s="1"/>
  <c r="F135" i="1"/>
  <c r="H135" i="1" s="1"/>
  <c r="F134" i="1"/>
  <c r="H134" i="1" s="1"/>
  <c r="F133" i="1"/>
  <c r="H133" i="1" s="1"/>
  <c r="F132" i="1"/>
  <c r="H132" i="1" s="1"/>
  <c r="F131" i="1"/>
  <c r="H131" i="1" s="1"/>
  <c r="F130" i="1"/>
  <c r="F129" i="1"/>
  <c r="A213" i="1" l="1"/>
  <c r="H129" i="1"/>
  <c r="E102" i="1"/>
  <c r="H130" i="1"/>
  <c r="E99" i="1"/>
  <c r="C99" i="1"/>
  <c r="C105" i="1" s="1"/>
  <c r="G102" i="1" l="1"/>
  <c r="E104" i="1"/>
  <c r="E105" i="1" s="1"/>
  <c r="C8" i="1"/>
  <c r="J68" i="1" l="1"/>
  <c r="J67" i="1"/>
  <c r="J66" i="1"/>
  <c r="J65" i="1"/>
  <c r="H58" i="1"/>
  <c r="J62" i="1" l="1"/>
  <c r="E61" i="1" s="1"/>
  <c r="F61" i="1" s="1"/>
  <c r="J60" i="1"/>
  <c r="F65" i="1"/>
  <c r="F70" i="1"/>
  <c r="F64" i="1"/>
  <c r="J63" i="1"/>
  <c r="J64" i="1" s="1"/>
  <c r="J69" i="1" s="1"/>
  <c r="J70" i="1" s="1"/>
  <c r="E62" i="1" s="1"/>
  <c r="F62" i="1" s="1"/>
  <c r="F66" i="1"/>
  <c r="F69" i="1"/>
  <c r="F63" i="1"/>
  <c r="F67" i="1"/>
  <c r="F68" i="1"/>
  <c r="J61" i="1"/>
  <c r="G61" i="1" l="1"/>
  <c r="I57" i="1" s="1"/>
  <c r="C59" i="1" s="1"/>
  <c r="H114" i="1" l="1"/>
  <c r="H116" i="1"/>
  <c r="H117" i="1"/>
  <c r="H118" i="1"/>
  <c r="H119" i="1"/>
  <c r="H120" i="1"/>
  <c r="H121" i="1"/>
  <c r="H122" i="1"/>
  <c r="H123" i="1"/>
  <c r="G99" i="1" l="1"/>
  <c r="G42" i="1"/>
  <c r="G104" i="1" l="1"/>
  <c r="G105" i="1" s="1"/>
  <c r="G43" i="1" l="1"/>
  <c r="G44" i="1" s="1"/>
  <c r="H11" i="4" l="1"/>
  <c r="H10" i="4"/>
  <c r="H9" i="4"/>
  <c r="H8" i="4"/>
  <c r="F2" i="4"/>
  <c r="C12" i="4" l="1"/>
  <c r="C8" i="4"/>
  <c r="C11" i="4"/>
  <c r="C7" i="4"/>
  <c r="H6" i="4"/>
  <c r="H7" i="4" s="1"/>
  <c r="H12" i="4" s="1"/>
  <c r="H13" i="4" s="1"/>
  <c r="B5" i="4" s="1"/>
  <c r="C13" i="4"/>
  <c r="H3" i="4"/>
  <c r="H4" i="4"/>
  <c r="C10" i="4"/>
  <c r="D12" i="4"/>
  <c r="C9" i="4"/>
  <c r="H5" i="4"/>
  <c r="B4" i="4" s="1"/>
  <c r="C4" i="4" l="1"/>
  <c r="D9" i="4" s="1"/>
  <c r="C6" i="4"/>
  <c r="D13" i="4"/>
  <c r="D8" i="4"/>
  <c r="C5" i="4"/>
  <c r="D10" i="4" l="1"/>
  <c r="D11" i="4" l="1"/>
  <c r="D4" i="4" s="1"/>
  <c r="E4" i="4" s="1"/>
</calcChain>
</file>

<file path=xl/comments1.xml><?xml version="1.0" encoding="utf-8"?>
<comments xmlns="http://schemas.openxmlformats.org/spreadsheetml/2006/main">
  <authors>
    <author>SACHIN</author>
    <author>Windows User</author>
  </authors>
  <commentList>
    <comment ref="A9" authorId="0" shapeId="0">
      <text>
        <r>
          <rPr>
            <b/>
            <sz val="9"/>
            <color indexed="81"/>
            <rFont val="Tahoma"/>
            <family val="2"/>
          </rPr>
          <t>SACHIN:</t>
        </r>
        <r>
          <rPr>
            <sz val="9"/>
            <color indexed="81"/>
            <rFont val="Tahoma"/>
            <family val="2"/>
          </rPr>
          <t xml:space="preserve">
As per CC</t>
        </r>
      </text>
    </comment>
    <comment ref="C9" authorId="0" shapeId="0">
      <text>
        <r>
          <rPr>
            <b/>
            <sz val="9"/>
            <color indexed="81"/>
            <rFont val="Tahoma"/>
            <family val="2"/>
          </rPr>
          <t>Take address from CC</t>
        </r>
      </text>
    </comment>
    <comment ref="C21" authorId="0" shapeId="0">
      <text>
        <r>
          <rPr>
            <b/>
            <sz val="9"/>
            <color indexed="81"/>
            <rFont val="Tahoma"/>
            <family val="2"/>
          </rPr>
          <t>Builder's office address from RERA</t>
        </r>
        <r>
          <rPr>
            <sz val="9"/>
            <color indexed="81"/>
            <rFont val="Tahoma"/>
            <family val="2"/>
          </rPr>
          <t xml:space="preserve">
</t>
        </r>
      </text>
    </comment>
    <comment ref="C24" authorId="0" shapeId="0">
      <text>
        <r>
          <rPr>
            <b/>
            <sz val="9"/>
            <color indexed="81"/>
            <rFont val="Tahoma"/>
            <family val="2"/>
          </rPr>
          <t>Provided during initiation</t>
        </r>
        <r>
          <rPr>
            <sz val="9"/>
            <color indexed="81"/>
            <rFont val="Tahoma"/>
            <family val="2"/>
          </rPr>
          <t xml:space="preserve">
</t>
        </r>
      </text>
    </comment>
    <comment ref="C25" authorId="1" shapeId="0">
      <text>
        <r>
          <rPr>
            <b/>
            <sz val="11"/>
            <color indexed="81"/>
            <rFont val="Tahoma"/>
            <family val="2"/>
          </rPr>
          <t xml:space="preserve">Authority
</t>
        </r>
      </text>
    </comment>
    <comment ref="C26" authorId="0" shapeId="0">
      <text>
        <r>
          <rPr>
            <b/>
            <sz val="9"/>
            <color indexed="81"/>
            <rFont val="Tahoma"/>
            <family val="2"/>
          </rPr>
          <t>Apartments or 
Apartments + Shops</t>
        </r>
      </text>
    </comment>
    <comment ref="G28" authorId="0" shapeId="0">
      <text>
        <r>
          <rPr>
            <b/>
            <sz val="9"/>
            <color indexed="81"/>
            <rFont val="Tahoma"/>
            <family val="2"/>
          </rPr>
          <t>15% of Total No of Flats</t>
        </r>
        <r>
          <rPr>
            <sz val="9"/>
            <color indexed="81"/>
            <rFont val="Tahoma"/>
            <family val="2"/>
          </rPr>
          <t xml:space="preserve">
</t>
        </r>
      </text>
    </comment>
    <comment ref="E32" authorId="0" shapeId="0">
      <text>
        <r>
          <rPr>
            <b/>
            <sz val="9"/>
            <color indexed="81"/>
            <rFont val="Tahoma"/>
            <family val="2"/>
          </rPr>
          <t>If Sale deed is provided</t>
        </r>
        <r>
          <rPr>
            <sz val="9"/>
            <color indexed="81"/>
            <rFont val="Tahoma"/>
            <family val="2"/>
          </rPr>
          <t xml:space="preserve">
</t>
        </r>
      </text>
    </comment>
    <comment ref="F32" authorId="0" shapeId="0">
      <text>
        <r>
          <rPr>
            <b/>
            <sz val="9"/>
            <color indexed="81"/>
            <rFont val="Tahoma"/>
            <family val="2"/>
          </rPr>
          <t>If Sale deed is provided</t>
        </r>
        <r>
          <rPr>
            <sz val="9"/>
            <color indexed="81"/>
            <rFont val="Tahoma"/>
            <family val="2"/>
          </rPr>
          <t xml:space="preserve">
</t>
        </r>
      </text>
    </comment>
    <comment ref="G32" authorId="0" shapeId="0">
      <text>
        <r>
          <rPr>
            <b/>
            <sz val="9"/>
            <color indexed="81"/>
            <rFont val="Tahoma"/>
            <family val="2"/>
          </rPr>
          <t>If Sale deed is provided</t>
        </r>
        <r>
          <rPr>
            <sz val="9"/>
            <color indexed="81"/>
            <rFont val="Tahoma"/>
            <family val="2"/>
          </rPr>
          <t xml:space="preserve">
</t>
        </r>
      </text>
    </comment>
    <comment ref="H32" authorId="0" shapeId="0">
      <text>
        <r>
          <rPr>
            <b/>
            <sz val="9"/>
            <color indexed="81"/>
            <rFont val="Tahoma"/>
            <family val="2"/>
          </rPr>
          <t>If Sale deed is provided</t>
        </r>
        <r>
          <rPr>
            <sz val="9"/>
            <color indexed="81"/>
            <rFont val="Tahoma"/>
            <family val="2"/>
          </rPr>
          <t xml:space="preserve">
</t>
        </r>
      </text>
    </comment>
    <comment ref="C47" authorId="0" shapeId="0">
      <text>
        <r>
          <rPr>
            <b/>
            <sz val="9"/>
            <color indexed="81"/>
            <rFont val="Tahoma"/>
            <family val="2"/>
          </rPr>
          <t>height should also be mentioned</t>
        </r>
      </text>
    </comment>
    <comment ref="C55" authorId="0" shapeId="0">
      <text>
        <r>
          <rPr>
            <b/>
            <sz val="9"/>
            <color indexed="81"/>
            <rFont val="Tahoma"/>
            <family val="2"/>
          </rPr>
          <t>RERA Start date</t>
        </r>
      </text>
    </comment>
    <comment ref="F55" authorId="0" shapeId="0">
      <text>
        <r>
          <rPr>
            <b/>
            <sz val="9"/>
            <color indexed="81"/>
            <rFont val="Tahoma"/>
            <family val="2"/>
          </rPr>
          <t>RERA completion date</t>
        </r>
      </text>
    </comment>
    <comment ref="H87" authorId="0" shapeId="0">
      <text>
        <r>
          <rPr>
            <b/>
            <sz val="9"/>
            <color indexed="81"/>
            <rFont val="Tahoma"/>
            <family val="2"/>
          </rPr>
          <t>if multiple buildings are in project and are connected internally</t>
        </r>
      </text>
    </comment>
    <comment ref="C89" authorId="0" shapeId="0">
      <text>
        <r>
          <rPr>
            <b/>
            <sz val="9"/>
            <color indexed="81"/>
            <rFont val="Tahoma"/>
            <family val="2"/>
          </rPr>
          <t>AAC Block or Brick</t>
        </r>
      </text>
    </comment>
    <comment ref="H91" authorId="0" shapeId="0">
      <text>
        <r>
          <rPr>
            <b/>
            <sz val="9"/>
            <color indexed="81"/>
            <rFont val="Tahoma"/>
            <family val="2"/>
          </rPr>
          <t>If present on slopy area</t>
        </r>
        <r>
          <rPr>
            <sz val="9"/>
            <color indexed="81"/>
            <rFont val="Tahoma"/>
            <family val="2"/>
          </rPr>
          <t xml:space="preserve">
</t>
        </r>
      </text>
    </comment>
  </commentList>
</comments>
</file>

<file path=xl/sharedStrings.xml><?xml version="1.0" encoding="utf-8"?>
<sst xmlns="http://schemas.openxmlformats.org/spreadsheetml/2006/main" count="467" uniqueCount="294">
  <si>
    <t>Name of the project</t>
  </si>
  <si>
    <t xml:space="preserve">Address </t>
  </si>
  <si>
    <t>Name of the builder / developer</t>
  </si>
  <si>
    <t xml:space="preserve">Office address (agreement) </t>
  </si>
  <si>
    <t>Builder Bank Details</t>
  </si>
  <si>
    <t>Contact No.</t>
  </si>
  <si>
    <t>Village</t>
  </si>
  <si>
    <t>Other HFC's Approval / Funding</t>
  </si>
  <si>
    <t>No. of Tenements / Units in Project</t>
  </si>
  <si>
    <t>Verification of the schedule of the property</t>
  </si>
  <si>
    <t>Sale deed</t>
  </si>
  <si>
    <t>Physical on site</t>
  </si>
  <si>
    <t>North</t>
  </si>
  <si>
    <t>South</t>
  </si>
  <si>
    <t>East</t>
  </si>
  <si>
    <t>West</t>
  </si>
  <si>
    <t>Verification of survey No. (Title document)</t>
  </si>
  <si>
    <t xml:space="preserve">Approach road </t>
  </si>
  <si>
    <t>Yes/No</t>
  </si>
  <si>
    <t>Layout approval if applicable</t>
  </si>
  <si>
    <t>Building height / No. of Floors</t>
  </si>
  <si>
    <t>Construction/Building Permission</t>
  </si>
  <si>
    <t>NA / Land conversion</t>
  </si>
  <si>
    <t>CONSTRUCTION PROGRESS</t>
  </si>
  <si>
    <t>Baseline start date</t>
  </si>
  <si>
    <t>Baseline finish date</t>
  </si>
  <si>
    <t>General comment on progress</t>
  </si>
  <si>
    <t>QUALITY/NDMC Parameters</t>
  </si>
  <si>
    <t>Type of Structure</t>
  </si>
  <si>
    <t>Expansion Joint Available</t>
  </si>
  <si>
    <t>Mortar Type</t>
  </si>
  <si>
    <t>Flood Prone Area</t>
  </si>
  <si>
    <t>Masonry Type</t>
  </si>
  <si>
    <t>Projected Parts Available</t>
  </si>
  <si>
    <t>Footing Type</t>
  </si>
  <si>
    <t>Fire Exit Available</t>
  </si>
  <si>
    <t>Soil Type</t>
  </si>
  <si>
    <t>Ground Slope &gt;20%</t>
  </si>
  <si>
    <t>Concrete Grade</t>
  </si>
  <si>
    <t>Ground Slope Vulnerable to land slide</t>
  </si>
  <si>
    <t>Steel Grade</t>
  </si>
  <si>
    <t>Soil liquefiable</t>
  </si>
  <si>
    <t>Cyclone Zone-Wind speed (m/s)</t>
  </si>
  <si>
    <t>Coastal regulatory Zone</t>
  </si>
  <si>
    <t>Seismic Zone</t>
  </si>
  <si>
    <t>Environment exposure condition</t>
  </si>
  <si>
    <t>BUILDING / BLOCK - Configuration Details</t>
  </si>
  <si>
    <t>Floors</t>
  </si>
  <si>
    <t>REMARKS ON RECOMMENDATION</t>
  </si>
  <si>
    <t>RERA No.-</t>
  </si>
  <si>
    <t>Cement &amp; Sand</t>
  </si>
  <si>
    <t>RCC</t>
  </si>
  <si>
    <t>Yes</t>
  </si>
  <si>
    <t>No</t>
  </si>
  <si>
    <t>Moderate</t>
  </si>
  <si>
    <t>III</t>
  </si>
  <si>
    <t>1BHK</t>
  </si>
  <si>
    <t>Progress %</t>
  </si>
  <si>
    <t>Construction details:</t>
  </si>
  <si>
    <t>Basement</t>
  </si>
  <si>
    <t>Ground</t>
  </si>
  <si>
    <t>Podium</t>
  </si>
  <si>
    <t>Type of Work</t>
  </si>
  <si>
    <t>Slab/Floor</t>
  </si>
  <si>
    <t>Complition %</t>
  </si>
  <si>
    <t>Piling Work in process</t>
  </si>
  <si>
    <t>Excavation</t>
  </si>
  <si>
    <t>Excavation in process</t>
  </si>
  <si>
    <t>Plinth</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</si>
  <si>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</si>
  <si>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</si>
  <si>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</si>
  <si>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</si>
  <si>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</si>
  <si>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</si>
  <si>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</si>
  <si>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</si>
  <si>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</si>
  <si>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</si>
  <si>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</si>
  <si>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</si>
  <si>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</si>
  <si>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</si>
  <si>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</si>
  <si>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</si>
  <si>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</si>
  <si>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 xml:space="preserve">APF Valuation Report </t>
  </si>
  <si>
    <t>Approved Plan</t>
  </si>
  <si>
    <t>Location of the project 
Municipal Limit :</t>
  </si>
  <si>
    <t>Project Type
(Apartments/Plot/ Combined)</t>
  </si>
  <si>
    <t>Geo Coordinates</t>
  </si>
  <si>
    <t>Landmark</t>
  </si>
  <si>
    <t>None</t>
  </si>
  <si>
    <t>No of Wings / Buildings</t>
  </si>
  <si>
    <t>Description</t>
  </si>
  <si>
    <t xml:space="preserve">Approval Detail : Plan approval </t>
  </si>
  <si>
    <t>Total land area of the project in Sq. Mt.</t>
  </si>
  <si>
    <t>Permissible FSI</t>
  </si>
  <si>
    <t>Permissible TDR/Paid FSI</t>
  </si>
  <si>
    <t>Total FSI availaible for the project</t>
  </si>
  <si>
    <t>Total Approved Builtup area of the project (Sq.Mt)</t>
  </si>
  <si>
    <t>Building plan approvals - Approval No :</t>
  </si>
  <si>
    <t>Project Details</t>
  </si>
  <si>
    <t xml:space="preserve">Name of Valuation Agency </t>
  </si>
  <si>
    <t>Date of
Initiation</t>
  </si>
  <si>
    <t>Date &amp; Time of Site Visit</t>
  </si>
  <si>
    <t>Date of Report
Release</t>
  </si>
  <si>
    <t xml:space="preserve">Branch Name/ID </t>
  </si>
  <si>
    <t>Mahindra Rural Housing Finance - Kalyan</t>
  </si>
  <si>
    <t>Name of the person met at site &amp; Contact No</t>
  </si>
  <si>
    <t>V.S.JADON &amp; CO VALUERS LLP</t>
  </si>
  <si>
    <t>Builder Office Verified</t>
  </si>
  <si>
    <t>Name of the authority :</t>
  </si>
  <si>
    <t>Reference No :</t>
  </si>
  <si>
    <t>Validity &amp; area :
mentioned</t>
  </si>
  <si>
    <t xml:space="preserve"> Building No.4 = G + 3rd Floor</t>
  </si>
  <si>
    <t xml:space="preserve">Speed of Construction is Average. </t>
  </si>
  <si>
    <t>Recommended Rates of the Property :</t>
  </si>
  <si>
    <t>Recommended rate of the flat Per Sq. Ft. ( on Saleable area)</t>
  </si>
  <si>
    <t>Recommended of Parking ( If Available)</t>
  </si>
  <si>
    <t>1,00,000/-</t>
  </si>
  <si>
    <t>Name of Engineer Visited the property</t>
  </si>
  <si>
    <t xml:space="preserve">Authorized Signatory
Name &amp; Seal of the agency
                                               </t>
  </si>
  <si>
    <t>Photographs Of Property :</t>
  </si>
  <si>
    <t xml:space="preserve">Google Map : </t>
  </si>
  <si>
    <t>Isolated Footing</t>
  </si>
  <si>
    <t>FE415</t>
  </si>
  <si>
    <t>Connectivity</t>
  </si>
  <si>
    <t>Exposure Limit
(Proposed)</t>
  </si>
  <si>
    <t>44 meter per sec</t>
  </si>
  <si>
    <t>Alluvial Soil</t>
  </si>
  <si>
    <t>Total Permissible Builtup area of the project (Sq.Mt)</t>
  </si>
  <si>
    <r>
      <t>Remark (</t>
    </r>
    <r>
      <rPr>
        <sz val="10"/>
        <color rgb="FF000000"/>
        <rFont val="Times New Roman"/>
        <family val="1"/>
      </rPr>
      <t>Flat configuration /Bungalows, etc.)</t>
    </r>
  </si>
  <si>
    <t>Plot area mentioned in the sale deed (As per 7/12)</t>
  </si>
  <si>
    <t>Plot area mentioned in the approved drg. on which FSI/FAR calculations computed (Net Plot Area)</t>
  </si>
  <si>
    <t>Stage of construction</t>
  </si>
  <si>
    <t>Taluka</t>
  </si>
  <si>
    <t>District</t>
  </si>
  <si>
    <t>Pincode</t>
  </si>
  <si>
    <t>Geo Link</t>
  </si>
  <si>
    <t xml:space="preserve">Stage of construction: </t>
  </si>
  <si>
    <t>All work Completed. OC Received.</t>
  </si>
  <si>
    <t>Project Progress %</t>
  </si>
  <si>
    <t>M20</t>
  </si>
  <si>
    <t>Saleable Area Sq.Ft.
Loading:</t>
  </si>
  <si>
    <t>Layout Of Property :</t>
  </si>
  <si>
    <t>Office No. 1031, Wing J, Akshar Business Park, Plot No. 03 Sector 25, Near APMC Market, Vashi, Navi Mumbai, Maharashtra 400703 TEL: 022-46090378/79/80                                                                       
E mail : vsjcapf@gmail.com. Web site : www.vsjadon.com</t>
  </si>
  <si>
    <t xml:space="preserve">Latitude, Longitude   </t>
  </si>
  <si>
    <t>Road</t>
  </si>
  <si>
    <t>City</t>
  </si>
  <si>
    <t xml:space="preserve">Thane </t>
  </si>
  <si>
    <t>Palghar</t>
  </si>
  <si>
    <t>Mumbai</t>
  </si>
  <si>
    <t>Raigad</t>
  </si>
  <si>
    <t>Pune</t>
  </si>
  <si>
    <t>Thane</t>
  </si>
  <si>
    <t>Mokhada</t>
  </si>
  <si>
    <t>Andheri</t>
  </si>
  <si>
    <t>Alibag</t>
  </si>
  <si>
    <t>Pune City</t>
  </si>
  <si>
    <t>Shahpur</t>
  </si>
  <si>
    <t>Talasari</t>
  </si>
  <si>
    <t>Borivali</t>
  </si>
  <si>
    <t>Panvel</t>
  </si>
  <si>
    <t>Haveli</t>
  </si>
  <si>
    <t>Kalyan</t>
  </si>
  <si>
    <t>Vasai</t>
  </si>
  <si>
    <t>Kurla</t>
  </si>
  <si>
    <t>Uran</t>
  </si>
  <si>
    <t>Khed</t>
  </si>
  <si>
    <t>Bhiwandi</t>
  </si>
  <si>
    <t>Vikramgad</t>
  </si>
  <si>
    <t>Karjat</t>
  </si>
  <si>
    <t>Baramati</t>
  </si>
  <si>
    <t>Ulhasnagar</t>
  </si>
  <si>
    <t>Khalapur</t>
  </si>
  <si>
    <t>Junnar</t>
  </si>
  <si>
    <t>Ambernath</t>
  </si>
  <si>
    <t>Dahanu</t>
  </si>
  <si>
    <t>Pen</t>
  </si>
  <si>
    <t>Shirur</t>
  </si>
  <si>
    <t>Murbad</t>
  </si>
  <si>
    <t>Wada</t>
  </si>
  <si>
    <t>Sudhagad</t>
  </si>
  <si>
    <t>Indapur</t>
  </si>
  <si>
    <t>Mahad</t>
  </si>
  <si>
    <t>Daund</t>
  </si>
  <si>
    <t>Roha</t>
  </si>
  <si>
    <t>Mawal</t>
  </si>
  <si>
    <t>Mangaon</t>
  </si>
  <si>
    <t>Ambegaon</t>
  </si>
  <si>
    <t>Poladpur</t>
  </si>
  <si>
    <t>Purandhar</t>
  </si>
  <si>
    <t>Mahasala</t>
  </si>
  <si>
    <t>Bhor</t>
  </si>
  <si>
    <t>Shriwardhan</t>
  </si>
  <si>
    <t>Mulshi</t>
  </si>
  <si>
    <t>Murud</t>
  </si>
  <si>
    <t>Velhe</t>
  </si>
  <si>
    <t>Commercial Area Details :</t>
  </si>
  <si>
    <t>Building &amp; Wing</t>
  </si>
  <si>
    <t>No. of Units</t>
  </si>
  <si>
    <t>Total Carpet Area</t>
  </si>
  <si>
    <t>Total Saleable Area</t>
  </si>
  <si>
    <t>Wing A</t>
  </si>
  <si>
    <t>Total</t>
  </si>
  <si>
    <t>Residential Area Details :</t>
  </si>
  <si>
    <t>Grand Total</t>
  </si>
  <si>
    <t>Approved No. of Floor</t>
  </si>
  <si>
    <t>Proposed No. of Floor</t>
  </si>
  <si>
    <t>Ground Floor</t>
  </si>
  <si>
    <t>Flat No.
(Approved
Plan)</t>
  </si>
  <si>
    <t>Flat No. (Sale Plan)</t>
  </si>
  <si>
    <t>Carpet area</t>
  </si>
  <si>
    <t>Gross Carpet area</t>
  </si>
  <si>
    <t>Attached Terrace area</t>
  </si>
  <si>
    <t>Attached Loft area</t>
  </si>
  <si>
    <t>Shop</t>
  </si>
  <si>
    <t>Shop No.
(Approved
Plan)</t>
  </si>
  <si>
    <t>Shop No. (Sale Plan)</t>
  </si>
  <si>
    <t>We considered Carpet area as per Approved Plan.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</si>
  <si>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</si>
  <si>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</si>
  <si>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</si>
  <si>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We considered  Saleable area  as per our calculation. Loading</t>
  </si>
  <si>
    <t>P51700051830</t>
  </si>
  <si>
    <t>11/2, 11/8</t>
  </si>
  <si>
    <t>Survey No</t>
  </si>
  <si>
    <t>Narpoli</t>
  </si>
  <si>
    <t>Bhiwandi (East)</t>
  </si>
  <si>
    <t>19.277833,73.033944</t>
  </si>
  <si>
    <t>https://maps.app.goo.gl/tEcLMFxG63cQRdWu7</t>
  </si>
  <si>
    <t>Sashwat Home</t>
  </si>
  <si>
    <t>Mr. Rohit 9923334003</t>
  </si>
  <si>
    <t>Maharashtra Housing and Area Development Authority (MHADA)</t>
  </si>
  <si>
    <t>Apartments</t>
  </si>
  <si>
    <t>NA</t>
  </si>
  <si>
    <t>18.00 M Wide 
DP Road</t>
  </si>
  <si>
    <t>Police Dept 
Reservation 
(295A)</t>
  </si>
  <si>
    <t>Valid For one Year.</t>
  </si>
  <si>
    <t xml:space="preserve"> 07/07/2023 </t>
  </si>
  <si>
    <t xml:space="preserve">Details of Residential in Building   </t>
  </si>
  <si>
    <t>&amp; Commercials</t>
  </si>
  <si>
    <t>Ground Floor For Residential, Entrance Lobby, Meter Room, Society Office &amp; Parking</t>
  </si>
  <si>
    <t>1st to 7th, 9th to 12th &amp; 14th Floor</t>
  </si>
  <si>
    <t>FB Area</t>
  </si>
  <si>
    <t>8th &amp; 13th Floor (Part Refuge Area)</t>
  </si>
  <si>
    <t>-</t>
  </si>
  <si>
    <t>Refuge Area</t>
  </si>
  <si>
    <t>Mr.Kiran 8888877555
Mr.Rohit  9930034003</t>
  </si>
  <si>
    <t>Internal Road</t>
  </si>
  <si>
    <t>Bldg No.3
(Dheeraj Heights Phase-2)</t>
  </si>
  <si>
    <t>Open Plot</t>
  </si>
  <si>
    <t>Open Plot/ Internal Road</t>
  </si>
  <si>
    <t>Yes, Approx 20ft</t>
  </si>
  <si>
    <t>1. 0.27Km From Polymath School.
2. 1.2Km From Saraswati English High School. 
3. 1.8Km From Global Hospital.
4. 2.5Km From Sankalp Hospital.
5. 1.6Km From Gaondevi Mandir.
6. 2.0Km From Hanuman Mandir.
7. 1.0Km From Reliance Smart Point
8. 2.1Km From Ramdev Super Market
9. 1.3Km From Anjur Phata Bus Stop.
10. 2.1Km From Bhiwandi Road Railway Station.</t>
  </si>
  <si>
    <t>We considered Gross carpet area = Net carpet + FB Area.</t>
  </si>
  <si>
    <t>Mangesh Laxman Bapardekar</t>
  </si>
  <si>
    <t>Deep Mauli Apartment Road</t>
  </si>
  <si>
    <t>Survey No.11/8/2 (Old Survey No.11/8 Paiki)</t>
  </si>
  <si>
    <t>The Polymath School</t>
  </si>
  <si>
    <t>S. No.11 H No.1</t>
  </si>
  <si>
    <t>EE/BP/PMAY/A/MHADA/159/2023
Date - 21/02/2023</t>
  </si>
  <si>
    <t>EE/BP/PMAY/A/MHADA/378/2023                   Date: 15/05/2023
Valid Upto - This Plinth CC is issued for work upto plinth level only and same is valid up to 14/05/2024.</t>
  </si>
  <si>
    <t>EE/BP/PMAY/A/MHADA/849/2023                  Date :03/11/2023
Valid Upto - This further C.C is granted under Section 45 of MRTP Act 1966 for the Bldg No.1 &amp; 2 upto Gr./Stilt + 1st to 14th floor of height 43.80m Comprising 288 EWS as per approved plan issued This office vide letter no.EE/BP/PMAY/A/MHADA/159/2023   Dtd.21/02/2023</t>
  </si>
  <si>
    <t>Tahsildar Bhiwandi</t>
  </si>
  <si>
    <t>Mhasul/K.1/Te.10/42B/Aakarni/SR-103/2022/2295  Date: 09/03/2022</t>
  </si>
  <si>
    <t>Dheeraj Heights Phase 1</t>
  </si>
  <si>
    <t xml:space="preserve">PMAY Building No.1 &amp; 2 = Gr + 1st to 14th Floor
</t>
  </si>
  <si>
    <t>PMAY Building No.1 = Gr + 1st to 14th Floor</t>
  </si>
  <si>
    <t>PMAY Building No.2 = Gr + 1st to 14th Floor</t>
  </si>
  <si>
    <t>AAC Block</t>
  </si>
  <si>
    <t>8000 Sq.M</t>
  </si>
  <si>
    <t>6130.61 Sq.M</t>
  </si>
  <si>
    <t>PMAY Building No.1</t>
  </si>
  <si>
    <t>PMAY Building No.2</t>
  </si>
  <si>
    <t>1st to 7th, 9th to 12th &amp; 14th Floor For Residential</t>
  </si>
  <si>
    <t>AAC Block, Cement bags, aggregate, Sand, etc found on site in average quantity.</t>
  </si>
  <si>
    <t xml:space="preserve">Construction work is in process at the time of Visit. (labour found)
</t>
  </si>
  <si>
    <t xml:space="preserve">On Site, we meet Mr.Kiran 8888877555 &amp; Mr.Rohit  9930034003
                         </t>
  </si>
  <si>
    <t xml:space="preserve">3 to 4 Labours found on site at the time of visit. </t>
  </si>
  <si>
    <t>EWS Flat = 288</t>
  </si>
  <si>
    <t xml:space="preserve">PMAY Building No.1 &amp; 2 </t>
  </si>
  <si>
    <t>Building No.3</t>
  </si>
  <si>
    <t>IDBI Bank Ltd.
IFSC Code - IBKL0000430</t>
  </si>
  <si>
    <t>Date - 09/03/2022  Area -  8000Sq.Mt.</t>
  </si>
  <si>
    <t>PMAY Building No.1 = Gr + 1st to 14th Floor (Height = 43.80M)
PMAY Building No.2 = Gr + 1st to 14th Floor (Height = 43.80M)</t>
  </si>
  <si>
    <t>We have updated Fire Noc on 31/07/2024.</t>
  </si>
  <si>
    <t>Other statutory permissions Fire NOC</t>
  </si>
  <si>
    <t>BNSMNP/Fire/252/2023      Date :24/04/2023
Building No. 1 &amp; 2 = Gr + 1st to 14th Floor (43.80 M Height)</t>
  </si>
  <si>
    <t>Remark No. 12 :</t>
  </si>
  <si>
    <t>The project banner shows an incorrect RERA No. (P517000518530), but according to the RERA site, Dheeraj Heights Phase 1 has RERA No. P51700051830.</t>
  </si>
  <si>
    <t>Ground Floor, Opp Polymath School, S No.11/2/1, 11/2/2, 11/8/2, Anjur Phata Road, Narpoli, Bhiwandi, Thane - 421302</t>
  </si>
  <si>
    <t>07/09/2025 @ 03:24 PM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</si>
</sst>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17" x14ac:knownFonts="1">
    <font>
      <sz val="11"/>
      <color theme="1"/>
      <name val="Calibri"/>
      <family val="2"/>
      <scheme val="minor"/>
    </font>
    <font>
      <b/>
      <sz val="10"/>
      <color theme="1"/>
      <name val="Times New Roman"/>
      <family val="1"/>
    </font>
    <font>
      <sz val="11"/>
      <color theme="1"/>
      <name val="Calibri"/>
      <family val="2"/>
      <scheme val="minor"/>
    </font>
    <font>
      <b/>
      <sz val="11"/>
      <color theme="1"/>
      <name val="Times New Roman"/>
      <family val="1"/>
    </font>
    <font>
      <sz val="10"/>
      <color theme="1"/>
      <name val="Calibri"/>
      <family val="2"/>
      <scheme val="minor"/>
    </font>
    <font>
      <sz val="10"/>
      <color rgb="FF000000"/>
      <name val="Times New Roman"/>
      <family val="1"/>
    </font>
    <font>
      <sz val="10"/>
      <color theme="1"/>
      <name val="Times New Roman"/>
      <family val="1"/>
    </font>
    <font>
      <b/>
      <sz val="10"/>
      <name val="Times New Roman"/>
      <family val="1"/>
    </font>
    <font>
      <sz val="10"/>
      <name val="Times New Roman"/>
      <family val="1"/>
    </font>
    <font>
      <b/>
      <sz val="10"/>
      <color rgb="FF000000"/>
      <name val="Times New Roman"/>
      <family val="1"/>
    </font>
    <font>
      <b/>
      <sz val="11"/>
      <color rgb="FF000000"/>
      <name val="Times New Roman"/>
      <family val="1"/>
    </font>
    <font>
      <b/>
      <sz val="10"/>
      <color rgb="FFFF0000"/>
      <name val="Times New Roman"/>
      <family val="1"/>
    </font>
    <font>
      <sz val="10"/>
      <color rgb="FFE3F2F3"/>
      <name val="Times New Roman"/>
      <family val="1"/>
    </font>
    <font>
      <sz val="9"/>
      <color indexed="81"/>
      <name val="Tahoma"/>
      <family val="2"/>
    </font>
    <font>
      <b/>
      <sz val="9"/>
      <color indexed="81"/>
      <name val="Tahoma"/>
      <family val="2"/>
    </font>
    <font>
      <b/>
      <sz val="11"/>
      <color indexed="81"/>
      <name val="Tahoma"/>
      <family val="2"/>
    </font>
    <font>
      <u/>
      <sz val="11"/>
      <color theme="10"/>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rgb="FFE3F2F3"/>
        <bgColor indexed="64"/>
      </patternFill>
    </fill>
    <fill>
      <patternFill patternType="solid">
        <fgColor rgb="FFE5EEF1"/>
        <bgColor indexed="64"/>
      </patternFill>
    </fill>
    <fill>
      <patternFill patternType="solid">
        <fgColor theme="8" tint="0.79998168889431442"/>
        <bgColor indexed="64"/>
      </patternFill>
    </fill>
  </fills>
  <borders count="36">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s>
  <cellStyleXfs count="3">
    <xf numFmtId="0" fontId="0" fillId="0" borderId="0"/>
    <xf numFmtId="0" fontId="2" fillId="0" borderId="0"/>
    <xf numFmtId="0" fontId="16" fillId="0" borderId="0" applyNumberFormat="0" applyFill="0" applyBorder="0" applyAlignment="0" applyProtection="0"/>
  </cellStyleXfs>
  <cellXfs count="237">
    <xf numFmtId="0" fontId="0" fillId="0" borderId="0" xfId="0"/>
    <xf numFmtId="0" fontId="5" fillId="0" borderId="0" xfId="0" applyFont="1" applyProtection="1">
      <protection hidden="1"/>
    </xf>
    <xf numFmtId="0" fontId="8" fillId="4" borderId="5"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wrapText="1"/>
      <protection locked="0"/>
    </xf>
    <xf numFmtId="1" fontId="8" fillId="4" borderId="4" xfId="1" applyNumberFormat="1" applyFont="1" applyFill="1" applyBorder="1" applyAlignment="1" applyProtection="1">
      <alignment horizontal="center" wrapText="1"/>
      <protection locked="0"/>
    </xf>
    <xf numFmtId="0" fontId="6" fillId="0" borderId="0" xfId="0" applyFont="1"/>
    <xf numFmtId="0" fontId="8" fillId="2" borderId="4"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16" xfId="1" applyFont="1" applyFill="1" applyBorder="1" applyAlignment="1" applyProtection="1">
      <alignment horizontal="center" vertical="center"/>
      <protection locked="0"/>
    </xf>
    <xf numFmtId="0" fontId="8" fillId="2" borderId="17" xfId="1" applyFont="1" applyFill="1" applyBorder="1" applyAlignment="1" applyProtection="1">
      <alignment horizontal="center" vertical="center"/>
      <protection locked="0"/>
    </xf>
    <xf numFmtId="0" fontId="1" fillId="2" borderId="4" xfId="0" applyFont="1" applyFill="1" applyBorder="1" applyAlignment="1">
      <alignment horizontal="left" vertical="center" wrapText="1"/>
    </xf>
    <xf numFmtId="0" fontId="1" fillId="2" borderId="4" xfId="0" applyFont="1" applyFill="1" applyBorder="1" applyAlignment="1">
      <alignment horizontal="left" vertical="center"/>
    </xf>
    <xf numFmtId="0" fontId="9" fillId="2" borderId="4" xfId="0" applyFont="1" applyFill="1" applyBorder="1" applyAlignment="1">
      <alignment horizontal="center" vertical="center" wrapText="1"/>
    </xf>
    <xf numFmtId="0" fontId="9" fillId="3" borderId="4" xfId="0" applyFont="1" applyFill="1" applyBorder="1" applyAlignment="1">
      <alignment horizontal="left" vertical="top" wrapText="1"/>
    </xf>
    <xf numFmtId="0" fontId="9" fillId="2" borderId="4" xfId="0" applyFont="1" applyFill="1" applyBorder="1" applyAlignment="1">
      <alignment horizontal="center" vertical="top" wrapText="1"/>
    </xf>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center"/>
    </xf>
    <xf numFmtId="1" fontId="5" fillId="3" borderId="4" xfId="0" applyNumberFormat="1" applyFont="1" applyFill="1" applyBorder="1" applyAlignment="1">
      <alignment horizontal="center" vertical="center"/>
    </xf>
    <xf numFmtId="0" fontId="7" fillId="3" borderId="4" xfId="0" applyFont="1" applyFill="1" applyBorder="1" applyAlignment="1">
      <alignment horizontal="center" vertical="center" wrapText="1"/>
    </xf>
    <xf numFmtId="0" fontId="9" fillId="2" borderId="14" xfId="0" applyFont="1" applyFill="1" applyBorder="1" applyAlignment="1">
      <alignment horizontal="center" vertical="top" wrapText="1"/>
    </xf>
    <xf numFmtId="9" fontId="9" fillId="2" borderId="13" xfId="0" applyNumberFormat="1" applyFont="1" applyFill="1" applyBorder="1" applyAlignment="1">
      <alignment horizontal="center" vertical="top" wrapText="1"/>
    </xf>
    <xf numFmtId="0" fontId="8" fillId="4" borderId="7" xfId="1" applyFont="1" applyFill="1" applyBorder="1" applyAlignment="1" applyProtection="1">
      <alignment horizontal="center" vertical="top" wrapText="1"/>
      <protection locked="0"/>
    </xf>
    <xf numFmtId="9" fontId="8" fillId="4" borderId="7" xfId="1" applyNumberFormat="1" applyFont="1" applyFill="1" applyBorder="1" applyAlignment="1" applyProtection="1">
      <alignment horizontal="center" vertical="center" wrapText="1"/>
      <protection hidden="1"/>
    </xf>
    <xf numFmtId="0" fontId="8" fillId="2" borderId="14" xfId="1" applyFont="1" applyFill="1" applyBorder="1" applyAlignment="1" applyProtection="1">
      <alignment horizontal="center" vertical="center"/>
      <protection locked="0"/>
    </xf>
    <xf numFmtId="0" fontId="8" fillId="4" borderId="14" xfId="1" applyFont="1" applyFill="1" applyBorder="1" applyAlignment="1" applyProtection="1">
      <alignment horizontal="center" vertical="top" wrapText="1"/>
      <protection locked="0"/>
    </xf>
    <xf numFmtId="9" fontId="8" fillId="4" borderId="26" xfId="1" applyNumberFormat="1" applyFont="1" applyFill="1" applyBorder="1" applyAlignment="1" applyProtection="1">
      <alignment horizontal="center" vertical="center"/>
      <protection hidden="1"/>
    </xf>
    <xf numFmtId="9" fontId="12" fillId="4" borderId="14" xfId="1" applyNumberFormat="1" applyFont="1" applyFill="1" applyBorder="1" applyAlignment="1" applyProtection="1">
      <alignment horizontal="left" vertical="center"/>
      <protection hidden="1"/>
    </xf>
    <xf numFmtId="9" fontId="12" fillId="4" borderId="26" xfId="1" applyNumberFormat="1" applyFont="1" applyFill="1" applyBorder="1" applyAlignment="1" applyProtection="1">
      <alignment horizontal="left" vertical="center"/>
      <protection hidden="1"/>
    </xf>
    <xf numFmtId="0" fontId="6" fillId="0" borderId="24" xfId="1" applyFont="1" applyBorder="1"/>
    <xf numFmtId="0" fontId="5" fillId="0" borderId="19" xfId="0" applyFont="1" applyBorder="1" applyProtection="1">
      <protection hidden="1"/>
    </xf>
    <xf numFmtId="1" fontId="4" fillId="0" borderId="19" xfId="0" applyNumberFormat="1" applyFont="1" applyBorder="1"/>
    <xf numFmtId="1" fontId="4" fillId="0" borderId="19" xfId="0" applyNumberFormat="1" applyFont="1" applyBorder="1" applyAlignment="1">
      <alignment horizontal="right"/>
    </xf>
    <xf numFmtId="1" fontId="4" fillId="0" borderId="22" xfId="0" applyNumberFormat="1" applyFont="1" applyBorder="1"/>
    <xf numFmtId="0" fontId="5" fillId="0" borderId="25" xfId="0" applyFont="1" applyBorder="1" applyProtection="1">
      <protection hidden="1"/>
    </xf>
    <xf numFmtId="0" fontId="5" fillId="0" borderId="21" xfId="0" applyFont="1" applyBorder="1" applyProtection="1">
      <protection hidden="1"/>
    </xf>
    <xf numFmtId="0" fontId="8" fillId="4" borderId="11" xfId="1" applyFont="1" applyFill="1" applyBorder="1" applyAlignment="1" applyProtection="1">
      <alignment horizontal="center" vertical="top" wrapText="1"/>
      <protection locked="0"/>
    </xf>
    <xf numFmtId="0" fontId="8" fillId="4" borderId="12" xfId="1" applyFont="1" applyFill="1" applyBorder="1" applyAlignment="1" applyProtection="1">
      <alignment horizontal="center" wrapText="1"/>
      <protection locked="0"/>
    </xf>
    <xf numFmtId="9" fontId="8" fillId="4" borderId="27" xfId="1" applyNumberFormat="1" applyFont="1" applyFill="1" applyBorder="1" applyAlignment="1" applyProtection="1">
      <alignment horizontal="center" vertical="center" wrapText="1"/>
      <protection hidden="1"/>
    </xf>
    <xf numFmtId="9" fontId="12" fillId="4" borderId="28" xfId="1" applyNumberFormat="1" applyFont="1" applyFill="1" applyBorder="1" applyAlignment="1" applyProtection="1">
      <alignment horizontal="left" vertical="center"/>
      <protection hidden="1"/>
    </xf>
    <xf numFmtId="0" fontId="6" fillId="2" borderId="16" xfId="1" applyFont="1" applyFill="1" applyBorder="1" applyAlignment="1" applyProtection="1">
      <alignment horizontal="center" vertical="center"/>
      <protection locked="0"/>
    </xf>
    <xf numFmtId="0" fontId="6" fillId="2" borderId="17" xfId="1" applyFont="1" applyFill="1" applyBorder="1" applyAlignment="1" applyProtection="1">
      <alignment horizontal="center" vertical="center"/>
      <protection locked="0"/>
    </xf>
    <xf numFmtId="0" fontId="6" fillId="0" borderId="30" xfId="1" applyFont="1" applyBorder="1" applyProtection="1">
      <protection hidden="1"/>
    </xf>
    <xf numFmtId="0" fontId="6" fillId="0" borderId="31" xfId="1" applyFont="1" applyBorder="1" applyProtection="1">
      <protection hidden="1"/>
    </xf>
    <xf numFmtId="0" fontId="6" fillId="2" borderId="4" xfId="1" applyFont="1" applyFill="1" applyBorder="1" applyAlignment="1" applyProtection="1">
      <alignment horizontal="center" vertical="center"/>
      <protection locked="0"/>
    </xf>
    <xf numFmtId="0" fontId="6" fillId="2" borderId="6" xfId="1" applyFont="1" applyFill="1" applyBorder="1" applyAlignment="1" applyProtection="1">
      <alignment horizontal="center" vertical="center"/>
      <protection locked="0"/>
    </xf>
    <xf numFmtId="0" fontId="6" fillId="0" borderId="0" xfId="1" applyFont="1" applyProtection="1">
      <protection hidden="1"/>
    </xf>
    <xf numFmtId="0" fontId="6" fillId="0" borderId="3" xfId="1" applyFont="1" applyBorder="1" applyProtection="1">
      <protection hidden="1"/>
    </xf>
    <xf numFmtId="0" fontId="6" fillId="3" borderId="4" xfId="1" applyFont="1" applyFill="1" applyBorder="1" applyAlignment="1" applyProtection="1">
      <alignment horizontal="center" vertical="top" wrapText="1"/>
      <protection locked="0"/>
    </xf>
    <xf numFmtId="0" fontId="6" fillId="0" borderId="3" xfId="1" applyFont="1" applyBorder="1"/>
    <xf numFmtId="0" fontId="6" fillId="3" borderId="4" xfId="1" applyFont="1" applyFill="1" applyBorder="1" applyAlignment="1" applyProtection="1">
      <alignment horizontal="center" wrapText="1"/>
      <protection locked="0"/>
    </xf>
    <xf numFmtId="9" fontId="6" fillId="3" borderId="4" xfId="1" applyNumberFormat="1" applyFont="1" applyFill="1" applyBorder="1" applyAlignment="1" applyProtection="1">
      <alignment horizontal="center" vertical="center" wrapText="1"/>
      <protection hidden="1"/>
    </xf>
    <xf numFmtId="0" fontId="5" fillId="0" borderId="3" xfId="0" applyFont="1" applyBorder="1" applyProtection="1">
      <protection hidden="1"/>
    </xf>
    <xf numFmtId="1" fontId="6" fillId="3" borderId="4" xfId="1" applyNumberFormat="1" applyFont="1" applyFill="1" applyBorder="1" applyAlignment="1" applyProtection="1">
      <alignment horizontal="center" wrapText="1"/>
      <protection locked="0"/>
    </xf>
    <xf numFmtId="1" fontId="6" fillId="0" borderId="3" xfId="0" applyNumberFormat="1" applyFont="1" applyBorder="1"/>
    <xf numFmtId="1" fontId="6" fillId="0" borderId="3" xfId="0" applyNumberFormat="1" applyFont="1" applyBorder="1" applyAlignment="1">
      <alignment horizontal="right"/>
    </xf>
    <xf numFmtId="0" fontId="6" fillId="3" borderId="12" xfId="1" applyFont="1" applyFill="1" applyBorder="1" applyAlignment="1" applyProtection="1">
      <alignment horizontal="center" wrapText="1"/>
      <protection locked="0"/>
    </xf>
    <xf numFmtId="9" fontId="6" fillId="3" borderId="12" xfId="1" applyNumberFormat="1" applyFont="1" applyFill="1" applyBorder="1" applyAlignment="1" applyProtection="1">
      <alignment horizontal="center" vertical="center" wrapText="1"/>
      <protection hidden="1"/>
    </xf>
    <xf numFmtId="0" fontId="5" fillId="0" borderId="2" xfId="0" applyFont="1" applyBorder="1" applyProtection="1">
      <protection hidden="1"/>
    </xf>
    <xf numFmtId="1" fontId="6" fillId="0" borderId="1" xfId="0" applyNumberFormat="1" applyFont="1" applyBorder="1"/>
    <xf numFmtId="0" fontId="0" fillId="0" borderId="4" xfId="0" applyBorder="1" applyAlignment="1">
      <alignment horizontal="center" vertical="center"/>
    </xf>
    <xf numFmtId="0" fontId="1" fillId="3" borderId="4" xfId="0" applyFont="1" applyFill="1" applyBorder="1" applyAlignment="1">
      <alignment horizontal="left" vertical="top"/>
    </xf>
    <xf numFmtId="0" fontId="1" fillId="3" borderId="5" xfId="0" applyFont="1" applyFill="1" applyBorder="1" applyAlignment="1">
      <alignment horizontal="left" vertical="top"/>
    </xf>
    <xf numFmtId="0" fontId="7" fillId="3" borderId="8" xfId="0" applyFont="1" applyFill="1" applyBorder="1" applyAlignment="1">
      <alignment vertical="top" wrapText="1"/>
    </xf>
    <xf numFmtId="0" fontId="7" fillId="3" borderId="10" xfId="0" applyFont="1" applyFill="1" applyBorder="1" applyAlignment="1">
      <alignment vertical="top" wrapText="1"/>
    </xf>
    <xf numFmtId="2" fontId="6" fillId="0" borderId="0" xfId="0" applyNumberFormat="1" applyFont="1"/>
    <xf numFmtId="1" fontId="6" fillId="3" borderId="4" xfId="0" applyNumberFormat="1" applyFont="1" applyFill="1" applyBorder="1" applyAlignment="1">
      <alignment horizontal="center"/>
    </xf>
    <xf numFmtId="0" fontId="7" fillId="2" borderId="4" xfId="0" applyFont="1" applyFill="1" applyBorder="1" applyAlignment="1">
      <alignment horizontal="left" vertical="center" wrapText="1"/>
    </xf>
    <xf numFmtId="9" fontId="7" fillId="3" borderId="8" xfId="0" applyNumberFormat="1" applyFont="1" applyFill="1" applyBorder="1" applyAlignment="1">
      <alignment horizontal="left" vertical="top" wrapText="1"/>
    </xf>
    <xf numFmtId="0" fontId="6" fillId="3" borderId="4"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0" xfId="0" applyFont="1" applyFill="1" applyBorder="1" applyAlignment="1">
      <alignment horizontal="center" vertical="center"/>
    </xf>
    <xf numFmtId="0" fontId="9" fillId="3" borderId="4" xfId="0" applyFont="1" applyFill="1" applyBorder="1" applyAlignment="1">
      <alignment horizontal="center" vertical="center" wrapText="1"/>
    </xf>
    <xf numFmtId="9" fontId="6" fillId="3" borderId="4" xfId="0" applyNumberFormat="1" applyFont="1" applyFill="1" applyBorder="1" applyAlignment="1">
      <alignment horizontal="center"/>
    </xf>
    <xf numFmtId="0" fontId="6" fillId="3" borderId="5" xfId="1" applyFont="1" applyFill="1" applyBorder="1" applyAlignment="1" applyProtection="1">
      <alignment horizontal="center" vertical="top" wrapText="1"/>
      <protection locked="0"/>
    </xf>
    <xf numFmtId="0" fontId="6" fillId="3" borderId="4" xfId="1" applyFont="1" applyFill="1" applyBorder="1" applyAlignment="1" applyProtection="1">
      <alignment horizontal="center" vertical="top" wrapText="1"/>
      <protection locked="0"/>
    </xf>
    <xf numFmtId="0" fontId="9" fillId="2"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18" xfId="0" applyFont="1" applyFill="1" applyBorder="1" applyAlignment="1">
      <alignment horizontal="left" vertical="top" wrapText="1"/>
    </xf>
    <xf numFmtId="0" fontId="7" fillId="3" borderId="0" xfId="0" applyFont="1" applyFill="1" applyAlignment="1">
      <alignment horizontal="left" vertical="top" wrapText="1"/>
    </xf>
    <xf numFmtId="0" fontId="7" fillId="3" borderId="19" xfId="0" applyFont="1" applyFill="1" applyBorder="1" applyAlignment="1">
      <alignment horizontal="left" vertical="top" wrapText="1"/>
    </xf>
    <xf numFmtId="0" fontId="9" fillId="2" borderId="4" xfId="0" applyFont="1" applyFill="1" applyBorder="1" applyAlignment="1">
      <alignment horizontal="center" vertical="center" wrapText="1"/>
    </xf>
    <xf numFmtId="0" fontId="11" fillId="2" borderId="14" xfId="0" applyFont="1" applyFill="1" applyBorder="1" applyAlignment="1">
      <alignment horizontal="center" vertical="top" wrapText="1"/>
    </xf>
    <xf numFmtId="0" fontId="11" fillId="2" borderId="13" xfId="0" applyFont="1" applyFill="1" applyBorder="1" applyAlignment="1">
      <alignment horizontal="center" vertical="top" wrapText="1"/>
    </xf>
    <xf numFmtId="0" fontId="7" fillId="2" borderId="14" xfId="0" applyFont="1" applyFill="1" applyBorder="1" applyAlignment="1">
      <alignment horizontal="center" vertical="top" wrapText="1"/>
    </xf>
    <xf numFmtId="0" fontId="7" fillId="2" borderId="13" xfId="0" applyFont="1" applyFill="1" applyBorder="1" applyAlignment="1">
      <alignment horizontal="center" vertical="top" wrapText="1"/>
    </xf>
    <xf numFmtId="1" fontId="5" fillId="5" borderId="7" xfId="0" applyNumberFormat="1" applyFont="1" applyFill="1" applyBorder="1" applyAlignment="1">
      <alignment horizontal="center" vertical="center" wrapText="1"/>
    </xf>
    <xf numFmtId="1" fontId="5" fillId="5" borderId="10" xfId="0" applyNumberFormat="1"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2" borderId="14" xfId="0" applyFont="1" applyFill="1" applyBorder="1" applyAlignment="1">
      <alignment horizontal="center" vertical="top" wrapText="1"/>
    </xf>
    <xf numFmtId="0" fontId="9" fillId="2" borderId="13" xfId="0" applyFont="1" applyFill="1" applyBorder="1" applyAlignment="1">
      <alignment horizontal="center" vertical="top" wrapText="1"/>
    </xf>
    <xf numFmtId="0" fontId="5" fillId="2" borderId="4" xfId="0" applyFont="1" applyFill="1" applyBorder="1" applyAlignment="1">
      <alignment horizontal="center" vertical="center" wrapText="1"/>
    </xf>
    <xf numFmtId="1" fontId="9" fillId="5" borderId="4"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1" fontId="9" fillId="2" borderId="4" xfId="0" applyNumberFormat="1"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10" xfId="0" applyFont="1" applyFill="1" applyBorder="1" applyAlignment="1">
      <alignment horizontal="center" vertical="center"/>
    </xf>
    <xf numFmtId="1" fontId="5" fillId="5" borderId="4" xfId="0" applyNumberFormat="1" applyFont="1" applyFill="1" applyBorder="1" applyAlignment="1">
      <alignment horizontal="center" vertical="center" wrapText="1"/>
    </xf>
    <xf numFmtId="0" fontId="5" fillId="5" borderId="4" xfId="0" applyFont="1" applyFill="1" applyBorder="1" applyAlignment="1">
      <alignment horizontal="center" vertical="center" wrapText="1"/>
    </xf>
    <xf numFmtId="9" fontId="6" fillId="3" borderId="12" xfId="0" applyNumberFormat="1" applyFont="1" applyFill="1" applyBorder="1" applyAlignment="1">
      <alignment horizontal="center"/>
    </xf>
    <xf numFmtId="0" fontId="1" fillId="2" borderId="33" xfId="1" applyFont="1" applyFill="1" applyBorder="1" applyAlignment="1" applyProtection="1">
      <alignment horizontal="left" vertical="top" wrapText="1"/>
      <protection locked="0"/>
    </xf>
    <xf numFmtId="0" fontId="1" fillId="2" borderId="30" xfId="1" applyFont="1" applyFill="1" applyBorder="1" applyAlignment="1" applyProtection="1">
      <alignment horizontal="left" vertical="top" wrapText="1"/>
      <protection locked="0"/>
    </xf>
    <xf numFmtId="0" fontId="1" fillId="2" borderId="34" xfId="1" applyFont="1" applyFill="1" applyBorder="1" applyAlignment="1" applyProtection="1">
      <alignment horizontal="left" vertical="top" wrapText="1"/>
      <protection locked="0"/>
    </xf>
    <xf numFmtId="0" fontId="1" fillId="2" borderId="35" xfId="1" applyFont="1" applyFill="1" applyBorder="1" applyAlignment="1" applyProtection="1">
      <alignment horizontal="left" vertical="top" wrapText="1"/>
      <protection locked="0"/>
    </xf>
    <xf numFmtId="0" fontId="1" fillId="2" borderId="21" xfId="1" applyFont="1" applyFill="1" applyBorder="1" applyAlignment="1" applyProtection="1">
      <alignment horizontal="left" vertical="top" wrapText="1"/>
      <protection locked="0"/>
    </xf>
    <xf numFmtId="0" fontId="1" fillId="2" borderId="22" xfId="1" applyFont="1" applyFill="1" applyBorder="1" applyAlignment="1" applyProtection="1">
      <alignment horizontal="left" vertical="top" wrapText="1"/>
      <protection locked="0"/>
    </xf>
    <xf numFmtId="0" fontId="6" fillId="3" borderId="11" xfId="1" applyFont="1" applyFill="1" applyBorder="1" applyAlignment="1" applyProtection="1">
      <alignment horizontal="center" vertical="top" wrapText="1"/>
      <protection locked="0"/>
    </xf>
    <xf numFmtId="0" fontId="6" fillId="3" borderId="12" xfId="1" applyFont="1" applyFill="1" applyBorder="1" applyAlignment="1" applyProtection="1">
      <alignment horizontal="center" vertical="top" wrapText="1"/>
      <protection locked="0"/>
    </xf>
    <xf numFmtId="0" fontId="9" fillId="2" borderId="20"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1" fillId="3" borderId="4" xfId="1" applyFont="1" applyFill="1" applyBorder="1" applyAlignment="1" applyProtection="1">
      <alignment horizontal="left" vertical="top" wrapText="1"/>
      <protection locked="0"/>
    </xf>
    <xf numFmtId="0" fontId="1" fillId="3" borderId="6" xfId="1" applyFont="1" applyFill="1" applyBorder="1" applyAlignment="1" applyProtection="1">
      <alignment horizontal="left" vertical="top" wrapText="1"/>
      <protection locked="0"/>
    </xf>
    <xf numFmtId="0" fontId="6" fillId="3" borderId="4" xfId="0" applyFont="1" applyFill="1" applyBorder="1" applyAlignment="1">
      <alignment horizontal="center"/>
    </xf>
    <xf numFmtId="0" fontId="6" fillId="3" borderId="4" xfId="1" applyFont="1" applyFill="1" applyBorder="1" applyAlignment="1" applyProtection="1">
      <alignment horizontal="center" vertical="center" wrapText="1"/>
      <protection locked="0"/>
    </xf>
    <xf numFmtId="0" fontId="6" fillId="3" borderId="6" xfId="1" applyFont="1" applyFill="1" applyBorder="1" applyAlignment="1" applyProtection="1">
      <alignment horizontal="center" vertical="center" wrapText="1"/>
      <protection locked="0"/>
    </xf>
    <xf numFmtId="0" fontId="5" fillId="3" borderId="4" xfId="0" applyFont="1" applyFill="1" applyBorder="1" applyAlignment="1">
      <alignment horizontal="left" vertical="center"/>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10" xfId="0" applyFont="1" applyFill="1" applyBorder="1" applyAlignment="1">
      <alignment horizontal="left" vertical="center"/>
    </xf>
    <xf numFmtId="0" fontId="8" fillId="3" borderId="4" xfId="0" applyFont="1" applyFill="1" applyBorder="1" applyAlignment="1">
      <alignment horizontal="left" vertical="top" wrapText="1"/>
    </xf>
    <xf numFmtId="0" fontId="7" fillId="2" borderId="14" xfId="1" applyFont="1" applyFill="1" applyBorder="1" applyAlignment="1" applyProtection="1">
      <alignment horizontal="center" vertical="top" wrapText="1"/>
      <protection locked="0"/>
    </xf>
    <xf numFmtId="0" fontId="5" fillId="3" borderId="4" xfId="0" applyFont="1" applyFill="1" applyBorder="1" applyAlignment="1">
      <alignment horizontal="left" vertical="top" wrapText="1"/>
    </xf>
    <xf numFmtId="0" fontId="8" fillId="3" borderId="7" xfId="0" applyFont="1" applyFill="1" applyBorder="1" applyAlignment="1">
      <alignment horizontal="left" vertical="center"/>
    </xf>
    <xf numFmtId="0" fontId="8" fillId="3" borderId="10" xfId="0" applyFont="1" applyFill="1" applyBorder="1" applyAlignment="1">
      <alignment horizontal="left" vertical="center"/>
    </xf>
    <xf numFmtId="0" fontId="9" fillId="2" borderId="29" xfId="0" applyFont="1" applyFill="1" applyBorder="1" applyAlignment="1">
      <alignment horizontal="left" vertical="top" wrapText="1"/>
    </xf>
    <xf numFmtId="0" fontId="9" fillId="2" borderId="24" xfId="0" applyFont="1" applyFill="1" applyBorder="1" applyAlignment="1">
      <alignment horizontal="left" vertical="top" wrapText="1"/>
    </xf>
    <xf numFmtId="0" fontId="9" fillId="2" borderId="20" xfId="0" applyFont="1" applyFill="1" applyBorder="1" applyAlignment="1">
      <alignment horizontal="left" vertical="top" wrapText="1"/>
    </xf>
    <xf numFmtId="0" fontId="9" fillId="2" borderId="22" xfId="0" applyFont="1" applyFill="1" applyBorder="1" applyAlignment="1">
      <alignment horizontal="left" vertical="top" wrapText="1"/>
    </xf>
    <xf numFmtId="0" fontId="7" fillId="2" borderId="7"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10" xfId="0" applyFont="1" applyFill="1" applyBorder="1" applyAlignment="1">
      <alignment horizontal="left" vertical="center" wrapText="1"/>
    </xf>
    <xf numFmtId="14" fontId="8" fillId="3" borderId="4" xfId="0" applyNumberFormat="1" applyFont="1" applyFill="1" applyBorder="1" applyAlignment="1">
      <alignment horizontal="left" vertical="center"/>
    </xf>
    <xf numFmtId="0" fontId="8" fillId="3" borderId="8" xfId="0" applyFont="1" applyFill="1" applyBorder="1" applyAlignment="1">
      <alignment horizontal="left" vertical="center"/>
    </xf>
    <xf numFmtId="0" fontId="6" fillId="3" borderId="4" xfId="0" applyFont="1" applyFill="1" applyBorder="1" applyAlignment="1">
      <alignment horizontal="center" vertical="center"/>
    </xf>
    <xf numFmtId="165" fontId="8" fillId="3" borderId="4" xfId="0" applyNumberFormat="1"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9" fillId="2" borderId="7" xfId="0" applyFont="1" applyFill="1" applyBorder="1" applyAlignment="1">
      <alignment horizontal="left" vertical="top" wrapText="1"/>
    </xf>
    <xf numFmtId="0" fontId="9" fillId="2" borderId="10" xfId="0" applyFont="1" applyFill="1" applyBorder="1" applyAlignment="1">
      <alignment horizontal="left" vertical="top" wrapText="1"/>
    </xf>
    <xf numFmtId="0" fontId="5" fillId="3" borderId="7"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8" xfId="0" applyFont="1" applyFill="1" applyBorder="1" applyAlignment="1">
      <alignment horizontal="left" vertical="top"/>
    </xf>
    <xf numFmtId="0" fontId="5" fillId="3" borderId="10" xfId="0" applyFont="1" applyFill="1" applyBorder="1" applyAlignment="1">
      <alignment horizontal="left" vertical="top"/>
    </xf>
    <xf numFmtId="0" fontId="9" fillId="2" borderId="29"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9"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22" xfId="0" applyFont="1" applyFill="1" applyBorder="1" applyAlignment="1">
      <alignment horizontal="left" vertical="center" wrapText="1"/>
    </xf>
    <xf numFmtId="2" fontId="8" fillId="3" borderId="4" xfId="0" applyNumberFormat="1" applyFont="1" applyFill="1" applyBorder="1" applyAlignment="1">
      <alignment horizontal="center" vertical="center"/>
    </xf>
    <xf numFmtId="0" fontId="8" fillId="3" borderId="4" xfId="0" applyFont="1" applyFill="1" applyBorder="1" applyAlignment="1">
      <alignment horizontal="center" vertical="center"/>
    </xf>
    <xf numFmtId="0" fontId="5" fillId="3" borderId="4" xfId="0" applyFont="1" applyFill="1" applyBorder="1" applyAlignment="1">
      <alignment horizontal="left" vertical="center" wrapText="1"/>
    </xf>
    <xf numFmtId="0" fontId="5" fillId="3" borderId="10" xfId="0" applyFont="1" applyFill="1" applyBorder="1" applyAlignment="1">
      <alignment horizontal="left" vertical="top" wrapText="1"/>
    </xf>
    <xf numFmtId="0" fontId="6" fillId="3" borderId="7" xfId="0" applyFont="1" applyFill="1" applyBorder="1" applyAlignment="1">
      <alignment horizontal="left" vertical="center" wrapText="1"/>
    </xf>
    <xf numFmtId="164" fontId="8" fillId="3" borderId="4" xfId="1" applyNumberFormat="1" applyFont="1" applyFill="1" applyBorder="1" applyAlignment="1" applyProtection="1">
      <alignment horizontal="left" vertical="center" wrapText="1"/>
      <protection locked="0"/>
    </xf>
    <xf numFmtId="22" fontId="8" fillId="3" borderId="4" xfId="0" applyNumberFormat="1" applyFont="1" applyFill="1" applyBorder="1" applyAlignment="1">
      <alignment horizontal="left" vertical="center" wrapText="1"/>
    </xf>
    <xf numFmtId="0" fontId="7" fillId="2" borderId="7" xfId="0" applyFont="1" applyFill="1" applyBorder="1" applyAlignment="1">
      <alignment horizontal="left" vertical="top" wrapText="1"/>
    </xf>
    <xf numFmtId="0" fontId="7" fillId="2" borderId="10" xfId="0" applyFont="1" applyFill="1" applyBorder="1" applyAlignment="1">
      <alignment horizontal="left" vertical="top" wrapText="1"/>
    </xf>
    <xf numFmtId="0" fontId="9" fillId="2" borderId="18" xfId="0" applyFont="1" applyFill="1" applyBorder="1" applyAlignment="1">
      <alignment horizontal="left" vertical="top" wrapText="1"/>
    </xf>
    <xf numFmtId="0" fontId="9" fillId="2" borderId="19" xfId="0" applyFont="1" applyFill="1" applyBorder="1" applyAlignment="1">
      <alignment horizontal="left" vertical="top" wrapText="1"/>
    </xf>
    <xf numFmtId="0" fontId="9" fillId="2" borderId="8" xfId="0" applyFont="1" applyFill="1" applyBorder="1" applyAlignment="1">
      <alignment horizontal="left" vertical="center" wrapText="1"/>
    </xf>
    <xf numFmtId="9" fontId="6" fillId="3" borderId="4" xfId="1" applyNumberFormat="1" applyFont="1" applyFill="1" applyBorder="1" applyAlignment="1" applyProtection="1">
      <alignment horizontal="center" vertical="center" wrapText="1"/>
      <protection hidden="1"/>
    </xf>
    <xf numFmtId="9" fontId="6" fillId="3" borderId="6" xfId="1" applyNumberFormat="1" applyFont="1" applyFill="1" applyBorder="1" applyAlignment="1" applyProtection="1">
      <alignment horizontal="center" vertical="center" wrapText="1"/>
      <protection hidden="1"/>
    </xf>
    <xf numFmtId="9" fontId="6" fillId="3" borderId="12" xfId="1" applyNumberFormat="1" applyFont="1" applyFill="1" applyBorder="1" applyAlignment="1" applyProtection="1">
      <alignment horizontal="center" vertical="center" wrapText="1"/>
      <protection hidden="1"/>
    </xf>
    <xf numFmtId="9" fontId="6" fillId="3" borderId="32" xfId="1" applyNumberFormat="1" applyFont="1" applyFill="1" applyBorder="1" applyAlignment="1" applyProtection="1">
      <alignment horizontal="center" vertical="center" wrapText="1"/>
      <protection hidden="1"/>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6" fillId="3"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8" fillId="3" borderId="13" xfId="0" applyFont="1" applyFill="1" applyBorder="1" applyAlignment="1">
      <alignment horizontal="left" vertical="center"/>
    </xf>
    <xf numFmtId="0" fontId="1" fillId="2" borderId="4" xfId="0" applyFont="1" applyFill="1" applyBorder="1" applyAlignment="1">
      <alignment horizontal="center" vertical="top" wrapText="1"/>
    </xf>
    <xf numFmtId="0" fontId="1" fillId="2" borderId="4" xfId="0" applyFont="1" applyFill="1" applyBorder="1" applyAlignment="1">
      <alignment horizontal="center" vertical="top"/>
    </xf>
    <xf numFmtId="0" fontId="5" fillId="3" borderId="4" xfId="0" applyFont="1" applyFill="1" applyBorder="1" applyAlignment="1">
      <alignment vertical="top" wrapText="1"/>
    </xf>
    <xf numFmtId="0" fontId="5" fillId="3" borderId="4" xfId="0" applyFont="1" applyFill="1" applyBorder="1" applyAlignment="1">
      <alignment vertical="top"/>
    </xf>
    <xf numFmtId="0" fontId="5" fillId="3" borderId="4" xfId="0" applyFont="1" applyFill="1" applyBorder="1" applyAlignment="1">
      <alignment horizontal="left" vertical="top"/>
    </xf>
    <xf numFmtId="0" fontId="8" fillId="3" borderId="4" xfId="0" applyFont="1" applyFill="1" applyBorder="1" applyAlignment="1">
      <alignment horizontal="left" vertical="top"/>
    </xf>
    <xf numFmtId="0" fontId="3" fillId="2" borderId="4" xfId="0" applyFont="1" applyFill="1" applyBorder="1" applyAlignment="1">
      <alignment horizontal="center" vertical="center"/>
    </xf>
    <xf numFmtId="0" fontId="8" fillId="3" borderId="4" xfId="0" applyFont="1" applyFill="1" applyBorder="1" applyAlignment="1">
      <alignment vertical="top" wrapText="1"/>
    </xf>
    <xf numFmtId="0" fontId="10" fillId="3" borderId="4" xfId="0" applyFont="1" applyFill="1" applyBorder="1" applyAlignment="1">
      <alignment vertical="top" wrapText="1"/>
    </xf>
    <xf numFmtId="0" fontId="16" fillId="3" borderId="7" xfId="2" applyFill="1" applyBorder="1" applyAlignment="1">
      <alignment horizontal="left" vertical="top" wrapText="1"/>
    </xf>
    <xf numFmtId="0" fontId="1" fillId="2" borderId="7"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8" fillId="3" borderId="4" xfId="0" applyFont="1" applyFill="1" applyBorder="1" applyAlignment="1">
      <alignment horizontal="left" vertical="center"/>
    </xf>
    <xf numFmtId="0" fontId="9" fillId="2" borderId="4" xfId="0" applyFont="1" applyFill="1" applyBorder="1" applyAlignment="1">
      <alignment horizontal="left" vertical="top" wrapText="1"/>
    </xf>
    <xf numFmtId="1" fontId="8" fillId="3" borderId="4" xfId="0" applyNumberFormat="1" applyFont="1" applyFill="1" applyBorder="1" applyAlignment="1">
      <alignment horizontal="left" vertical="top"/>
    </xf>
    <xf numFmtId="0" fontId="9" fillId="2" borderId="4" xfId="0" applyFont="1" applyFill="1" applyBorder="1" applyAlignment="1">
      <alignment horizontal="center" vertical="top" wrapText="1"/>
    </xf>
    <xf numFmtId="0" fontId="9" fillId="3" borderId="7"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2" borderId="7"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3" borderId="7" xfId="0" applyFont="1" applyFill="1" applyBorder="1" applyAlignment="1">
      <alignment horizontal="center" vertical="top" wrapText="1"/>
    </xf>
    <xf numFmtId="0" fontId="9" fillId="3" borderId="10" xfId="0" applyFont="1" applyFill="1" applyBorder="1" applyAlignment="1">
      <alignment horizontal="center" vertical="top" wrapText="1"/>
    </xf>
    <xf numFmtId="0" fontId="1" fillId="2" borderId="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10" xfId="0" applyFont="1" applyFill="1" applyBorder="1" applyAlignment="1">
      <alignment horizontal="left" vertical="top" wrapText="1"/>
    </xf>
    <xf numFmtId="0" fontId="9" fillId="2" borderId="4" xfId="0" applyFont="1" applyFill="1" applyBorder="1" applyAlignment="1">
      <alignment horizontal="left" vertical="center" wrapText="1"/>
    </xf>
    <xf numFmtId="0" fontId="7" fillId="2" borderId="15" xfId="1" applyFont="1" applyFill="1" applyBorder="1" applyAlignment="1" applyProtection="1">
      <alignment horizontal="left" vertical="top" wrapText="1"/>
      <protection locked="0"/>
    </xf>
    <xf numFmtId="0" fontId="7" fillId="2" borderId="16" xfId="1" applyFont="1" applyFill="1" applyBorder="1" applyAlignment="1" applyProtection="1">
      <alignment horizontal="left" vertical="top" wrapText="1"/>
      <protection locked="0"/>
    </xf>
    <xf numFmtId="0" fontId="7" fillId="2" borderId="5" xfId="1" applyFont="1" applyFill="1" applyBorder="1" applyAlignment="1" applyProtection="1">
      <alignment horizontal="left" vertical="top" wrapText="1"/>
      <protection locked="0"/>
    </xf>
    <xf numFmtId="0" fontId="7" fillId="2" borderId="4" xfId="1" applyFont="1" applyFill="1" applyBorder="1" applyAlignment="1" applyProtection="1">
      <alignment horizontal="left" vertical="top" wrapText="1"/>
      <protection locked="0"/>
    </xf>
    <xf numFmtId="0" fontId="8" fillId="4" borderId="8" xfId="1" applyFont="1" applyFill="1" applyBorder="1" applyAlignment="1" applyProtection="1">
      <alignment horizontal="center" vertical="center" wrapText="1"/>
      <protection locked="0"/>
    </xf>
    <xf numFmtId="0" fontId="8" fillId="4" borderId="9" xfId="1" applyFont="1" applyFill="1" applyBorder="1" applyAlignment="1" applyProtection="1">
      <alignment horizontal="center" vertical="center" wrapText="1"/>
      <protection locked="0"/>
    </xf>
    <xf numFmtId="9" fontId="8" fillId="4" borderId="25" xfId="1" applyNumberFormat="1" applyFont="1" applyFill="1" applyBorder="1" applyAlignment="1" applyProtection="1">
      <alignment horizontal="center" vertical="center" wrapText="1"/>
      <protection hidden="1"/>
    </xf>
    <xf numFmtId="9" fontId="8" fillId="4" borderId="23" xfId="1" applyNumberFormat="1" applyFont="1" applyFill="1" applyBorder="1" applyAlignment="1" applyProtection="1">
      <alignment horizontal="center" vertical="center" wrapText="1"/>
      <protection hidden="1"/>
    </xf>
    <xf numFmtId="9" fontId="8" fillId="4" borderId="0" xfId="1" applyNumberFormat="1" applyFont="1" applyFill="1" applyAlignment="1" applyProtection="1">
      <alignment horizontal="center" vertical="center" wrapText="1"/>
      <protection hidden="1"/>
    </xf>
    <xf numFmtId="9" fontId="8" fillId="4" borderId="3" xfId="1" applyNumberFormat="1" applyFont="1" applyFill="1" applyBorder="1" applyAlignment="1" applyProtection="1">
      <alignment horizontal="center" vertical="center" wrapText="1"/>
      <protection hidden="1"/>
    </xf>
    <xf numFmtId="9" fontId="8" fillId="4" borderId="2" xfId="1" applyNumberFormat="1" applyFont="1" applyFill="1" applyBorder="1" applyAlignment="1" applyProtection="1">
      <alignment horizontal="center" vertical="center" wrapText="1"/>
      <protection hidden="1"/>
    </xf>
    <xf numFmtId="9" fontId="8" fillId="4" borderId="1" xfId="1" applyNumberFormat="1" applyFont="1" applyFill="1" applyBorder="1" applyAlignment="1" applyProtection="1">
      <alignment horizontal="center" vertical="center" wrapText="1"/>
      <protection hidden="1"/>
    </xf>
    <xf numFmtId="0" fontId="7" fillId="3" borderId="20" xfId="0" applyFont="1" applyFill="1" applyBorder="1" applyAlignment="1">
      <alignment horizontal="left" vertical="top" wrapText="1"/>
    </xf>
    <xf numFmtId="0" fontId="7" fillId="3" borderId="21" xfId="0" applyFont="1" applyFill="1" applyBorder="1" applyAlignment="1">
      <alignment horizontal="left" vertical="top" wrapText="1"/>
    </xf>
    <xf numFmtId="0" fontId="7" fillId="3" borderId="22" xfId="0" applyFont="1" applyFill="1" applyBorder="1" applyAlignment="1">
      <alignment horizontal="left" vertical="top" wrapText="1"/>
    </xf>
  </cellXfs>
  <cellStyles count="3">
    <cellStyle name="Hyperlink" xfId="2" builtinId="8"/>
    <cellStyle name="Normal" xfId="0" builtinId="0"/>
    <cellStyle name="Normal 3" xfId="1"/>
  </cellStyles>
  <dxfs count="0"/>
  <tableStyles count="0" defaultTableStyle="TableStyleMedium2" defaultPivotStyle="PivotStyleLight16"/>
  <colors>
    <mruColors>
      <color rgb="FFE3F2F3"/>
      <color rgb="FFE5EEF1"/>
      <color rgb="FFBBDDBD"/>
      <color rgb="FFE1F5E7"/>
      <color rgb="FFF2FCDA"/>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9</xdr:col>
      <xdr:colOff>521805</xdr:colOff>
      <xdr:row>129</xdr:row>
      <xdr:rowOff>57979</xdr:rowOff>
    </xdr:from>
    <xdr:to>
      <xdr:col>16</xdr:col>
      <xdr:colOff>156838</xdr:colOff>
      <xdr:row>155</xdr:row>
      <xdr:rowOff>74398</xdr:rowOff>
    </xdr:to>
    <xdr:pic>
      <xdr:nvPicPr>
        <xdr:cNvPr id="34" name="Picture 33">
          <a:extLst>
            <a:ext uri="{FF2B5EF4-FFF2-40B4-BE49-F238E27FC236}">
              <a16:creationId xmlns:a16="http://schemas.microsoft.com/office/drawing/2014/main" xmlns="" id="{00000000-0008-0000-0000-000022000000}"/>
            </a:ext>
          </a:extLst>
        </xdr:cNvPr>
        <xdr:cNvPicPr>
          <a:picLocks noChangeAspect="1"/>
        </xdr:cNvPicPr>
      </xdr:nvPicPr>
      <xdr:blipFill rotWithShape="1">
        <a:blip xmlns:r="http://schemas.openxmlformats.org/officeDocument/2006/relationships" r:embed="rId1"/>
        <a:srcRect b="39970"/>
        <a:stretch/>
      </xdr:blipFill>
      <xdr:spPr>
        <a:xfrm>
          <a:off x="8224631" y="25228827"/>
          <a:ext cx="3956800" cy="3097695"/>
        </a:xfrm>
        <a:prstGeom prst="rect">
          <a:avLst/>
        </a:prstGeom>
        <a:ln>
          <a:solidFill>
            <a:schemeClr val="tx1"/>
          </a:solidFill>
        </a:ln>
      </xdr:spPr>
    </xdr:pic>
    <xdr:clientData/>
  </xdr:twoCellAnchor>
  <xdr:twoCellAnchor editAs="oneCell">
    <xdr:from>
      <xdr:col>8</xdr:col>
      <xdr:colOff>670891</xdr:colOff>
      <xdr:row>37</xdr:row>
      <xdr:rowOff>1631674</xdr:rowOff>
    </xdr:from>
    <xdr:to>
      <xdr:col>11</xdr:col>
      <xdr:colOff>483406</xdr:colOff>
      <xdr:row>44</xdr:row>
      <xdr:rowOff>145546</xdr:rowOff>
    </xdr:to>
    <xdr:pic>
      <xdr:nvPicPr>
        <xdr:cNvPr id="35" name="Picture 34">
          <a:extLst>
            <a:ext uri="{FF2B5EF4-FFF2-40B4-BE49-F238E27FC236}">
              <a16:creationId xmlns:a16="http://schemas.microsoft.com/office/drawing/2014/main" xmlns="" id="{00000000-0008-0000-0000-000023000000}"/>
            </a:ext>
          </a:extLst>
        </xdr:cNvPr>
        <xdr:cNvPicPr>
          <a:picLocks noChangeAspect="1"/>
        </xdr:cNvPicPr>
      </xdr:nvPicPr>
      <xdr:blipFill>
        <a:blip xmlns:r="http://schemas.openxmlformats.org/officeDocument/2006/relationships" r:embed="rId2"/>
        <a:stretch>
          <a:fillRect/>
        </a:stretch>
      </xdr:blipFill>
      <xdr:spPr>
        <a:xfrm>
          <a:off x="7446065" y="12134022"/>
          <a:ext cx="1980000" cy="1180928"/>
        </a:xfrm>
        <a:prstGeom prst="rect">
          <a:avLst/>
        </a:prstGeom>
        <a:ln>
          <a:solidFill>
            <a:schemeClr val="tx1"/>
          </a:solidFill>
        </a:ln>
      </xdr:spPr>
    </xdr:pic>
    <xdr:clientData/>
  </xdr:twoCellAnchor>
  <xdr:twoCellAnchor editAs="oneCell">
    <xdr:from>
      <xdr:col>8</xdr:col>
      <xdr:colOff>402025</xdr:colOff>
      <xdr:row>9</xdr:row>
      <xdr:rowOff>150680</xdr:rowOff>
    </xdr:from>
    <xdr:to>
      <xdr:col>13</xdr:col>
      <xdr:colOff>247368</xdr:colOff>
      <xdr:row>12</xdr:row>
      <xdr:rowOff>150609</xdr:rowOff>
    </xdr:to>
    <xdr:pic>
      <xdr:nvPicPr>
        <xdr:cNvPr id="36" name="Picture 35">
          <a:extLst>
            <a:ext uri="{FF2B5EF4-FFF2-40B4-BE49-F238E27FC236}">
              <a16:creationId xmlns:a16="http://schemas.microsoft.com/office/drawing/2014/main" xmlns="" id="{00000000-0008-0000-0000-000024000000}"/>
            </a:ext>
          </a:extLst>
        </xdr:cNvPr>
        <xdr:cNvPicPr>
          <a:picLocks noChangeAspect="1"/>
        </xdr:cNvPicPr>
      </xdr:nvPicPr>
      <xdr:blipFill>
        <a:blip xmlns:r="http://schemas.openxmlformats.org/officeDocument/2006/relationships" r:embed="rId3"/>
        <a:stretch>
          <a:fillRect/>
        </a:stretch>
      </xdr:blipFill>
      <xdr:spPr>
        <a:xfrm>
          <a:off x="7142794" y="2707776"/>
          <a:ext cx="3224046" cy="571429"/>
        </a:xfrm>
        <a:prstGeom prst="rect">
          <a:avLst/>
        </a:prstGeom>
        <a:ln>
          <a:solidFill>
            <a:schemeClr val="tx1"/>
          </a:solidFill>
        </a:ln>
      </xdr:spPr>
    </xdr:pic>
    <xdr:clientData/>
  </xdr:twoCellAnchor>
  <xdr:twoCellAnchor editAs="oneCell">
    <xdr:from>
      <xdr:col>8</xdr:col>
      <xdr:colOff>447262</xdr:colOff>
      <xdr:row>48</xdr:row>
      <xdr:rowOff>41414</xdr:rowOff>
    </xdr:from>
    <xdr:to>
      <xdr:col>14</xdr:col>
      <xdr:colOff>243590</xdr:colOff>
      <xdr:row>48</xdr:row>
      <xdr:rowOff>581414</xdr:rowOff>
    </xdr:to>
    <xdr:pic>
      <xdr:nvPicPr>
        <xdr:cNvPr id="37" name="Picture 36">
          <a:extLst>
            <a:ext uri="{FF2B5EF4-FFF2-40B4-BE49-F238E27FC236}">
              <a16:creationId xmlns:a16="http://schemas.microsoft.com/office/drawing/2014/main" xmlns="" id="{00000000-0008-0000-0000-000025000000}"/>
            </a:ext>
          </a:extLst>
        </xdr:cNvPr>
        <xdr:cNvPicPr>
          <a:picLocks noChangeAspect="1"/>
        </xdr:cNvPicPr>
      </xdr:nvPicPr>
      <xdr:blipFill>
        <a:blip xmlns:r="http://schemas.openxmlformats.org/officeDocument/2006/relationships" r:embed="rId4"/>
        <a:stretch>
          <a:fillRect/>
        </a:stretch>
      </xdr:blipFill>
      <xdr:spPr>
        <a:xfrm>
          <a:off x="7222436" y="14005892"/>
          <a:ext cx="3815999" cy="540000"/>
        </a:xfrm>
        <a:prstGeom prst="rect">
          <a:avLst/>
        </a:prstGeom>
        <a:ln>
          <a:solidFill>
            <a:schemeClr val="tx1"/>
          </a:solidFill>
        </a:ln>
      </xdr:spPr>
    </xdr:pic>
    <xdr:clientData/>
  </xdr:twoCellAnchor>
  <xdr:twoCellAnchor editAs="oneCell">
    <xdr:from>
      <xdr:col>8</xdr:col>
      <xdr:colOff>836542</xdr:colOff>
      <xdr:row>46</xdr:row>
      <xdr:rowOff>140803</xdr:rowOff>
    </xdr:from>
    <xdr:to>
      <xdr:col>13</xdr:col>
      <xdr:colOff>500933</xdr:colOff>
      <xdr:row>47</xdr:row>
      <xdr:rowOff>426466</xdr:rowOff>
    </xdr:to>
    <xdr:pic>
      <xdr:nvPicPr>
        <xdr:cNvPr id="38" name="Picture 37">
          <a:extLst>
            <a:ext uri="{FF2B5EF4-FFF2-40B4-BE49-F238E27FC236}">
              <a16:creationId xmlns:a16="http://schemas.microsoft.com/office/drawing/2014/main" xmlns="" id="{00000000-0008-0000-0000-000026000000}"/>
            </a:ext>
          </a:extLst>
        </xdr:cNvPr>
        <xdr:cNvPicPr>
          <a:picLocks noChangeAspect="1"/>
        </xdr:cNvPicPr>
      </xdr:nvPicPr>
      <xdr:blipFill>
        <a:blip xmlns:r="http://schemas.openxmlformats.org/officeDocument/2006/relationships" r:embed="rId5"/>
        <a:stretch>
          <a:fillRect/>
        </a:stretch>
      </xdr:blipFill>
      <xdr:spPr>
        <a:xfrm>
          <a:off x="7611716" y="13318433"/>
          <a:ext cx="3066667" cy="695238"/>
        </a:xfrm>
        <a:prstGeom prst="rect">
          <a:avLst/>
        </a:prstGeom>
        <a:ln>
          <a:solidFill>
            <a:schemeClr val="tx1"/>
          </a:solidFill>
        </a:ln>
      </xdr:spPr>
    </xdr:pic>
    <xdr:clientData/>
  </xdr:twoCellAnchor>
  <xdr:twoCellAnchor editAs="oneCell">
    <xdr:from>
      <xdr:col>9</xdr:col>
      <xdr:colOff>397566</xdr:colOff>
      <xdr:row>45</xdr:row>
      <xdr:rowOff>66261</xdr:rowOff>
    </xdr:from>
    <xdr:to>
      <xdr:col>15</xdr:col>
      <xdr:colOff>150337</xdr:colOff>
      <xdr:row>46</xdr:row>
      <xdr:rowOff>332123</xdr:rowOff>
    </xdr:to>
    <xdr:pic>
      <xdr:nvPicPr>
        <xdr:cNvPr id="39" name="Picture 38">
          <a:extLst>
            <a:ext uri="{FF2B5EF4-FFF2-40B4-BE49-F238E27FC236}">
              <a16:creationId xmlns:a16="http://schemas.microsoft.com/office/drawing/2014/main" xmlns="" id="{00000000-0008-0000-0000-000027000000}"/>
            </a:ext>
          </a:extLst>
        </xdr:cNvPr>
        <xdr:cNvPicPr>
          <a:picLocks noChangeAspect="1"/>
        </xdr:cNvPicPr>
      </xdr:nvPicPr>
      <xdr:blipFill>
        <a:blip xmlns:r="http://schemas.openxmlformats.org/officeDocument/2006/relationships" r:embed="rId6"/>
        <a:stretch>
          <a:fillRect/>
        </a:stretch>
      </xdr:blipFill>
      <xdr:spPr>
        <a:xfrm>
          <a:off x="8100392" y="12838044"/>
          <a:ext cx="3457143" cy="666666"/>
        </a:xfrm>
        <a:prstGeom prst="rect">
          <a:avLst/>
        </a:prstGeom>
        <a:ln>
          <a:solidFill>
            <a:schemeClr val="tx1"/>
          </a:solidFill>
        </a:ln>
      </xdr:spPr>
    </xdr:pic>
    <xdr:clientData/>
  </xdr:twoCellAnchor>
  <xdr:twoCellAnchor editAs="oneCell">
    <xdr:from>
      <xdr:col>8</xdr:col>
      <xdr:colOff>306457</xdr:colOff>
      <xdr:row>49</xdr:row>
      <xdr:rowOff>215348</xdr:rowOff>
    </xdr:from>
    <xdr:to>
      <xdr:col>15</xdr:col>
      <xdr:colOff>169390</xdr:colOff>
      <xdr:row>51</xdr:row>
      <xdr:rowOff>199267</xdr:rowOff>
    </xdr:to>
    <xdr:pic>
      <xdr:nvPicPr>
        <xdr:cNvPr id="40" name="Picture 39">
          <a:extLst>
            <a:ext uri="{FF2B5EF4-FFF2-40B4-BE49-F238E27FC236}">
              <a16:creationId xmlns:a16="http://schemas.microsoft.com/office/drawing/2014/main" xmlns="" id="{00000000-0008-0000-0000-000028000000}"/>
            </a:ext>
          </a:extLst>
        </xdr:cNvPr>
        <xdr:cNvPicPr>
          <a:picLocks noChangeAspect="1"/>
        </xdr:cNvPicPr>
      </xdr:nvPicPr>
      <xdr:blipFill>
        <a:blip xmlns:r="http://schemas.openxmlformats.org/officeDocument/2006/relationships" r:embed="rId7"/>
        <a:stretch>
          <a:fillRect/>
        </a:stretch>
      </xdr:blipFill>
      <xdr:spPr>
        <a:xfrm>
          <a:off x="7081631" y="15505044"/>
          <a:ext cx="4500000" cy="371739"/>
        </a:xfrm>
        <a:prstGeom prst="rect">
          <a:avLst/>
        </a:prstGeom>
        <a:ln>
          <a:solidFill>
            <a:schemeClr val="tx1"/>
          </a:solidFill>
        </a:ln>
      </xdr:spPr>
    </xdr:pic>
    <xdr:clientData/>
  </xdr:twoCellAnchor>
  <xdr:twoCellAnchor editAs="oneCell">
    <xdr:from>
      <xdr:col>9</xdr:col>
      <xdr:colOff>165652</xdr:colOff>
      <xdr:row>51</xdr:row>
      <xdr:rowOff>223631</xdr:rowOff>
    </xdr:from>
    <xdr:to>
      <xdr:col>12</xdr:col>
      <xdr:colOff>389656</xdr:colOff>
      <xdr:row>52</xdr:row>
      <xdr:rowOff>228461</xdr:rowOff>
    </xdr:to>
    <xdr:pic>
      <xdr:nvPicPr>
        <xdr:cNvPr id="41" name="Picture 40">
          <a:extLst>
            <a:ext uri="{FF2B5EF4-FFF2-40B4-BE49-F238E27FC236}">
              <a16:creationId xmlns:a16="http://schemas.microsoft.com/office/drawing/2014/main" xmlns="" id="{00000000-0008-0000-0000-000029000000}"/>
            </a:ext>
          </a:extLst>
        </xdr:cNvPr>
        <xdr:cNvPicPr>
          <a:picLocks noChangeAspect="1"/>
        </xdr:cNvPicPr>
      </xdr:nvPicPr>
      <xdr:blipFill>
        <a:blip xmlns:r="http://schemas.openxmlformats.org/officeDocument/2006/relationships" r:embed="rId8"/>
        <a:stretch>
          <a:fillRect/>
        </a:stretch>
      </xdr:blipFill>
      <xdr:spPr>
        <a:xfrm>
          <a:off x="7868478" y="16002001"/>
          <a:ext cx="2076190" cy="333333"/>
        </a:xfrm>
        <a:prstGeom prst="rect">
          <a:avLst/>
        </a:prstGeom>
        <a:ln>
          <a:solidFill>
            <a:schemeClr val="tx1"/>
          </a:solidFill>
        </a:ln>
      </xdr:spPr>
    </xdr:pic>
    <xdr:clientData/>
  </xdr:twoCellAnchor>
  <xdr:twoCellAnchor editAs="oneCell">
    <xdr:from>
      <xdr:col>8</xdr:col>
      <xdr:colOff>464240</xdr:colOff>
      <xdr:row>33</xdr:row>
      <xdr:rowOff>105604</xdr:rowOff>
    </xdr:from>
    <xdr:to>
      <xdr:col>13</xdr:col>
      <xdr:colOff>301964</xdr:colOff>
      <xdr:row>35</xdr:row>
      <xdr:rowOff>253740</xdr:rowOff>
    </xdr:to>
    <xdr:pic>
      <xdr:nvPicPr>
        <xdr:cNvPr id="42" name="Picture 41">
          <a:extLst>
            <a:ext uri="{FF2B5EF4-FFF2-40B4-BE49-F238E27FC236}">
              <a16:creationId xmlns:a16="http://schemas.microsoft.com/office/drawing/2014/main" xmlns="" id="{00000000-0008-0000-0000-00002A000000}"/>
            </a:ext>
          </a:extLst>
        </xdr:cNvPr>
        <xdr:cNvPicPr>
          <a:picLocks noChangeAspect="1"/>
        </xdr:cNvPicPr>
      </xdr:nvPicPr>
      <xdr:blipFill>
        <a:blip xmlns:r="http://schemas.openxmlformats.org/officeDocument/2006/relationships" r:embed="rId9"/>
        <a:stretch>
          <a:fillRect/>
        </a:stretch>
      </xdr:blipFill>
      <xdr:spPr>
        <a:xfrm>
          <a:off x="7207940" y="8601904"/>
          <a:ext cx="3200049" cy="1167311"/>
        </a:xfrm>
        <a:prstGeom prst="rect">
          <a:avLst/>
        </a:prstGeom>
        <a:ln>
          <a:solidFill>
            <a:schemeClr val="tx1"/>
          </a:solidFill>
        </a:ln>
      </xdr:spPr>
    </xdr:pic>
    <xdr:clientData/>
  </xdr:twoCellAnchor>
  <xdr:twoCellAnchor>
    <xdr:from>
      <xdr:col>1</xdr:col>
      <xdr:colOff>335195</xdr:colOff>
      <xdr:row>317</xdr:row>
      <xdr:rowOff>36089</xdr:rowOff>
    </xdr:from>
    <xdr:to>
      <xdr:col>6</xdr:col>
      <xdr:colOff>353787</xdr:colOff>
      <xdr:row>339</xdr:row>
      <xdr:rowOff>68036</xdr:rowOff>
    </xdr:to>
    <xdr:grpSp>
      <xdr:nvGrpSpPr>
        <xdr:cNvPr id="3" name="Group 2">
          <a:extLst>
            <a:ext uri="{FF2B5EF4-FFF2-40B4-BE49-F238E27FC236}">
              <a16:creationId xmlns:a16="http://schemas.microsoft.com/office/drawing/2014/main" xmlns="" id="{00000000-0008-0000-0000-000003000000}"/>
            </a:ext>
          </a:extLst>
        </xdr:cNvPr>
        <xdr:cNvGrpSpPr/>
      </xdr:nvGrpSpPr>
      <xdr:grpSpPr>
        <a:xfrm>
          <a:off x="1135295" y="55804964"/>
          <a:ext cx="4247692" cy="3594297"/>
          <a:chOff x="1846770" y="46987239"/>
          <a:chExt cx="3055844" cy="2473699"/>
        </a:xfrm>
      </xdr:grpSpPr>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0"/>
          <a:stretch>
            <a:fillRect/>
          </a:stretch>
        </xdr:blipFill>
        <xdr:spPr>
          <a:xfrm>
            <a:off x="1846770" y="46987239"/>
            <a:ext cx="3055844" cy="2473699"/>
          </a:xfrm>
          <a:prstGeom prst="rect">
            <a:avLst/>
          </a:prstGeom>
          <a:ln w="9525">
            <a:solidFill>
              <a:schemeClr val="tx1"/>
            </a:solidFill>
          </a:ln>
        </xdr:spPr>
      </xdr:pic>
      <xdr:sp macro="" textlink="">
        <xdr:nvSpPr>
          <xdr:cNvPr id="2" name="Freeform 1">
            <a:extLst>
              <a:ext uri="{FF2B5EF4-FFF2-40B4-BE49-F238E27FC236}">
                <a16:creationId xmlns:a16="http://schemas.microsoft.com/office/drawing/2014/main" xmlns="" id="{00000000-0008-0000-0000-000002000000}"/>
              </a:ext>
            </a:extLst>
          </xdr:cNvPr>
          <xdr:cNvSpPr/>
        </xdr:nvSpPr>
        <xdr:spPr>
          <a:xfrm>
            <a:off x="2029239" y="47600152"/>
            <a:ext cx="1383196" cy="969065"/>
          </a:xfrm>
          <a:custGeom>
            <a:avLst/>
            <a:gdLst>
              <a:gd name="connsiteX0" fmla="*/ 124239 w 1383196"/>
              <a:gd name="connsiteY0" fmla="*/ 0 h 969065"/>
              <a:gd name="connsiteX1" fmla="*/ 0 w 1383196"/>
              <a:gd name="connsiteY1" fmla="*/ 488674 h 969065"/>
              <a:gd name="connsiteX2" fmla="*/ 695739 w 1383196"/>
              <a:gd name="connsiteY2" fmla="*/ 745435 h 969065"/>
              <a:gd name="connsiteX3" fmla="*/ 646044 w 1383196"/>
              <a:gd name="connsiteY3" fmla="*/ 877957 h 969065"/>
              <a:gd name="connsiteX4" fmla="*/ 952500 w 1383196"/>
              <a:gd name="connsiteY4" fmla="*/ 969065 h 969065"/>
              <a:gd name="connsiteX5" fmla="*/ 1292087 w 1383196"/>
              <a:gd name="connsiteY5" fmla="*/ 911087 h 969065"/>
              <a:gd name="connsiteX6" fmla="*/ 1358348 w 1383196"/>
              <a:gd name="connsiteY6" fmla="*/ 579783 h 969065"/>
              <a:gd name="connsiteX7" fmla="*/ 1275522 w 1383196"/>
              <a:gd name="connsiteY7" fmla="*/ 414131 h 969065"/>
              <a:gd name="connsiteX8" fmla="*/ 1383196 w 1383196"/>
              <a:gd name="connsiteY8" fmla="*/ 231913 h 969065"/>
              <a:gd name="connsiteX9" fmla="*/ 902804 w 1383196"/>
              <a:gd name="connsiteY9" fmla="*/ 91109 h 969065"/>
              <a:gd name="connsiteX10" fmla="*/ 811696 w 1383196"/>
              <a:gd name="connsiteY10" fmla="*/ 314739 h 969065"/>
              <a:gd name="connsiteX11" fmla="*/ 124239 w 1383196"/>
              <a:gd name="connsiteY11" fmla="*/ 0 h 969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383196" h="969065">
                <a:moveTo>
                  <a:pt x="124239" y="0"/>
                </a:moveTo>
                <a:lnTo>
                  <a:pt x="0" y="488674"/>
                </a:lnTo>
                <a:lnTo>
                  <a:pt x="695739" y="745435"/>
                </a:lnTo>
                <a:lnTo>
                  <a:pt x="646044" y="877957"/>
                </a:lnTo>
                <a:lnTo>
                  <a:pt x="952500" y="969065"/>
                </a:lnTo>
                <a:lnTo>
                  <a:pt x="1292087" y="911087"/>
                </a:lnTo>
                <a:lnTo>
                  <a:pt x="1358348" y="579783"/>
                </a:lnTo>
                <a:lnTo>
                  <a:pt x="1275522" y="414131"/>
                </a:lnTo>
                <a:lnTo>
                  <a:pt x="1383196" y="231913"/>
                </a:lnTo>
                <a:lnTo>
                  <a:pt x="902804" y="91109"/>
                </a:lnTo>
                <a:lnTo>
                  <a:pt x="811696" y="314739"/>
                </a:lnTo>
                <a:lnTo>
                  <a:pt x="124239" y="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0</xdr:col>
      <xdr:colOff>353786</xdr:colOff>
      <xdr:row>340</xdr:row>
      <xdr:rowOff>27214</xdr:rowOff>
    </xdr:from>
    <xdr:to>
      <xdr:col>7</xdr:col>
      <xdr:colOff>435428</xdr:colOff>
      <xdr:row>364</xdr:row>
      <xdr:rowOff>0</xdr:rowOff>
    </xdr:to>
    <xdr:grpSp>
      <xdr:nvGrpSpPr>
        <xdr:cNvPr id="43" name="Group 42">
          <a:extLst>
            <a:ext uri="{FF2B5EF4-FFF2-40B4-BE49-F238E27FC236}">
              <a16:creationId xmlns:a16="http://schemas.microsoft.com/office/drawing/2014/main" xmlns="" id="{00000000-0008-0000-0000-000008000000}"/>
            </a:ext>
          </a:extLst>
        </xdr:cNvPr>
        <xdr:cNvGrpSpPr/>
      </xdr:nvGrpSpPr>
      <xdr:grpSpPr>
        <a:xfrm>
          <a:off x="353786" y="59520364"/>
          <a:ext cx="5968092" cy="3858986"/>
          <a:chOff x="627528" y="63267607"/>
          <a:chExt cx="5067337" cy="3543750"/>
        </a:xfrm>
      </xdr:grpSpPr>
      <xdr:grpSp>
        <xdr:nvGrpSpPr>
          <xdr:cNvPr id="44" name="Group 43">
            <a:extLst>
              <a:ext uri="{FF2B5EF4-FFF2-40B4-BE49-F238E27FC236}">
                <a16:creationId xmlns:a16="http://schemas.microsoft.com/office/drawing/2014/main" xmlns="" id="{00000000-0008-0000-0000-000009000000}"/>
              </a:ext>
            </a:extLst>
          </xdr:cNvPr>
          <xdr:cNvGrpSpPr/>
        </xdr:nvGrpSpPr>
        <xdr:grpSpPr>
          <a:xfrm>
            <a:off x="627528" y="63267607"/>
            <a:ext cx="5067337" cy="3543750"/>
            <a:chOff x="582705" y="63290019"/>
            <a:chExt cx="5067337" cy="3543750"/>
          </a:xfrm>
        </xdr:grpSpPr>
        <xdr:pic>
          <xdr:nvPicPr>
            <xdr:cNvPr id="47" name="Picture 46">
              <a:extLst>
                <a:ext uri="{FF2B5EF4-FFF2-40B4-BE49-F238E27FC236}">
                  <a16:creationId xmlns:a16="http://schemas.microsoft.com/office/drawing/2014/main" xmlns="" id="{00000000-0008-0000-0000-00000C000000}"/>
                </a:ext>
              </a:extLst>
            </xdr:cNvPr>
            <xdr:cNvPicPr>
              <a:picLocks noChangeAspect="1"/>
            </xdr:cNvPicPr>
          </xdr:nvPicPr>
          <xdr:blipFill>
            <a:blip xmlns:r="http://schemas.openxmlformats.org/officeDocument/2006/relationships" r:embed="rId11"/>
            <a:stretch>
              <a:fillRect/>
            </a:stretch>
          </xdr:blipFill>
          <xdr:spPr>
            <a:xfrm>
              <a:off x="582705" y="63290019"/>
              <a:ext cx="5030206" cy="3543750"/>
            </a:xfrm>
            <a:prstGeom prst="rect">
              <a:avLst/>
            </a:prstGeom>
            <a:ln w="9525">
              <a:solidFill>
                <a:schemeClr val="tx1">
                  <a:lumMod val="95000"/>
                  <a:lumOff val="5000"/>
                </a:schemeClr>
              </a:solidFill>
            </a:ln>
          </xdr:spPr>
        </xdr:pic>
        <xdr:sp macro="" textlink="">
          <xdr:nvSpPr>
            <xdr:cNvPr id="48" name="Freeform 47">
              <a:extLst>
                <a:ext uri="{FF2B5EF4-FFF2-40B4-BE49-F238E27FC236}">
                  <a16:creationId xmlns:a16="http://schemas.microsoft.com/office/drawing/2014/main" xmlns="" id="{00000000-0008-0000-0000-00000D000000}"/>
                </a:ext>
              </a:extLst>
            </xdr:cNvPr>
            <xdr:cNvSpPr/>
          </xdr:nvSpPr>
          <xdr:spPr>
            <a:xfrm>
              <a:off x="3057783" y="65182479"/>
              <a:ext cx="1370779" cy="989659"/>
            </a:xfrm>
            <a:custGeom>
              <a:avLst/>
              <a:gdLst>
                <a:gd name="connsiteX0" fmla="*/ 190500 w 1440180"/>
                <a:gd name="connsiteY0" fmla="*/ 266700 h 1021080"/>
                <a:gd name="connsiteX1" fmla="*/ 670560 w 1440180"/>
                <a:gd name="connsiteY1" fmla="*/ 419100 h 1021080"/>
                <a:gd name="connsiteX2" fmla="*/ 853440 w 1440180"/>
                <a:gd name="connsiteY2" fmla="*/ 0 h 1021080"/>
                <a:gd name="connsiteX3" fmla="*/ 1440180 w 1440180"/>
                <a:gd name="connsiteY3" fmla="*/ 259080 h 1021080"/>
                <a:gd name="connsiteX4" fmla="*/ 1211580 w 1440180"/>
                <a:gd name="connsiteY4" fmla="*/ 762000 h 1021080"/>
                <a:gd name="connsiteX5" fmla="*/ 609600 w 1440180"/>
                <a:gd name="connsiteY5" fmla="*/ 1021080 h 1021080"/>
                <a:gd name="connsiteX6" fmla="*/ 0 w 1440180"/>
                <a:gd name="connsiteY6" fmla="*/ 762000 h 1021080"/>
                <a:gd name="connsiteX7" fmla="*/ 190500 w 1440180"/>
                <a:gd name="connsiteY7" fmla="*/ 266700 h 1021080"/>
                <a:gd name="connsiteX0" fmla="*/ 190500 w 1440180"/>
                <a:gd name="connsiteY0" fmla="*/ 219236 h 973616"/>
                <a:gd name="connsiteX1" fmla="*/ 670560 w 1440180"/>
                <a:gd name="connsiteY1" fmla="*/ 371636 h 973616"/>
                <a:gd name="connsiteX2" fmla="*/ 844423 w 1440180"/>
                <a:gd name="connsiteY2" fmla="*/ 0 h 973616"/>
                <a:gd name="connsiteX3" fmla="*/ 1440180 w 1440180"/>
                <a:gd name="connsiteY3" fmla="*/ 211616 h 973616"/>
                <a:gd name="connsiteX4" fmla="*/ 1211580 w 1440180"/>
                <a:gd name="connsiteY4" fmla="*/ 714536 h 973616"/>
                <a:gd name="connsiteX5" fmla="*/ 609600 w 1440180"/>
                <a:gd name="connsiteY5" fmla="*/ 973616 h 973616"/>
                <a:gd name="connsiteX6" fmla="*/ 0 w 1440180"/>
                <a:gd name="connsiteY6" fmla="*/ 714536 h 973616"/>
                <a:gd name="connsiteX7" fmla="*/ 190500 w 1440180"/>
                <a:gd name="connsiteY7" fmla="*/ 219236 h 9736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440180" h="973616">
                  <a:moveTo>
                    <a:pt x="190500" y="219236"/>
                  </a:moveTo>
                  <a:lnTo>
                    <a:pt x="670560" y="371636"/>
                  </a:lnTo>
                  <a:lnTo>
                    <a:pt x="844423" y="0"/>
                  </a:lnTo>
                  <a:lnTo>
                    <a:pt x="1440180" y="211616"/>
                  </a:lnTo>
                  <a:lnTo>
                    <a:pt x="1211580" y="714536"/>
                  </a:lnTo>
                  <a:lnTo>
                    <a:pt x="609600" y="973616"/>
                  </a:lnTo>
                  <a:lnTo>
                    <a:pt x="0" y="714536"/>
                  </a:lnTo>
                  <a:lnTo>
                    <a:pt x="190500" y="219236"/>
                  </a:lnTo>
                  <a:close/>
                </a:path>
              </a:pathLst>
            </a:cu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ln>
                  <a:noFill/>
                </a:ln>
              </a:endParaRPr>
            </a:p>
          </xdr:txBody>
        </xdr:sp>
        <xdr:sp macro="" textlink="">
          <xdr:nvSpPr>
            <xdr:cNvPr id="49" name="Freeform 48">
              <a:extLst>
                <a:ext uri="{FF2B5EF4-FFF2-40B4-BE49-F238E27FC236}">
                  <a16:creationId xmlns:a16="http://schemas.microsoft.com/office/drawing/2014/main" xmlns="" id="{00000000-0008-0000-0000-00000E000000}"/>
                </a:ext>
              </a:extLst>
            </xdr:cNvPr>
            <xdr:cNvSpPr/>
          </xdr:nvSpPr>
          <xdr:spPr>
            <a:xfrm rot="2754463" flipV="1">
              <a:off x="3402649" y="64177099"/>
              <a:ext cx="1440159" cy="1025040"/>
            </a:xfrm>
            <a:custGeom>
              <a:avLst/>
              <a:gdLst>
                <a:gd name="connsiteX0" fmla="*/ 190500 w 1440180"/>
                <a:gd name="connsiteY0" fmla="*/ 266700 h 1021080"/>
                <a:gd name="connsiteX1" fmla="*/ 670560 w 1440180"/>
                <a:gd name="connsiteY1" fmla="*/ 419100 h 1021080"/>
                <a:gd name="connsiteX2" fmla="*/ 853440 w 1440180"/>
                <a:gd name="connsiteY2" fmla="*/ 0 h 1021080"/>
                <a:gd name="connsiteX3" fmla="*/ 1440180 w 1440180"/>
                <a:gd name="connsiteY3" fmla="*/ 259080 h 1021080"/>
                <a:gd name="connsiteX4" fmla="*/ 1211580 w 1440180"/>
                <a:gd name="connsiteY4" fmla="*/ 762000 h 1021080"/>
                <a:gd name="connsiteX5" fmla="*/ 609600 w 1440180"/>
                <a:gd name="connsiteY5" fmla="*/ 1021080 h 1021080"/>
                <a:gd name="connsiteX6" fmla="*/ 0 w 1440180"/>
                <a:gd name="connsiteY6" fmla="*/ 762000 h 1021080"/>
                <a:gd name="connsiteX7" fmla="*/ 190500 w 1440180"/>
                <a:gd name="connsiteY7" fmla="*/ 266700 h 1021080"/>
                <a:gd name="connsiteX0" fmla="*/ 190500 w 1440180"/>
                <a:gd name="connsiteY0" fmla="*/ 266700 h 1021080"/>
                <a:gd name="connsiteX1" fmla="*/ 703607 w 1440180"/>
                <a:gd name="connsiteY1" fmla="*/ 432322 h 1021080"/>
                <a:gd name="connsiteX2" fmla="*/ 853440 w 1440180"/>
                <a:gd name="connsiteY2" fmla="*/ 0 h 1021080"/>
                <a:gd name="connsiteX3" fmla="*/ 1440180 w 1440180"/>
                <a:gd name="connsiteY3" fmla="*/ 259080 h 1021080"/>
                <a:gd name="connsiteX4" fmla="*/ 1211580 w 1440180"/>
                <a:gd name="connsiteY4" fmla="*/ 762000 h 1021080"/>
                <a:gd name="connsiteX5" fmla="*/ 609600 w 1440180"/>
                <a:gd name="connsiteY5" fmla="*/ 1021080 h 1021080"/>
                <a:gd name="connsiteX6" fmla="*/ 0 w 1440180"/>
                <a:gd name="connsiteY6" fmla="*/ 762000 h 1021080"/>
                <a:gd name="connsiteX7" fmla="*/ 190500 w 1440180"/>
                <a:gd name="connsiteY7" fmla="*/ 266700 h 1021080"/>
                <a:gd name="connsiteX0" fmla="*/ 190500 w 1440180"/>
                <a:gd name="connsiteY0" fmla="*/ 259689 h 1014069"/>
                <a:gd name="connsiteX1" fmla="*/ 703607 w 1440180"/>
                <a:gd name="connsiteY1" fmla="*/ 425311 h 1014069"/>
                <a:gd name="connsiteX2" fmla="*/ 892112 w 1440180"/>
                <a:gd name="connsiteY2" fmla="*/ 0 h 1014069"/>
                <a:gd name="connsiteX3" fmla="*/ 1440180 w 1440180"/>
                <a:gd name="connsiteY3" fmla="*/ 252069 h 1014069"/>
                <a:gd name="connsiteX4" fmla="*/ 1211580 w 1440180"/>
                <a:gd name="connsiteY4" fmla="*/ 754989 h 1014069"/>
                <a:gd name="connsiteX5" fmla="*/ 609600 w 1440180"/>
                <a:gd name="connsiteY5" fmla="*/ 1014069 h 1014069"/>
                <a:gd name="connsiteX6" fmla="*/ 0 w 1440180"/>
                <a:gd name="connsiteY6" fmla="*/ 754989 h 1014069"/>
                <a:gd name="connsiteX7" fmla="*/ 190500 w 1440180"/>
                <a:gd name="connsiteY7" fmla="*/ 259689 h 10140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440180" h="1014069">
                  <a:moveTo>
                    <a:pt x="190500" y="259689"/>
                  </a:moveTo>
                  <a:lnTo>
                    <a:pt x="703607" y="425311"/>
                  </a:lnTo>
                  <a:lnTo>
                    <a:pt x="892112" y="0"/>
                  </a:lnTo>
                  <a:lnTo>
                    <a:pt x="1440180" y="252069"/>
                  </a:lnTo>
                  <a:lnTo>
                    <a:pt x="1211580" y="754989"/>
                  </a:lnTo>
                  <a:lnTo>
                    <a:pt x="609600" y="1014069"/>
                  </a:lnTo>
                  <a:lnTo>
                    <a:pt x="0" y="754989"/>
                  </a:lnTo>
                  <a:lnTo>
                    <a:pt x="190500" y="259689"/>
                  </a:lnTo>
                  <a:close/>
                </a:path>
              </a:pathLst>
            </a:cu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ln w="38100">
                  <a:solidFill>
                    <a:schemeClr val="tx1"/>
                  </a:solidFill>
                </a:ln>
              </a:endParaRPr>
            </a:p>
          </xdr:txBody>
        </xdr:sp>
        <xdr:sp macro="" textlink="">
          <xdr:nvSpPr>
            <xdr:cNvPr id="50" name="TextBox 17">
              <a:extLst>
                <a:ext uri="{FF2B5EF4-FFF2-40B4-BE49-F238E27FC236}">
                  <a16:creationId xmlns:a16="http://schemas.microsoft.com/office/drawing/2014/main" xmlns="" id="{00000000-0008-0000-0000-00000F000000}"/>
                </a:ext>
              </a:extLst>
            </xdr:cNvPr>
            <xdr:cNvSpPr txBox="1"/>
          </xdr:nvSpPr>
          <xdr:spPr>
            <a:xfrm rot="1343395">
              <a:off x="2807410" y="66037436"/>
              <a:ext cx="1263576" cy="28469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t>Building No.1</a:t>
              </a:r>
              <a:endParaRPr lang="en-IN" sz="1600" b="1"/>
            </a:p>
          </xdr:txBody>
        </xdr:sp>
        <xdr:sp macro="" textlink="">
          <xdr:nvSpPr>
            <xdr:cNvPr id="51" name="TextBox 20">
              <a:extLst>
                <a:ext uri="{FF2B5EF4-FFF2-40B4-BE49-F238E27FC236}">
                  <a16:creationId xmlns:a16="http://schemas.microsoft.com/office/drawing/2014/main" xmlns="" id="{00000000-0008-0000-0000-000010000000}"/>
                </a:ext>
              </a:extLst>
            </xdr:cNvPr>
            <xdr:cNvSpPr txBox="1"/>
          </xdr:nvSpPr>
          <xdr:spPr>
            <a:xfrm rot="1220023">
              <a:off x="3725747" y="63887568"/>
              <a:ext cx="1274781" cy="284692"/>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chemeClr val="tx1"/>
                  </a:solidFill>
                </a:rPr>
                <a:t>Building No.2</a:t>
              </a:r>
              <a:endParaRPr lang="en-IN" sz="1600" b="1">
                <a:solidFill>
                  <a:schemeClr val="tx1"/>
                </a:solidFill>
              </a:endParaRPr>
            </a:p>
          </xdr:txBody>
        </xdr:sp>
        <xdr:sp macro="" textlink="">
          <xdr:nvSpPr>
            <xdr:cNvPr id="52" name="Rectangle 51">
              <a:extLst>
                <a:ext uri="{FF2B5EF4-FFF2-40B4-BE49-F238E27FC236}">
                  <a16:creationId xmlns:a16="http://schemas.microsoft.com/office/drawing/2014/main" xmlns="" id="{00000000-0008-0000-0000-000011000000}"/>
                </a:ext>
              </a:extLst>
            </xdr:cNvPr>
            <xdr:cNvSpPr/>
          </xdr:nvSpPr>
          <xdr:spPr>
            <a:xfrm rot="1395007">
              <a:off x="1699765" y="64136426"/>
              <a:ext cx="1187823" cy="1266265"/>
            </a:xfrm>
            <a:prstGeom prst="rect">
              <a:avLst/>
            </a:prstGeom>
            <a:no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xnSp macro="">
          <xdr:nvCxnSpPr>
            <xdr:cNvPr id="53" name="Straight Arrow Connector 52">
              <a:extLst>
                <a:ext uri="{FF2B5EF4-FFF2-40B4-BE49-F238E27FC236}">
                  <a16:creationId xmlns:a16="http://schemas.microsoft.com/office/drawing/2014/main" xmlns="" id="{00000000-0008-0000-0000-000012000000}"/>
                </a:ext>
              </a:extLst>
            </xdr:cNvPr>
            <xdr:cNvCxnSpPr/>
          </xdr:nvCxnSpPr>
          <xdr:spPr>
            <a:xfrm flipV="1">
              <a:off x="4393084" y="64899602"/>
              <a:ext cx="709253" cy="60704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4" name="TextBox 53">
              <a:extLst>
                <a:ext uri="{FF2B5EF4-FFF2-40B4-BE49-F238E27FC236}">
                  <a16:creationId xmlns:a16="http://schemas.microsoft.com/office/drawing/2014/main" xmlns="" id="{00000000-0008-0000-0000-000013000000}"/>
                </a:ext>
              </a:extLst>
            </xdr:cNvPr>
            <xdr:cNvSpPr txBox="1"/>
          </xdr:nvSpPr>
          <xdr:spPr>
            <a:xfrm>
              <a:off x="4747728" y="64540942"/>
              <a:ext cx="902314" cy="3168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chemeClr val="tx1"/>
                  </a:solidFill>
                </a:rPr>
                <a:t>Phase 1</a:t>
              </a:r>
            </a:p>
          </xdr:txBody>
        </xdr:sp>
        <xdr:sp macro="" textlink="">
          <xdr:nvSpPr>
            <xdr:cNvPr id="55" name="TextBox 20">
              <a:extLst>
                <a:ext uri="{FF2B5EF4-FFF2-40B4-BE49-F238E27FC236}">
                  <a16:creationId xmlns:a16="http://schemas.microsoft.com/office/drawing/2014/main" xmlns="" id="{00000000-0008-0000-0000-000014000000}"/>
                </a:ext>
              </a:extLst>
            </xdr:cNvPr>
            <xdr:cNvSpPr txBox="1"/>
          </xdr:nvSpPr>
          <xdr:spPr>
            <a:xfrm rot="1542360">
              <a:off x="1272640" y="65376878"/>
              <a:ext cx="1274781" cy="284692"/>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002060"/>
                  </a:solidFill>
                </a:rPr>
                <a:t>Building No.3</a:t>
              </a:r>
              <a:endParaRPr lang="en-IN" sz="1600" b="1">
                <a:solidFill>
                  <a:srgbClr val="002060"/>
                </a:solidFill>
              </a:endParaRPr>
            </a:p>
          </xdr:txBody>
        </xdr:sp>
        <xdr:cxnSp macro="">
          <xdr:nvCxnSpPr>
            <xdr:cNvPr id="56" name="Straight Arrow Connector 55">
              <a:extLst>
                <a:ext uri="{FF2B5EF4-FFF2-40B4-BE49-F238E27FC236}">
                  <a16:creationId xmlns:a16="http://schemas.microsoft.com/office/drawing/2014/main" xmlns="" id="{00000000-0008-0000-0000-00001B000000}"/>
                </a:ext>
              </a:extLst>
            </xdr:cNvPr>
            <xdr:cNvCxnSpPr/>
          </xdr:nvCxnSpPr>
          <xdr:spPr>
            <a:xfrm flipV="1">
              <a:off x="4535487" y="64850500"/>
              <a:ext cx="404692" cy="33493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45" name="TextBox 44">
            <a:extLst>
              <a:ext uri="{FF2B5EF4-FFF2-40B4-BE49-F238E27FC236}">
                <a16:creationId xmlns:a16="http://schemas.microsoft.com/office/drawing/2014/main" xmlns="" id="{00000000-0008-0000-0000-00000A000000}"/>
              </a:ext>
            </a:extLst>
          </xdr:cNvPr>
          <xdr:cNvSpPr txBox="1"/>
        </xdr:nvSpPr>
        <xdr:spPr>
          <a:xfrm>
            <a:off x="795618" y="64299353"/>
            <a:ext cx="1114182" cy="6924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002060"/>
                </a:solidFill>
              </a:rPr>
              <a:t>Phase 2</a:t>
            </a:r>
          </a:p>
        </xdr:txBody>
      </xdr:sp>
      <xdr:cxnSp macro="">
        <xdr:nvCxnSpPr>
          <xdr:cNvPr id="46" name="Straight Arrow Connector 45">
            <a:extLst>
              <a:ext uri="{FF2B5EF4-FFF2-40B4-BE49-F238E27FC236}">
                <a16:creationId xmlns:a16="http://schemas.microsoft.com/office/drawing/2014/main" xmlns="" id="{00000000-0008-0000-0000-00000B000000}"/>
              </a:ext>
            </a:extLst>
          </xdr:cNvPr>
          <xdr:cNvCxnSpPr/>
        </xdr:nvCxnSpPr>
        <xdr:spPr>
          <a:xfrm flipH="1" flipV="1">
            <a:off x="1400162" y="64544394"/>
            <a:ext cx="220070" cy="38735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308403</xdr:colOff>
      <xdr:row>366</xdr:row>
      <xdr:rowOff>112644</xdr:rowOff>
    </xdr:from>
    <xdr:to>
      <xdr:col>7</xdr:col>
      <xdr:colOff>139148</xdr:colOff>
      <xdr:row>410</xdr:row>
      <xdr:rowOff>12198</xdr:rowOff>
    </xdr:to>
    <xdr:grpSp>
      <xdr:nvGrpSpPr>
        <xdr:cNvPr id="7" name="Group 6">
          <a:extLst>
            <a:ext uri="{FF2B5EF4-FFF2-40B4-BE49-F238E27FC236}">
              <a16:creationId xmlns:a16="http://schemas.microsoft.com/office/drawing/2014/main" xmlns="" id="{BE6C4A28-A1A5-E9DF-74A8-76A5480F5764}"/>
            </a:ext>
          </a:extLst>
        </xdr:cNvPr>
        <xdr:cNvGrpSpPr/>
      </xdr:nvGrpSpPr>
      <xdr:grpSpPr>
        <a:xfrm>
          <a:off x="1108503" y="63815844"/>
          <a:ext cx="4917095" cy="7012056"/>
          <a:chOff x="599951" y="65771616"/>
          <a:chExt cx="5501621" cy="7869660"/>
        </a:xfrm>
      </xdr:grpSpPr>
      <xdr:pic>
        <xdr:nvPicPr>
          <xdr:cNvPr id="17" name="Picture 16">
            <a:extLst>
              <a:ext uri="{FF2B5EF4-FFF2-40B4-BE49-F238E27FC236}">
                <a16:creationId xmlns:a16="http://schemas.microsoft.com/office/drawing/2014/main" xmlns="" id="{00000000-0008-0000-0000-000011000000}"/>
              </a:ext>
            </a:extLst>
          </xdr:cNvPr>
          <xdr:cNvPicPr>
            <a:picLocks noChangeAspect="1"/>
          </xdr:cNvPicPr>
        </xdr:nvPicPr>
        <xdr:blipFill rotWithShape="1">
          <a:blip xmlns:r="http://schemas.openxmlformats.org/officeDocument/2006/relationships" r:embed="rId12" cstate="screen">
            <a:extLst>
              <a:ext uri="{28A0092B-C50C-407E-A947-70E740481C1C}">
                <a14:useLocalDpi xmlns:a14="http://schemas.microsoft.com/office/drawing/2010/main"/>
              </a:ext>
            </a:extLst>
          </a:blip>
          <a:srcRect/>
          <a:stretch/>
        </xdr:blipFill>
        <xdr:spPr>
          <a:xfrm>
            <a:off x="1028044" y="65771616"/>
            <a:ext cx="4647925" cy="3381829"/>
          </a:xfrm>
          <a:prstGeom prst="rect">
            <a:avLst/>
          </a:prstGeom>
          <a:ln>
            <a:solidFill>
              <a:schemeClr val="tx1"/>
            </a:solidFill>
          </a:ln>
        </xdr:spPr>
      </xdr:pic>
      <xdr:grpSp>
        <xdr:nvGrpSpPr>
          <xdr:cNvPr id="57" name="Group 56">
            <a:extLst>
              <a:ext uri="{FF2B5EF4-FFF2-40B4-BE49-F238E27FC236}">
                <a16:creationId xmlns:a16="http://schemas.microsoft.com/office/drawing/2014/main" xmlns="" id="{00000000-0008-0000-0000-000020000000}"/>
              </a:ext>
            </a:extLst>
          </xdr:cNvPr>
          <xdr:cNvGrpSpPr/>
        </xdr:nvGrpSpPr>
        <xdr:grpSpPr>
          <a:xfrm>
            <a:off x="599951" y="69282364"/>
            <a:ext cx="5501621" cy="4358912"/>
            <a:chOff x="659710" y="74850735"/>
            <a:chExt cx="4967266" cy="3599904"/>
          </a:xfrm>
        </xdr:grpSpPr>
        <xdr:pic>
          <xdr:nvPicPr>
            <xdr:cNvPr id="58" name="Picture 57">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3"/>
            <a:stretch>
              <a:fillRect/>
            </a:stretch>
          </xdr:blipFill>
          <xdr:spPr>
            <a:xfrm>
              <a:off x="659710" y="74850735"/>
              <a:ext cx="4967266" cy="3599904"/>
            </a:xfrm>
            <a:prstGeom prst="rect">
              <a:avLst/>
            </a:prstGeom>
            <a:ln>
              <a:solidFill>
                <a:schemeClr val="tx1"/>
              </a:solidFill>
            </a:ln>
          </xdr:spPr>
        </xdr:pic>
        <xdr:sp macro="" textlink="">
          <xdr:nvSpPr>
            <xdr:cNvPr id="59" name="TextBox 12">
              <a:extLst>
                <a:ext uri="{FF2B5EF4-FFF2-40B4-BE49-F238E27FC236}">
                  <a16:creationId xmlns:a16="http://schemas.microsoft.com/office/drawing/2014/main" xmlns="" id="{00000000-0008-0000-0000-000015000000}"/>
                </a:ext>
              </a:extLst>
            </xdr:cNvPr>
            <xdr:cNvSpPr txBox="1"/>
          </xdr:nvSpPr>
          <xdr:spPr>
            <a:xfrm rot="928812">
              <a:off x="2443484" y="76087130"/>
              <a:ext cx="1425438" cy="629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200" b="1">
                  <a:solidFill>
                    <a:srgbClr val="FFFF00"/>
                  </a:solidFill>
                  <a:latin typeface="Times New Roman" panose="02020603050405020304" pitchFamily="18" charset="0"/>
                  <a:cs typeface="Times New Roman" panose="02020603050405020304" pitchFamily="18" charset="0"/>
                </a:rPr>
                <a:t>Dheeraj Heights Phase 1 </a:t>
              </a:r>
            </a:p>
          </xdr:txBody>
        </xdr:sp>
        <xdr:sp macro="" textlink="">
          <xdr:nvSpPr>
            <xdr:cNvPr id="60" name="Freeform 59">
              <a:extLst>
                <a:ext uri="{FF2B5EF4-FFF2-40B4-BE49-F238E27FC236}">
                  <a16:creationId xmlns:a16="http://schemas.microsoft.com/office/drawing/2014/main" xmlns="" id="{00000000-0008-0000-0000-000017000000}"/>
                </a:ext>
              </a:extLst>
            </xdr:cNvPr>
            <xdr:cNvSpPr/>
          </xdr:nvSpPr>
          <xdr:spPr>
            <a:xfrm>
              <a:off x="2483069" y="76462760"/>
              <a:ext cx="617481" cy="735724"/>
            </a:xfrm>
            <a:custGeom>
              <a:avLst/>
              <a:gdLst>
                <a:gd name="connsiteX0" fmla="*/ 828675 w 1847850"/>
                <a:gd name="connsiteY0" fmla="*/ 0 h 2628900"/>
                <a:gd name="connsiteX1" fmla="*/ 1543050 w 1847850"/>
                <a:gd name="connsiteY1" fmla="*/ 314325 h 2628900"/>
                <a:gd name="connsiteX2" fmla="*/ 1847850 w 1847850"/>
                <a:gd name="connsiteY2" fmla="*/ 1076325 h 2628900"/>
                <a:gd name="connsiteX3" fmla="*/ 1314450 w 1847850"/>
                <a:gd name="connsiteY3" fmla="*/ 2305050 h 2628900"/>
                <a:gd name="connsiteX4" fmla="*/ 647700 w 1847850"/>
                <a:gd name="connsiteY4" fmla="*/ 2628900 h 2628900"/>
                <a:gd name="connsiteX5" fmla="*/ 0 w 1847850"/>
                <a:gd name="connsiteY5" fmla="*/ 2314575 h 2628900"/>
                <a:gd name="connsiteX6" fmla="*/ 238125 w 1847850"/>
                <a:gd name="connsiteY6" fmla="*/ 1695450 h 2628900"/>
                <a:gd name="connsiteX7" fmla="*/ 704850 w 1847850"/>
                <a:gd name="connsiteY7" fmla="*/ 1905000 h 2628900"/>
                <a:gd name="connsiteX8" fmla="*/ 1123950 w 1847850"/>
                <a:gd name="connsiteY8" fmla="*/ 876300 h 2628900"/>
                <a:gd name="connsiteX9" fmla="*/ 542925 w 1847850"/>
                <a:gd name="connsiteY9" fmla="*/ 542925 h 2628900"/>
                <a:gd name="connsiteX10" fmla="*/ 828675 w 1847850"/>
                <a:gd name="connsiteY10" fmla="*/ 0 h 2628900"/>
                <a:gd name="connsiteX0" fmla="*/ 828675 w 1847850"/>
                <a:gd name="connsiteY0" fmla="*/ 0 h 2628900"/>
                <a:gd name="connsiteX1" fmla="*/ 1543050 w 1847850"/>
                <a:gd name="connsiteY1" fmla="*/ 314325 h 2628900"/>
                <a:gd name="connsiteX2" fmla="*/ 1847850 w 1847850"/>
                <a:gd name="connsiteY2" fmla="*/ 1076325 h 2628900"/>
                <a:gd name="connsiteX3" fmla="*/ 1314450 w 1847850"/>
                <a:gd name="connsiteY3" fmla="*/ 2305050 h 2628900"/>
                <a:gd name="connsiteX4" fmla="*/ 647700 w 1847850"/>
                <a:gd name="connsiteY4" fmla="*/ 2628900 h 2628900"/>
                <a:gd name="connsiteX5" fmla="*/ 0 w 1847850"/>
                <a:gd name="connsiteY5" fmla="*/ 2314575 h 2628900"/>
                <a:gd name="connsiteX6" fmla="*/ 238125 w 1847850"/>
                <a:gd name="connsiteY6" fmla="*/ 1695450 h 2628900"/>
                <a:gd name="connsiteX7" fmla="*/ 704850 w 1847850"/>
                <a:gd name="connsiteY7" fmla="*/ 1905000 h 2628900"/>
                <a:gd name="connsiteX8" fmla="*/ 1123950 w 1847850"/>
                <a:gd name="connsiteY8" fmla="*/ 876300 h 2628900"/>
                <a:gd name="connsiteX9" fmla="*/ 621558 w 1847850"/>
                <a:gd name="connsiteY9" fmla="*/ 636815 h 2628900"/>
                <a:gd name="connsiteX10" fmla="*/ 828675 w 1847850"/>
                <a:gd name="connsiteY10" fmla="*/ 0 h 2628900"/>
                <a:gd name="connsiteX0" fmla="*/ 926964 w 1847850"/>
                <a:gd name="connsiteY0" fmla="*/ 0 h 2628900"/>
                <a:gd name="connsiteX1" fmla="*/ 1543050 w 1847850"/>
                <a:gd name="connsiteY1" fmla="*/ 314325 h 2628900"/>
                <a:gd name="connsiteX2" fmla="*/ 1847850 w 1847850"/>
                <a:gd name="connsiteY2" fmla="*/ 1076325 h 2628900"/>
                <a:gd name="connsiteX3" fmla="*/ 1314450 w 1847850"/>
                <a:gd name="connsiteY3" fmla="*/ 2305050 h 2628900"/>
                <a:gd name="connsiteX4" fmla="*/ 647700 w 1847850"/>
                <a:gd name="connsiteY4" fmla="*/ 2628900 h 2628900"/>
                <a:gd name="connsiteX5" fmla="*/ 0 w 1847850"/>
                <a:gd name="connsiteY5" fmla="*/ 2314575 h 2628900"/>
                <a:gd name="connsiteX6" fmla="*/ 238125 w 1847850"/>
                <a:gd name="connsiteY6" fmla="*/ 1695450 h 2628900"/>
                <a:gd name="connsiteX7" fmla="*/ 704850 w 1847850"/>
                <a:gd name="connsiteY7" fmla="*/ 1905000 h 2628900"/>
                <a:gd name="connsiteX8" fmla="*/ 1123950 w 1847850"/>
                <a:gd name="connsiteY8" fmla="*/ 876300 h 2628900"/>
                <a:gd name="connsiteX9" fmla="*/ 621558 w 1847850"/>
                <a:gd name="connsiteY9" fmla="*/ 636815 h 2628900"/>
                <a:gd name="connsiteX10" fmla="*/ 926964 w 1847850"/>
                <a:gd name="connsiteY10" fmla="*/ 0 h 2628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847850" h="2628900">
                  <a:moveTo>
                    <a:pt x="926964" y="0"/>
                  </a:moveTo>
                  <a:lnTo>
                    <a:pt x="1543050" y="314325"/>
                  </a:lnTo>
                  <a:lnTo>
                    <a:pt x="1847850" y="1076325"/>
                  </a:lnTo>
                  <a:lnTo>
                    <a:pt x="1314450" y="2305050"/>
                  </a:lnTo>
                  <a:lnTo>
                    <a:pt x="647700" y="2628900"/>
                  </a:lnTo>
                  <a:lnTo>
                    <a:pt x="0" y="2314575"/>
                  </a:lnTo>
                  <a:lnTo>
                    <a:pt x="238125" y="1695450"/>
                  </a:lnTo>
                  <a:lnTo>
                    <a:pt x="704850" y="1905000"/>
                  </a:lnTo>
                  <a:lnTo>
                    <a:pt x="1123950" y="876300"/>
                  </a:lnTo>
                  <a:lnTo>
                    <a:pt x="621558" y="636815"/>
                  </a:lnTo>
                  <a:lnTo>
                    <a:pt x="926964" y="0"/>
                  </a:lnTo>
                  <a:close/>
                </a:path>
              </a:pathLst>
            </a:cu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1" name="Rectangle 60">
              <a:extLst>
                <a:ext uri="{FF2B5EF4-FFF2-40B4-BE49-F238E27FC236}">
                  <a16:creationId xmlns:a16="http://schemas.microsoft.com/office/drawing/2014/main" xmlns="" id="{00000000-0008-0000-0000-000018000000}"/>
                </a:ext>
              </a:extLst>
            </xdr:cNvPr>
            <xdr:cNvSpPr/>
          </xdr:nvSpPr>
          <xdr:spPr>
            <a:xfrm rot="1232031">
              <a:off x="2064446" y="76556858"/>
              <a:ext cx="425996" cy="413846"/>
            </a:xfrm>
            <a:prstGeom prst="rect">
              <a:avLst/>
            </a:prstGeom>
            <a:noFill/>
            <a:ln>
              <a:solidFill>
                <a:srgbClr val="00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2" name="TextBox 12">
              <a:extLst>
                <a:ext uri="{FF2B5EF4-FFF2-40B4-BE49-F238E27FC236}">
                  <a16:creationId xmlns:a16="http://schemas.microsoft.com/office/drawing/2014/main" xmlns="" id="{00000000-0008-0000-0000-00001F000000}"/>
                </a:ext>
              </a:extLst>
            </xdr:cNvPr>
            <xdr:cNvSpPr txBox="1"/>
          </xdr:nvSpPr>
          <xdr:spPr>
            <a:xfrm rot="1420532">
              <a:off x="1221655" y="76757165"/>
              <a:ext cx="1425438" cy="629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200" b="1">
                  <a:solidFill>
                    <a:srgbClr val="00FFFF"/>
                  </a:solidFill>
                  <a:latin typeface="Times New Roman" panose="02020603050405020304" pitchFamily="18" charset="0"/>
                  <a:cs typeface="Times New Roman" panose="02020603050405020304" pitchFamily="18" charset="0"/>
                </a:rPr>
                <a:t>Dheeraj Heights Phase 2</a:t>
              </a:r>
            </a:p>
          </xdr:txBody>
        </xdr:sp>
      </xdr:grpSp>
    </xdr:grpSp>
    <xdr:clientData/>
  </xdr:twoCellAnchor>
  <xdr:twoCellAnchor editAs="oneCell">
    <xdr:from>
      <xdr:col>0</xdr:col>
      <xdr:colOff>476250</xdr:colOff>
      <xdr:row>268</xdr:row>
      <xdr:rowOff>133350</xdr:rowOff>
    </xdr:from>
    <xdr:to>
      <xdr:col>7</xdr:col>
      <xdr:colOff>345228</xdr:colOff>
      <xdr:row>295</xdr:row>
      <xdr:rowOff>81375</xdr:rowOff>
    </xdr:to>
    <xdr:pic>
      <xdr:nvPicPr>
        <xdr:cNvPr id="90" name="Picture 89" descr="insp-216814-845.jpg (1259×945)">
          <a:extLst>
            <a:ext uri="{FF2B5EF4-FFF2-40B4-BE49-F238E27FC236}">
              <a16:creationId xmlns:a16="http://schemas.microsoft.com/office/drawing/2014/main" xmlns="" id="{00000000-0008-0000-0000-00005A000000}"/>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476250" y="49196625"/>
          <a:ext cx="5755428" cy="43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244083</xdr:colOff>
      <xdr:row>291</xdr:row>
      <xdr:rowOff>130742</xdr:rowOff>
    </xdr:from>
    <xdr:to>
      <xdr:col>6</xdr:col>
      <xdr:colOff>743072</xdr:colOff>
      <xdr:row>292</xdr:row>
      <xdr:rowOff>112975</xdr:rowOff>
    </xdr:to>
    <xdr:sp macro="" textlink="">
      <xdr:nvSpPr>
        <xdr:cNvPr id="6" name="Rectangle 5">
          <a:extLst>
            <a:ext uri="{FF2B5EF4-FFF2-40B4-BE49-F238E27FC236}">
              <a16:creationId xmlns:a16="http://schemas.microsoft.com/office/drawing/2014/main" xmlns="" id="{00000000-0008-0000-0000-000006000000}"/>
            </a:ext>
          </a:extLst>
        </xdr:cNvPr>
        <xdr:cNvSpPr/>
      </xdr:nvSpPr>
      <xdr:spPr>
        <a:xfrm rot="312837">
          <a:off x="4416033" y="52918292"/>
          <a:ext cx="1356239" cy="1441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10</xdr:col>
      <xdr:colOff>66262</xdr:colOff>
      <xdr:row>218</xdr:row>
      <xdr:rowOff>74544</xdr:rowOff>
    </xdr:from>
    <xdr:to>
      <xdr:col>11</xdr:col>
      <xdr:colOff>409576</xdr:colOff>
      <xdr:row>220</xdr:row>
      <xdr:rowOff>142875</xdr:rowOff>
    </xdr:to>
    <xdr:sp macro="" textlink="">
      <xdr:nvSpPr>
        <xdr:cNvPr id="5" name="Rectangle 4"/>
        <xdr:cNvSpPr/>
      </xdr:nvSpPr>
      <xdr:spPr>
        <a:xfrm>
          <a:off x="8457787" y="40270044"/>
          <a:ext cx="952914" cy="3921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100" b="1">
              <a:solidFill>
                <a:srgbClr val="FF0000"/>
              </a:solidFill>
            </a:rPr>
            <a:t>Bldg No. 02</a:t>
          </a:r>
        </a:p>
      </xdr:txBody>
    </xdr:sp>
    <xdr:clientData/>
  </xdr:twoCellAnchor>
  <xdr:twoCellAnchor>
    <xdr:from>
      <xdr:col>13</xdr:col>
      <xdr:colOff>533400</xdr:colOff>
      <xdr:row>217</xdr:row>
      <xdr:rowOff>94422</xdr:rowOff>
    </xdr:from>
    <xdr:to>
      <xdr:col>16</xdr:col>
      <xdr:colOff>127552</xdr:colOff>
      <xdr:row>220</xdr:row>
      <xdr:rowOff>53008</xdr:rowOff>
    </xdr:to>
    <xdr:sp macro="" textlink="">
      <xdr:nvSpPr>
        <xdr:cNvPr id="63" name="Rectangle 62"/>
        <xdr:cNvSpPr/>
      </xdr:nvSpPr>
      <xdr:spPr>
        <a:xfrm>
          <a:off x="10795552" y="40563248"/>
          <a:ext cx="1432891" cy="45554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100" b="1">
              <a:solidFill>
                <a:srgbClr val="FF0000"/>
              </a:solidFill>
            </a:rPr>
            <a:t>Bldg No. 01</a:t>
          </a:r>
        </a:p>
      </xdr:txBody>
    </xdr:sp>
    <xdr:clientData/>
  </xdr:twoCellAnchor>
  <xdr:twoCellAnchor>
    <xdr:from>
      <xdr:col>0</xdr:col>
      <xdr:colOff>233779</xdr:colOff>
      <xdr:row>216</xdr:row>
      <xdr:rowOff>85725</xdr:rowOff>
    </xdr:from>
    <xdr:to>
      <xdr:col>7</xdr:col>
      <xdr:colOff>828065</xdr:colOff>
      <xdr:row>264</xdr:row>
      <xdr:rowOff>53387</xdr:rowOff>
    </xdr:to>
    <xdr:grpSp>
      <xdr:nvGrpSpPr>
        <xdr:cNvPr id="8" name="Group 7"/>
        <xdr:cNvGrpSpPr/>
      </xdr:nvGrpSpPr>
      <xdr:grpSpPr>
        <a:xfrm>
          <a:off x="233779" y="39957375"/>
          <a:ext cx="6480736" cy="7768637"/>
          <a:chOff x="167104" y="39957375"/>
          <a:chExt cx="6480736" cy="7768637"/>
        </a:xfrm>
      </xdr:grpSpPr>
      <xdr:pic>
        <xdr:nvPicPr>
          <xdr:cNvPr id="65" name="Picture 64" descr="https://vsjcllp.vsjadon.com/upload/insp-246215-1525.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5343525" y="45977175"/>
            <a:ext cx="1304315" cy="17409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3" name="Picture 72" descr="https://vsjcllp.vsjadon.com/upload/insp-246215-844.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687720" y="39957375"/>
            <a:ext cx="2740343" cy="36576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4" name="Picture 73" descr="https://vsjcllp.vsjadon.com/upload/insp-246215-847.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1552575" y="45985112"/>
            <a:ext cx="2319358" cy="17409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5" name="Picture 74" descr="https://vsjcllp.vsjadon.com/upload/insp-246215-862.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a:ext>
            </a:extLst>
          </a:blip>
          <a:srcRect/>
          <a:stretch>
            <a:fillRect/>
          </a:stretch>
        </xdr:blipFill>
        <xdr:spPr bwMode="auto">
          <a:xfrm>
            <a:off x="3535695" y="39957375"/>
            <a:ext cx="2740343" cy="36576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6" name="Picture 75" descr="https://vsjcllp.vsjadon.com/upload/insp-246215-871.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a:ext>
            </a:extLst>
          </a:blip>
          <a:srcRect/>
          <a:stretch>
            <a:fillRect/>
          </a:stretch>
        </xdr:blipFill>
        <xdr:spPr bwMode="auto">
          <a:xfrm>
            <a:off x="923925" y="4371022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7" name="Picture 76" descr="https://vsjcllp.vsjadon.com/upload/insp-246215-874.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a:ext>
            </a:extLst>
          </a:blip>
          <a:srcRect/>
          <a:stretch>
            <a:fillRect/>
          </a:stretch>
        </xdr:blipFill>
        <xdr:spPr bwMode="auto">
          <a:xfrm>
            <a:off x="2657475" y="4371022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8" name="Picture 77" descr="https://vsjcllp.vsjadon.com/upload/insp-246215-1022.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a:ext>
            </a:extLst>
          </a:blip>
          <a:srcRect/>
          <a:stretch>
            <a:fillRect/>
          </a:stretch>
        </xdr:blipFill>
        <xdr:spPr bwMode="auto">
          <a:xfrm>
            <a:off x="3962400" y="45977175"/>
            <a:ext cx="1304315" cy="17409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9" name="Picture 78" descr="https://vsjcllp.vsjadon.com/upload/insp-246215-883.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a:ext>
            </a:extLst>
          </a:blip>
          <a:srcRect/>
          <a:stretch>
            <a:fillRect/>
          </a:stretch>
        </xdr:blipFill>
        <xdr:spPr bwMode="auto">
          <a:xfrm>
            <a:off x="4352925" y="4371022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6" name="Picture 65" descr="https://vsjcllp.vsjadon.com/upload/insp-246215-845.jpg"/>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a:ext>
            </a:extLst>
          </a:blip>
          <a:srcRect/>
          <a:stretch>
            <a:fillRect/>
          </a:stretch>
        </xdr:blipFill>
        <xdr:spPr bwMode="auto">
          <a:xfrm>
            <a:off x="167104" y="45986700"/>
            <a:ext cx="1298809" cy="17335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tEcLMFxG63cQRdWu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413"/>
  <sheetViews>
    <sheetView tabSelected="1" view="pageBreakPreview" topLeftCell="A390" zoomScaleNormal="115" zoomScaleSheetLayoutView="100" workbookViewId="0">
      <selection activeCell="M381" sqref="M381"/>
    </sheetView>
  </sheetViews>
  <sheetFormatPr defaultColWidth="9.140625" defaultRowHeight="12.75" x14ac:dyDescent="0.2"/>
  <cols>
    <col min="1" max="2" width="12" style="6" customWidth="1"/>
    <col min="3" max="7" width="12.85546875" style="6" customWidth="1"/>
    <col min="8" max="8" width="14.5703125" style="6" customWidth="1"/>
    <col min="9" max="9" width="13.85546875" style="6" customWidth="1"/>
    <col min="10" max="16384" width="9.140625" style="6"/>
  </cols>
  <sheetData>
    <row r="1" spans="1:20" ht="41.25" customHeight="1" x14ac:dyDescent="0.2">
      <c r="A1" s="192" t="s">
        <v>146</v>
      </c>
      <c r="B1" s="192"/>
      <c r="C1" s="193"/>
      <c r="D1" s="193"/>
      <c r="E1" s="193"/>
      <c r="F1" s="193"/>
      <c r="G1" s="193"/>
      <c r="H1" s="193"/>
    </row>
    <row r="2" spans="1:20" ht="14.25" x14ac:dyDescent="0.2">
      <c r="A2" s="198" t="s">
        <v>86</v>
      </c>
      <c r="B2" s="198"/>
      <c r="C2" s="198"/>
      <c r="D2" s="198"/>
      <c r="E2" s="198"/>
      <c r="F2" s="198"/>
      <c r="G2" s="198"/>
      <c r="H2" s="198"/>
    </row>
    <row r="3" spans="1:20" ht="25.5" x14ac:dyDescent="0.2">
      <c r="A3" s="12" t="s">
        <v>103</v>
      </c>
      <c r="B3" s="12"/>
      <c r="C3" s="128" t="s">
        <v>110</v>
      </c>
      <c r="D3" s="129"/>
      <c r="E3" s="130"/>
      <c r="F3" s="11" t="s">
        <v>104</v>
      </c>
      <c r="G3" s="171">
        <v>45904</v>
      </c>
      <c r="H3" s="171"/>
    </row>
    <row r="4" spans="1:20" ht="25.5" x14ac:dyDescent="0.2">
      <c r="A4" s="12" t="s">
        <v>107</v>
      </c>
      <c r="B4" s="12"/>
      <c r="C4" s="134" t="s">
        <v>108</v>
      </c>
      <c r="D4" s="145"/>
      <c r="E4" s="135"/>
      <c r="F4" s="67" t="s">
        <v>105</v>
      </c>
      <c r="G4" s="172" t="s">
        <v>293</v>
      </c>
      <c r="H4" s="172"/>
    </row>
    <row r="5" spans="1:20" ht="25.5" x14ac:dyDescent="0.2">
      <c r="A5" s="202" t="s">
        <v>109</v>
      </c>
      <c r="B5" s="203"/>
      <c r="C5" s="170" t="s">
        <v>249</v>
      </c>
      <c r="D5" s="129"/>
      <c r="E5" s="130"/>
      <c r="F5" s="11" t="s">
        <v>106</v>
      </c>
      <c r="G5" s="171" t="str">
        <f ca="1">TEXT(TODAY(),"DD/MM/YYYY")</f>
        <v>08/09/2025</v>
      </c>
      <c r="H5" s="171"/>
    </row>
    <row r="6" spans="1:20" ht="14.25" x14ac:dyDescent="0.2">
      <c r="A6" s="198" t="s">
        <v>102</v>
      </c>
      <c r="B6" s="198"/>
      <c r="C6" s="198"/>
      <c r="D6" s="198"/>
      <c r="E6" s="198"/>
      <c r="F6" s="198"/>
      <c r="G6" s="198"/>
      <c r="H6" s="198"/>
    </row>
    <row r="7" spans="1:20" ht="14.25" x14ac:dyDescent="0.2">
      <c r="A7" s="150" t="s">
        <v>0</v>
      </c>
      <c r="B7" s="151"/>
      <c r="C7" s="200" t="s">
        <v>267</v>
      </c>
      <c r="D7" s="200"/>
      <c r="E7" s="200"/>
      <c r="F7" s="200"/>
      <c r="G7" s="200"/>
      <c r="H7" s="200"/>
    </row>
    <row r="8" spans="1:20" ht="25.5" customHeight="1" x14ac:dyDescent="0.2">
      <c r="A8" s="150" t="s">
        <v>1</v>
      </c>
      <c r="B8" s="151"/>
      <c r="C8" s="194" t="str">
        <f>CONCATENATE((IF(OR(C7="",C7="NA"),"",C7)),", ",(IF(OR(A9="",A9="NA"),"",A9)),".",(IF(OR(C9="",C9="NA"),"",C9)),", near ",(IF(OR(C17="",C17="NA"),"",C17)),", ",(IF(OR(C11="",C11="NA"),"",C11)),", ",(IF(OR(C10="",C10="NA"),"",C10)),", ",(IF(OR(C12="",C12="NA"),"",C12)),", ",(IF(OR(C13="",C13="NA"),"",C13)),", ",(IF(OR(C14="",C14="NA"),"",C14))," - ",(IF(OR(C15="",C15="NA"),"",C15)),".")</f>
        <v>Dheeraj Heights Phase 1, Survey No.11/2, 11/8, near The Polymath School, Deep Mauli Apartment Road, Narpoli, Bhiwandi (East), Bhiwandi, Thane - 421302.</v>
      </c>
      <c r="D8" s="194"/>
      <c r="E8" s="194"/>
      <c r="F8" s="194"/>
      <c r="G8" s="194"/>
      <c r="H8" s="194"/>
      <c r="P8" s="60" t="s">
        <v>150</v>
      </c>
      <c r="Q8" s="60" t="s">
        <v>151</v>
      </c>
      <c r="R8" s="60" t="s">
        <v>152</v>
      </c>
      <c r="S8" s="60" t="s">
        <v>153</v>
      </c>
      <c r="T8" s="60" t="s">
        <v>154</v>
      </c>
    </row>
    <row r="9" spans="1:20" ht="15" x14ac:dyDescent="0.2">
      <c r="A9" s="150" t="s">
        <v>227</v>
      </c>
      <c r="B9" s="151"/>
      <c r="C9" s="194" t="s">
        <v>226</v>
      </c>
      <c r="D9" s="194"/>
      <c r="E9" s="194"/>
      <c r="F9" s="194"/>
      <c r="G9" s="194"/>
      <c r="H9" s="194"/>
      <c r="P9" s="60" t="s">
        <v>155</v>
      </c>
      <c r="Q9" s="60" t="s">
        <v>156</v>
      </c>
      <c r="R9" s="60" t="s">
        <v>157</v>
      </c>
      <c r="S9" s="60" t="s">
        <v>158</v>
      </c>
      <c r="T9" s="60" t="s">
        <v>159</v>
      </c>
    </row>
    <row r="10" spans="1:20" ht="15" x14ac:dyDescent="0.2">
      <c r="A10" s="150" t="s">
        <v>6</v>
      </c>
      <c r="B10" s="151"/>
      <c r="C10" s="195" t="s">
        <v>228</v>
      </c>
      <c r="D10" s="195"/>
      <c r="E10" s="195"/>
      <c r="F10" s="195"/>
      <c r="G10" s="195"/>
      <c r="H10" s="195"/>
      <c r="P10" s="60" t="s">
        <v>160</v>
      </c>
      <c r="Q10" s="60" t="s">
        <v>161</v>
      </c>
      <c r="R10" s="60" t="s">
        <v>162</v>
      </c>
      <c r="S10" s="60" t="s">
        <v>163</v>
      </c>
      <c r="T10" s="60" t="s">
        <v>164</v>
      </c>
    </row>
    <row r="11" spans="1:20" ht="15" x14ac:dyDescent="0.2">
      <c r="A11" s="150" t="s">
        <v>148</v>
      </c>
      <c r="B11" s="151"/>
      <c r="C11" s="195" t="s">
        <v>258</v>
      </c>
      <c r="D11" s="195"/>
      <c r="E11" s="195"/>
      <c r="F11" s="195"/>
      <c r="G11" s="195"/>
      <c r="H11" s="195"/>
      <c r="P11" s="60" t="s">
        <v>165</v>
      </c>
      <c r="Q11" s="60" t="s">
        <v>166</v>
      </c>
      <c r="R11" s="60" t="s">
        <v>167</v>
      </c>
      <c r="S11" s="60" t="s">
        <v>168</v>
      </c>
      <c r="T11" s="60" t="s">
        <v>169</v>
      </c>
    </row>
    <row r="12" spans="1:20" ht="15" x14ac:dyDescent="0.2">
      <c r="A12" s="150" t="s">
        <v>149</v>
      </c>
      <c r="B12" s="151"/>
      <c r="C12" s="195" t="s">
        <v>229</v>
      </c>
      <c r="D12" s="195"/>
      <c r="E12" s="195"/>
      <c r="F12" s="195"/>
      <c r="G12" s="195"/>
      <c r="H12" s="195"/>
      <c r="P12" s="60" t="s">
        <v>170</v>
      </c>
      <c r="Q12" s="60" t="s">
        <v>171</v>
      </c>
      <c r="R12" s="60" t="s">
        <v>152</v>
      </c>
      <c r="S12" s="60" t="s">
        <v>172</v>
      </c>
      <c r="T12" s="60" t="s">
        <v>173</v>
      </c>
    </row>
    <row r="13" spans="1:20" ht="15" x14ac:dyDescent="0.2">
      <c r="A13" s="150" t="s">
        <v>136</v>
      </c>
      <c r="B13" s="151"/>
      <c r="C13" s="195" t="s">
        <v>170</v>
      </c>
      <c r="D13" s="195"/>
      <c r="E13" s="195"/>
      <c r="F13" s="195"/>
      <c r="G13" s="195"/>
      <c r="H13" s="195"/>
      <c r="P13" s="60" t="s">
        <v>174</v>
      </c>
      <c r="Q13" s="60" t="s">
        <v>151</v>
      </c>
      <c r="R13" s="60"/>
      <c r="S13" s="60" t="s">
        <v>175</v>
      </c>
      <c r="T13" s="60" t="s">
        <v>176</v>
      </c>
    </row>
    <row r="14" spans="1:20" ht="15" x14ac:dyDescent="0.2">
      <c r="A14" s="150" t="s">
        <v>137</v>
      </c>
      <c r="B14" s="151"/>
      <c r="C14" s="195" t="s">
        <v>155</v>
      </c>
      <c r="D14" s="195"/>
      <c r="E14" s="195"/>
      <c r="F14" s="195"/>
      <c r="G14" s="195"/>
      <c r="H14" s="195"/>
      <c r="P14" s="60" t="s">
        <v>177</v>
      </c>
      <c r="Q14" s="60" t="s">
        <v>178</v>
      </c>
      <c r="R14" s="60"/>
      <c r="S14" s="60" t="s">
        <v>179</v>
      </c>
      <c r="T14" s="60" t="s">
        <v>180</v>
      </c>
    </row>
    <row r="15" spans="1:20" ht="15" x14ac:dyDescent="0.2">
      <c r="A15" s="150" t="s">
        <v>138</v>
      </c>
      <c r="B15" s="151"/>
      <c r="C15" s="196">
        <v>421302</v>
      </c>
      <c r="D15" s="196"/>
      <c r="E15" s="196"/>
      <c r="F15" s="196"/>
      <c r="G15" s="196"/>
      <c r="H15" s="196"/>
      <c r="P15" s="60" t="s">
        <v>181</v>
      </c>
      <c r="Q15" s="60" t="s">
        <v>182</v>
      </c>
      <c r="R15" s="60"/>
      <c r="S15" s="60" t="s">
        <v>183</v>
      </c>
      <c r="T15" s="60" t="s">
        <v>184</v>
      </c>
    </row>
    <row r="16" spans="1:20" ht="15" x14ac:dyDescent="0.2">
      <c r="A16" s="150" t="s">
        <v>49</v>
      </c>
      <c r="B16" s="151"/>
      <c r="C16" s="194" t="s">
        <v>225</v>
      </c>
      <c r="D16" s="194"/>
      <c r="E16" s="194"/>
      <c r="F16" s="194"/>
      <c r="G16" s="194"/>
      <c r="H16" s="194"/>
      <c r="P16" s="60"/>
      <c r="Q16" s="60"/>
      <c r="R16" s="60"/>
      <c r="S16" s="60" t="s">
        <v>185</v>
      </c>
      <c r="T16" s="60" t="s">
        <v>186</v>
      </c>
    </row>
    <row r="17" spans="1:20" ht="15" x14ac:dyDescent="0.2">
      <c r="A17" s="150" t="s">
        <v>91</v>
      </c>
      <c r="B17" s="151"/>
      <c r="C17" s="131" t="s">
        <v>260</v>
      </c>
      <c r="D17" s="131"/>
      <c r="E17" s="131"/>
      <c r="F17" s="131"/>
      <c r="G17" s="131"/>
      <c r="H17" s="131"/>
      <c r="P17" s="60"/>
      <c r="Q17" s="60"/>
      <c r="R17" s="60"/>
      <c r="S17" s="60" t="s">
        <v>187</v>
      </c>
      <c r="T17" s="60" t="s">
        <v>188</v>
      </c>
    </row>
    <row r="18" spans="1:20" ht="15" x14ac:dyDescent="0.2">
      <c r="A18" s="150" t="s">
        <v>90</v>
      </c>
      <c r="B18" s="151"/>
      <c r="C18" s="152" t="s">
        <v>147</v>
      </c>
      <c r="D18" s="153"/>
      <c r="E18" s="169"/>
      <c r="F18" s="152" t="s">
        <v>230</v>
      </c>
      <c r="G18" s="153"/>
      <c r="H18" s="169"/>
      <c r="P18" s="60"/>
      <c r="Q18" s="60"/>
      <c r="R18" s="60"/>
      <c r="S18" s="60" t="s">
        <v>189</v>
      </c>
      <c r="T18" s="60" t="s">
        <v>190</v>
      </c>
    </row>
    <row r="19" spans="1:20" ht="15" x14ac:dyDescent="0.2">
      <c r="A19" s="150" t="s">
        <v>139</v>
      </c>
      <c r="B19" s="151"/>
      <c r="C19" s="201" t="s">
        <v>231</v>
      </c>
      <c r="D19" s="153"/>
      <c r="E19" s="153"/>
      <c r="F19" s="153"/>
      <c r="G19" s="153"/>
      <c r="H19" s="169"/>
      <c r="P19" s="60"/>
      <c r="Q19" s="60"/>
      <c r="R19" s="60"/>
      <c r="S19" s="60" t="s">
        <v>191</v>
      </c>
      <c r="T19" s="60" t="s">
        <v>192</v>
      </c>
    </row>
    <row r="20" spans="1:20" ht="15" x14ac:dyDescent="0.2">
      <c r="A20" s="150" t="s">
        <v>2</v>
      </c>
      <c r="B20" s="151"/>
      <c r="C20" s="194" t="s">
        <v>232</v>
      </c>
      <c r="D20" s="194"/>
      <c r="E20" s="194"/>
      <c r="F20" s="194"/>
      <c r="G20" s="194"/>
      <c r="H20" s="194"/>
      <c r="P20" s="60"/>
      <c r="Q20" s="60"/>
      <c r="R20" s="60"/>
      <c r="S20" s="60" t="s">
        <v>193</v>
      </c>
      <c r="T20" s="60" t="s">
        <v>194</v>
      </c>
    </row>
    <row r="21" spans="1:20" ht="27" customHeight="1" x14ac:dyDescent="0.2">
      <c r="A21" s="150" t="s">
        <v>3</v>
      </c>
      <c r="B21" s="151"/>
      <c r="C21" s="199" t="s">
        <v>292</v>
      </c>
      <c r="D21" s="199"/>
      <c r="E21" s="199"/>
      <c r="F21" s="199"/>
      <c r="G21" s="199"/>
      <c r="H21" s="199"/>
      <c r="P21" s="60"/>
      <c r="Q21" s="60"/>
      <c r="R21" s="60"/>
      <c r="S21" s="60" t="s">
        <v>195</v>
      </c>
      <c r="T21" s="60" t="s">
        <v>196</v>
      </c>
    </row>
    <row r="22" spans="1:20" ht="15" customHeight="1" x14ac:dyDescent="0.2">
      <c r="A22" s="150" t="s">
        <v>111</v>
      </c>
      <c r="B22" s="151"/>
      <c r="C22" s="196" t="s">
        <v>53</v>
      </c>
      <c r="D22" s="196"/>
      <c r="E22" s="196"/>
      <c r="F22" s="196"/>
      <c r="G22" s="196"/>
      <c r="H22" s="196"/>
      <c r="P22" s="60"/>
      <c r="Q22" s="60"/>
      <c r="R22" s="60"/>
      <c r="S22" s="60" t="s">
        <v>197</v>
      </c>
      <c r="T22" s="60" t="s">
        <v>198</v>
      </c>
    </row>
    <row r="23" spans="1:20" ht="27.75" customHeight="1" x14ac:dyDescent="0.2">
      <c r="A23" s="150" t="s">
        <v>4</v>
      </c>
      <c r="B23" s="151"/>
      <c r="C23" s="194" t="s">
        <v>284</v>
      </c>
      <c r="D23" s="195"/>
      <c r="E23" s="195"/>
      <c r="F23" s="195"/>
      <c r="G23" s="195"/>
      <c r="H23" s="195"/>
    </row>
    <row r="24" spans="1:20" x14ac:dyDescent="0.2">
      <c r="A24" s="150" t="s">
        <v>5</v>
      </c>
      <c r="B24" s="151"/>
      <c r="C24" s="195" t="s">
        <v>233</v>
      </c>
      <c r="D24" s="195"/>
      <c r="E24" s="195"/>
      <c r="F24" s="195"/>
      <c r="G24" s="195"/>
      <c r="H24" s="195"/>
    </row>
    <row r="25" spans="1:20" ht="27.75" customHeight="1" x14ac:dyDescent="0.2">
      <c r="A25" s="150" t="s">
        <v>88</v>
      </c>
      <c r="B25" s="151"/>
      <c r="C25" s="195" t="s">
        <v>234</v>
      </c>
      <c r="D25" s="195"/>
      <c r="E25" s="195"/>
      <c r="F25" s="195"/>
      <c r="G25" s="195"/>
      <c r="H25" s="195"/>
    </row>
    <row r="26" spans="1:20" ht="39" customHeight="1" x14ac:dyDescent="0.2">
      <c r="A26" s="173" t="s">
        <v>89</v>
      </c>
      <c r="B26" s="174"/>
      <c r="C26" s="197" t="s">
        <v>235</v>
      </c>
      <c r="D26" s="197"/>
      <c r="E26" s="197"/>
      <c r="F26" s="197"/>
      <c r="G26" s="197"/>
      <c r="H26" s="197"/>
    </row>
    <row r="27" spans="1:20" ht="38.25" x14ac:dyDescent="0.2">
      <c r="A27" s="150" t="s">
        <v>93</v>
      </c>
      <c r="B27" s="151"/>
      <c r="C27" s="133" t="s">
        <v>282</v>
      </c>
      <c r="D27" s="133"/>
      <c r="E27" s="133"/>
      <c r="F27" s="14" t="s">
        <v>7</v>
      </c>
      <c r="G27" s="197" t="s">
        <v>92</v>
      </c>
      <c r="H27" s="197"/>
    </row>
    <row r="28" spans="1:20" ht="25.5" x14ac:dyDescent="0.2">
      <c r="A28" s="150" t="s">
        <v>8</v>
      </c>
      <c r="B28" s="151"/>
      <c r="C28" s="196" t="s">
        <v>281</v>
      </c>
      <c r="D28" s="196"/>
      <c r="E28" s="196"/>
      <c r="F28" s="14" t="s">
        <v>128</v>
      </c>
      <c r="G28" s="206">
        <f>0.15*(288)</f>
        <v>43.199999999999996</v>
      </c>
      <c r="H28" s="206"/>
    </row>
    <row r="29" spans="1:20" x14ac:dyDescent="0.2">
      <c r="A29" s="150" t="s">
        <v>208</v>
      </c>
      <c r="B29" s="151"/>
      <c r="C29" s="152" t="s">
        <v>268</v>
      </c>
      <c r="D29" s="153"/>
      <c r="E29" s="154"/>
      <c r="F29" s="154"/>
      <c r="G29" s="154"/>
      <c r="H29" s="155"/>
    </row>
    <row r="30" spans="1:20" ht="12.75" customHeight="1" x14ac:dyDescent="0.2">
      <c r="A30" s="150" t="s">
        <v>209</v>
      </c>
      <c r="B30" s="151"/>
      <c r="C30" s="152" t="s">
        <v>268</v>
      </c>
      <c r="D30" s="153"/>
      <c r="E30" s="154"/>
      <c r="F30" s="154"/>
      <c r="G30" s="154"/>
      <c r="H30" s="155"/>
    </row>
    <row r="31" spans="1:20" ht="12.75" customHeight="1" x14ac:dyDescent="0.2">
      <c r="A31" s="136" t="s">
        <v>9</v>
      </c>
      <c r="B31" s="137"/>
      <c r="C31" s="210" t="s">
        <v>94</v>
      </c>
      <c r="D31" s="211"/>
      <c r="E31" s="15" t="s">
        <v>12</v>
      </c>
      <c r="F31" s="15" t="s">
        <v>13</v>
      </c>
      <c r="G31" s="15" t="s">
        <v>14</v>
      </c>
      <c r="H31" s="15" t="s">
        <v>15</v>
      </c>
    </row>
    <row r="32" spans="1:20" ht="12.75" customHeight="1" x14ac:dyDescent="0.2">
      <c r="A32" s="175"/>
      <c r="B32" s="176"/>
      <c r="C32" s="212" t="s">
        <v>10</v>
      </c>
      <c r="D32" s="213"/>
      <c r="E32" s="16" t="s">
        <v>236</v>
      </c>
      <c r="F32" s="16" t="s">
        <v>236</v>
      </c>
      <c r="G32" s="16" t="s">
        <v>236</v>
      </c>
      <c r="H32" s="16" t="s">
        <v>236</v>
      </c>
    </row>
    <row r="33" spans="1:9" ht="39" customHeight="1" x14ac:dyDescent="0.2">
      <c r="A33" s="175"/>
      <c r="B33" s="176"/>
      <c r="C33" s="208" t="s">
        <v>87</v>
      </c>
      <c r="D33" s="209"/>
      <c r="E33" s="17" t="s">
        <v>261</v>
      </c>
      <c r="F33" s="16" t="s">
        <v>238</v>
      </c>
      <c r="G33" s="16" t="s">
        <v>237</v>
      </c>
      <c r="H33" s="17" t="s">
        <v>283</v>
      </c>
    </row>
    <row r="34" spans="1:9" ht="38.25" x14ac:dyDescent="0.2">
      <c r="A34" s="138"/>
      <c r="B34" s="139"/>
      <c r="C34" s="208" t="s">
        <v>11</v>
      </c>
      <c r="D34" s="209"/>
      <c r="E34" s="16" t="s">
        <v>253</v>
      </c>
      <c r="F34" s="16" t="s">
        <v>252</v>
      </c>
      <c r="G34" s="16" t="s">
        <v>250</v>
      </c>
      <c r="H34" s="16" t="s">
        <v>251</v>
      </c>
    </row>
    <row r="35" spans="1:9" ht="29.25" customHeight="1" x14ac:dyDescent="0.2">
      <c r="A35" s="150" t="s">
        <v>16</v>
      </c>
      <c r="B35" s="151"/>
      <c r="C35" s="168" t="s">
        <v>259</v>
      </c>
      <c r="D35" s="168"/>
      <c r="E35" s="168"/>
      <c r="F35" s="168"/>
      <c r="G35" s="168"/>
      <c r="H35" s="168"/>
    </row>
    <row r="36" spans="1:9" ht="38.25" customHeight="1" x14ac:dyDescent="0.2">
      <c r="A36" s="150" t="s">
        <v>133</v>
      </c>
      <c r="B36" s="151"/>
      <c r="C36" s="79" t="s">
        <v>272</v>
      </c>
      <c r="D36" s="80"/>
      <c r="E36" s="205" t="s">
        <v>134</v>
      </c>
      <c r="F36" s="205"/>
      <c r="G36" s="167" t="s">
        <v>273</v>
      </c>
      <c r="H36" s="167"/>
    </row>
    <row r="37" spans="1:9" ht="12.75" customHeight="1" x14ac:dyDescent="0.2">
      <c r="A37" s="150" t="s">
        <v>17</v>
      </c>
      <c r="B37" s="151"/>
      <c r="C37" s="204" t="s">
        <v>254</v>
      </c>
      <c r="D37" s="204"/>
      <c r="E37" s="204"/>
      <c r="F37" s="204"/>
      <c r="G37" s="204"/>
      <c r="H37" s="204"/>
    </row>
    <row r="38" spans="1:9" ht="129" customHeight="1" x14ac:dyDescent="0.2">
      <c r="A38" s="150" t="s">
        <v>127</v>
      </c>
      <c r="B38" s="151"/>
      <c r="C38" s="131" t="s">
        <v>255</v>
      </c>
      <c r="D38" s="131"/>
      <c r="E38" s="197"/>
      <c r="F38" s="197"/>
      <c r="G38" s="197"/>
      <c r="H38" s="197"/>
    </row>
    <row r="39" spans="1:9" x14ac:dyDescent="0.2">
      <c r="A39" s="207" t="s">
        <v>95</v>
      </c>
      <c r="B39" s="207"/>
      <c r="C39" s="207"/>
      <c r="D39" s="207"/>
      <c r="E39" s="207"/>
      <c r="F39" s="207"/>
      <c r="G39" s="207"/>
      <c r="H39" s="207"/>
    </row>
    <row r="40" spans="1:9" ht="12.75" customHeight="1" x14ac:dyDescent="0.2">
      <c r="A40" s="156" t="s">
        <v>19</v>
      </c>
      <c r="B40" s="157"/>
      <c r="C40" s="127" t="s">
        <v>96</v>
      </c>
      <c r="D40" s="127"/>
      <c r="E40" s="127"/>
      <c r="F40" s="127"/>
      <c r="G40" s="167">
        <v>6130.61</v>
      </c>
      <c r="H40" s="167"/>
    </row>
    <row r="41" spans="1:9" x14ac:dyDescent="0.2">
      <c r="A41" s="158"/>
      <c r="B41" s="159"/>
      <c r="C41" s="127" t="s">
        <v>97</v>
      </c>
      <c r="D41" s="127"/>
      <c r="E41" s="127"/>
      <c r="F41" s="127"/>
      <c r="G41" s="147">
        <f>15326.53/G40</f>
        <v>2.5000008155795266</v>
      </c>
      <c r="H41" s="147"/>
    </row>
    <row r="42" spans="1:9" x14ac:dyDescent="0.2">
      <c r="A42" s="158"/>
      <c r="B42" s="159"/>
      <c r="C42" s="127" t="s">
        <v>98</v>
      </c>
      <c r="D42" s="127"/>
      <c r="E42" s="127"/>
      <c r="F42" s="127"/>
      <c r="G42" s="147">
        <f>G45/G40-G41</f>
        <v>0.60346034081437239</v>
      </c>
      <c r="H42" s="147"/>
    </row>
    <row r="43" spans="1:9" x14ac:dyDescent="0.2">
      <c r="A43" s="158"/>
      <c r="B43" s="159"/>
      <c r="C43" s="127" t="s">
        <v>99</v>
      </c>
      <c r="D43" s="127"/>
      <c r="E43" s="127"/>
      <c r="F43" s="127"/>
      <c r="G43" s="166">
        <f>G41+G42</f>
        <v>3.103461156393899</v>
      </c>
      <c r="H43" s="166"/>
    </row>
    <row r="44" spans="1:9" x14ac:dyDescent="0.2">
      <c r="A44" s="158"/>
      <c r="B44" s="159"/>
      <c r="C44" s="127" t="s">
        <v>131</v>
      </c>
      <c r="D44" s="127"/>
      <c r="E44" s="127"/>
      <c r="F44" s="127"/>
      <c r="G44" s="146">
        <f>G40*G43</f>
        <v>19026.11</v>
      </c>
      <c r="H44" s="146"/>
    </row>
    <row r="45" spans="1:9" x14ac:dyDescent="0.2">
      <c r="A45" s="120"/>
      <c r="B45" s="121"/>
      <c r="C45" s="127" t="s">
        <v>100</v>
      </c>
      <c r="D45" s="127"/>
      <c r="E45" s="127"/>
      <c r="F45" s="127"/>
      <c r="G45" s="167">
        <v>19026.11</v>
      </c>
      <c r="H45" s="167"/>
    </row>
    <row r="46" spans="1:9" ht="32.25" customHeight="1" x14ac:dyDescent="0.2">
      <c r="A46" s="150" t="s">
        <v>101</v>
      </c>
      <c r="B46" s="151"/>
      <c r="C46" s="168" t="s">
        <v>262</v>
      </c>
      <c r="D46" s="168"/>
      <c r="E46" s="168"/>
      <c r="F46" s="168"/>
      <c r="G46" s="168"/>
      <c r="H46" s="168"/>
    </row>
    <row r="47" spans="1:9" ht="32.25" customHeight="1" x14ac:dyDescent="0.2">
      <c r="A47" s="150" t="s">
        <v>20</v>
      </c>
      <c r="B47" s="151"/>
      <c r="C47" s="168" t="s">
        <v>286</v>
      </c>
      <c r="D47" s="168"/>
      <c r="E47" s="127"/>
      <c r="F47" s="127"/>
      <c r="G47" s="127"/>
      <c r="H47" s="127"/>
      <c r="I47" s="65">
        <f>43.8+5.1</f>
        <v>48.9</v>
      </c>
    </row>
    <row r="48" spans="1:9" ht="39" customHeight="1" x14ac:dyDescent="0.2">
      <c r="A48" s="136" t="s">
        <v>21</v>
      </c>
      <c r="B48" s="137"/>
      <c r="C48" s="133" t="s">
        <v>263</v>
      </c>
      <c r="D48" s="133"/>
      <c r="E48" s="133"/>
      <c r="F48" s="133"/>
      <c r="G48" s="133"/>
      <c r="H48" s="133"/>
    </row>
    <row r="49" spans="1:10" ht="66" customHeight="1" x14ac:dyDescent="0.2">
      <c r="A49" s="138"/>
      <c r="B49" s="139"/>
      <c r="C49" s="133" t="s">
        <v>264</v>
      </c>
      <c r="D49" s="133"/>
      <c r="E49" s="133"/>
      <c r="F49" s="133"/>
      <c r="G49" s="133"/>
      <c r="H49" s="133"/>
    </row>
    <row r="50" spans="1:10" ht="12.75" customHeight="1" x14ac:dyDescent="0.2">
      <c r="A50" s="160" t="s">
        <v>22</v>
      </c>
      <c r="B50" s="161"/>
      <c r="C50" s="148" t="s">
        <v>112</v>
      </c>
      <c r="D50" s="149"/>
      <c r="E50" s="134" t="s">
        <v>265</v>
      </c>
      <c r="F50" s="145"/>
      <c r="G50" s="145"/>
      <c r="H50" s="135"/>
    </row>
    <row r="51" spans="1:10" x14ac:dyDescent="0.2">
      <c r="A51" s="162"/>
      <c r="B51" s="163"/>
      <c r="C51" s="148" t="s">
        <v>113</v>
      </c>
      <c r="D51" s="149"/>
      <c r="E51" s="134" t="s">
        <v>266</v>
      </c>
      <c r="F51" s="145"/>
      <c r="G51" s="145"/>
      <c r="H51" s="135"/>
    </row>
    <row r="52" spans="1:10" ht="26.25" customHeight="1" x14ac:dyDescent="0.2">
      <c r="A52" s="164"/>
      <c r="B52" s="165"/>
      <c r="C52" s="148" t="s">
        <v>114</v>
      </c>
      <c r="D52" s="149"/>
      <c r="E52" s="128" t="s">
        <v>285</v>
      </c>
      <c r="F52" s="129"/>
      <c r="G52" s="129"/>
      <c r="H52" s="130"/>
      <c r="I52" s="6" t="s">
        <v>239</v>
      </c>
    </row>
    <row r="53" spans="1:10" ht="26.25" customHeight="1" x14ac:dyDescent="0.2">
      <c r="A53" s="140" t="s">
        <v>288</v>
      </c>
      <c r="B53" s="141"/>
      <c r="C53" s="131" t="s">
        <v>289</v>
      </c>
      <c r="D53" s="131"/>
      <c r="E53" s="131"/>
      <c r="F53" s="131"/>
      <c r="G53" s="131"/>
      <c r="H53" s="131"/>
    </row>
    <row r="54" spans="1:10" x14ac:dyDescent="0.2">
      <c r="A54" s="87" t="s">
        <v>23</v>
      </c>
      <c r="B54" s="87"/>
      <c r="C54" s="87"/>
      <c r="D54" s="87"/>
      <c r="E54" s="87"/>
      <c r="F54" s="87"/>
      <c r="G54" s="87"/>
      <c r="H54" s="87"/>
    </row>
    <row r="55" spans="1:10" ht="25.5" customHeight="1" x14ac:dyDescent="0.2">
      <c r="A55" s="142" t="s">
        <v>24</v>
      </c>
      <c r="B55" s="143"/>
      <c r="C55" s="134" t="s">
        <v>240</v>
      </c>
      <c r="D55" s="135"/>
      <c r="E55" s="13" t="s">
        <v>25</v>
      </c>
      <c r="F55" s="144">
        <v>46020</v>
      </c>
      <c r="G55" s="144"/>
      <c r="H55" s="144"/>
    </row>
    <row r="56" spans="1:10" ht="13.5" thickBot="1" x14ac:dyDescent="0.25">
      <c r="A56" s="132" t="s">
        <v>58</v>
      </c>
      <c r="B56" s="132"/>
      <c r="C56" s="132"/>
      <c r="D56" s="132"/>
      <c r="E56" s="132"/>
      <c r="F56" s="132"/>
      <c r="G56" s="132"/>
      <c r="H56" s="132"/>
    </row>
    <row r="57" spans="1:10" ht="12.75" customHeight="1" x14ac:dyDescent="0.2">
      <c r="A57" s="112" t="s">
        <v>269</v>
      </c>
      <c r="B57" s="113"/>
      <c r="C57" s="113"/>
      <c r="D57" s="114"/>
      <c r="E57" s="40" t="s">
        <v>59</v>
      </c>
      <c r="F57" s="40" t="s">
        <v>60</v>
      </c>
      <c r="G57" s="40" t="s">
        <v>61</v>
      </c>
      <c r="H57" s="41" t="s">
        <v>47</v>
      </c>
      <c r="I57" s="42" t="str">
        <f ca="1">(IF(G61&gt;99%,"All work completed. Please provide OC.",IF(G61&gt;89.8%,"Plinth, RCC, Brick, Plaster, Flooring, Painting work Completed. Finishing work is in process.",IF(G61&lt;94%,(IF(E61=0,"Work not yet Started.",IF(F61=25%,"Piling work in process",IF(F61=50%,"Excavation work in process",IF(F61=100%,"Excavation work Completed. ","0")))&amp;(IF(E62=0%,"",IF(E62=J63,"Footing work is process",IF(E62=J64,"Footing work Completed",IF(E62=J65,"1st Basement Completed",IF(E62=J66,"1st &amp; 2nd Basement Completed",IF(E62=J67,"1st to 3rd Basement Completed",IF(E62=J68,"1st to 4th Basement Completed",IF(E62=J69,"Plinth work is process",IF(E62=J70,"Plinth work completed","0")))))))))))&amp;(IF(E63=(F58+G58+H58),", RCC Slab",IF(E63&gt;0,", RCC upto "&amp;E63&amp;" Slab",""))&amp;(IF(E64=H58,", Brickwork",IF(E64&gt;0,", Brickwork upto "&amp;E64&amp;" Floor",""))&amp;(IF(E65=H58,", Internal Plaster",IF(E65&gt;0,", Internal Plaster upto "&amp;E65&amp;" Floor",""))&amp;(IF(E66=H58,", External Plaster",IF(E66&gt;0,", External Plaster upto "&amp;E66&amp;" Floor",""))&amp;(IF(E67=H58,", Flooring",IF(E67&gt;0,", Flooring upto "&amp;E67&amp;" Floor",""))&amp;(IF(E68=H58,", Painting",IF(E68&gt;0,", Painting upto "&amp;E68&amp;" Floor",""))&amp;(IF(E69&gt;0,", Finishing upto "&amp;E69&amp;" Floor","")&amp;(IF(E63&gt;0.5," Completed",""))))))))))))))</f>
        <v>Excavation work Completed. Plinth work completed, RCC Slab, Brickwork upto 12 Floor, Internal Plaster upto 10 Floor, External Plaster upto 4 Floor Completed</v>
      </c>
      <c r="J57" s="43"/>
    </row>
    <row r="58" spans="1:10" x14ac:dyDescent="0.2">
      <c r="A58" s="115"/>
      <c r="B58" s="116"/>
      <c r="C58" s="116"/>
      <c r="D58" s="117"/>
      <c r="E58" s="44">
        <v>0</v>
      </c>
      <c r="F58" s="44">
        <v>1</v>
      </c>
      <c r="G58" s="44">
        <v>0</v>
      </c>
      <c r="H58" s="45">
        <f ca="1">--TRIM(RIGHT(SUBSTITUTE(LEFT(A57,_xlfn.AGGREGATE(16,6,FIND({0,1,2,3,4,5,6,7,8,9},A57,ROW(INDIRECT("1:"&amp;LEN(A57)))),1))," ",REPT(" ",LEN(A57))),LEN(A57)))</f>
        <v>14</v>
      </c>
      <c r="I58" s="46"/>
      <c r="J58" s="47"/>
    </row>
    <row r="59" spans="1:10" ht="26.25" customHeight="1" x14ac:dyDescent="0.2">
      <c r="A59" s="62" t="s">
        <v>140</v>
      </c>
      <c r="B59" s="61"/>
      <c r="C59" s="122" t="str">
        <f ca="1">I57</f>
        <v>Excavation work Completed. Plinth work completed, RCC Slab, Brickwork upto 12 Floor, Internal Plaster upto 10 Floor, External Plaster upto 4 Floor Completed</v>
      </c>
      <c r="D59" s="122"/>
      <c r="E59" s="122"/>
      <c r="F59" s="122"/>
      <c r="G59" s="122"/>
      <c r="H59" s="123"/>
      <c r="I59" s="46" t="s">
        <v>141</v>
      </c>
      <c r="J59" s="47"/>
    </row>
    <row r="60" spans="1:10" x14ac:dyDescent="0.2">
      <c r="A60" s="75" t="s">
        <v>62</v>
      </c>
      <c r="B60" s="76"/>
      <c r="C60" s="124" t="s">
        <v>142</v>
      </c>
      <c r="D60" s="124"/>
      <c r="E60" s="48" t="s">
        <v>63</v>
      </c>
      <c r="F60" s="48" t="s">
        <v>64</v>
      </c>
      <c r="G60" s="125" t="s">
        <v>57</v>
      </c>
      <c r="H60" s="126"/>
      <c r="I60" s="1" t="s">
        <v>65</v>
      </c>
      <c r="J60" s="49">
        <f ca="1">H58*25%</f>
        <v>3.5</v>
      </c>
    </row>
    <row r="61" spans="1:10" ht="15" customHeight="1" x14ac:dyDescent="0.2">
      <c r="A61" s="75" t="s">
        <v>66</v>
      </c>
      <c r="B61" s="76"/>
      <c r="C61" s="74">
        <v>0</v>
      </c>
      <c r="D61" s="74"/>
      <c r="E61" s="50">
        <f ca="1">J62</f>
        <v>14</v>
      </c>
      <c r="F61" s="51">
        <f ca="1">((100/H58)*E61)/100</f>
        <v>1</v>
      </c>
      <c r="G61" s="178">
        <f ca="1">(((E62/H58*10)+(40/(F58+G58+H58)*E63)+(15/(H58)*E64)+(5/(H58)*E65)+(5/H58*E66)+(10/H58*E67)+(5/H58*E68)+(5/H58*E69)+(5/H58*E70))/100)</f>
        <v>0.6785714285714286</v>
      </c>
      <c r="H61" s="179"/>
      <c r="I61" s="1" t="s">
        <v>67</v>
      </c>
      <c r="J61" s="52">
        <f ca="1">H58*50%</f>
        <v>7</v>
      </c>
    </row>
    <row r="62" spans="1:10" ht="15" customHeight="1" x14ac:dyDescent="0.2">
      <c r="A62" s="75" t="s">
        <v>68</v>
      </c>
      <c r="B62" s="76"/>
      <c r="C62" s="74">
        <v>0.1</v>
      </c>
      <c r="D62" s="74"/>
      <c r="E62" s="53">
        <f ca="1">J70</f>
        <v>14</v>
      </c>
      <c r="F62" s="51">
        <f ca="1">((100/H58)*E62)/100</f>
        <v>1</v>
      </c>
      <c r="G62" s="178"/>
      <c r="H62" s="179"/>
      <c r="I62" s="1" t="s">
        <v>69</v>
      </c>
      <c r="J62" s="52">
        <f ca="1">H58</f>
        <v>14</v>
      </c>
    </row>
    <row r="63" spans="1:10" ht="15" customHeight="1" x14ac:dyDescent="0.2">
      <c r="A63" s="75" t="s">
        <v>70</v>
      </c>
      <c r="B63" s="76"/>
      <c r="C63" s="74">
        <v>0.4</v>
      </c>
      <c r="D63" s="74"/>
      <c r="E63" s="53">
        <v>15</v>
      </c>
      <c r="F63" s="51">
        <f ca="1">((100/(F58+G58+H58))*E63)/100</f>
        <v>1</v>
      </c>
      <c r="G63" s="178"/>
      <c r="H63" s="179"/>
      <c r="I63" s="1" t="s">
        <v>71</v>
      </c>
      <c r="J63" s="54">
        <f ca="1">(IF(E58&gt;1,(H58/(E58+2)),H58/4))</f>
        <v>3.5</v>
      </c>
    </row>
    <row r="64" spans="1:10" ht="15" customHeight="1" x14ac:dyDescent="0.2">
      <c r="A64" s="75" t="s">
        <v>72</v>
      </c>
      <c r="B64" s="76"/>
      <c r="C64" s="74">
        <v>0.15</v>
      </c>
      <c r="D64" s="74"/>
      <c r="E64" s="50">
        <v>12</v>
      </c>
      <c r="F64" s="51">
        <f ca="1">((100/H58)*E64)/100</f>
        <v>0.85714285714285721</v>
      </c>
      <c r="G64" s="178"/>
      <c r="H64" s="179"/>
      <c r="I64" s="1" t="s">
        <v>73</v>
      </c>
      <c r="J64" s="54">
        <f ca="1">(IF(E58&gt;1,(H58/(E58+2)+J63),H58/4+J63))</f>
        <v>7</v>
      </c>
    </row>
    <row r="65" spans="1:10" ht="15" customHeight="1" x14ac:dyDescent="0.2">
      <c r="A65" s="75" t="s">
        <v>74</v>
      </c>
      <c r="B65" s="76"/>
      <c r="C65" s="74">
        <v>0.05</v>
      </c>
      <c r="D65" s="74"/>
      <c r="E65" s="50">
        <v>10</v>
      </c>
      <c r="F65" s="51">
        <f ca="1">((100/H58)*E65)/100</f>
        <v>0.7142857142857143</v>
      </c>
      <c r="G65" s="178"/>
      <c r="H65" s="179"/>
      <c r="I65" s="1" t="s">
        <v>75</v>
      </c>
      <c r="J65" s="54">
        <f>(IF(E58&gt;1,(H58/(E58+2)+J64),0))</f>
        <v>0</v>
      </c>
    </row>
    <row r="66" spans="1:10" ht="15" customHeight="1" x14ac:dyDescent="0.2">
      <c r="A66" s="75" t="s">
        <v>76</v>
      </c>
      <c r="B66" s="76"/>
      <c r="C66" s="74">
        <v>0.05</v>
      </c>
      <c r="D66" s="74"/>
      <c r="E66" s="50">
        <v>4</v>
      </c>
      <c r="F66" s="51">
        <f ca="1">((100/(H58))*E66)/100</f>
        <v>0.28571428571428575</v>
      </c>
      <c r="G66" s="178"/>
      <c r="H66" s="179"/>
      <c r="I66" s="1" t="s">
        <v>77</v>
      </c>
      <c r="J66" s="54">
        <f>(IF(E58&gt;2,(H58/(E58+2)+J65),0))</f>
        <v>0</v>
      </c>
    </row>
    <row r="67" spans="1:10" ht="15" customHeight="1" x14ac:dyDescent="0.2">
      <c r="A67" s="75" t="s">
        <v>78</v>
      </c>
      <c r="B67" s="76"/>
      <c r="C67" s="74">
        <v>0.1</v>
      </c>
      <c r="D67" s="74"/>
      <c r="E67" s="50">
        <v>0</v>
      </c>
      <c r="F67" s="51">
        <f ca="1">((100/H58)*E67)/100</f>
        <v>0</v>
      </c>
      <c r="G67" s="178"/>
      <c r="H67" s="179"/>
      <c r="I67" s="1" t="s">
        <v>79</v>
      </c>
      <c r="J67" s="55">
        <f>(IF(E58&gt;3,(H58/(E58+2)+J66),0))</f>
        <v>0</v>
      </c>
    </row>
    <row r="68" spans="1:10" ht="15" customHeight="1" x14ac:dyDescent="0.2">
      <c r="A68" s="75" t="s">
        <v>80</v>
      </c>
      <c r="B68" s="76"/>
      <c r="C68" s="74">
        <v>0.05</v>
      </c>
      <c r="D68" s="74"/>
      <c r="E68" s="50">
        <v>0</v>
      </c>
      <c r="F68" s="51">
        <f ca="1">((100/H58)*E68)/100</f>
        <v>0</v>
      </c>
      <c r="G68" s="178"/>
      <c r="H68" s="179"/>
      <c r="I68" s="1" t="s">
        <v>81</v>
      </c>
      <c r="J68" s="54">
        <f>(IF(E58&gt;4,(H58/(E58+2)+J67),0))</f>
        <v>0</v>
      </c>
    </row>
    <row r="69" spans="1:10" ht="15" customHeight="1" x14ac:dyDescent="0.2">
      <c r="A69" s="75" t="s">
        <v>82</v>
      </c>
      <c r="B69" s="76"/>
      <c r="C69" s="74">
        <v>0.05</v>
      </c>
      <c r="D69" s="74"/>
      <c r="E69" s="50">
        <v>0</v>
      </c>
      <c r="F69" s="51">
        <f ca="1">((100/(H58))*E69)/100</f>
        <v>0</v>
      </c>
      <c r="G69" s="178"/>
      <c r="H69" s="179"/>
      <c r="I69" s="1" t="s">
        <v>83</v>
      </c>
      <c r="J69" s="54">
        <f ca="1">(IF(E58=1,(H58/(E58+3)+J64),IF(E58=0,(H58/4+J64),IF(E58&gt;1,0))))</f>
        <v>10.5</v>
      </c>
    </row>
    <row r="70" spans="1:10" ht="15.75" customHeight="1" thickBot="1" x14ac:dyDescent="0.25">
      <c r="A70" s="118" t="s">
        <v>84</v>
      </c>
      <c r="B70" s="119"/>
      <c r="C70" s="111">
        <v>0.05</v>
      </c>
      <c r="D70" s="111"/>
      <c r="E70" s="56">
        <v>0</v>
      </c>
      <c r="F70" s="57">
        <f ca="1">((100/(H58))*E70)/100</f>
        <v>0</v>
      </c>
      <c r="G70" s="180"/>
      <c r="H70" s="181"/>
      <c r="I70" s="58" t="s">
        <v>85</v>
      </c>
      <c r="J70" s="59">
        <f ca="1">(IF(E58&gt;1.5,(H58/(E58+2)+J64+MAX(0,J65-J64)+MAX(0,J66-J65)+MAX(0,J67-J66)+MAX(0,J68-J67)+MAX(0,J69-J68)),IF(E58=1,(H58/(E58+3)+J69),IF(E58=0,H58/4+J69))))</f>
        <v>14</v>
      </c>
    </row>
    <row r="71" spans="1:10" ht="12.75" customHeight="1" x14ac:dyDescent="0.2">
      <c r="A71" s="112" t="s">
        <v>270</v>
      </c>
      <c r="B71" s="113"/>
      <c r="C71" s="113"/>
      <c r="D71" s="114"/>
      <c r="E71" s="40" t="s">
        <v>59</v>
      </c>
      <c r="F71" s="40" t="s">
        <v>60</v>
      </c>
      <c r="G71" s="40" t="s">
        <v>61</v>
      </c>
      <c r="H71" s="41" t="s">
        <v>47</v>
      </c>
      <c r="I71" s="42" t="str">
        <f ca="1">(IF(G75&gt;99%,"All work completed. Please provide OC.",IF(G75&gt;89.8%,"Plinth, RCC, Brick, Plaster, Flooring, Painting work Completed. Finishing work is in process.",IF(G75&lt;94%,(IF(E75=0,"Work not yet Started.",IF(F75=25%,"Piling work in process",IF(F75=50%,"Excavation work in process",IF(F75=100%,"Excavation work Completed. ","0")))&amp;(IF(E76=0%,"",IF(E76=J77,"Footing work is process",IF(E76=J78,"Footing work Completed",IF(E76=J79,"1st Basement Completed",IF(E76=J80,"1st &amp; 2nd Basement Completed",IF(E76=J81,"1st to 3rd Basement Completed",IF(E76=J82,"1st to 4th Basement Completed",IF(E76=J83,"Plinth work is process",IF(E76=J84,"Plinth work completed","0")))))))))))&amp;(IF(E77=(F72+G72+H72),", RCC Slab",IF(E77&gt;0,", RCC upto "&amp;E77&amp;" Slab",""))&amp;(IF(E78=H72,", Brickwork",IF(E78&gt;0,", Brickwork upto "&amp;E78&amp;" Floor",""))&amp;(IF(E79=H72,", Internal Plaster",IF(E79&gt;0,", Internal Plaster upto "&amp;E79&amp;" Floor",""))&amp;(IF(E80=H72,", External Plaster",IF(E80&gt;0,", External Plaster upto "&amp;E80&amp;" Floor",""))&amp;(IF(E81=H72,", Flooring",IF(E81&gt;0,", Flooring upto "&amp;E81&amp;" Floor",""))&amp;(IF(E82=H72,", Painting",IF(E82&gt;0,", Painting upto "&amp;E82&amp;" Floor",""))&amp;(IF(E83&gt;0,", Finishing upto "&amp;E83&amp;" Floor","")&amp;(IF(E77&gt;0.5," Completed",""))))))))))))))</f>
        <v>Excavation work Completed. Plinth work completed, RCC Slab, Brickwork, Internal Plaster upto 12 Floor Completed</v>
      </c>
      <c r="J71" s="43"/>
    </row>
    <row r="72" spans="1:10" x14ac:dyDescent="0.2">
      <c r="A72" s="115"/>
      <c r="B72" s="116"/>
      <c r="C72" s="116"/>
      <c r="D72" s="117"/>
      <c r="E72" s="44">
        <v>0</v>
      </c>
      <c r="F72" s="44">
        <v>1</v>
      </c>
      <c r="G72" s="44">
        <v>0</v>
      </c>
      <c r="H72" s="45">
        <f ca="1">--TRIM(RIGHT(SUBSTITUTE(LEFT(A71,_xlfn.AGGREGATE(16,6,FIND({0,1,2,3,4,5,6,7,8,9},A71,ROW(INDIRECT("1:"&amp;LEN(A71)))),1))," ",REPT(" ",LEN(A71))),LEN(A71)))</f>
        <v>14</v>
      </c>
      <c r="I72" s="46"/>
      <c r="J72" s="47"/>
    </row>
    <row r="73" spans="1:10" ht="26.25" customHeight="1" x14ac:dyDescent="0.2">
      <c r="A73" s="62" t="s">
        <v>140</v>
      </c>
      <c r="B73" s="61"/>
      <c r="C73" s="122" t="str">
        <f ca="1">I71</f>
        <v>Excavation work Completed. Plinth work completed, RCC Slab, Brickwork, Internal Plaster upto 12 Floor Completed</v>
      </c>
      <c r="D73" s="122"/>
      <c r="E73" s="122"/>
      <c r="F73" s="122"/>
      <c r="G73" s="122"/>
      <c r="H73" s="123"/>
      <c r="I73" s="46" t="s">
        <v>141</v>
      </c>
      <c r="J73" s="47"/>
    </row>
    <row r="74" spans="1:10" x14ac:dyDescent="0.2">
      <c r="A74" s="75" t="s">
        <v>62</v>
      </c>
      <c r="B74" s="76"/>
      <c r="C74" s="124" t="s">
        <v>142</v>
      </c>
      <c r="D74" s="124"/>
      <c r="E74" s="48" t="s">
        <v>63</v>
      </c>
      <c r="F74" s="48" t="s">
        <v>64</v>
      </c>
      <c r="G74" s="125" t="s">
        <v>57</v>
      </c>
      <c r="H74" s="126"/>
      <c r="I74" s="1" t="s">
        <v>65</v>
      </c>
      <c r="J74" s="49">
        <f ca="1">H72*25%</f>
        <v>3.5</v>
      </c>
    </row>
    <row r="75" spans="1:10" ht="15" customHeight="1" x14ac:dyDescent="0.2">
      <c r="A75" s="75" t="s">
        <v>66</v>
      </c>
      <c r="B75" s="76"/>
      <c r="C75" s="74">
        <v>0</v>
      </c>
      <c r="D75" s="74"/>
      <c r="E75" s="50">
        <f ca="1">J76</f>
        <v>14</v>
      </c>
      <c r="F75" s="51">
        <f ca="1">((100/H72)*E75)/100</f>
        <v>1</v>
      </c>
      <c r="G75" s="178">
        <f ca="1">(((E76/H72*10)+(40/(F72+G72+H72)*E77)+(15/(H72)*E78)+(5/(H72)*E79)+(5/H72*E80)+(10/H72*E81)+(5/H72*E82)+(5/H72*E83)+(5/H72*E84))/100)</f>
        <v>0.69285714285714295</v>
      </c>
      <c r="H75" s="179"/>
      <c r="I75" s="1" t="s">
        <v>67</v>
      </c>
      <c r="J75" s="52">
        <f ca="1">H72*50%</f>
        <v>7</v>
      </c>
    </row>
    <row r="76" spans="1:10" ht="15" customHeight="1" x14ac:dyDescent="0.2">
      <c r="A76" s="75" t="s">
        <v>68</v>
      </c>
      <c r="B76" s="76"/>
      <c r="C76" s="74">
        <v>0.1</v>
      </c>
      <c r="D76" s="74"/>
      <c r="E76" s="53">
        <f ca="1">J84</f>
        <v>14</v>
      </c>
      <c r="F76" s="51">
        <f ca="1">((100/H72)*E76)/100</f>
        <v>1</v>
      </c>
      <c r="G76" s="178"/>
      <c r="H76" s="179"/>
      <c r="I76" s="1" t="s">
        <v>69</v>
      </c>
      <c r="J76" s="52">
        <f ca="1">H72</f>
        <v>14</v>
      </c>
    </row>
    <row r="77" spans="1:10" ht="15" customHeight="1" x14ac:dyDescent="0.2">
      <c r="A77" s="75" t="s">
        <v>70</v>
      </c>
      <c r="B77" s="76"/>
      <c r="C77" s="74">
        <v>0.4</v>
      </c>
      <c r="D77" s="74"/>
      <c r="E77" s="53">
        <v>15</v>
      </c>
      <c r="F77" s="51">
        <f ca="1">((100/(F72+G72+H72))*E77)/100</f>
        <v>1</v>
      </c>
      <c r="G77" s="178"/>
      <c r="H77" s="179"/>
      <c r="I77" s="1" t="s">
        <v>71</v>
      </c>
      <c r="J77" s="54">
        <f ca="1">(IF(E72&gt;1,(H72/(E72+2)),H72/4))</f>
        <v>3.5</v>
      </c>
    </row>
    <row r="78" spans="1:10" ht="15" customHeight="1" x14ac:dyDescent="0.2">
      <c r="A78" s="75" t="s">
        <v>72</v>
      </c>
      <c r="B78" s="76"/>
      <c r="C78" s="74">
        <v>0.15</v>
      </c>
      <c r="D78" s="74"/>
      <c r="E78" s="50">
        <v>14</v>
      </c>
      <c r="F78" s="51">
        <f ca="1">((100/H72)*E78)/100</f>
        <v>1</v>
      </c>
      <c r="G78" s="178"/>
      <c r="H78" s="179"/>
      <c r="I78" s="1" t="s">
        <v>73</v>
      </c>
      <c r="J78" s="54">
        <f ca="1">(IF(E72&gt;1,(H72/(E72+2)+J77),H72/4+J77))</f>
        <v>7</v>
      </c>
    </row>
    <row r="79" spans="1:10" ht="15" customHeight="1" x14ac:dyDescent="0.2">
      <c r="A79" s="75" t="s">
        <v>74</v>
      </c>
      <c r="B79" s="76"/>
      <c r="C79" s="74">
        <v>0.05</v>
      </c>
      <c r="D79" s="74"/>
      <c r="E79" s="50">
        <v>12</v>
      </c>
      <c r="F79" s="51">
        <f ca="1">((100/H72)*E79)/100</f>
        <v>0.85714285714285721</v>
      </c>
      <c r="G79" s="178"/>
      <c r="H79" s="179"/>
      <c r="I79" s="1" t="s">
        <v>75</v>
      </c>
      <c r="J79" s="54">
        <f>(IF(E72&gt;1,(H72/(E72+2)+J78),0))</f>
        <v>0</v>
      </c>
    </row>
    <row r="80" spans="1:10" ht="15" customHeight="1" x14ac:dyDescent="0.2">
      <c r="A80" s="75" t="s">
        <v>76</v>
      </c>
      <c r="B80" s="76"/>
      <c r="C80" s="74">
        <v>0.05</v>
      </c>
      <c r="D80" s="74"/>
      <c r="E80" s="50">
        <v>0</v>
      </c>
      <c r="F80" s="51">
        <f ca="1">((100/(H72))*E80)/100</f>
        <v>0</v>
      </c>
      <c r="G80" s="178"/>
      <c r="H80" s="179"/>
      <c r="I80" s="1" t="s">
        <v>77</v>
      </c>
      <c r="J80" s="54">
        <f>(IF(E72&gt;2,(H72/(E72+2)+J79),0))</f>
        <v>0</v>
      </c>
    </row>
    <row r="81" spans="1:10" ht="15" customHeight="1" x14ac:dyDescent="0.2">
      <c r="A81" s="75" t="s">
        <v>78</v>
      </c>
      <c r="B81" s="76"/>
      <c r="C81" s="74">
        <v>0.1</v>
      </c>
      <c r="D81" s="74"/>
      <c r="E81" s="50">
        <v>0</v>
      </c>
      <c r="F81" s="51">
        <f ca="1">((100/H72)*E81)/100</f>
        <v>0</v>
      </c>
      <c r="G81" s="178"/>
      <c r="H81" s="179"/>
      <c r="I81" s="1" t="s">
        <v>79</v>
      </c>
      <c r="J81" s="55">
        <f>(IF(E72&gt;3,(H72/(E72+2)+J80),0))</f>
        <v>0</v>
      </c>
    </row>
    <row r="82" spans="1:10" ht="15" customHeight="1" x14ac:dyDescent="0.2">
      <c r="A82" s="75" t="s">
        <v>80</v>
      </c>
      <c r="B82" s="76"/>
      <c r="C82" s="74">
        <v>0.05</v>
      </c>
      <c r="D82" s="74"/>
      <c r="E82" s="50">
        <v>0</v>
      </c>
      <c r="F82" s="51">
        <f ca="1">((100/H72)*E82)/100</f>
        <v>0</v>
      </c>
      <c r="G82" s="178"/>
      <c r="H82" s="179"/>
      <c r="I82" s="1" t="s">
        <v>81</v>
      </c>
      <c r="J82" s="54">
        <f>(IF(E72&gt;4,(H72/(E72+2)+J81),0))</f>
        <v>0</v>
      </c>
    </row>
    <row r="83" spans="1:10" ht="15" customHeight="1" x14ac:dyDescent="0.2">
      <c r="A83" s="75" t="s">
        <v>82</v>
      </c>
      <c r="B83" s="76"/>
      <c r="C83" s="74">
        <v>0.05</v>
      </c>
      <c r="D83" s="74"/>
      <c r="E83" s="50">
        <v>0</v>
      </c>
      <c r="F83" s="51">
        <f ca="1">((100/(H72))*E83)/100</f>
        <v>0</v>
      </c>
      <c r="G83" s="178"/>
      <c r="H83" s="179"/>
      <c r="I83" s="1" t="s">
        <v>83</v>
      </c>
      <c r="J83" s="54">
        <f ca="1">(IF(E72=1,(H72/(E72+3)+J78),IF(E72=0,(H72/4+J78),IF(E72&gt;1,0))))</f>
        <v>10.5</v>
      </c>
    </row>
    <row r="84" spans="1:10" ht="15.75" customHeight="1" thickBot="1" x14ac:dyDescent="0.25">
      <c r="A84" s="118" t="s">
        <v>84</v>
      </c>
      <c r="B84" s="119"/>
      <c r="C84" s="111">
        <v>0.05</v>
      </c>
      <c r="D84" s="111"/>
      <c r="E84" s="56">
        <v>0</v>
      </c>
      <c r="F84" s="57">
        <f ca="1">((100/(H72))*E84)/100</f>
        <v>0</v>
      </c>
      <c r="G84" s="180"/>
      <c r="H84" s="181"/>
      <c r="I84" s="58" t="s">
        <v>85</v>
      </c>
      <c r="J84" s="59">
        <f ca="1">(IF(E72&gt;1.5,(H72/(E72+2)+J78+MAX(0,J79-J78)+MAX(0,J80-J79)+MAX(0,J81-J80)+MAX(0,J82-J81)+MAX(0,J83-J82)),IF(E72=1,(H72/(E72+3)+J83),IF(E72=0,H72/4+J83))))</f>
        <v>14</v>
      </c>
    </row>
    <row r="85" spans="1:10" ht="28.5" customHeight="1" x14ac:dyDescent="0.2">
      <c r="A85" s="120" t="s">
        <v>26</v>
      </c>
      <c r="B85" s="121"/>
      <c r="C85" s="191" t="s">
        <v>116</v>
      </c>
      <c r="D85" s="191"/>
      <c r="E85" s="191"/>
      <c r="F85" s="191"/>
      <c r="G85" s="191"/>
      <c r="H85" s="191"/>
    </row>
    <row r="86" spans="1:10" x14ac:dyDescent="0.2">
      <c r="A86" s="189" t="s">
        <v>27</v>
      </c>
      <c r="B86" s="189"/>
      <c r="C86" s="189"/>
      <c r="D86" s="189"/>
      <c r="E86" s="189"/>
      <c r="F86" s="189"/>
      <c r="G86" s="189"/>
      <c r="H86" s="189"/>
    </row>
    <row r="87" spans="1:10" x14ac:dyDescent="0.2">
      <c r="A87" s="107" t="s">
        <v>28</v>
      </c>
      <c r="B87" s="108"/>
      <c r="C87" s="102" t="s">
        <v>51</v>
      </c>
      <c r="D87" s="103"/>
      <c r="E87" s="188" t="s">
        <v>29</v>
      </c>
      <c r="F87" s="188"/>
      <c r="G87" s="69" t="s">
        <v>18</v>
      </c>
      <c r="H87" s="69" t="s">
        <v>52</v>
      </c>
    </row>
    <row r="88" spans="1:10" x14ac:dyDescent="0.2">
      <c r="A88" s="107" t="s">
        <v>30</v>
      </c>
      <c r="B88" s="108"/>
      <c r="C88" s="102" t="s">
        <v>50</v>
      </c>
      <c r="D88" s="103"/>
      <c r="E88" s="188" t="s">
        <v>31</v>
      </c>
      <c r="F88" s="188"/>
      <c r="G88" s="69" t="s">
        <v>18</v>
      </c>
      <c r="H88" s="69" t="s">
        <v>53</v>
      </c>
    </row>
    <row r="89" spans="1:10" x14ac:dyDescent="0.2">
      <c r="A89" s="107" t="s">
        <v>32</v>
      </c>
      <c r="B89" s="108"/>
      <c r="C89" s="102" t="s">
        <v>271</v>
      </c>
      <c r="D89" s="103"/>
      <c r="E89" s="188" t="s">
        <v>33</v>
      </c>
      <c r="F89" s="188"/>
      <c r="G89" s="69" t="s">
        <v>18</v>
      </c>
      <c r="H89" s="69" t="s">
        <v>52</v>
      </c>
    </row>
    <row r="90" spans="1:10" x14ac:dyDescent="0.2">
      <c r="A90" s="107" t="s">
        <v>34</v>
      </c>
      <c r="B90" s="108"/>
      <c r="C90" s="102" t="s">
        <v>125</v>
      </c>
      <c r="D90" s="103"/>
      <c r="E90" s="188" t="s">
        <v>35</v>
      </c>
      <c r="F90" s="188"/>
      <c r="G90" s="69" t="s">
        <v>18</v>
      </c>
      <c r="H90" s="69" t="s">
        <v>52</v>
      </c>
    </row>
    <row r="91" spans="1:10" x14ac:dyDescent="0.2">
      <c r="A91" s="107" t="s">
        <v>36</v>
      </c>
      <c r="B91" s="108"/>
      <c r="C91" s="102" t="s">
        <v>130</v>
      </c>
      <c r="D91" s="103"/>
      <c r="E91" s="188" t="s">
        <v>37</v>
      </c>
      <c r="F91" s="188"/>
      <c r="G91" s="69" t="s">
        <v>18</v>
      </c>
      <c r="H91" s="69" t="s">
        <v>53</v>
      </c>
    </row>
    <row r="92" spans="1:10" x14ac:dyDescent="0.2">
      <c r="A92" s="107" t="s">
        <v>38</v>
      </c>
      <c r="B92" s="108"/>
      <c r="C92" s="102" t="s">
        <v>143</v>
      </c>
      <c r="D92" s="103"/>
      <c r="E92" s="188" t="s">
        <v>39</v>
      </c>
      <c r="F92" s="188"/>
      <c r="G92" s="69" t="s">
        <v>18</v>
      </c>
      <c r="H92" s="69" t="s">
        <v>53</v>
      </c>
    </row>
    <row r="93" spans="1:10" x14ac:dyDescent="0.2">
      <c r="A93" s="107" t="s">
        <v>40</v>
      </c>
      <c r="B93" s="108"/>
      <c r="C93" s="102" t="s">
        <v>126</v>
      </c>
      <c r="D93" s="103"/>
      <c r="E93" s="188" t="s">
        <v>41</v>
      </c>
      <c r="F93" s="188"/>
      <c r="G93" s="69" t="s">
        <v>18</v>
      </c>
      <c r="H93" s="69" t="s">
        <v>53</v>
      </c>
    </row>
    <row r="94" spans="1:10" ht="38.25" customHeight="1" x14ac:dyDescent="0.2">
      <c r="A94" s="214" t="s">
        <v>42</v>
      </c>
      <c r="B94" s="215"/>
      <c r="C94" s="102" t="s">
        <v>129</v>
      </c>
      <c r="D94" s="103"/>
      <c r="E94" s="189" t="s">
        <v>43</v>
      </c>
      <c r="F94" s="189"/>
      <c r="G94" s="188" t="s">
        <v>53</v>
      </c>
      <c r="H94" s="188"/>
    </row>
    <row r="95" spans="1:10" x14ac:dyDescent="0.2">
      <c r="A95" s="214" t="s">
        <v>44</v>
      </c>
      <c r="B95" s="215"/>
      <c r="C95" s="102" t="s">
        <v>55</v>
      </c>
      <c r="D95" s="103"/>
      <c r="E95" s="189" t="s">
        <v>45</v>
      </c>
      <c r="F95" s="189"/>
      <c r="G95" s="188" t="s">
        <v>54</v>
      </c>
      <c r="H95" s="188"/>
    </row>
    <row r="96" spans="1:10" hidden="1" x14ac:dyDescent="0.2">
      <c r="A96" s="104" t="s">
        <v>199</v>
      </c>
      <c r="B96" s="105"/>
      <c r="C96" s="105"/>
      <c r="D96" s="105"/>
      <c r="E96" s="105"/>
      <c r="F96" s="105"/>
      <c r="G96" s="105"/>
      <c r="H96" s="106"/>
    </row>
    <row r="97" spans="1:11" ht="25.5" hidden="1" customHeight="1" x14ac:dyDescent="0.2">
      <c r="A97" s="87" t="s">
        <v>200</v>
      </c>
      <c r="B97" s="87"/>
      <c r="C97" s="77" t="s">
        <v>201</v>
      </c>
      <c r="D97" s="78"/>
      <c r="E97" s="87" t="s">
        <v>202</v>
      </c>
      <c r="F97" s="87"/>
      <c r="G97" s="87" t="s">
        <v>203</v>
      </c>
      <c r="H97" s="87"/>
    </row>
    <row r="98" spans="1:11" hidden="1" x14ac:dyDescent="0.2">
      <c r="A98" s="98" t="s">
        <v>204</v>
      </c>
      <c r="B98" s="98"/>
      <c r="C98" s="216"/>
      <c r="D98" s="217"/>
      <c r="E98" s="109"/>
      <c r="F98" s="110"/>
      <c r="G98" s="109"/>
      <c r="H98" s="110"/>
    </row>
    <row r="99" spans="1:11" hidden="1" x14ac:dyDescent="0.2">
      <c r="A99" s="87" t="s">
        <v>205</v>
      </c>
      <c r="B99" s="87"/>
      <c r="C99" s="94">
        <f>SUM(C98)</f>
        <v>0</v>
      </c>
      <c r="D99" s="95"/>
      <c r="E99" s="99">
        <f>SUM(E98)</f>
        <v>0</v>
      </c>
      <c r="F99" s="100"/>
      <c r="G99" s="99">
        <f>SUM(G98)</f>
        <v>0</v>
      </c>
      <c r="H99" s="100"/>
    </row>
    <row r="100" spans="1:11" x14ac:dyDescent="0.2">
      <c r="A100" s="87" t="s">
        <v>206</v>
      </c>
      <c r="B100" s="87"/>
      <c r="C100" s="87"/>
      <c r="D100" s="87"/>
      <c r="E100" s="87"/>
      <c r="F100" s="87"/>
      <c r="G100" s="87"/>
      <c r="H100" s="87"/>
    </row>
    <row r="101" spans="1:11" x14ac:dyDescent="0.2">
      <c r="A101" s="87" t="s">
        <v>200</v>
      </c>
      <c r="B101" s="87"/>
      <c r="C101" s="77" t="s">
        <v>201</v>
      </c>
      <c r="D101" s="78"/>
      <c r="E101" s="87" t="s">
        <v>202</v>
      </c>
      <c r="F101" s="87"/>
      <c r="G101" s="87" t="s">
        <v>203</v>
      </c>
      <c r="H101" s="87"/>
    </row>
    <row r="102" spans="1:11" x14ac:dyDescent="0.2">
      <c r="A102" s="98" t="s">
        <v>274</v>
      </c>
      <c r="B102" s="98"/>
      <c r="C102" s="92">
        <f>COUNT(D129:D134)+COUNT(D142:D151)*12+COUNT(D155:D159,D161:D164)*2</f>
        <v>144</v>
      </c>
      <c r="D102" s="93"/>
      <c r="E102" s="92">
        <f t="shared" ref="E102" si="0">SUM(F129:F134)+SUM(F142:F151)*12+SUM(F155:F159,F161:F164)*2</f>
        <v>49761.810539999991</v>
      </c>
      <c r="F102" s="93"/>
      <c r="G102" s="92">
        <f t="shared" ref="G102" si="1">SUM(H129:H134)+SUM(H142:H151)*12+SUM(H155:H159,H161:H164)*2</f>
        <v>74642.715810000009</v>
      </c>
      <c r="H102" s="93"/>
    </row>
    <row r="103" spans="1:11" x14ac:dyDescent="0.2">
      <c r="A103" s="98" t="s">
        <v>275</v>
      </c>
      <c r="B103" s="98"/>
      <c r="C103" s="92">
        <f>COUNT(D169:D174)+COUNT(D176:D185)*12+COUNT(D187:D191,D193:D196)*2</f>
        <v>144</v>
      </c>
      <c r="D103" s="93"/>
      <c r="E103" s="92">
        <f t="shared" ref="E103" si="2">SUM(F169:F174)+SUM(F176:F185)*12+SUM(F187:F191,F193:F196)*2</f>
        <v>49761.810539999991</v>
      </c>
      <c r="F103" s="93"/>
      <c r="G103" s="92">
        <f t="shared" ref="G103" si="3">SUM(H169:H174)+SUM(H176:H185)*12+SUM(H187:H191,H193:H196)*2</f>
        <v>74642.715810000009</v>
      </c>
      <c r="H103" s="93"/>
    </row>
    <row r="104" spans="1:11" x14ac:dyDescent="0.2">
      <c r="A104" s="87" t="s">
        <v>205</v>
      </c>
      <c r="B104" s="87"/>
      <c r="C104" s="94">
        <f>SUM(C102:C103)</f>
        <v>288</v>
      </c>
      <c r="D104" s="95"/>
      <c r="E104" s="99">
        <f>SUM(E102:E103)</f>
        <v>99523.621079999983</v>
      </c>
      <c r="F104" s="100"/>
      <c r="G104" s="99">
        <f>SUM(G102:G103)</f>
        <v>149285.43162000002</v>
      </c>
      <c r="H104" s="100"/>
    </row>
    <row r="105" spans="1:11" hidden="1" x14ac:dyDescent="0.2">
      <c r="A105" s="87" t="s">
        <v>207</v>
      </c>
      <c r="B105" s="87"/>
      <c r="C105" s="77">
        <f>C99+C104</f>
        <v>288</v>
      </c>
      <c r="D105" s="78"/>
      <c r="E105" s="101">
        <f>E99+E104</f>
        <v>99523.621079999983</v>
      </c>
      <c r="F105" s="101"/>
      <c r="G105" s="101">
        <f>G99+G104</f>
        <v>149285.43162000002</v>
      </c>
      <c r="H105" s="101"/>
    </row>
    <row r="106" spans="1:11" ht="15.75" customHeight="1" x14ac:dyDescent="0.2">
      <c r="A106" s="87" t="s">
        <v>46</v>
      </c>
      <c r="B106" s="87"/>
      <c r="C106" s="87"/>
      <c r="D106" s="87"/>
      <c r="E106" s="87"/>
      <c r="F106" s="87"/>
      <c r="G106" s="87"/>
      <c r="H106" s="87"/>
    </row>
    <row r="107" spans="1:11" x14ac:dyDescent="0.2">
      <c r="A107" s="87" t="s">
        <v>241</v>
      </c>
      <c r="B107" s="87"/>
      <c r="C107" s="87"/>
      <c r="D107" s="87"/>
      <c r="E107" s="87"/>
      <c r="F107" s="87"/>
      <c r="G107" s="87"/>
      <c r="H107" s="87"/>
      <c r="I107" s="6" t="s">
        <v>242</v>
      </c>
      <c r="K107" s="17">
        <v>10.763999999999999</v>
      </c>
    </row>
    <row r="108" spans="1:11" ht="39" hidden="1" customHeight="1" x14ac:dyDescent="0.2">
      <c r="A108" s="96" t="s">
        <v>218</v>
      </c>
      <c r="B108" s="88" t="s">
        <v>219</v>
      </c>
      <c r="C108" s="96" t="s">
        <v>132</v>
      </c>
      <c r="D108" s="88" t="s">
        <v>213</v>
      </c>
      <c r="E108" s="88" t="s">
        <v>216</v>
      </c>
      <c r="F108" s="96" t="s">
        <v>214</v>
      </c>
      <c r="G108" s="20" t="s">
        <v>215</v>
      </c>
      <c r="H108" s="20" t="s">
        <v>144</v>
      </c>
    </row>
    <row r="109" spans="1:11" hidden="1" x14ac:dyDescent="0.2">
      <c r="A109" s="97"/>
      <c r="B109" s="89"/>
      <c r="C109" s="97"/>
      <c r="D109" s="89"/>
      <c r="E109" s="89"/>
      <c r="F109" s="97"/>
      <c r="G109" s="21"/>
      <c r="H109" s="21">
        <v>0.45</v>
      </c>
    </row>
    <row r="110" spans="1:11" hidden="1" x14ac:dyDescent="0.2">
      <c r="A110" s="73" t="s">
        <v>274</v>
      </c>
      <c r="B110" s="73"/>
      <c r="C110" s="73"/>
      <c r="D110" s="73"/>
      <c r="E110" s="73"/>
      <c r="F110" s="73"/>
      <c r="G110" s="73"/>
      <c r="H110" s="73"/>
    </row>
    <row r="111" spans="1:11" hidden="1" x14ac:dyDescent="0.2">
      <c r="A111" s="73" t="s">
        <v>210</v>
      </c>
      <c r="B111" s="73"/>
      <c r="C111" s="73"/>
      <c r="D111" s="73"/>
      <c r="E111" s="73"/>
      <c r="F111" s="73"/>
      <c r="G111" s="73"/>
      <c r="H111" s="73"/>
    </row>
    <row r="112" spans="1:11" hidden="1" x14ac:dyDescent="0.2">
      <c r="A112" s="70">
        <v>1</v>
      </c>
      <c r="B112" s="72"/>
      <c r="C112" s="17" t="s">
        <v>217</v>
      </c>
      <c r="D112" s="17"/>
      <c r="E112" s="17"/>
      <c r="F112" s="18">
        <f>D112+(IF(E112&lt;201,E112,IF(E112&lt;301,E112/2,E112/3)))</f>
        <v>0</v>
      </c>
      <c r="G112" s="18"/>
      <c r="H112" s="17">
        <f t="shared" ref="H112:H123" si="4">F112*(($H$109)+1)+(IF(G112&lt;101,G112,IF(G112&lt;201,G112/2,IF(G112&lt;=301,G112/3,G112/4))))</f>
        <v>0</v>
      </c>
    </row>
    <row r="113" spans="1:8" hidden="1" x14ac:dyDescent="0.2">
      <c r="A113" s="70">
        <f>A112+1</f>
        <v>2</v>
      </c>
      <c r="B113" s="72"/>
      <c r="C113" s="17" t="s">
        <v>217</v>
      </c>
      <c r="D113" s="17"/>
      <c r="E113" s="17"/>
      <c r="F113" s="18">
        <f t="shared" ref="F113:F123" si="5">D113+(IF(E113&lt;201,E113,IF(E113&lt;301,E113/2,E113/3)))</f>
        <v>0</v>
      </c>
      <c r="G113" s="18"/>
      <c r="H113" s="17">
        <f t="shared" si="4"/>
        <v>0</v>
      </c>
    </row>
    <row r="114" spans="1:8" hidden="1" x14ac:dyDescent="0.2">
      <c r="A114" s="70">
        <f t="shared" ref="A114:A123" si="6">A113+1</f>
        <v>3</v>
      </c>
      <c r="B114" s="72"/>
      <c r="C114" s="17" t="s">
        <v>217</v>
      </c>
      <c r="D114" s="17"/>
      <c r="E114" s="17"/>
      <c r="F114" s="18">
        <f t="shared" si="5"/>
        <v>0</v>
      </c>
      <c r="G114" s="18"/>
      <c r="H114" s="17">
        <f t="shared" si="4"/>
        <v>0</v>
      </c>
    </row>
    <row r="115" spans="1:8" hidden="1" x14ac:dyDescent="0.2">
      <c r="A115" s="70">
        <f t="shared" si="6"/>
        <v>4</v>
      </c>
      <c r="B115" s="72"/>
      <c r="C115" s="17" t="s">
        <v>217</v>
      </c>
      <c r="D115" s="17"/>
      <c r="E115" s="17"/>
      <c r="F115" s="18">
        <f t="shared" si="5"/>
        <v>0</v>
      </c>
      <c r="G115" s="18"/>
      <c r="H115" s="17">
        <f t="shared" si="4"/>
        <v>0</v>
      </c>
    </row>
    <row r="116" spans="1:8" hidden="1" x14ac:dyDescent="0.2">
      <c r="A116" s="70">
        <f t="shared" si="6"/>
        <v>5</v>
      </c>
      <c r="B116" s="72"/>
      <c r="C116" s="17" t="s">
        <v>217</v>
      </c>
      <c r="D116" s="17"/>
      <c r="E116" s="17"/>
      <c r="F116" s="18">
        <f t="shared" si="5"/>
        <v>0</v>
      </c>
      <c r="G116" s="18"/>
      <c r="H116" s="17">
        <f t="shared" si="4"/>
        <v>0</v>
      </c>
    </row>
    <row r="117" spans="1:8" hidden="1" x14ac:dyDescent="0.2">
      <c r="A117" s="70">
        <f t="shared" si="6"/>
        <v>6</v>
      </c>
      <c r="B117" s="72"/>
      <c r="C117" s="17" t="s">
        <v>217</v>
      </c>
      <c r="D117" s="17"/>
      <c r="E117" s="17"/>
      <c r="F117" s="18">
        <f t="shared" si="5"/>
        <v>0</v>
      </c>
      <c r="G117" s="18"/>
      <c r="H117" s="17">
        <f t="shared" si="4"/>
        <v>0</v>
      </c>
    </row>
    <row r="118" spans="1:8" hidden="1" x14ac:dyDescent="0.2">
      <c r="A118" s="70">
        <f t="shared" si="6"/>
        <v>7</v>
      </c>
      <c r="B118" s="72"/>
      <c r="C118" s="17" t="s">
        <v>217</v>
      </c>
      <c r="D118" s="17"/>
      <c r="E118" s="17"/>
      <c r="F118" s="18">
        <f t="shared" si="5"/>
        <v>0</v>
      </c>
      <c r="G118" s="18"/>
      <c r="H118" s="17">
        <f t="shared" si="4"/>
        <v>0</v>
      </c>
    </row>
    <row r="119" spans="1:8" hidden="1" x14ac:dyDescent="0.2">
      <c r="A119" s="70">
        <f t="shared" si="6"/>
        <v>8</v>
      </c>
      <c r="B119" s="72"/>
      <c r="C119" s="17" t="s">
        <v>217</v>
      </c>
      <c r="D119" s="17"/>
      <c r="E119" s="17"/>
      <c r="F119" s="18">
        <f t="shared" si="5"/>
        <v>0</v>
      </c>
      <c r="G119" s="18"/>
      <c r="H119" s="17">
        <f t="shared" si="4"/>
        <v>0</v>
      </c>
    </row>
    <row r="120" spans="1:8" hidden="1" x14ac:dyDescent="0.2">
      <c r="A120" s="70">
        <f t="shared" si="6"/>
        <v>9</v>
      </c>
      <c r="B120" s="72"/>
      <c r="C120" s="17" t="s">
        <v>217</v>
      </c>
      <c r="D120" s="17"/>
      <c r="E120" s="17"/>
      <c r="F120" s="18">
        <f t="shared" si="5"/>
        <v>0</v>
      </c>
      <c r="G120" s="18"/>
      <c r="H120" s="17">
        <f t="shared" si="4"/>
        <v>0</v>
      </c>
    </row>
    <row r="121" spans="1:8" hidden="1" x14ac:dyDescent="0.2">
      <c r="A121" s="70">
        <f t="shared" si="6"/>
        <v>10</v>
      </c>
      <c r="B121" s="72"/>
      <c r="C121" s="17" t="s">
        <v>217</v>
      </c>
      <c r="D121" s="17"/>
      <c r="E121" s="17"/>
      <c r="F121" s="18">
        <f t="shared" si="5"/>
        <v>0</v>
      </c>
      <c r="G121" s="18"/>
      <c r="H121" s="17">
        <f t="shared" si="4"/>
        <v>0</v>
      </c>
    </row>
    <row r="122" spans="1:8" hidden="1" x14ac:dyDescent="0.2">
      <c r="A122" s="70">
        <f t="shared" si="6"/>
        <v>11</v>
      </c>
      <c r="B122" s="72"/>
      <c r="C122" s="17" t="s">
        <v>217</v>
      </c>
      <c r="D122" s="17"/>
      <c r="E122" s="17"/>
      <c r="F122" s="18">
        <f t="shared" si="5"/>
        <v>0</v>
      </c>
      <c r="G122" s="18"/>
      <c r="H122" s="17">
        <f t="shared" si="4"/>
        <v>0</v>
      </c>
    </row>
    <row r="123" spans="1:8" hidden="1" x14ac:dyDescent="0.2">
      <c r="A123" s="70">
        <f t="shared" si="6"/>
        <v>12</v>
      </c>
      <c r="B123" s="72"/>
      <c r="C123" s="17" t="s">
        <v>217</v>
      </c>
      <c r="D123" s="17"/>
      <c r="E123" s="17"/>
      <c r="F123" s="18">
        <f t="shared" si="5"/>
        <v>0</v>
      </c>
      <c r="G123" s="18"/>
      <c r="H123" s="17">
        <f t="shared" si="4"/>
        <v>0</v>
      </c>
    </row>
    <row r="124" spans="1:8" x14ac:dyDescent="0.2">
      <c r="A124" s="70"/>
      <c r="B124" s="71"/>
      <c r="C124" s="71"/>
      <c r="D124" s="71"/>
      <c r="E124" s="71"/>
      <c r="F124" s="71"/>
      <c r="G124" s="71"/>
      <c r="H124" s="72"/>
    </row>
    <row r="125" spans="1:8" ht="39" customHeight="1" x14ac:dyDescent="0.2">
      <c r="A125" s="96" t="s">
        <v>211</v>
      </c>
      <c r="B125" s="90" t="s">
        <v>212</v>
      </c>
      <c r="C125" s="96" t="s">
        <v>132</v>
      </c>
      <c r="D125" s="90" t="s">
        <v>213</v>
      </c>
      <c r="E125" s="90" t="s">
        <v>245</v>
      </c>
      <c r="F125" s="96" t="s">
        <v>214</v>
      </c>
      <c r="G125" s="20" t="s">
        <v>215</v>
      </c>
      <c r="H125" s="20" t="s">
        <v>144</v>
      </c>
    </row>
    <row r="126" spans="1:8" x14ac:dyDescent="0.2">
      <c r="A126" s="97"/>
      <c r="B126" s="91"/>
      <c r="C126" s="97"/>
      <c r="D126" s="91"/>
      <c r="E126" s="91"/>
      <c r="F126" s="97"/>
      <c r="G126" s="21"/>
      <c r="H126" s="21">
        <v>0.5</v>
      </c>
    </row>
    <row r="127" spans="1:8" x14ac:dyDescent="0.2">
      <c r="A127" s="73" t="s">
        <v>274</v>
      </c>
      <c r="B127" s="73"/>
      <c r="C127" s="73"/>
      <c r="D127" s="73"/>
      <c r="E127" s="73"/>
      <c r="F127" s="73"/>
      <c r="G127" s="73"/>
      <c r="H127" s="73"/>
    </row>
    <row r="128" spans="1:8" x14ac:dyDescent="0.2">
      <c r="A128" s="73" t="s">
        <v>243</v>
      </c>
      <c r="B128" s="73"/>
      <c r="C128" s="73"/>
      <c r="D128" s="73"/>
      <c r="E128" s="73"/>
      <c r="F128" s="73"/>
      <c r="G128" s="73"/>
      <c r="H128" s="73"/>
    </row>
    <row r="129" spans="1:9" x14ac:dyDescent="0.2">
      <c r="A129" s="70">
        <v>1</v>
      </c>
      <c r="B129" s="72"/>
      <c r="C129" s="17" t="s">
        <v>56</v>
      </c>
      <c r="D129" s="66">
        <f t="shared" ref="D129:D134" si="7">(29.84)*10.764</f>
        <v>321.19775999999996</v>
      </c>
      <c r="E129" s="17">
        <v>0</v>
      </c>
      <c r="F129" s="18">
        <f>D129+E129</f>
        <v>321.19775999999996</v>
      </c>
      <c r="G129" s="18">
        <v>0</v>
      </c>
      <c r="H129" s="18">
        <f>F129*(($H$126)+1)+(IF(G129&lt;101,G129,IF(G129&lt;201,G129/2,IF(G129&lt;=301,G129/3,G129/4))))</f>
        <v>481.79663999999991</v>
      </c>
      <c r="I129" s="65">
        <f>3.3*3.05+(1.95+2.74)*2.83+1.2*1.5+1.39*1.05+1.5*1.2</f>
        <v>28.397200000000002</v>
      </c>
    </row>
    <row r="130" spans="1:9" x14ac:dyDescent="0.2">
      <c r="A130" s="70">
        <f>A129+1</f>
        <v>2</v>
      </c>
      <c r="B130" s="72"/>
      <c r="C130" s="17" t="s">
        <v>56</v>
      </c>
      <c r="D130" s="66">
        <f t="shared" si="7"/>
        <v>321.19775999999996</v>
      </c>
      <c r="E130" s="17">
        <v>0</v>
      </c>
      <c r="F130" s="18">
        <f t="shared" ref="F130:F140" si="8">D130+E130</f>
        <v>321.19775999999996</v>
      </c>
      <c r="G130" s="18">
        <v>0</v>
      </c>
      <c r="H130" s="18">
        <f t="shared" ref="H130:H140" si="9">F130*(($H$126)+1)+(IF(G130&lt;101,G130,IF(G130&lt;201,G130/2,IF(G130&lt;=301,G130/3,G130/4))))</f>
        <v>481.79663999999991</v>
      </c>
    </row>
    <row r="131" spans="1:9" x14ac:dyDescent="0.2">
      <c r="A131" s="70">
        <f t="shared" ref="A131:A140" si="10">A130+1</f>
        <v>3</v>
      </c>
      <c r="B131" s="72"/>
      <c r="C131" s="17" t="s">
        <v>56</v>
      </c>
      <c r="D131" s="66">
        <f t="shared" si="7"/>
        <v>321.19775999999996</v>
      </c>
      <c r="E131" s="17">
        <v>0</v>
      </c>
      <c r="F131" s="18">
        <f t="shared" si="8"/>
        <v>321.19775999999996</v>
      </c>
      <c r="G131" s="18">
        <v>0</v>
      </c>
      <c r="H131" s="18">
        <f t="shared" si="9"/>
        <v>481.79663999999991</v>
      </c>
    </row>
    <row r="132" spans="1:9" x14ac:dyDescent="0.2">
      <c r="A132" s="70">
        <f t="shared" si="10"/>
        <v>4</v>
      </c>
      <c r="B132" s="72"/>
      <c r="C132" s="17" t="s">
        <v>56</v>
      </c>
      <c r="D132" s="66">
        <f t="shared" si="7"/>
        <v>321.19775999999996</v>
      </c>
      <c r="E132" s="17">
        <v>0</v>
      </c>
      <c r="F132" s="18">
        <f t="shared" si="8"/>
        <v>321.19775999999996</v>
      </c>
      <c r="G132" s="18">
        <v>0</v>
      </c>
      <c r="H132" s="18">
        <f t="shared" si="9"/>
        <v>481.79663999999991</v>
      </c>
    </row>
    <row r="133" spans="1:9" x14ac:dyDescent="0.2">
      <c r="A133" s="70">
        <f t="shared" si="10"/>
        <v>5</v>
      </c>
      <c r="B133" s="72"/>
      <c r="C133" s="17" t="s">
        <v>56</v>
      </c>
      <c r="D133" s="66">
        <f t="shared" si="7"/>
        <v>321.19775999999996</v>
      </c>
      <c r="E133" s="17">
        <v>0</v>
      </c>
      <c r="F133" s="18">
        <f t="shared" si="8"/>
        <v>321.19775999999996</v>
      </c>
      <c r="G133" s="18">
        <v>0</v>
      </c>
      <c r="H133" s="18">
        <f t="shared" si="9"/>
        <v>481.79663999999991</v>
      </c>
    </row>
    <row r="134" spans="1:9" x14ac:dyDescent="0.2">
      <c r="A134" s="70">
        <f t="shared" si="10"/>
        <v>6</v>
      </c>
      <c r="B134" s="72"/>
      <c r="C134" s="17" t="s">
        <v>56</v>
      </c>
      <c r="D134" s="66">
        <f t="shared" si="7"/>
        <v>321.19775999999996</v>
      </c>
      <c r="E134" s="17">
        <v>0</v>
      </c>
      <c r="F134" s="18">
        <f t="shared" si="8"/>
        <v>321.19775999999996</v>
      </c>
      <c r="G134" s="18">
        <v>0</v>
      </c>
      <c r="H134" s="18">
        <f t="shared" si="9"/>
        <v>481.79663999999991</v>
      </c>
    </row>
    <row r="135" spans="1:9" hidden="1" x14ac:dyDescent="0.2">
      <c r="A135" s="70">
        <f t="shared" si="10"/>
        <v>7</v>
      </c>
      <c r="B135" s="72"/>
      <c r="C135" s="17" t="s">
        <v>56</v>
      </c>
      <c r="D135" s="17"/>
      <c r="E135" s="17"/>
      <c r="F135" s="18">
        <f t="shared" si="8"/>
        <v>0</v>
      </c>
      <c r="G135" s="18"/>
      <c r="H135" s="17">
        <f t="shared" si="9"/>
        <v>0</v>
      </c>
    </row>
    <row r="136" spans="1:9" hidden="1" x14ac:dyDescent="0.2">
      <c r="A136" s="70">
        <f t="shared" si="10"/>
        <v>8</v>
      </c>
      <c r="B136" s="72"/>
      <c r="C136" s="17" t="s">
        <v>56</v>
      </c>
      <c r="D136" s="17"/>
      <c r="E136" s="17"/>
      <c r="F136" s="18">
        <f t="shared" si="8"/>
        <v>0</v>
      </c>
      <c r="G136" s="18"/>
      <c r="H136" s="17">
        <f t="shared" si="9"/>
        <v>0</v>
      </c>
    </row>
    <row r="137" spans="1:9" hidden="1" x14ac:dyDescent="0.2">
      <c r="A137" s="70">
        <f t="shared" si="10"/>
        <v>9</v>
      </c>
      <c r="B137" s="72"/>
      <c r="C137" s="17" t="s">
        <v>56</v>
      </c>
      <c r="D137" s="17"/>
      <c r="E137" s="17"/>
      <c r="F137" s="18">
        <f t="shared" si="8"/>
        <v>0</v>
      </c>
      <c r="G137" s="18"/>
      <c r="H137" s="17">
        <f t="shared" si="9"/>
        <v>0</v>
      </c>
    </row>
    <row r="138" spans="1:9" hidden="1" x14ac:dyDescent="0.2">
      <c r="A138" s="70">
        <f t="shared" si="10"/>
        <v>10</v>
      </c>
      <c r="B138" s="72"/>
      <c r="C138" s="17" t="s">
        <v>56</v>
      </c>
      <c r="D138" s="17"/>
      <c r="E138" s="17"/>
      <c r="F138" s="18">
        <f t="shared" si="8"/>
        <v>0</v>
      </c>
      <c r="G138" s="18"/>
      <c r="H138" s="17">
        <f t="shared" si="9"/>
        <v>0</v>
      </c>
    </row>
    <row r="139" spans="1:9" hidden="1" x14ac:dyDescent="0.2">
      <c r="A139" s="70">
        <f t="shared" si="10"/>
        <v>11</v>
      </c>
      <c r="B139" s="72"/>
      <c r="C139" s="17" t="s">
        <v>56</v>
      </c>
      <c r="D139" s="17"/>
      <c r="E139" s="17"/>
      <c r="F139" s="18">
        <f t="shared" si="8"/>
        <v>0</v>
      </c>
      <c r="G139" s="18"/>
      <c r="H139" s="17">
        <f t="shared" si="9"/>
        <v>0</v>
      </c>
    </row>
    <row r="140" spans="1:9" hidden="1" x14ac:dyDescent="0.2">
      <c r="A140" s="70">
        <f t="shared" si="10"/>
        <v>12</v>
      </c>
      <c r="B140" s="72"/>
      <c r="C140" s="17" t="s">
        <v>56</v>
      </c>
      <c r="D140" s="17"/>
      <c r="E140" s="17"/>
      <c r="F140" s="18">
        <f t="shared" si="8"/>
        <v>0</v>
      </c>
      <c r="G140" s="18"/>
      <c r="H140" s="17">
        <f t="shared" si="9"/>
        <v>0</v>
      </c>
    </row>
    <row r="141" spans="1:9" x14ac:dyDescent="0.2">
      <c r="A141" s="73" t="s">
        <v>276</v>
      </c>
      <c r="B141" s="73"/>
      <c r="C141" s="73"/>
      <c r="D141" s="73"/>
      <c r="E141" s="73"/>
      <c r="F141" s="73"/>
      <c r="G141" s="73"/>
      <c r="H141" s="73"/>
    </row>
    <row r="142" spans="1:9" x14ac:dyDescent="0.2">
      <c r="A142" s="70">
        <v>1</v>
      </c>
      <c r="B142" s="72"/>
      <c r="C142" s="17" t="s">
        <v>56</v>
      </c>
      <c r="D142" s="66">
        <f>(29.84)*10.764</f>
        <v>321.19775999999996</v>
      </c>
      <c r="E142" s="18">
        <f>((1.2+1.95)*0.75)*10.764</f>
        <v>25.429949999999998</v>
      </c>
      <c r="F142" s="18">
        <f>D142+E142</f>
        <v>346.62770999999998</v>
      </c>
      <c r="G142" s="18">
        <v>0</v>
      </c>
      <c r="H142" s="18">
        <f>F142*(($H$126)+1)+(IF(G142&lt;101,G142,IF(G142&lt;201,G142/2,IF(G142&lt;=301,G142/3,G142/4))))</f>
        <v>519.94156499999997</v>
      </c>
    </row>
    <row r="143" spans="1:9" x14ac:dyDescent="0.2">
      <c r="A143" s="70">
        <f>A142+1</f>
        <v>2</v>
      </c>
      <c r="B143" s="72"/>
      <c r="C143" s="17" t="s">
        <v>56</v>
      </c>
      <c r="D143" s="66">
        <f t="shared" ref="D143:D166" si="11">(29.84)*10.764</f>
        <v>321.19775999999996</v>
      </c>
      <c r="E143" s="18">
        <f t="shared" ref="E143:E151" si="12">((1.2+1.95)*0.75)*10.764</f>
        <v>25.429949999999998</v>
      </c>
      <c r="F143" s="18">
        <f t="shared" ref="F143:F153" si="13">D143+E143</f>
        <v>346.62770999999998</v>
      </c>
      <c r="G143" s="18">
        <v>0</v>
      </c>
      <c r="H143" s="18">
        <f t="shared" ref="H143:H153" si="14">F143*(($H$126)+1)+(IF(G143&lt;101,G143,IF(G143&lt;201,G143/2,IF(G143&lt;=301,G143/3,G143/4))))</f>
        <v>519.94156499999997</v>
      </c>
    </row>
    <row r="144" spans="1:9" x14ac:dyDescent="0.2">
      <c r="A144" s="70">
        <f t="shared" ref="A144:A153" si="15">A143+1</f>
        <v>3</v>
      </c>
      <c r="B144" s="72"/>
      <c r="C144" s="17" t="s">
        <v>56</v>
      </c>
      <c r="D144" s="66">
        <f t="shared" si="11"/>
        <v>321.19775999999996</v>
      </c>
      <c r="E144" s="18">
        <f t="shared" si="12"/>
        <v>25.429949999999998</v>
      </c>
      <c r="F144" s="18">
        <f t="shared" si="13"/>
        <v>346.62770999999998</v>
      </c>
      <c r="G144" s="18">
        <v>0</v>
      </c>
      <c r="H144" s="18">
        <f t="shared" si="14"/>
        <v>519.94156499999997</v>
      </c>
    </row>
    <row r="145" spans="1:8" x14ac:dyDescent="0.2">
      <c r="A145" s="70">
        <f t="shared" si="15"/>
        <v>4</v>
      </c>
      <c r="B145" s="72"/>
      <c r="C145" s="17" t="s">
        <v>56</v>
      </c>
      <c r="D145" s="66">
        <f t="shared" si="11"/>
        <v>321.19775999999996</v>
      </c>
      <c r="E145" s="18">
        <f t="shared" si="12"/>
        <v>25.429949999999998</v>
      </c>
      <c r="F145" s="18">
        <f t="shared" si="13"/>
        <v>346.62770999999998</v>
      </c>
      <c r="G145" s="18">
        <v>0</v>
      </c>
      <c r="H145" s="18">
        <f t="shared" si="14"/>
        <v>519.94156499999997</v>
      </c>
    </row>
    <row r="146" spans="1:8" x14ac:dyDescent="0.2">
      <c r="A146" s="70">
        <f t="shared" si="15"/>
        <v>5</v>
      </c>
      <c r="B146" s="72"/>
      <c r="C146" s="17" t="s">
        <v>56</v>
      </c>
      <c r="D146" s="66">
        <f t="shared" si="11"/>
        <v>321.19775999999996</v>
      </c>
      <c r="E146" s="18">
        <f t="shared" si="12"/>
        <v>25.429949999999998</v>
      </c>
      <c r="F146" s="18">
        <f t="shared" si="13"/>
        <v>346.62770999999998</v>
      </c>
      <c r="G146" s="18">
        <v>0</v>
      </c>
      <c r="H146" s="18">
        <f t="shared" si="14"/>
        <v>519.94156499999997</v>
      </c>
    </row>
    <row r="147" spans="1:8" x14ac:dyDescent="0.2">
      <c r="A147" s="70">
        <f t="shared" si="15"/>
        <v>6</v>
      </c>
      <c r="B147" s="72"/>
      <c r="C147" s="17" t="s">
        <v>56</v>
      </c>
      <c r="D147" s="66">
        <f t="shared" si="11"/>
        <v>321.19775999999996</v>
      </c>
      <c r="E147" s="18">
        <f t="shared" si="12"/>
        <v>25.429949999999998</v>
      </c>
      <c r="F147" s="18">
        <f t="shared" si="13"/>
        <v>346.62770999999998</v>
      </c>
      <c r="G147" s="18">
        <v>0</v>
      </c>
      <c r="H147" s="18">
        <f t="shared" si="14"/>
        <v>519.94156499999997</v>
      </c>
    </row>
    <row r="148" spans="1:8" x14ac:dyDescent="0.2">
      <c r="A148" s="70">
        <f t="shared" si="15"/>
        <v>7</v>
      </c>
      <c r="B148" s="72"/>
      <c r="C148" s="17" t="s">
        <v>56</v>
      </c>
      <c r="D148" s="66">
        <f t="shared" si="11"/>
        <v>321.19775999999996</v>
      </c>
      <c r="E148" s="18">
        <f t="shared" si="12"/>
        <v>25.429949999999998</v>
      </c>
      <c r="F148" s="18">
        <f t="shared" si="13"/>
        <v>346.62770999999998</v>
      </c>
      <c r="G148" s="18">
        <v>0</v>
      </c>
      <c r="H148" s="18">
        <f t="shared" si="14"/>
        <v>519.94156499999997</v>
      </c>
    </row>
    <row r="149" spans="1:8" x14ac:dyDescent="0.2">
      <c r="A149" s="70">
        <f t="shared" si="15"/>
        <v>8</v>
      </c>
      <c r="B149" s="72"/>
      <c r="C149" s="17" t="s">
        <v>56</v>
      </c>
      <c r="D149" s="66">
        <f t="shared" si="11"/>
        <v>321.19775999999996</v>
      </c>
      <c r="E149" s="18">
        <f t="shared" si="12"/>
        <v>25.429949999999998</v>
      </c>
      <c r="F149" s="18">
        <f t="shared" si="13"/>
        <v>346.62770999999998</v>
      </c>
      <c r="G149" s="18">
        <v>0</v>
      </c>
      <c r="H149" s="18">
        <f t="shared" si="14"/>
        <v>519.94156499999997</v>
      </c>
    </row>
    <row r="150" spans="1:8" x14ac:dyDescent="0.2">
      <c r="A150" s="70">
        <f t="shared" si="15"/>
        <v>9</v>
      </c>
      <c r="B150" s="72"/>
      <c r="C150" s="17" t="s">
        <v>56</v>
      </c>
      <c r="D150" s="66">
        <f t="shared" si="11"/>
        <v>321.19775999999996</v>
      </c>
      <c r="E150" s="18">
        <f t="shared" si="12"/>
        <v>25.429949999999998</v>
      </c>
      <c r="F150" s="18">
        <f t="shared" si="13"/>
        <v>346.62770999999998</v>
      </c>
      <c r="G150" s="18">
        <v>0</v>
      </c>
      <c r="H150" s="18">
        <f t="shared" si="14"/>
        <v>519.94156499999997</v>
      </c>
    </row>
    <row r="151" spans="1:8" x14ac:dyDescent="0.2">
      <c r="A151" s="70">
        <f t="shared" si="15"/>
        <v>10</v>
      </c>
      <c r="B151" s="72"/>
      <c r="C151" s="17" t="s">
        <v>56</v>
      </c>
      <c r="D151" s="66">
        <f t="shared" si="11"/>
        <v>321.19775999999996</v>
      </c>
      <c r="E151" s="18">
        <f t="shared" si="12"/>
        <v>25.429949999999998</v>
      </c>
      <c r="F151" s="18">
        <f t="shared" si="13"/>
        <v>346.62770999999998</v>
      </c>
      <c r="G151" s="18">
        <v>0</v>
      </c>
      <c r="H151" s="18">
        <f t="shared" si="14"/>
        <v>519.94156499999997</v>
      </c>
    </row>
    <row r="152" spans="1:8" hidden="1" x14ac:dyDescent="0.2">
      <c r="A152" s="70">
        <f t="shared" si="15"/>
        <v>11</v>
      </c>
      <c r="B152" s="72"/>
      <c r="C152" s="17" t="s">
        <v>56</v>
      </c>
      <c r="D152" s="66">
        <f t="shared" si="11"/>
        <v>321.19775999999996</v>
      </c>
      <c r="E152" s="17"/>
      <c r="F152" s="18">
        <f t="shared" si="13"/>
        <v>321.19775999999996</v>
      </c>
      <c r="G152" s="18"/>
      <c r="H152" s="17">
        <f t="shared" si="14"/>
        <v>481.79663999999991</v>
      </c>
    </row>
    <row r="153" spans="1:8" hidden="1" x14ac:dyDescent="0.2">
      <c r="A153" s="70">
        <f t="shared" si="15"/>
        <v>12</v>
      </c>
      <c r="B153" s="72"/>
      <c r="C153" s="17" t="s">
        <v>56</v>
      </c>
      <c r="D153" s="66">
        <f t="shared" si="11"/>
        <v>321.19775999999996</v>
      </c>
      <c r="E153" s="17"/>
      <c r="F153" s="18">
        <f t="shared" si="13"/>
        <v>321.19775999999996</v>
      </c>
      <c r="G153" s="18"/>
      <c r="H153" s="17">
        <f t="shared" si="14"/>
        <v>481.79663999999991</v>
      </c>
    </row>
    <row r="154" spans="1:8" x14ac:dyDescent="0.2">
      <c r="A154" s="73" t="s">
        <v>246</v>
      </c>
      <c r="B154" s="73"/>
      <c r="C154" s="73"/>
      <c r="D154" s="73"/>
      <c r="E154" s="73"/>
      <c r="F154" s="73"/>
      <c r="G154" s="73"/>
      <c r="H154" s="73"/>
    </row>
    <row r="155" spans="1:8" x14ac:dyDescent="0.2">
      <c r="A155" s="70">
        <v>1</v>
      </c>
      <c r="B155" s="72"/>
      <c r="C155" s="17" t="s">
        <v>56</v>
      </c>
      <c r="D155" s="66">
        <f t="shared" si="11"/>
        <v>321.19775999999996</v>
      </c>
      <c r="E155" s="18">
        <f t="shared" ref="E155:E166" si="16">((1.2+1.95)*0.75)*10.764</f>
        <v>25.429949999999998</v>
      </c>
      <c r="F155" s="18">
        <f>D155+E155</f>
        <v>346.62770999999998</v>
      </c>
      <c r="G155" s="18">
        <v>0</v>
      </c>
      <c r="H155" s="18">
        <f>F155*(($H$126)+1)+(IF(G155&lt;101,G155,IF(G155&lt;201,G155/2,IF(G155&lt;=301,G155/3,G155/4))))</f>
        <v>519.94156499999997</v>
      </c>
    </row>
    <row r="156" spans="1:8" x14ac:dyDescent="0.2">
      <c r="A156" s="70">
        <f>A155+1</f>
        <v>2</v>
      </c>
      <c r="B156" s="72"/>
      <c r="C156" s="17" t="s">
        <v>56</v>
      </c>
      <c r="D156" s="66">
        <f t="shared" si="11"/>
        <v>321.19775999999996</v>
      </c>
      <c r="E156" s="18">
        <f t="shared" si="16"/>
        <v>25.429949999999998</v>
      </c>
      <c r="F156" s="18">
        <f t="shared" ref="F156:F166" si="17">D156+E156</f>
        <v>346.62770999999998</v>
      </c>
      <c r="G156" s="18">
        <v>0</v>
      </c>
      <c r="H156" s="18">
        <f>F156*(($H$126)+1)+(IF(G156&lt;101,G156,IF(G156&lt;201,G156/2,IF(G156&lt;=301,G156/3,G156/4))))</f>
        <v>519.94156499999997</v>
      </c>
    </row>
    <row r="157" spans="1:8" x14ac:dyDescent="0.2">
      <c r="A157" s="70">
        <f t="shared" ref="A157:A166" si="18">A156+1</f>
        <v>3</v>
      </c>
      <c r="B157" s="72"/>
      <c r="C157" s="17" t="s">
        <v>56</v>
      </c>
      <c r="D157" s="66">
        <f t="shared" si="11"/>
        <v>321.19775999999996</v>
      </c>
      <c r="E157" s="18">
        <f t="shared" si="16"/>
        <v>25.429949999999998</v>
      </c>
      <c r="F157" s="18">
        <f t="shared" si="17"/>
        <v>346.62770999999998</v>
      </c>
      <c r="G157" s="18">
        <v>0</v>
      </c>
      <c r="H157" s="18">
        <f>F157*(($H$126)+1)+(IF(G157&lt;101,G157,IF(G157&lt;201,G157/2,IF(G157&lt;=301,G157/3,G157/4))))</f>
        <v>519.94156499999997</v>
      </c>
    </row>
    <row r="158" spans="1:8" x14ac:dyDescent="0.2">
      <c r="A158" s="70">
        <f t="shared" si="18"/>
        <v>4</v>
      </c>
      <c r="B158" s="72"/>
      <c r="C158" s="17" t="s">
        <v>56</v>
      </c>
      <c r="D158" s="66">
        <f t="shared" si="11"/>
        <v>321.19775999999996</v>
      </c>
      <c r="E158" s="18">
        <f t="shared" si="16"/>
        <v>25.429949999999998</v>
      </c>
      <c r="F158" s="18">
        <f t="shared" si="17"/>
        <v>346.62770999999998</v>
      </c>
      <c r="G158" s="18">
        <v>0</v>
      </c>
      <c r="H158" s="18">
        <f>F158*(($H$126)+1)+(IF(G158&lt;101,G158,IF(G158&lt;201,G158/2,IF(G158&lt;=301,G158/3,G158/4))))</f>
        <v>519.94156499999997</v>
      </c>
    </row>
    <row r="159" spans="1:8" x14ac:dyDescent="0.2">
      <c r="A159" s="70">
        <f t="shared" si="18"/>
        <v>5</v>
      </c>
      <c r="B159" s="72"/>
      <c r="C159" s="17" t="s">
        <v>56</v>
      </c>
      <c r="D159" s="66">
        <f t="shared" si="11"/>
        <v>321.19775999999996</v>
      </c>
      <c r="E159" s="18">
        <f t="shared" si="16"/>
        <v>25.429949999999998</v>
      </c>
      <c r="F159" s="18">
        <f t="shared" si="17"/>
        <v>346.62770999999998</v>
      </c>
      <c r="G159" s="18">
        <v>0</v>
      </c>
      <c r="H159" s="18">
        <f>F159*(($H$126)+1)+(IF(G159&lt;101,G159,IF(G159&lt;201,G159/2,IF(G159&lt;=301,G159/3,G159/4))))</f>
        <v>519.94156499999997</v>
      </c>
    </row>
    <row r="160" spans="1:8" x14ac:dyDescent="0.2">
      <c r="A160" s="70">
        <f t="shared" si="18"/>
        <v>6</v>
      </c>
      <c r="B160" s="72"/>
      <c r="C160" s="17" t="s">
        <v>247</v>
      </c>
      <c r="D160" s="70" t="s">
        <v>248</v>
      </c>
      <c r="E160" s="71"/>
      <c r="F160" s="71"/>
      <c r="G160" s="71"/>
      <c r="H160" s="17" t="s">
        <v>247</v>
      </c>
    </row>
    <row r="161" spans="1:11" x14ac:dyDescent="0.2">
      <c r="A161" s="70">
        <f t="shared" si="18"/>
        <v>7</v>
      </c>
      <c r="B161" s="72"/>
      <c r="C161" s="17" t="s">
        <v>56</v>
      </c>
      <c r="D161" s="66">
        <f t="shared" si="11"/>
        <v>321.19775999999996</v>
      </c>
      <c r="E161" s="18">
        <f t="shared" si="16"/>
        <v>25.429949999999998</v>
      </c>
      <c r="F161" s="18">
        <f t="shared" si="17"/>
        <v>346.62770999999998</v>
      </c>
      <c r="G161" s="18">
        <v>0</v>
      </c>
      <c r="H161" s="18">
        <f t="shared" ref="H161:H166" si="19">F161*(($H$126)+1)+(IF(G161&lt;101,G161,IF(G161&lt;201,G161/2,IF(G161&lt;=301,G161/3,G161/4))))</f>
        <v>519.94156499999997</v>
      </c>
    </row>
    <row r="162" spans="1:11" x14ac:dyDescent="0.2">
      <c r="A162" s="70">
        <f t="shared" si="18"/>
        <v>8</v>
      </c>
      <c r="B162" s="72"/>
      <c r="C162" s="17" t="s">
        <v>56</v>
      </c>
      <c r="D162" s="66">
        <f t="shared" si="11"/>
        <v>321.19775999999996</v>
      </c>
      <c r="E162" s="18">
        <f t="shared" si="16"/>
        <v>25.429949999999998</v>
      </c>
      <c r="F162" s="18">
        <f t="shared" si="17"/>
        <v>346.62770999999998</v>
      </c>
      <c r="G162" s="18">
        <v>0</v>
      </c>
      <c r="H162" s="18">
        <f t="shared" si="19"/>
        <v>519.94156499999997</v>
      </c>
    </row>
    <row r="163" spans="1:11" x14ac:dyDescent="0.2">
      <c r="A163" s="70">
        <f t="shared" si="18"/>
        <v>9</v>
      </c>
      <c r="B163" s="72"/>
      <c r="C163" s="17" t="s">
        <v>56</v>
      </c>
      <c r="D163" s="66">
        <f t="shared" si="11"/>
        <v>321.19775999999996</v>
      </c>
      <c r="E163" s="18">
        <f t="shared" si="16"/>
        <v>25.429949999999998</v>
      </c>
      <c r="F163" s="18">
        <f t="shared" si="17"/>
        <v>346.62770999999998</v>
      </c>
      <c r="G163" s="18">
        <v>0</v>
      </c>
      <c r="H163" s="18">
        <f t="shared" si="19"/>
        <v>519.94156499999997</v>
      </c>
    </row>
    <row r="164" spans="1:11" x14ac:dyDescent="0.2">
      <c r="A164" s="70">
        <f t="shared" si="18"/>
        <v>10</v>
      </c>
      <c r="B164" s="72"/>
      <c r="C164" s="17" t="s">
        <v>56</v>
      </c>
      <c r="D164" s="66">
        <f t="shared" si="11"/>
        <v>321.19775999999996</v>
      </c>
      <c r="E164" s="18">
        <f t="shared" si="16"/>
        <v>25.429949999999998</v>
      </c>
      <c r="F164" s="18">
        <f t="shared" si="17"/>
        <v>346.62770999999998</v>
      </c>
      <c r="G164" s="18">
        <v>0</v>
      </c>
      <c r="H164" s="18">
        <f t="shared" si="19"/>
        <v>519.94156499999997</v>
      </c>
    </row>
    <row r="165" spans="1:11" hidden="1" x14ac:dyDescent="0.2">
      <c r="A165" s="70">
        <f t="shared" si="18"/>
        <v>11</v>
      </c>
      <c r="B165" s="72"/>
      <c r="C165" s="17" t="s">
        <v>56</v>
      </c>
      <c r="D165" s="66">
        <f t="shared" si="11"/>
        <v>321.19775999999996</v>
      </c>
      <c r="E165" s="18">
        <f t="shared" si="16"/>
        <v>25.429949999999998</v>
      </c>
      <c r="F165" s="18">
        <f t="shared" si="17"/>
        <v>346.62770999999998</v>
      </c>
      <c r="G165" s="18">
        <v>0</v>
      </c>
      <c r="H165" s="18">
        <f t="shared" si="19"/>
        <v>519.94156499999997</v>
      </c>
    </row>
    <row r="166" spans="1:11" hidden="1" x14ac:dyDescent="0.2">
      <c r="A166" s="70">
        <f t="shared" si="18"/>
        <v>12</v>
      </c>
      <c r="B166" s="72"/>
      <c r="C166" s="17" t="s">
        <v>56</v>
      </c>
      <c r="D166" s="66">
        <f t="shared" si="11"/>
        <v>321.19775999999996</v>
      </c>
      <c r="E166" s="18">
        <f t="shared" si="16"/>
        <v>25.429949999999998</v>
      </c>
      <c r="F166" s="18">
        <f t="shared" si="17"/>
        <v>346.62770999999998</v>
      </c>
      <c r="G166" s="18">
        <v>0</v>
      </c>
      <c r="H166" s="18">
        <f t="shared" si="19"/>
        <v>519.94156499999997</v>
      </c>
    </row>
    <row r="167" spans="1:11" x14ac:dyDescent="0.2">
      <c r="A167" s="73" t="s">
        <v>275</v>
      </c>
      <c r="B167" s="73"/>
      <c r="C167" s="73"/>
      <c r="D167" s="73"/>
      <c r="E167" s="73"/>
      <c r="F167" s="73"/>
      <c r="G167" s="73"/>
      <c r="H167" s="73"/>
    </row>
    <row r="168" spans="1:11" x14ac:dyDescent="0.2">
      <c r="A168" s="73" t="s">
        <v>243</v>
      </c>
      <c r="B168" s="73"/>
      <c r="C168" s="73"/>
      <c r="D168" s="73"/>
      <c r="E168" s="73"/>
      <c r="F168" s="73"/>
      <c r="G168" s="73"/>
      <c r="H168" s="73"/>
      <c r="J168" s="6">
        <v>3200</v>
      </c>
    </row>
    <row r="169" spans="1:11" x14ac:dyDescent="0.2">
      <c r="A169" s="70">
        <v>1</v>
      </c>
      <c r="B169" s="72"/>
      <c r="C169" s="17" t="s">
        <v>56</v>
      </c>
      <c r="D169" s="66">
        <f t="shared" ref="D169:D174" si="20">(29.84)*10.764</f>
        <v>321.19775999999996</v>
      </c>
      <c r="E169" s="17">
        <v>0</v>
      </c>
      <c r="F169" s="18">
        <f>D169+E169</f>
        <v>321.19775999999996</v>
      </c>
      <c r="G169" s="18">
        <v>0</v>
      </c>
      <c r="H169" s="18">
        <f>F169*(($H$126)+1)+(IF(G169&lt;101,G169,IF(G169&lt;201,G169/2,IF(G169&lt;=301,G169/3,G169/4))))</f>
        <v>481.79663999999991</v>
      </c>
      <c r="I169" s="65">
        <f>3.3*3.05+(1.95+2.74)*2.83+1.2*1.5+1.39*1.05+1.5*1.2</f>
        <v>28.397200000000002</v>
      </c>
      <c r="J169" s="6">
        <f>J$168*H169</f>
        <v>1541749.2479999997</v>
      </c>
      <c r="K169" s="6">
        <f>3600*1.45</f>
        <v>5220</v>
      </c>
    </row>
    <row r="170" spans="1:11" x14ac:dyDescent="0.2">
      <c r="A170" s="70">
        <f>A169+1</f>
        <v>2</v>
      </c>
      <c r="B170" s="72"/>
      <c r="C170" s="17" t="s">
        <v>56</v>
      </c>
      <c r="D170" s="66">
        <f t="shared" si="20"/>
        <v>321.19775999999996</v>
      </c>
      <c r="E170" s="17">
        <v>0</v>
      </c>
      <c r="F170" s="18">
        <f t="shared" ref="F170:F174" si="21">D170+E170</f>
        <v>321.19775999999996</v>
      </c>
      <c r="G170" s="18">
        <v>0</v>
      </c>
      <c r="H170" s="18">
        <f t="shared" ref="H170:H174" si="22">F170*(($H$126)+1)+(IF(G170&lt;101,G170,IF(G170&lt;201,G170/2,IF(G170&lt;=301,G170/3,G170/4))))</f>
        <v>481.79663999999991</v>
      </c>
      <c r="J170" s="6">
        <f t="shared" ref="J170:J183" si="23">J$168*H170</f>
        <v>1541749.2479999997</v>
      </c>
    </row>
    <row r="171" spans="1:11" x14ac:dyDescent="0.2">
      <c r="A171" s="70">
        <f t="shared" ref="A171:A174" si="24">A170+1</f>
        <v>3</v>
      </c>
      <c r="B171" s="72"/>
      <c r="C171" s="17" t="s">
        <v>56</v>
      </c>
      <c r="D171" s="66">
        <f t="shared" si="20"/>
        <v>321.19775999999996</v>
      </c>
      <c r="E171" s="17">
        <v>0</v>
      </c>
      <c r="F171" s="18">
        <f t="shared" si="21"/>
        <v>321.19775999999996</v>
      </c>
      <c r="G171" s="18">
        <v>0</v>
      </c>
      <c r="H171" s="18">
        <f t="shared" si="22"/>
        <v>481.79663999999991</v>
      </c>
      <c r="J171" s="6">
        <f t="shared" si="23"/>
        <v>1541749.2479999997</v>
      </c>
    </row>
    <row r="172" spans="1:11" x14ac:dyDescent="0.2">
      <c r="A172" s="70">
        <f t="shared" si="24"/>
        <v>4</v>
      </c>
      <c r="B172" s="72"/>
      <c r="C172" s="17" t="s">
        <v>56</v>
      </c>
      <c r="D172" s="66">
        <f t="shared" si="20"/>
        <v>321.19775999999996</v>
      </c>
      <c r="E172" s="17">
        <v>0</v>
      </c>
      <c r="F172" s="18">
        <f t="shared" si="21"/>
        <v>321.19775999999996</v>
      </c>
      <c r="G172" s="18">
        <v>0</v>
      </c>
      <c r="H172" s="18">
        <f t="shared" si="22"/>
        <v>481.79663999999991</v>
      </c>
      <c r="J172" s="6">
        <f t="shared" si="23"/>
        <v>1541749.2479999997</v>
      </c>
    </row>
    <row r="173" spans="1:11" x14ac:dyDescent="0.2">
      <c r="A173" s="70">
        <f t="shared" si="24"/>
        <v>5</v>
      </c>
      <c r="B173" s="72"/>
      <c r="C173" s="17" t="s">
        <v>56</v>
      </c>
      <c r="D173" s="66">
        <f t="shared" si="20"/>
        <v>321.19775999999996</v>
      </c>
      <c r="E173" s="17">
        <v>0</v>
      </c>
      <c r="F173" s="18">
        <f t="shared" si="21"/>
        <v>321.19775999999996</v>
      </c>
      <c r="G173" s="18">
        <v>0</v>
      </c>
      <c r="H173" s="18">
        <f t="shared" si="22"/>
        <v>481.79663999999991</v>
      </c>
      <c r="J173" s="6">
        <f t="shared" si="23"/>
        <v>1541749.2479999997</v>
      </c>
    </row>
    <row r="174" spans="1:11" x14ac:dyDescent="0.2">
      <c r="A174" s="70">
        <f t="shared" si="24"/>
        <v>6</v>
      </c>
      <c r="B174" s="72"/>
      <c r="C174" s="17" t="s">
        <v>56</v>
      </c>
      <c r="D174" s="66">
        <f t="shared" si="20"/>
        <v>321.19775999999996</v>
      </c>
      <c r="E174" s="17">
        <v>0</v>
      </c>
      <c r="F174" s="18">
        <f t="shared" si="21"/>
        <v>321.19775999999996</v>
      </c>
      <c r="G174" s="18">
        <v>0</v>
      </c>
      <c r="H174" s="18">
        <f t="shared" si="22"/>
        <v>481.79663999999991</v>
      </c>
      <c r="J174" s="6">
        <f t="shared" si="23"/>
        <v>1541749.2479999997</v>
      </c>
    </row>
    <row r="175" spans="1:11" x14ac:dyDescent="0.2">
      <c r="A175" s="73" t="s">
        <v>244</v>
      </c>
      <c r="B175" s="73"/>
      <c r="C175" s="73"/>
      <c r="D175" s="73"/>
      <c r="E175" s="73"/>
      <c r="F175" s="73"/>
      <c r="G175" s="73"/>
      <c r="H175" s="73"/>
      <c r="J175" s="6">
        <f t="shared" si="23"/>
        <v>0</v>
      </c>
    </row>
    <row r="176" spans="1:11" x14ac:dyDescent="0.2">
      <c r="A176" s="70">
        <v>1</v>
      </c>
      <c r="B176" s="72"/>
      <c r="C176" s="17" t="s">
        <v>56</v>
      </c>
      <c r="D176" s="66">
        <f>(29.84)*10.764</f>
        <v>321.19775999999996</v>
      </c>
      <c r="E176" s="18">
        <f>((1.2+1.95)*0.75)*10.764</f>
        <v>25.429949999999998</v>
      </c>
      <c r="F176" s="18">
        <f>D176+E176</f>
        <v>346.62770999999998</v>
      </c>
      <c r="G176" s="18">
        <v>0</v>
      </c>
      <c r="H176" s="18">
        <f>F176*(($H$126)+1)+(IF(G176&lt;101,G176,IF(G176&lt;201,G176/2,IF(G176&lt;=301,G176/3,G176/4))))</f>
        <v>519.94156499999997</v>
      </c>
      <c r="J176" s="6">
        <f t="shared" si="23"/>
        <v>1663813.0079999999</v>
      </c>
    </row>
    <row r="177" spans="1:10" x14ac:dyDescent="0.2">
      <c r="A177" s="70">
        <f>A176+1</f>
        <v>2</v>
      </c>
      <c r="B177" s="72"/>
      <c r="C177" s="17" t="s">
        <v>56</v>
      </c>
      <c r="D177" s="66">
        <f t="shared" ref="D177:D185" si="25">(29.84)*10.764</f>
        <v>321.19775999999996</v>
      </c>
      <c r="E177" s="18">
        <f t="shared" ref="E177:E185" si="26">((1.2+1.95)*0.75)*10.764</f>
        <v>25.429949999999998</v>
      </c>
      <c r="F177" s="18">
        <f t="shared" ref="F177:F185" si="27">D177+E177</f>
        <v>346.62770999999998</v>
      </c>
      <c r="G177" s="18">
        <v>0</v>
      </c>
      <c r="H177" s="18">
        <f t="shared" ref="H177:H185" si="28">F177*(($H$126)+1)+(IF(G177&lt;101,G177,IF(G177&lt;201,G177/2,IF(G177&lt;=301,G177/3,G177/4))))</f>
        <v>519.94156499999997</v>
      </c>
      <c r="J177" s="6">
        <f t="shared" si="23"/>
        <v>1663813.0079999999</v>
      </c>
    </row>
    <row r="178" spans="1:10" x14ac:dyDescent="0.2">
      <c r="A178" s="70">
        <f t="shared" ref="A178:A185" si="29">A177+1</f>
        <v>3</v>
      </c>
      <c r="B178" s="72"/>
      <c r="C178" s="17" t="s">
        <v>56</v>
      </c>
      <c r="D178" s="66">
        <f t="shared" si="25"/>
        <v>321.19775999999996</v>
      </c>
      <c r="E178" s="18">
        <f t="shared" si="26"/>
        <v>25.429949999999998</v>
      </c>
      <c r="F178" s="18">
        <f t="shared" si="27"/>
        <v>346.62770999999998</v>
      </c>
      <c r="G178" s="18">
        <v>0</v>
      </c>
      <c r="H178" s="18">
        <f t="shared" si="28"/>
        <v>519.94156499999997</v>
      </c>
      <c r="J178" s="6">
        <f t="shared" si="23"/>
        <v>1663813.0079999999</v>
      </c>
    </row>
    <row r="179" spans="1:10" x14ac:dyDescent="0.2">
      <c r="A179" s="70">
        <f t="shared" si="29"/>
        <v>4</v>
      </c>
      <c r="B179" s="72"/>
      <c r="C179" s="17" t="s">
        <v>56</v>
      </c>
      <c r="D179" s="66">
        <f t="shared" si="25"/>
        <v>321.19775999999996</v>
      </c>
      <c r="E179" s="18">
        <f t="shared" si="26"/>
        <v>25.429949999999998</v>
      </c>
      <c r="F179" s="18">
        <f t="shared" si="27"/>
        <v>346.62770999999998</v>
      </c>
      <c r="G179" s="18">
        <v>0</v>
      </c>
      <c r="H179" s="18">
        <f t="shared" si="28"/>
        <v>519.94156499999997</v>
      </c>
      <c r="J179" s="6">
        <f t="shared" si="23"/>
        <v>1663813.0079999999</v>
      </c>
    </row>
    <row r="180" spans="1:10" x14ac:dyDescent="0.2">
      <c r="A180" s="70">
        <f t="shared" si="29"/>
        <v>5</v>
      </c>
      <c r="B180" s="72"/>
      <c r="C180" s="17" t="s">
        <v>56</v>
      </c>
      <c r="D180" s="66">
        <f t="shared" si="25"/>
        <v>321.19775999999996</v>
      </c>
      <c r="E180" s="18">
        <f t="shared" si="26"/>
        <v>25.429949999999998</v>
      </c>
      <c r="F180" s="18">
        <f t="shared" si="27"/>
        <v>346.62770999999998</v>
      </c>
      <c r="G180" s="18">
        <v>0</v>
      </c>
      <c r="H180" s="18">
        <f t="shared" si="28"/>
        <v>519.94156499999997</v>
      </c>
      <c r="J180" s="6">
        <f t="shared" si="23"/>
        <v>1663813.0079999999</v>
      </c>
    </row>
    <row r="181" spans="1:10" x14ac:dyDescent="0.2">
      <c r="A181" s="70">
        <f t="shared" si="29"/>
        <v>6</v>
      </c>
      <c r="B181" s="72"/>
      <c r="C181" s="17" t="s">
        <v>56</v>
      </c>
      <c r="D181" s="66">
        <f t="shared" si="25"/>
        <v>321.19775999999996</v>
      </c>
      <c r="E181" s="18">
        <f t="shared" si="26"/>
        <v>25.429949999999998</v>
      </c>
      <c r="F181" s="18">
        <f t="shared" si="27"/>
        <v>346.62770999999998</v>
      </c>
      <c r="G181" s="18">
        <v>0</v>
      </c>
      <c r="H181" s="18">
        <f t="shared" si="28"/>
        <v>519.94156499999997</v>
      </c>
      <c r="J181" s="6">
        <f t="shared" si="23"/>
        <v>1663813.0079999999</v>
      </c>
    </row>
    <row r="182" spans="1:10" x14ac:dyDescent="0.2">
      <c r="A182" s="70">
        <f t="shared" si="29"/>
        <v>7</v>
      </c>
      <c r="B182" s="72"/>
      <c r="C182" s="17" t="s">
        <v>56</v>
      </c>
      <c r="D182" s="66">
        <f t="shared" si="25"/>
        <v>321.19775999999996</v>
      </c>
      <c r="E182" s="18">
        <f t="shared" si="26"/>
        <v>25.429949999999998</v>
      </c>
      <c r="F182" s="18">
        <f t="shared" si="27"/>
        <v>346.62770999999998</v>
      </c>
      <c r="G182" s="18">
        <v>0</v>
      </c>
      <c r="H182" s="18">
        <f t="shared" si="28"/>
        <v>519.94156499999997</v>
      </c>
      <c r="J182" s="6">
        <f t="shared" si="23"/>
        <v>1663813.0079999999</v>
      </c>
    </row>
    <row r="183" spans="1:10" x14ac:dyDescent="0.2">
      <c r="A183" s="70">
        <f t="shared" si="29"/>
        <v>8</v>
      </c>
      <c r="B183" s="72"/>
      <c r="C183" s="17" t="s">
        <v>56</v>
      </c>
      <c r="D183" s="66">
        <f t="shared" si="25"/>
        <v>321.19775999999996</v>
      </c>
      <c r="E183" s="18">
        <f t="shared" si="26"/>
        <v>25.429949999999998</v>
      </c>
      <c r="F183" s="18">
        <f t="shared" si="27"/>
        <v>346.62770999999998</v>
      </c>
      <c r="G183" s="18">
        <v>0</v>
      </c>
      <c r="H183" s="18">
        <f t="shared" si="28"/>
        <v>519.94156499999997</v>
      </c>
      <c r="J183" s="6">
        <f t="shared" si="23"/>
        <v>1663813.0079999999</v>
      </c>
    </row>
    <row r="184" spans="1:10" x14ac:dyDescent="0.2">
      <c r="A184" s="70">
        <f t="shared" si="29"/>
        <v>9</v>
      </c>
      <c r="B184" s="72"/>
      <c r="C184" s="17" t="s">
        <v>56</v>
      </c>
      <c r="D184" s="66">
        <f t="shared" si="25"/>
        <v>321.19775999999996</v>
      </c>
      <c r="E184" s="18">
        <f t="shared" si="26"/>
        <v>25.429949999999998</v>
      </c>
      <c r="F184" s="18">
        <f t="shared" si="27"/>
        <v>346.62770999999998</v>
      </c>
      <c r="G184" s="18">
        <v>0</v>
      </c>
      <c r="H184" s="18">
        <f t="shared" si="28"/>
        <v>519.94156499999997</v>
      </c>
    </row>
    <row r="185" spans="1:10" x14ac:dyDescent="0.2">
      <c r="A185" s="70">
        <f t="shared" si="29"/>
        <v>10</v>
      </c>
      <c r="B185" s="72"/>
      <c r="C185" s="17" t="s">
        <v>56</v>
      </c>
      <c r="D185" s="66">
        <f t="shared" si="25"/>
        <v>321.19775999999996</v>
      </c>
      <c r="E185" s="18">
        <f t="shared" si="26"/>
        <v>25.429949999999998</v>
      </c>
      <c r="F185" s="18">
        <f t="shared" si="27"/>
        <v>346.62770999999998</v>
      </c>
      <c r="G185" s="18">
        <v>0</v>
      </c>
      <c r="H185" s="18">
        <f t="shared" si="28"/>
        <v>519.94156499999997</v>
      </c>
    </row>
    <row r="186" spans="1:10" x14ac:dyDescent="0.2">
      <c r="A186" s="73" t="s">
        <v>246</v>
      </c>
      <c r="B186" s="73"/>
      <c r="C186" s="73"/>
      <c r="D186" s="73"/>
      <c r="E186" s="73"/>
      <c r="F186" s="73"/>
      <c r="G186" s="73"/>
      <c r="H186" s="73"/>
    </row>
    <row r="187" spans="1:10" x14ac:dyDescent="0.2">
      <c r="A187" s="70">
        <v>1</v>
      </c>
      <c r="B187" s="72"/>
      <c r="C187" s="17" t="s">
        <v>56</v>
      </c>
      <c r="D187" s="66">
        <f t="shared" ref="D187:D198" si="30">(29.84)*10.764</f>
        <v>321.19775999999996</v>
      </c>
      <c r="E187" s="18">
        <f t="shared" ref="E187:E198" si="31">((1.2+1.95)*0.75)*10.764</f>
        <v>25.429949999999998</v>
      </c>
      <c r="F187" s="18">
        <f>D187+E187</f>
        <v>346.62770999999998</v>
      </c>
      <c r="G187" s="18">
        <v>0</v>
      </c>
      <c r="H187" s="18">
        <f>F187*(($H$126)+1)+(IF(G187&lt;101,G187,IF(G187&lt;201,G187/2,IF(G187&lt;=301,G187/3,G187/4))))</f>
        <v>519.94156499999997</v>
      </c>
    </row>
    <row r="188" spans="1:10" x14ac:dyDescent="0.2">
      <c r="A188" s="70">
        <f>A187+1</f>
        <v>2</v>
      </c>
      <c r="B188" s="72"/>
      <c r="C188" s="17" t="s">
        <v>56</v>
      </c>
      <c r="D188" s="66">
        <f t="shared" si="30"/>
        <v>321.19775999999996</v>
      </c>
      <c r="E188" s="18">
        <f t="shared" si="31"/>
        <v>25.429949999999998</v>
      </c>
      <c r="F188" s="18">
        <f t="shared" ref="F188:F191" si="32">D188+E188</f>
        <v>346.62770999999998</v>
      </c>
      <c r="G188" s="18">
        <v>0</v>
      </c>
      <c r="H188" s="18">
        <f>F188*(($H$126)+1)+(IF(G188&lt;101,G188,IF(G188&lt;201,G188/2,IF(G188&lt;=301,G188/3,G188/4))))</f>
        <v>519.94156499999997</v>
      </c>
    </row>
    <row r="189" spans="1:10" x14ac:dyDescent="0.2">
      <c r="A189" s="70">
        <f t="shared" ref="A189:A198" si="33">A188+1</f>
        <v>3</v>
      </c>
      <c r="B189" s="72"/>
      <c r="C189" s="17" t="s">
        <v>56</v>
      </c>
      <c r="D189" s="66">
        <f t="shared" si="30"/>
        <v>321.19775999999996</v>
      </c>
      <c r="E189" s="18">
        <f t="shared" si="31"/>
        <v>25.429949999999998</v>
      </c>
      <c r="F189" s="18">
        <f t="shared" si="32"/>
        <v>346.62770999999998</v>
      </c>
      <c r="G189" s="18">
        <v>0</v>
      </c>
      <c r="H189" s="18">
        <f>F189*(($H$126)+1)+(IF(G189&lt;101,G189,IF(G189&lt;201,G189/2,IF(G189&lt;=301,G189/3,G189/4))))</f>
        <v>519.94156499999997</v>
      </c>
    </row>
    <row r="190" spans="1:10" x14ac:dyDescent="0.2">
      <c r="A190" s="70">
        <f t="shared" si="33"/>
        <v>4</v>
      </c>
      <c r="B190" s="72"/>
      <c r="C190" s="17" t="s">
        <v>56</v>
      </c>
      <c r="D190" s="66">
        <f t="shared" si="30"/>
        <v>321.19775999999996</v>
      </c>
      <c r="E190" s="18">
        <f t="shared" si="31"/>
        <v>25.429949999999998</v>
      </c>
      <c r="F190" s="18">
        <f t="shared" si="32"/>
        <v>346.62770999999998</v>
      </c>
      <c r="G190" s="18">
        <v>0</v>
      </c>
      <c r="H190" s="18">
        <f>F190*(($H$126)+1)+(IF(G190&lt;101,G190,IF(G190&lt;201,G190/2,IF(G190&lt;=301,G190/3,G190/4))))</f>
        <v>519.94156499999997</v>
      </c>
    </row>
    <row r="191" spans="1:10" x14ac:dyDescent="0.2">
      <c r="A191" s="70">
        <f t="shared" si="33"/>
        <v>5</v>
      </c>
      <c r="B191" s="72"/>
      <c r="C191" s="17" t="s">
        <v>56</v>
      </c>
      <c r="D191" s="66">
        <f t="shared" si="30"/>
        <v>321.19775999999996</v>
      </c>
      <c r="E191" s="18">
        <f t="shared" si="31"/>
        <v>25.429949999999998</v>
      </c>
      <c r="F191" s="18">
        <f t="shared" si="32"/>
        <v>346.62770999999998</v>
      </c>
      <c r="G191" s="18">
        <v>0</v>
      </c>
      <c r="H191" s="18">
        <f>F191*(($H$126)+1)+(IF(G191&lt;101,G191,IF(G191&lt;201,G191/2,IF(G191&lt;=301,G191/3,G191/4))))</f>
        <v>519.94156499999997</v>
      </c>
    </row>
    <row r="192" spans="1:10" x14ac:dyDescent="0.2">
      <c r="A192" s="70">
        <f t="shared" si="33"/>
        <v>6</v>
      </c>
      <c r="B192" s="72"/>
      <c r="C192" s="17" t="s">
        <v>247</v>
      </c>
      <c r="D192" s="70" t="s">
        <v>248</v>
      </c>
      <c r="E192" s="71"/>
      <c r="F192" s="71"/>
      <c r="G192" s="71"/>
      <c r="H192" s="17" t="s">
        <v>247</v>
      </c>
    </row>
    <row r="193" spans="1:9" x14ac:dyDescent="0.2">
      <c r="A193" s="70">
        <f t="shared" si="33"/>
        <v>7</v>
      </c>
      <c r="B193" s="72"/>
      <c r="C193" s="17" t="s">
        <v>56</v>
      </c>
      <c r="D193" s="66">
        <f t="shared" si="30"/>
        <v>321.19775999999996</v>
      </c>
      <c r="E193" s="18">
        <f t="shared" si="31"/>
        <v>25.429949999999998</v>
      </c>
      <c r="F193" s="18">
        <f t="shared" ref="F193:F198" si="34">D193+E193</f>
        <v>346.62770999999998</v>
      </c>
      <c r="G193" s="18">
        <v>0</v>
      </c>
      <c r="H193" s="18">
        <f t="shared" ref="H193:H198" si="35">F193*(($H$126)+1)+(IF(G193&lt;101,G193,IF(G193&lt;201,G193/2,IF(G193&lt;=301,G193/3,G193/4))))</f>
        <v>519.94156499999997</v>
      </c>
    </row>
    <row r="194" spans="1:9" x14ac:dyDescent="0.2">
      <c r="A194" s="70">
        <f t="shared" si="33"/>
        <v>8</v>
      </c>
      <c r="B194" s="72"/>
      <c r="C194" s="17" t="s">
        <v>56</v>
      </c>
      <c r="D194" s="66">
        <f t="shared" si="30"/>
        <v>321.19775999999996</v>
      </c>
      <c r="E194" s="18">
        <f t="shared" si="31"/>
        <v>25.429949999999998</v>
      </c>
      <c r="F194" s="18">
        <f t="shared" si="34"/>
        <v>346.62770999999998</v>
      </c>
      <c r="G194" s="18">
        <v>0</v>
      </c>
      <c r="H194" s="18">
        <f t="shared" si="35"/>
        <v>519.94156499999997</v>
      </c>
      <c r="I194" s="6">
        <f>1700000/H194</f>
        <v>3269.5981903274073</v>
      </c>
    </row>
    <row r="195" spans="1:9" x14ac:dyDescent="0.2">
      <c r="A195" s="70">
        <f t="shared" si="33"/>
        <v>9</v>
      </c>
      <c r="B195" s="72"/>
      <c r="C195" s="17" t="s">
        <v>56</v>
      </c>
      <c r="D195" s="66">
        <f t="shared" si="30"/>
        <v>321.19775999999996</v>
      </c>
      <c r="E195" s="18">
        <f t="shared" si="31"/>
        <v>25.429949999999998</v>
      </c>
      <c r="F195" s="18">
        <f t="shared" si="34"/>
        <v>346.62770999999998</v>
      </c>
      <c r="G195" s="18">
        <v>0</v>
      </c>
      <c r="H195" s="18">
        <f t="shared" si="35"/>
        <v>519.94156499999997</v>
      </c>
    </row>
    <row r="196" spans="1:9" x14ac:dyDescent="0.2">
      <c r="A196" s="70">
        <f t="shared" si="33"/>
        <v>10</v>
      </c>
      <c r="B196" s="72"/>
      <c r="C196" s="17" t="s">
        <v>56</v>
      </c>
      <c r="D196" s="66">
        <f t="shared" si="30"/>
        <v>321.19775999999996</v>
      </c>
      <c r="E196" s="18">
        <f t="shared" si="31"/>
        <v>25.429949999999998</v>
      </c>
      <c r="F196" s="18">
        <f t="shared" si="34"/>
        <v>346.62770999999998</v>
      </c>
      <c r="G196" s="18">
        <v>0</v>
      </c>
      <c r="H196" s="18">
        <f t="shared" si="35"/>
        <v>519.94156499999997</v>
      </c>
    </row>
    <row r="197" spans="1:9" x14ac:dyDescent="0.2">
      <c r="A197" s="70">
        <f t="shared" si="33"/>
        <v>11</v>
      </c>
      <c r="B197" s="72"/>
      <c r="C197" s="17" t="s">
        <v>56</v>
      </c>
      <c r="D197" s="66">
        <f t="shared" si="30"/>
        <v>321.19775999999996</v>
      </c>
      <c r="E197" s="18">
        <f t="shared" si="31"/>
        <v>25.429949999999998</v>
      </c>
      <c r="F197" s="18">
        <f t="shared" si="34"/>
        <v>346.62770999999998</v>
      </c>
      <c r="G197" s="18">
        <v>0</v>
      </c>
      <c r="H197" s="18">
        <f t="shared" si="35"/>
        <v>519.94156499999997</v>
      </c>
    </row>
    <row r="198" spans="1:9" x14ac:dyDescent="0.2">
      <c r="A198" s="70">
        <f t="shared" si="33"/>
        <v>12</v>
      </c>
      <c r="B198" s="72"/>
      <c r="C198" s="17" t="s">
        <v>56</v>
      </c>
      <c r="D198" s="66">
        <f t="shared" si="30"/>
        <v>321.19775999999996</v>
      </c>
      <c r="E198" s="18">
        <f t="shared" si="31"/>
        <v>25.429949999999998</v>
      </c>
      <c r="F198" s="18">
        <f t="shared" si="34"/>
        <v>346.62770999999998</v>
      </c>
      <c r="G198" s="18">
        <v>0</v>
      </c>
      <c r="H198" s="18">
        <f t="shared" si="35"/>
        <v>519.94156499999997</v>
      </c>
    </row>
    <row r="199" spans="1:9" x14ac:dyDescent="0.2">
      <c r="A199" s="73"/>
      <c r="B199" s="73"/>
      <c r="C199" s="73"/>
      <c r="D199" s="73"/>
      <c r="E199" s="73"/>
      <c r="F199" s="73"/>
      <c r="G199" s="73"/>
      <c r="H199" s="73"/>
    </row>
    <row r="200" spans="1:9" ht="12.75" customHeight="1" x14ac:dyDescent="0.2">
      <c r="A200" s="87" t="s">
        <v>117</v>
      </c>
      <c r="B200" s="87"/>
      <c r="C200" s="87"/>
      <c r="D200" s="87"/>
      <c r="E200" s="87"/>
      <c r="F200" s="87"/>
      <c r="G200" s="87"/>
      <c r="H200" s="87"/>
    </row>
    <row r="201" spans="1:9" ht="14.25" customHeight="1" x14ac:dyDescent="0.2">
      <c r="A201" s="182" t="s">
        <v>118</v>
      </c>
      <c r="B201" s="183"/>
      <c r="C201" s="183"/>
      <c r="D201" s="183"/>
      <c r="E201" s="184"/>
      <c r="F201" s="182">
        <v>3200</v>
      </c>
      <c r="G201" s="183"/>
      <c r="H201" s="184"/>
    </row>
    <row r="202" spans="1:9" ht="14.25" customHeight="1" x14ac:dyDescent="0.2">
      <c r="A202" s="182" t="s">
        <v>119</v>
      </c>
      <c r="B202" s="183"/>
      <c r="C202" s="183"/>
      <c r="D202" s="183"/>
      <c r="E202" s="184"/>
      <c r="F202" s="185" t="s">
        <v>120</v>
      </c>
      <c r="G202" s="186"/>
      <c r="H202" s="187"/>
    </row>
    <row r="203" spans="1:9" x14ac:dyDescent="0.2">
      <c r="A203" s="87" t="s">
        <v>48</v>
      </c>
      <c r="B203" s="87"/>
      <c r="C203" s="87"/>
      <c r="D203" s="87"/>
      <c r="E203" s="87"/>
      <c r="F203" s="87"/>
      <c r="G203" s="87"/>
      <c r="H203" s="87"/>
    </row>
    <row r="204" spans="1:9" x14ac:dyDescent="0.2">
      <c r="A204" s="19">
        <v>1</v>
      </c>
      <c r="B204" s="81" t="s">
        <v>278</v>
      </c>
      <c r="C204" s="82"/>
      <c r="D204" s="82"/>
      <c r="E204" s="82"/>
      <c r="F204" s="82"/>
      <c r="G204" s="82"/>
      <c r="H204" s="83"/>
    </row>
    <row r="205" spans="1:9" x14ac:dyDescent="0.2">
      <c r="A205" s="19">
        <f t="shared" ref="A205:A213" si="36">A204+1</f>
        <v>2</v>
      </c>
      <c r="B205" s="81" t="s">
        <v>277</v>
      </c>
      <c r="C205" s="82"/>
      <c r="D205" s="82"/>
      <c r="E205" s="82"/>
      <c r="F205" s="82"/>
      <c r="G205" s="82"/>
      <c r="H205" s="83"/>
    </row>
    <row r="206" spans="1:9" x14ac:dyDescent="0.2">
      <c r="A206" s="19">
        <f t="shared" si="36"/>
        <v>3</v>
      </c>
      <c r="B206" s="81" t="s">
        <v>280</v>
      </c>
      <c r="C206" s="82"/>
      <c r="D206" s="82"/>
      <c r="E206" s="82"/>
      <c r="F206" s="82"/>
      <c r="G206" s="82"/>
      <c r="H206" s="83"/>
    </row>
    <row r="207" spans="1:9" x14ac:dyDescent="0.2">
      <c r="A207" s="19">
        <f t="shared" si="36"/>
        <v>4</v>
      </c>
      <c r="B207" s="81" t="s">
        <v>220</v>
      </c>
      <c r="C207" s="82"/>
      <c r="D207" s="82"/>
      <c r="E207" s="82"/>
      <c r="F207" s="82"/>
      <c r="G207" s="82"/>
      <c r="H207" s="83"/>
    </row>
    <row r="208" spans="1:9" x14ac:dyDescent="0.2">
      <c r="A208" s="19">
        <f t="shared" si="36"/>
        <v>5</v>
      </c>
      <c r="B208" s="81" t="s">
        <v>256</v>
      </c>
      <c r="C208" s="82"/>
      <c r="D208" s="82"/>
      <c r="E208" s="82"/>
      <c r="F208" s="82"/>
      <c r="G208" s="82"/>
      <c r="H208" s="83"/>
    </row>
    <row r="209" spans="1:8" ht="12.75" customHeight="1" x14ac:dyDescent="0.2">
      <c r="A209" s="19">
        <f t="shared" si="36"/>
        <v>6</v>
      </c>
      <c r="B209" s="81" t="s">
        <v>224</v>
      </c>
      <c r="C209" s="82"/>
      <c r="D209" s="82"/>
      <c r="E209" s="82"/>
      <c r="F209" s="68">
        <f>H126</f>
        <v>0.5</v>
      </c>
      <c r="G209" s="63"/>
      <c r="H209" s="64"/>
    </row>
    <row r="210" spans="1:8" x14ac:dyDescent="0.2">
      <c r="A210" s="19">
        <f t="shared" si="36"/>
        <v>7</v>
      </c>
      <c r="B210" s="81" t="s">
        <v>221</v>
      </c>
      <c r="C210" s="82"/>
      <c r="D210" s="82"/>
      <c r="E210" s="82"/>
      <c r="F210" s="82"/>
      <c r="G210" s="82"/>
      <c r="H210" s="83"/>
    </row>
    <row r="211" spans="1:8" ht="27" customHeight="1" x14ac:dyDescent="0.2">
      <c r="A211" s="19">
        <f t="shared" si="36"/>
        <v>8</v>
      </c>
      <c r="B211" s="81" t="s">
        <v>222</v>
      </c>
      <c r="C211" s="82"/>
      <c r="D211" s="82"/>
      <c r="E211" s="82"/>
      <c r="F211" s="82"/>
      <c r="G211" s="82"/>
      <c r="H211" s="83"/>
    </row>
    <row r="212" spans="1:8" x14ac:dyDescent="0.2">
      <c r="A212" s="19">
        <f t="shared" si="36"/>
        <v>9</v>
      </c>
      <c r="B212" s="81" t="s">
        <v>223</v>
      </c>
      <c r="C212" s="82"/>
      <c r="D212" s="82"/>
      <c r="E212" s="82"/>
      <c r="F212" s="82"/>
      <c r="G212" s="82"/>
      <c r="H212" s="83"/>
    </row>
    <row r="213" spans="1:8" x14ac:dyDescent="0.2">
      <c r="A213" s="19">
        <f t="shared" si="36"/>
        <v>10</v>
      </c>
      <c r="B213" s="81" t="s">
        <v>279</v>
      </c>
      <c r="C213" s="82"/>
      <c r="D213" s="82"/>
      <c r="E213" s="82"/>
      <c r="F213" s="82"/>
      <c r="G213" s="82"/>
      <c r="H213" s="83"/>
    </row>
    <row r="214" spans="1:8" x14ac:dyDescent="0.2">
      <c r="A214" s="19">
        <v>11</v>
      </c>
      <c r="B214" s="218" t="s">
        <v>287</v>
      </c>
      <c r="C214" s="219"/>
      <c r="D214" s="219"/>
      <c r="E214" s="219"/>
      <c r="F214" s="219"/>
      <c r="G214" s="219"/>
      <c r="H214" s="220"/>
    </row>
    <row r="215" spans="1:8" ht="28.5" customHeight="1" x14ac:dyDescent="0.2">
      <c r="A215" s="19">
        <v>12</v>
      </c>
      <c r="B215" s="218" t="s">
        <v>291</v>
      </c>
      <c r="C215" s="219"/>
      <c r="D215" s="219"/>
      <c r="E215" s="219"/>
      <c r="F215" s="219"/>
      <c r="G215" s="219"/>
      <c r="H215" s="220"/>
    </row>
    <row r="216" spans="1:8" ht="25.5" customHeight="1" x14ac:dyDescent="0.2">
      <c r="A216" s="77" t="s">
        <v>123</v>
      </c>
      <c r="B216" s="78"/>
      <c r="C216" s="142" t="str">
        <f>C7</f>
        <v>Dheeraj Heights Phase 1</v>
      </c>
      <c r="D216" s="177"/>
      <c r="E216" s="177"/>
      <c r="F216" s="177"/>
      <c r="G216" s="177"/>
      <c r="H216" s="143"/>
    </row>
    <row r="217" spans="1:8" x14ac:dyDescent="0.2">
      <c r="A217" s="84"/>
      <c r="B217" s="85"/>
      <c r="C217" s="85"/>
      <c r="D217" s="85"/>
      <c r="E217" s="85"/>
      <c r="F217" s="85"/>
      <c r="G217" s="85"/>
      <c r="H217" s="86"/>
    </row>
    <row r="218" spans="1:8" x14ac:dyDescent="0.2">
      <c r="A218" s="84"/>
      <c r="B218" s="85"/>
      <c r="C218" s="85"/>
      <c r="D218" s="85"/>
      <c r="E218" s="85"/>
      <c r="F218" s="85"/>
      <c r="G218" s="85"/>
      <c r="H218" s="86"/>
    </row>
    <row r="219" spans="1:8" x14ac:dyDescent="0.2">
      <c r="A219" s="84"/>
      <c r="B219" s="85"/>
      <c r="C219" s="85"/>
      <c r="D219" s="85"/>
      <c r="E219" s="85"/>
      <c r="F219" s="85"/>
      <c r="G219" s="85"/>
      <c r="H219" s="86"/>
    </row>
    <row r="220" spans="1:8" x14ac:dyDescent="0.2">
      <c r="A220" s="84"/>
      <c r="B220" s="85"/>
      <c r="C220" s="85"/>
      <c r="D220" s="85"/>
      <c r="E220" s="85"/>
      <c r="F220" s="85"/>
      <c r="G220" s="85"/>
      <c r="H220" s="86"/>
    </row>
    <row r="221" spans="1:8" x14ac:dyDescent="0.2">
      <c r="A221" s="84"/>
      <c r="B221" s="85"/>
      <c r="C221" s="85"/>
      <c r="D221" s="85"/>
      <c r="E221" s="85"/>
      <c r="F221" s="85"/>
      <c r="G221" s="85"/>
      <c r="H221" s="86"/>
    </row>
    <row r="222" spans="1:8" x14ac:dyDescent="0.2">
      <c r="A222" s="84"/>
      <c r="B222" s="85"/>
      <c r="C222" s="85"/>
      <c r="D222" s="85"/>
      <c r="E222" s="85"/>
      <c r="F222" s="85"/>
      <c r="G222" s="85"/>
      <c r="H222" s="86"/>
    </row>
    <row r="223" spans="1:8" x14ac:dyDescent="0.2">
      <c r="A223" s="84"/>
      <c r="B223" s="85"/>
      <c r="C223" s="85"/>
      <c r="D223" s="85"/>
      <c r="E223" s="85"/>
      <c r="F223" s="85"/>
      <c r="G223" s="85"/>
      <c r="H223" s="86"/>
    </row>
    <row r="224" spans="1:8" x14ac:dyDescent="0.2">
      <c r="A224" s="84"/>
      <c r="B224" s="85"/>
      <c r="C224" s="85"/>
      <c r="D224" s="85"/>
      <c r="E224" s="85"/>
      <c r="F224" s="85"/>
      <c r="G224" s="85"/>
      <c r="H224" s="86"/>
    </row>
    <row r="225" spans="1:8" x14ac:dyDescent="0.2">
      <c r="A225" s="84"/>
      <c r="B225" s="85"/>
      <c r="C225" s="85"/>
      <c r="D225" s="85"/>
      <c r="E225" s="85"/>
      <c r="F225" s="85"/>
      <c r="G225" s="85"/>
      <c r="H225" s="86"/>
    </row>
    <row r="226" spans="1:8" x14ac:dyDescent="0.2">
      <c r="A226" s="84"/>
      <c r="B226" s="85"/>
      <c r="C226" s="85"/>
      <c r="D226" s="85"/>
      <c r="E226" s="85"/>
      <c r="F226" s="85"/>
      <c r="G226" s="85"/>
      <c r="H226" s="86"/>
    </row>
    <row r="227" spans="1:8" x14ac:dyDescent="0.2">
      <c r="A227" s="84"/>
      <c r="B227" s="85"/>
      <c r="C227" s="85"/>
      <c r="D227" s="85"/>
      <c r="E227" s="85"/>
      <c r="F227" s="85"/>
      <c r="G227" s="85"/>
      <c r="H227" s="86"/>
    </row>
    <row r="228" spans="1:8" x14ac:dyDescent="0.2">
      <c r="A228" s="84"/>
      <c r="B228" s="85"/>
      <c r="C228" s="85"/>
      <c r="D228" s="85"/>
      <c r="E228" s="85"/>
      <c r="F228" s="85"/>
      <c r="G228" s="85"/>
      <c r="H228" s="86"/>
    </row>
    <row r="229" spans="1:8" x14ac:dyDescent="0.2">
      <c r="A229" s="84"/>
      <c r="B229" s="85"/>
      <c r="C229" s="85"/>
      <c r="D229" s="85"/>
      <c r="E229" s="85"/>
      <c r="F229" s="85"/>
      <c r="G229" s="85"/>
      <c r="H229" s="86"/>
    </row>
    <row r="230" spans="1:8" x14ac:dyDescent="0.2">
      <c r="A230" s="84"/>
      <c r="B230" s="85"/>
      <c r="C230" s="85"/>
      <c r="D230" s="85"/>
      <c r="E230" s="85"/>
      <c r="F230" s="85"/>
      <c r="G230" s="85"/>
      <c r="H230" s="86"/>
    </row>
    <row r="231" spans="1:8" x14ac:dyDescent="0.2">
      <c r="A231" s="84"/>
      <c r="B231" s="85"/>
      <c r="C231" s="85"/>
      <c r="D231" s="85"/>
      <c r="E231" s="85"/>
      <c r="F231" s="85"/>
      <c r="G231" s="85"/>
      <c r="H231" s="86"/>
    </row>
    <row r="232" spans="1:8" x14ac:dyDescent="0.2">
      <c r="A232" s="84"/>
      <c r="B232" s="85"/>
      <c r="C232" s="85"/>
      <c r="D232" s="85"/>
      <c r="E232" s="85"/>
      <c r="F232" s="85"/>
      <c r="G232" s="85"/>
      <c r="H232" s="86"/>
    </row>
    <row r="233" spans="1:8" x14ac:dyDescent="0.2">
      <c r="A233" s="84"/>
      <c r="B233" s="85"/>
      <c r="C233" s="85"/>
      <c r="D233" s="85"/>
      <c r="E233" s="85"/>
      <c r="F233" s="85"/>
      <c r="G233" s="85"/>
      <c r="H233" s="86"/>
    </row>
    <row r="234" spans="1:8" x14ac:dyDescent="0.2">
      <c r="A234" s="84"/>
      <c r="B234" s="85"/>
      <c r="C234" s="85"/>
      <c r="D234" s="85"/>
      <c r="E234" s="85"/>
      <c r="F234" s="85"/>
      <c r="G234" s="85"/>
      <c r="H234" s="86"/>
    </row>
    <row r="235" spans="1:8" x14ac:dyDescent="0.2">
      <c r="A235" s="84"/>
      <c r="B235" s="85"/>
      <c r="C235" s="85"/>
      <c r="D235" s="85"/>
      <c r="E235" s="85"/>
      <c r="F235" s="85"/>
      <c r="G235" s="85"/>
      <c r="H235" s="86"/>
    </row>
    <row r="236" spans="1:8" x14ac:dyDescent="0.2">
      <c r="A236" s="84"/>
      <c r="B236" s="85"/>
      <c r="C236" s="85"/>
      <c r="D236" s="85"/>
      <c r="E236" s="85"/>
      <c r="F236" s="85"/>
      <c r="G236" s="85"/>
      <c r="H236" s="86"/>
    </row>
    <row r="237" spans="1:8" x14ac:dyDescent="0.2">
      <c r="A237" s="84"/>
      <c r="B237" s="85"/>
      <c r="C237" s="85"/>
      <c r="D237" s="85"/>
      <c r="E237" s="85"/>
      <c r="F237" s="85"/>
      <c r="G237" s="85"/>
      <c r="H237" s="86"/>
    </row>
    <row r="238" spans="1:8" x14ac:dyDescent="0.2">
      <c r="A238" s="84"/>
      <c r="B238" s="85"/>
      <c r="C238" s="85"/>
      <c r="D238" s="85"/>
      <c r="E238" s="85"/>
      <c r="F238" s="85"/>
      <c r="G238" s="85"/>
      <c r="H238" s="86"/>
    </row>
    <row r="239" spans="1:8" x14ac:dyDescent="0.2">
      <c r="A239" s="84"/>
      <c r="B239" s="85"/>
      <c r="C239" s="85"/>
      <c r="D239" s="85"/>
      <c r="E239" s="85"/>
      <c r="F239" s="85"/>
      <c r="G239" s="85"/>
      <c r="H239" s="86"/>
    </row>
    <row r="240" spans="1:8" x14ac:dyDescent="0.2">
      <c r="A240" s="84"/>
      <c r="B240" s="85"/>
      <c r="C240" s="85"/>
      <c r="D240" s="85"/>
      <c r="E240" s="85"/>
      <c r="F240" s="85"/>
      <c r="G240" s="85"/>
      <c r="H240" s="86"/>
    </row>
    <row r="241" spans="1:15" x14ac:dyDescent="0.2">
      <c r="A241" s="84"/>
      <c r="B241" s="85"/>
      <c r="C241" s="85"/>
      <c r="D241" s="85"/>
      <c r="E241" s="85"/>
      <c r="F241" s="85"/>
      <c r="G241" s="85"/>
      <c r="H241" s="86"/>
    </row>
    <row r="242" spans="1:15" x14ac:dyDescent="0.2">
      <c r="A242" s="84"/>
      <c r="B242" s="85"/>
      <c r="C242" s="85"/>
      <c r="D242" s="85"/>
      <c r="E242" s="85"/>
      <c r="F242" s="85"/>
      <c r="G242" s="85"/>
      <c r="H242" s="86"/>
    </row>
    <row r="243" spans="1:15" ht="15" x14ac:dyDescent="0.25">
      <c r="A243" s="84"/>
      <c r="B243" s="85"/>
      <c r="C243" s="85"/>
      <c r="D243" s="85"/>
      <c r="E243" s="85"/>
      <c r="F243" s="85"/>
      <c r="G243" s="85"/>
      <c r="H243" s="86"/>
      <c r="O243"/>
    </row>
    <row r="244" spans="1:15" x14ac:dyDescent="0.2">
      <c r="A244" s="84"/>
      <c r="B244" s="85"/>
      <c r="C244" s="85"/>
      <c r="D244" s="85"/>
      <c r="E244" s="85"/>
      <c r="F244" s="85"/>
      <c r="G244" s="85"/>
      <c r="H244" s="86"/>
    </row>
    <row r="245" spans="1:15" x14ac:dyDescent="0.2">
      <c r="A245" s="84"/>
      <c r="B245" s="85"/>
      <c r="C245" s="85"/>
      <c r="D245" s="85"/>
      <c r="E245" s="85"/>
      <c r="F245" s="85"/>
      <c r="G245" s="85"/>
      <c r="H245" s="86"/>
    </row>
    <row r="246" spans="1:15" x14ac:dyDescent="0.2">
      <c r="A246" s="84"/>
      <c r="B246" s="85"/>
      <c r="C246" s="85"/>
      <c r="D246" s="85"/>
      <c r="E246" s="85"/>
      <c r="F246" s="85"/>
      <c r="G246" s="85"/>
      <c r="H246" s="86"/>
    </row>
    <row r="247" spans="1:15" x14ac:dyDescent="0.2">
      <c r="A247" s="84"/>
      <c r="B247" s="85"/>
      <c r="C247" s="85"/>
      <c r="D247" s="85"/>
      <c r="E247" s="85"/>
      <c r="F247" s="85"/>
      <c r="G247" s="85"/>
      <c r="H247" s="86"/>
    </row>
    <row r="248" spans="1:15" x14ac:dyDescent="0.2">
      <c r="A248" s="84"/>
      <c r="B248" s="85"/>
      <c r="C248" s="85"/>
      <c r="D248" s="85"/>
      <c r="E248" s="85"/>
      <c r="F248" s="85"/>
      <c r="G248" s="85"/>
      <c r="H248" s="86"/>
    </row>
    <row r="249" spans="1:15" x14ac:dyDescent="0.2">
      <c r="A249" s="84"/>
      <c r="B249" s="85"/>
      <c r="C249" s="85"/>
      <c r="D249" s="85"/>
      <c r="E249" s="85"/>
      <c r="F249" s="85"/>
      <c r="G249" s="85"/>
      <c r="H249" s="86"/>
    </row>
    <row r="250" spans="1:15" x14ac:dyDescent="0.2">
      <c r="A250" s="84"/>
      <c r="B250" s="85"/>
      <c r="C250" s="85"/>
      <c r="D250" s="85"/>
      <c r="E250" s="85"/>
      <c r="F250" s="85"/>
      <c r="G250" s="85"/>
      <c r="H250" s="86"/>
    </row>
    <row r="251" spans="1:15" x14ac:dyDescent="0.2">
      <c r="A251" s="84"/>
      <c r="B251" s="85"/>
      <c r="C251" s="85"/>
      <c r="D251" s="85"/>
      <c r="E251" s="85"/>
      <c r="F251" s="85"/>
      <c r="G251" s="85"/>
      <c r="H251" s="86"/>
    </row>
    <row r="252" spans="1:15" x14ac:dyDescent="0.2">
      <c r="A252" s="84"/>
      <c r="B252" s="85"/>
      <c r="C252" s="85"/>
      <c r="D252" s="85"/>
      <c r="E252" s="85"/>
      <c r="F252" s="85"/>
      <c r="G252" s="85"/>
      <c r="H252" s="86"/>
    </row>
    <row r="253" spans="1:15" x14ac:dyDescent="0.2">
      <c r="A253" s="84"/>
      <c r="B253" s="85"/>
      <c r="C253" s="85"/>
      <c r="D253" s="85"/>
      <c r="E253" s="85"/>
      <c r="F253" s="85"/>
      <c r="G253" s="85"/>
      <c r="H253" s="86"/>
    </row>
    <row r="254" spans="1:15" x14ac:dyDescent="0.2">
      <c r="A254" s="84"/>
      <c r="B254" s="85"/>
      <c r="C254" s="85"/>
      <c r="D254" s="85"/>
      <c r="E254" s="85"/>
      <c r="F254" s="85"/>
      <c r="G254" s="85"/>
      <c r="H254" s="86"/>
    </row>
    <row r="255" spans="1:15" x14ac:dyDescent="0.2">
      <c r="A255" s="84"/>
      <c r="B255" s="85"/>
      <c r="C255" s="85"/>
      <c r="D255" s="85"/>
      <c r="E255" s="85"/>
      <c r="F255" s="85"/>
      <c r="G255" s="85"/>
      <c r="H255" s="86"/>
    </row>
    <row r="256" spans="1:15" x14ac:dyDescent="0.2">
      <c r="A256" s="84"/>
      <c r="B256" s="85"/>
      <c r="C256" s="85"/>
      <c r="D256" s="85"/>
      <c r="E256" s="85"/>
      <c r="F256" s="85"/>
      <c r="G256" s="85"/>
      <c r="H256" s="86"/>
    </row>
    <row r="257" spans="1:8" x14ac:dyDescent="0.2">
      <c r="A257" s="84"/>
      <c r="B257" s="85"/>
      <c r="C257" s="85"/>
      <c r="D257" s="85"/>
      <c r="E257" s="85"/>
      <c r="F257" s="85"/>
      <c r="G257" s="85"/>
      <c r="H257" s="86"/>
    </row>
    <row r="258" spans="1:8" x14ac:dyDescent="0.2">
      <c r="A258" s="84"/>
      <c r="B258" s="85"/>
      <c r="C258" s="85"/>
      <c r="D258" s="85"/>
      <c r="E258" s="85"/>
      <c r="F258" s="85"/>
      <c r="G258" s="85"/>
      <c r="H258" s="86"/>
    </row>
    <row r="259" spans="1:8" x14ac:dyDescent="0.2">
      <c r="A259" s="84"/>
      <c r="B259" s="85"/>
      <c r="C259" s="85"/>
      <c r="D259" s="85"/>
      <c r="E259" s="85"/>
      <c r="F259" s="85"/>
      <c r="G259" s="85"/>
      <c r="H259" s="86"/>
    </row>
    <row r="260" spans="1:8" x14ac:dyDescent="0.2">
      <c r="A260" s="84"/>
      <c r="B260" s="85"/>
      <c r="C260" s="85"/>
      <c r="D260" s="85"/>
      <c r="E260" s="85"/>
      <c r="F260" s="85"/>
      <c r="G260" s="85"/>
      <c r="H260" s="86"/>
    </row>
    <row r="261" spans="1:8" x14ac:dyDescent="0.2">
      <c r="A261" s="84"/>
      <c r="B261" s="85"/>
      <c r="C261" s="85"/>
      <c r="D261" s="85"/>
      <c r="E261" s="85"/>
      <c r="F261" s="85"/>
      <c r="G261" s="85"/>
      <c r="H261" s="86"/>
    </row>
    <row r="262" spans="1:8" x14ac:dyDescent="0.2">
      <c r="A262" s="84"/>
      <c r="B262" s="85"/>
      <c r="C262" s="85"/>
      <c r="D262" s="85"/>
      <c r="E262" s="85"/>
      <c r="F262" s="85"/>
      <c r="G262" s="85"/>
      <c r="H262" s="86"/>
    </row>
    <row r="263" spans="1:8" x14ac:dyDescent="0.2">
      <c r="A263" s="84"/>
      <c r="B263" s="85"/>
      <c r="C263" s="85"/>
      <c r="D263" s="85"/>
      <c r="E263" s="85"/>
      <c r="F263" s="85"/>
      <c r="G263" s="85"/>
      <c r="H263" s="86"/>
    </row>
    <row r="264" spans="1:8" x14ac:dyDescent="0.2">
      <c r="A264" s="84"/>
      <c r="B264" s="85"/>
      <c r="C264" s="85"/>
      <c r="D264" s="85"/>
      <c r="E264" s="85"/>
      <c r="F264" s="85"/>
      <c r="G264" s="85"/>
      <c r="H264" s="86"/>
    </row>
    <row r="265" spans="1:8" x14ac:dyDescent="0.2">
      <c r="A265" s="234"/>
      <c r="B265" s="235"/>
      <c r="C265" s="235"/>
      <c r="D265" s="235"/>
      <c r="E265" s="235"/>
      <c r="F265" s="235"/>
      <c r="G265" s="235"/>
      <c r="H265" s="236"/>
    </row>
    <row r="266" spans="1:8" ht="25.5" customHeight="1" x14ac:dyDescent="0.2">
      <c r="A266" s="77" t="s">
        <v>290</v>
      </c>
      <c r="B266" s="78"/>
      <c r="C266" s="142"/>
      <c r="D266" s="177"/>
      <c r="E266" s="177"/>
      <c r="F266" s="177"/>
      <c r="G266" s="177"/>
      <c r="H266" s="143"/>
    </row>
    <row r="267" spans="1:8" x14ac:dyDescent="0.2">
      <c r="A267" s="84"/>
      <c r="B267" s="85"/>
      <c r="C267" s="85"/>
      <c r="D267" s="85"/>
      <c r="E267" s="85"/>
      <c r="F267" s="85"/>
      <c r="G267" s="85"/>
      <c r="H267" s="86"/>
    </row>
    <row r="268" spans="1:8" x14ac:dyDescent="0.2">
      <c r="A268" s="84"/>
      <c r="B268" s="85"/>
      <c r="C268" s="85"/>
      <c r="D268" s="85"/>
      <c r="E268" s="85"/>
      <c r="F268" s="85"/>
      <c r="G268" s="85"/>
      <c r="H268" s="86"/>
    </row>
    <row r="269" spans="1:8" x14ac:dyDescent="0.2">
      <c r="A269" s="84"/>
      <c r="B269" s="85"/>
      <c r="C269" s="85"/>
      <c r="D269" s="85"/>
      <c r="E269" s="85"/>
      <c r="F269" s="85"/>
      <c r="G269" s="85"/>
      <c r="H269" s="86"/>
    </row>
    <row r="270" spans="1:8" x14ac:dyDescent="0.2">
      <c r="A270" s="84"/>
      <c r="B270" s="85"/>
      <c r="C270" s="85"/>
      <c r="D270" s="85"/>
      <c r="E270" s="85"/>
      <c r="F270" s="85"/>
      <c r="G270" s="85"/>
      <c r="H270" s="86"/>
    </row>
    <row r="271" spans="1:8" x14ac:dyDescent="0.2">
      <c r="A271" s="84"/>
      <c r="B271" s="85"/>
      <c r="C271" s="85"/>
      <c r="D271" s="85"/>
      <c r="E271" s="85"/>
      <c r="F271" s="85"/>
      <c r="G271" s="85"/>
      <c r="H271" s="86"/>
    </row>
    <row r="272" spans="1:8" x14ac:dyDescent="0.2">
      <c r="A272" s="84"/>
      <c r="B272" s="85"/>
      <c r="C272" s="85"/>
      <c r="D272" s="85"/>
      <c r="E272" s="85"/>
      <c r="F272" s="85"/>
      <c r="G272" s="85"/>
      <c r="H272" s="86"/>
    </row>
    <row r="273" spans="1:8" x14ac:dyDescent="0.2">
      <c r="A273" s="84"/>
      <c r="B273" s="85"/>
      <c r="C273" s="85"/>
      <c r="D273" s="85"/>
      <c r="E273" s="85"/>
      <c r="F273" s="85"/>
      <c r="G273" s="85"/>
      <c r="H273" s="86"/>
    </row>
    <row r="274" spans="1:8" x14ac:dyDescent="0.2">
      <c r="A274" s="84"/>
      <c r="B274" s="85"/>
      <c r="C274" s="85"/>
      <c r="D274" s="85"/>
      <c r="E274" s="85"/>
      <c r="F274" s="85"/>
      <c r="G274" s="85"/>
      <c r="H274" s="86"/>
    </row>
    <row r="275" spans="1:8" x14ac:dyDescent="0.2">
      <c r="A275" s="84"/>
      <c r="B275" s="85"/>
      <c r="C275" s="85"/>
      <c r="D275" s="85"/>
      <c r="E275" s="85"/>
      <c r="F275" s="85"/>
      <c r="G275" s="85"/>
      <c r="H275" s="86"/>
    </row>
    <row r="276" spans="1:8" x14ac:dyDescent="0.2">
      <c r="A276" s="84"/>
      <c r="B276" s="85"/>
      <c r="C276" s="85"/>
      <c r="D276" s="85"/>
      <c r="E276" s="85"/>
      <c r="F276" s="85"/>
      <c r="G276" s="85"/>
      <c r="H276" s="86"/>
    </row>
    <row r="277" spans="1:8" x14ac:dyDescent="0.2">
      <c r="A277" s="84"/>
      <c r="B277" s="85"/>
      <c r="C277" s="85"/>
      <c r="D277" s="85"/>
      <c r="E277" s="85"/>
      <c r="F277" s="85"/>
      <c r="G277" s="85"/>
      <c r="H277" s="86"/>
    </row>
    <row r="278" spans="1:8" x14ac:dyDescent="0.2">
      <c r="A278" s="84"/>
      <c r="B278" s="85"/>
      <c r="C278" s="85"/>
      <c r="D278" s="85"/>
      <c r="E278" s="85"/>
      <c r="F278" s="85"/>
      <c r="G278" s="85"/>
      <c r="H278" s="86"/>
    </row>
    <row r="279" spans="1:8" x14ac:dyDescent="0.2">
      <c r="A279" s="84"/>
      <c r="B279" s="85"/>
      <c r="C279" s="85"/>
      <c r="D279" s="85"/>
      <c r="E279" s="85"/>
      <c r="F279" s="85"/>
      <c r="G279" s="85"/>
      <c r="H279" s="86"/>
    </row>
    <row r="280" spans="1:8" x14ac:dyDescent="0.2">
      <c r="A280" s="84"/>
      <c r="B280" s="85"/>
      <c r="C280" s="85"/>
      <c r="D280" s="85"/>
      <c r="E280" s="85"/>
      <c r="F280" s="85"/>
      <c r="G280" s="85"/>
      <c r="H280" s="86"/>
    </row>
    <row r="281" spans="1:8" x14ac:dyDescent="0.2">
      <c r="A281" s="84"/>
      <c r="B281" s="85"/>
      <c r="C281" s="85"/>
      <c r="D281" s="85"/>
      <c r="E281" s="85"/>
      <c r="F281" s="85"/>
      <c r="G281" s="85"/>
      <c r="H281" s="86"/>
    </row>
    <row r="282" spans="1:8" x14ac:dyDescent="0.2">
      <c r="A282" s="84"/>
      <c r="B282" s="85"/>
      <c r="C282" s="85"/>
      <c r="D282" s="85"/>
      <c r="E282" s="85"/>
      <c r="F282" s="85"/>
      <c r="G282" s="85"/>
      <c r="H282" s="86"/>
    </row>
    <row r="283" spans="1:8" x14ac:dyDescent="0.2">
      <c r="A283" s="84"/>
      <c r="B283" s="85"/>
      <c r="C283" s="85"/>
      <c r="D283" s="85"/>
      <c r="E283" s="85"/>
      <c r="F283" s="85"/>
      <c r="G283" s="85"/>
      <c r="H283" s="86"/>
    </row>
    <row r="284" spans="1:8" x14ac:dyDescent="0.2">
      <c r="A284" s="84"/>
      <c r="B284" s="85"/>
      <c r="C284" s="85"/>
      <c r="D284" s="85"/>
      <c r="E284" s="85"/>
      <c r="F284" s="85"/>
      <c r="G284" s="85"/>
      <c r="H284" s="86"/>
    </row>
    <row r="285" spans="1:8" x14ac:dyDescent="0.2">
      <c r="A285" s="84"/>
      <c r="B285" s="85"/>
      <c r="C285" s="85"/>
      <c r="D285" s="85"/>
      <c r="E285" s="85"/>
      <c r="F285" s="85"/>
      <c r="G285" s="85"/>
      <c r="H285" s="86"/>
    </row>
    <row r="286" spans="1:8" x14ac:dyDescent="0.2">
      <c r="A286" s="84"/>
      <c r="B286" s="85"/>
      <c r="C286" s="85"/>
      <c r="D286" s="85"/>
      <c r="E286" s="85"/>
      <c r="F286" s="85"/>
      <c r="G286" s="85"/>
      <c r="H286" s="86"/>
    </row>
    <row r="287" spans="1:8" x14ac:dyDescent="0.2">
      <c r="A287" s="84"/>
      <c r="B287" s="85"/>
      <c r="C287" s="85"/>
      <c r="D287" s="85"/>
      <c r="E287" s="85"/>
      <c r="F287" s="85"/>
      <c r="G287" s="85"/>
      <c r="H287" s="86"/>
    </row>
    <row r="288" spans="1:8" x14ac:dyDescent="0.2">
      <c r="A288" s="84"/>
      <c r="B288" s="85"/>
      <c r="C288" s="85"/>
      <c r="D288" s="85"/>
      <c r="E288" s="85"/>
      <c r="F288" s="85"/>
      <c r="G288" s="85"/>
      <c r="H288" s="86"/>
    </row>
    <row r="289" spans="1:8" x14ac:dyDescent="0.2">
      <c r="A289" s="84"/>
      <c r="B289" s="85"/>
      <c r="C289" s="85"/>
      <c r="D289" s="85"/>
      <c r="E289" s="85"/>
      <c r="F289" s="85"/>
      <c r="G289" s="85"/>
      <c r="H289" s="86"/>
    </row>
    <row r="290" spans="1:8" x14ac:dyDescent="0.2">
      <c r="A290" s="84"/>
      <c r="B290" s="85"/>
      <c r="C290" s="85"/>
      <c r="D290" s="85"/>
      <c r="E290" s="85"/>
      <c r="F290" s="85"/>
      <c r="G290" s="85"/>
      <c r="H290" s="86"/>
    </row>
    <row r="291" spans="1:8" x14ac:dyDescent="0.2">
      <c r="A291" s="84"/>
      <c r="B291" s="85"/>
      <c r="C291" s="85"/>
      <c r="D291" s="85"/>
      <c r="E291" s="85"/>
      <c r="F291" s="85"/>
      <c r="G291" s="85"/>
      <c r="H291" s="86"/>
    </row>
    <row r="292" spans="1:8" x14ac:dyDescent="0.2">
      <c r="A292" s="84"/>
      <c r="B292" s="85"/>
      <c r="C292" s="85"/>
      <c r="D292" s="85"/>
      <c r="E292" s="85"/>
      <c r="F292" s="85"/>
      <c r="G292" s="85"/>
      <c r="H292" s="86"/>
    </row>
    <row r="293" spans="1:8" x14ac:dyDescent="0.2">
      <c r="A293" s="84"/>
      <c r="B293" s="85"/>
      <c r="C293" s="85"/>
      <c r="D293" s="85"/>
      <c r="E293" s="85"/>
      <c r="F293" s="85"/>
      <c r="G293" s="85"/>
      <c r="H293" s="86"/>
    </row>
    <row r="294" spans="1:8" x14ac:dyDescent="0.2">
      <c r="A294" s="84"/>
      <c r="B294" s="85"/>
      <c r="C294" s="85"/>
      <c r="D294" s="85"/>
      <c r="E294" s="85"/>
      <c r="F294" s="85"/>
      <c r="G294" s="85"/>
      <c r="H294" s="86"/>
    </row>
    <row r="295" spans="1:8" x14ac:dyDescent="0.2">
      <c r="A295" s="84"/>
      <c r="B295" s="85"/>
      <c r="C295" s="85"/>
      <c r="D295" s="85"/>
      <c r="E295" s="85"/>
      <c r="F295" s="85"/>
      <c r="G295" s="85"/>
      <c r="H295" s="86"/>
    </row>
    <row r="296" spans="1:8" x14ac:dyDescent="0.2">
      <c r="A296" s="84"/>
      <c r="B296" s="85"/>
      <c r="C296" s="85"/>
      <c r="D296" s="85"/>
      <c r="E296" s="85"/>
      <c r="F296" s="85"/>
      <c r="G296" s="85"/>
      <c r="H296" s="86"/>
    </row>
    <row r="297" spans="1:8" x14ac:dyDescent="0.2">
      <c r="A297" s="84"/>
      <c r="B297" s="85"/>
      <c r="C297" s="85"/>
      <c r="D297" s="85"/>
      <c r="E297" s="85"/>
      <c r="F297" s="85"/>
      <c r="G297" s="85"/>
      <c r="H297" s="86"/>
    </row>
    <row r="298" spans="1:8" x14ac:dyDescent="0.2">
      <c r="A298" s="84"/>
      <c r="B298" s="85"/>
      <c r="C298" s="85"/>
      <c r="D298" s="85"/>
      <c r="E298" s="85"/>
      <c r="F298" s="85"/>
      <c r="G298" s="85"/>
      <c r="H298" s="86"/>
    </row>
    <row r="299" spans="1:8" x14ac:dyDescent="0.2">
      <c r="A299" s="84"/>
      <c r="B299" s="85"/>
      <c r="C299" s="85"/>
      <c r="D299" s="85"/>
      <c r="E299" s="85"/>
      <c r="F299" s="85"/>
      <c r="G299" s="85"/>
      <c r="H299" s="86"/>
    </row>
    <row r="300" spans="1:8" x14ac:dyDescent="0.2">
      <c r="A300" s="84"/>
      <c r="B300" s="85"/>
      <c r="C300" s="85"/>
      <c r="D300" s="85"/>
      <c r="E300" s="85"/>
      <c r="F300" s="85"/>
      <c r="G300" s="85"/>
      <c r="H300" s="86"/>
    </row>
    <row r="301" spans="1:8" x14ac:dyDescent="0.2">
      <c r="A301" s="84"/>
      <c r="B301" s="85"/>
      <c r="C301" s="85"/>
      <c r="D301" s="85"/>
      <c r="E301" s="85"/>
      <c r="F301" s="85"/>
      <c r="G301" s="85"/>
      <c r="H301" s="86"/>
    </row>
    <row r="302" spans="1:8" hidden="1" x14ac:dyDescent="0.2">
      <c r="A302" s="84"/>
      <c r="B302" s="85"/>
      <c r="C302" s="85"/>
      <c r="D302" s="85"/>
      <c r="E302" s="85"/>
      <c r="F302" s="85"/>
      <c r="G302" s="85"/>
      <c r="H302" s="86"/>
    </row>
    <row r="303" spans="1:8" hidden="1" x14ac:dyDescent="0.2">
      <c r="A303" s="84"/>
      <c r="B303" s="85"/>
      <c r="C303" s="85"/>
      <c r="D303" s="85"/>
      <c r="E303" s="85"/>
      <c r="F303" s="85"/>
      <c r="G303" s="85"/>
      <c r="H303" s="86"/>
    </row>
    <row r="304" spans="1:8" hidden="1" x14ac:dyDescent="0.2">
      <c r="A304" s="84"/>
      <c r="B304" s="85"/>
      <c r="C304" s="85"/>
      <c r="D304" s="85"/>
      <c r="E304" s="85"/>
      <c r="F304" s="85"/>
      <c r="G304" s="85"/>
      <c r="H304" s="86"/>
    </row>
    <row r="305" spans="1:8" hidden="1" x14ac:dyDescent="0.2">
      <c r="A305" s="84"/>
      <c r="B305" s="85"/>
      <c r="C305" s="85"/>
      <c r="D305" s="85"/>
      <c r="E305" s="85"/>
      <c r="F305" s="85"/>
      <c r="G305" s="85"/>
      <c r="H305" s="86"/>
    </row>
    <row r="306" spans="1:8" hidden="1" x14ac:dyDescent="0.2">
      <c r="A306" s="84"/>
      <c r="B306" s="85"/>
      <c r="C306" s="85"/>
      <c r="D306" s="85"/>
      <c r="E306" s="85"/>
      <c r="F306" s="85"/>
      <c r="G306" s="85"/>
      <c r="H306" s="86"/>
    </row>
    <row r="307" spans="1:8" x14ac:dyDescent="0.2">
      <c r="A307" s="84"/>
      <c r="B307" s="85"/>
      <c r="C307" s="85"/>
      <c r="D307" s="85"/>
      <c r="E307" s="85"/>
      <c r="F307" s="85"/>
      <c r="G307" s="85"/>
      <c r="H307" s="86"/>
    </row>
    <row r="308" spans="1:8" x14ac:dyDescent="0.2">
      <c r="A308" s="84"/>
      <c r="B308" s="85"/>
      <c r="C308" s="85"/>
      <c r="D308" s="85"/>
      <c r="E308" s="85"/>
      <c r="F308" s="85"/>
      <c r="G308" s="85"/>
      <c r="H308" s="86"/>
    </row>
    <row r="309" spans="1:8" x14ac:dyDescent="0.2">
      <c r="A309" s="84"/>
      <c r="B309" s="85"/>
      <c r="C309" s="85"/>
      <c r="D309" s="85"/>
      <c r="E309" s="85"/>
      <c r="F309" s="85"/>
      <c r="G309" s="85"/>
      <c r="H309" s="86"/>
    </row>
    <row r="310" spans="1:8" x14ac:dyDescent="0.2">
      <c r="A310" s="84"/>
      <c r="B310" s="85"/>
      <c r="C310" s="85"/>
      <c r="D310" s="85"/>
      <c r="E310" s="85"/>
      <c r="F310" s="85"/>
      <c r="G310" s="85"/>
      <c r="H310" s="86"/>
    </row>
    <row r="311" spans="1:8" x14ac:dyDescent="0.2">
      <c r="A311" s="84"/>
      <c r="B311" s="85"/>
      <c r="C311" s="85"/>
      <c r="D311" s="85"/>
      <c r="E311" s="85"/>
      <c r="F311" s="85"/>
      <c r="G311" s="85"/>
      <c r="H311" s="86"/>
    </row>
    <row r="312" spans="1:8" x14ac:dyDescent="0.2">
      <c r="A312" s="84"/>
      <c r="B312" s="85"/>
      <c r="C312" s="85"/>
      <c r="D312" s="85"/>
      <c r="E312" s="85"/>
      <c r="F312" s="85"/>
      <c r="G312" s="85"/>
      <c r="H312" s="86"/>
    </row>
    <row r="313" spans="1:8" x14ac:dyDescent="0.2">
      <c r="A313" s="84"/>
      <c r="B313" s="85"/>
      <c r="C313" s="85"/>
      <c r="D313" s="85"/>
      <c r="E313" s="85"/>
      <c r="F313" s="85"/>
      <c r="G313" s="85"/>
      <c r="H313" s="86"/>
    </row>
    <row r="314" spans="1:8" x14ac:dyDescent="0.2">
      <c r="A314" s="84"/>
      <c r="B314" s="85"/>
      <c r="C314" s="85"/>
      <c r="D314" s="85"/>
      <c r="E314" s="85"/>
      <c r="F314" s="85"/>
      <c r="G314" s="85"/>
      <c r="H314" s="86"/>
    </row>
    <row r="315" spans="1:8" x14ac:dyDescent="0.2">
      <c r="A315" s="234"/>
      <c r="B315" s="235"/>
      <c r="C315" s="235"/>
      <c r="D315" s="235"/>
      <c r="E315" s="235"/>
      <c r="F315" s="235"/>
      <c r="G315" s="235"/>
      <c r="H315" s="236"/>
    </row>
    <row r="316" spans="1:8" ht="25.5" customHeight="1" x14ac:dyDescent="0.2">
      <c r="A316" s="77" t="s">
        <v>145</v>
      </c>
      <c r="B316" s="78"/>
      <c r="C316" s="142"/>
      <c r="D316" s="177"/>
      <c r="E316" s="177"/>
      <c r="F316" s="177"/>
      <c r="G316" s="177"/>
      <c r="H316" s="143"/>
    </row>
    <row r="317" spans="1:8" x14ac:dyDescent="0.2">
      <c r="A317" s="84"/>
      <c r="B317" s="85"/>
      <c r="C317" s="85"/>
      <c r="D317" s="85"/>
      <c r="E317" s="85"/>
      <c r="F317" s="85"/>
      <c r="G317" s="85"/>
      <c r="H317" s="86"/>
    </row>
    <row r="318" spans="1:8" x14ac:dyDescent="0.2">
      <c r="A318" s="84"/>
      <c r="B318" s="85"/>
      <c r="C318" s="85"/>
      <c r="D318" s="85"/>
      <c r="E318" s="85"/>
      <c r="F318" s="85"/>
      <c r="G318" s="85"/>
      <c r="H318" s="86"/>
    </row>
    <row r="319" spans="1:8" x14ac:dyDescent="0.2">
      <c r="A319" s="84"/>
      <c r="B319" s="85"/>
      <c r="C319" s="85"/>
      <c r="D319" s="85"/>
      <c r="E319" s="85"/>
      <c r="F319" s="85"/>
      <c r="G319" s="85"/>
      <c r="H319" s="86"/>
    </row>
    <row r="320" spans="1:8" x14ac:dyDescent="0.2">
      <c r="A320" s="84"/>
      <c r="B320" s="85"/>
      <c r="C320" s="85"/>
      <c r="D320" s="85"/>
      <c r="E320" s="85"/>
      <c r="F320" s="85"/>
      <c r="G320" s="85"/>
      <c r="H320" s="86"/>
    </row>
    <row r="321" spans="1:8" x14ac:dyDescent="0.2">
      <c r="A321" s="84"/>
      <c r="B321" s="85"/>
      <c r="C321" s="85"/>
      <c r="D321" s="85"/>
      <c r="E321" s="85"/>
      <c r="F321" s="85"/>
      <c r="G321" s="85"/>
      <c r="H321" s="86"/>
    </row>
    <row r="322" spans="1:8" x14ac:dyDescent="0.2">
      <c r="A322" s="84"/>
      <c r="B322" s="85"/>
      <c r="C322" s="85"/>
      <c r="D322" s="85"/>
      <c r="E322" s="85"/>
      <c r="F322" s="85"/>
      <c r="G322" s="85"/>
      <c r="H322" s="86"/>
    </row>
    <row r="323" spans="1:8" x14ac:dyDescent="0.2">
      <c r="A323" s="84"/>
      <c r="B323" s="85"/>
      <c r="C323" s="85"/>
      <c r="D323" s="85"/>
      <c r="E323" s="85"/>
      <c r="F323" s="85"/>
      <c r="G323" s="85"/>
      <c r="H323" s="86"/>
    </row>
    <row r="324" spans="1:8" x14ac:dyDescent="0.2">
      <c r="A324" s="84"/>
      <c r="B324" s="85"/>
      <c r="C324" s="85"/>
      <c r="D324" s="85"/>
      <c r="E324" s="85"/>
      <c r="F324" s="85"/>
      <c r="G324" s="85"/>
      <c r="H324" s="86"/>
    </row>
    <row r="325" spans="1:8" x14ac:dyDescent="0.2">
      <c r="A325" s="84"/>
      <c r="B325" s="85"/>
      <c r="C325" s="85"/>
      <c r="D325" s="85"/>
      <c r="E325" s="85"/>
      <c r="F325" s="85"/>
      <c r="G325" s="85"/>
      <c r="H325" s="86"/>
    </row>
    <row r="326" spans="1:8" x14ac:dyDescent="0.2">
      <c r="A326" s="84"/>
      <c r="B326" s="85"/>
      <c r="C326" s="85"/>
      <c r="D326" s="85"/>
      <c r="E326" s="85"/>
      <c r="F326" s="85"/>
      <c r="G326" s="85"/>
      <c r="H326" s="86"/>
    </row>
    <row r="327" spans="1:8" x14ac:dyDescent="0.2">
      <c r="A327" s="84"/>
      <c r="B327" s="85"/>
      <c r="C327" s="85"/>
      <c r="D327" s="85"/>
      <c r="E327" s="85"/>
      <c r="F327" s="85"/>
      <c r="G327" s="85"/>
      <c r="H327" s="86"/>
    </row>
    <row r="328" spans="1:8" x14ac:dyDescent="0.2">
      <c r="A328" s="84"/>
      <c r="B328" s="85"/>
      <c r="C328" s="85"/>
      <c r="D328" s="85"/>
      <c r="E328" s="85"/>
      <c r="F328" s="85"/>
      <c r="G328" s="85"/>
      <c r="H328" s="86"/>
    </row>
    <row r="329" spans="1:8" x14ac:dyDescent="0.2">
      <c r="A329" s="84"/>
      <c r="B329" s="85"/>
      <c r="C329" s="85"/>
      <c r="D329" s="85"/>
      <c r="E329" s="85"/>
      <c r="F329" s="85"/>
      <c r="G329" s="85"/>
      <c r="H329" s="86"/>
    </row>
    <row r="330" spans="1:8" x14ac:dyDescent="0.2">
      <c r="A330" s="84"/>
      <c r="B330" s="85"/>
      <c r="C330" s="85"/>
      <c r="D330" s="85"/>
      <c r="E330" s="85"/>
      <c r="F330" s="85"/>
      <c r="G330" s="85"/>
      <c r="H330" s="86"/>
    </row>
    <row r="331" spans="1:8" x14ac:dyDescent="0.2">
      <c r="A331" s="84"/>
      <c r="B331" s="85"/>
      <c r="C331" s="85"/>
      <c r="D331" s="85"/>
      <c r="E331" s="85"/>
      <c r="F331" s="85"/>
      <c r="G331" s="85"/>
      <c r="H331" s="86"/>
    </row>
    <row r="332" spans="1:8" x14ac:dyDescent="0.2">
      <c r="A332" s="84"/>
      <c r="B332" s="85"/>
      <c r="C332" s="85"/>
      <c r="D332" s="85"/>
      <c r="E332" s="85"/>
      <c r="F332" s="85"/>
      <c r="G332" s="85"/>
      <c r="H332" s="86"/>
    </row>
    <row r="333" spans="1:8" x14ac:dyDescent="0.2">
      <c r="A333" s="84"/>
      <c r="B333" s="85"/>
      <c r="C333" s="85"/>
      <c r="D333" s="85"/>
      <c r="E333" s="85"/>
      <c r="F333" s="85"/>
      <c r="G333" s="85"/>
      <c r="H333" s="86"/>
    </row>
    <row r="334" spans="1:8" x14ac:dyDescent="0.2">
      <c r="A334" s="84"/>
      <c r="B334" s="85"/>
      <c r="C334" s="85"/>
      <c r="D334" s="85"/>
      <c r="E334" s="85"/>
      <c r="F334" s="85"/>
      <c r="G334" s="85"/>
      <c r="H334" s="86"/>
    </row>
    <row r="335" spans="1:8" x14ac:dyDescent="0.2">
      <c r="A335" s="84"/>
      <c r="B335" s="85"/>
      <c r="C335" s="85"/>
      <c r="D335" s="85"/>
      <c r="E335" s="85"/>
      <c r="F335" s="85"/>
      <c r="G335" s="85"/>
      <c r="H335" s="86"/>
    </row>
    <row r="336" spans="1:8" x14ac:dyDescent="0.2">
      <c r="A336" s="84"/>
      <c r="B336" s="85"/>
      <c r="C336" s="85"/>
      <c r="D336" s="85"/>
      <c r="E336" s="85"/>
      <c r="F336" s="85"/>
      <c r="G336" s="85"/>
      <c r="H336" s="86"/>
    </row>
    <row r="337" spans="1:8" x14ac:dyDescent="0.2">
      <c r="A337" s="84"/>
      <c r="B337" s="85"/>
      <c r="C337" s="85"/>
      <c r="D337" s="85"/>
      <c r="E337" s="85"/>
      <c r="F337" s="85"/>
      <c r="G337" s="85"/>
      <c r="H337" s="86"/>
    </row>
    <row r="338" spans="1:8" x14ac:dyDescent="0.2">
      <c r="A338" s="84"/>
      <c r="B338" s="85"/>
      <c r="C338" s="85"/>
      <c r="D338" s="85"/>
      <c r="E338" s="85"/>
      <c r="F338" s="85"/>
      <c r="G338" s="85"/>
      <c r="H338" s="86"/>
    </row>
    <row r="339" spans="1:8" x14ac:dyDescent="0.2">
      <c r="A339" s="84"/>
      <c r="B339" s="85"/>
      <c r="C339" s="85"/>
      <c r="D339" s="85"/>
      <c r="E339" s="85"/>
      <c r="F339" s="85"/>
      <c r="G339" s="85"/>
      <c r="H339" s="86"/>
    </row>
    <row r="340" spans="1:8" x14ac:dyDescent="0.2">
      <c r="A340" s="84"/>
      <c r="B340" s="85"/>
      <c r="C340" s="85"/>
      <c r="D340" s="85"/>
      <c r="E340" s="85"/>
      <c r="F340" s="85"/>
      <c r="G340" s="85"/>
      <c r="H340" s="86"/>
    </row>
    <row r="341" spans="1:8" x14ac:dyDescent="0.2">
      <c r="A341" s="84"/>
      <c r="B341" s="85"/>
      <c r="C341" s="85"/>
      <c r="D341" s="85"/>
      <c r="E341" s="85"/>
      <c r="F341" s="85"/>
      <c r="G341" s="85"/>
      <c r="H341" s="86"/>
    </row>
    <row r="342" spans="1:8" x14ac:dyDescent="0.2">
      <c r="A342" s="84"/>
      <c r="B342" s="85"/>
      <c r="C342" s="85"/>
      <c r="D342" s="85"/>
      <c r="E342" s="85"/>
      <c r="F342" s="85"/>
      <c r="G342" s="85"/>
      <c r="H342" s="86"/>
    </row>
    <row r="343" spans="1:8" x14ac:dyDescent="0.2">
      <c r="A343" s="84"/>
      <c r="B343" s="85"/>
      <c r="C343" s="85"/>
      <c r="D343" s="85"/>
      <c r="E343" s="85"/>
      <c r="F343" s="85"/>
      <c r="G343" s="85"/>
      <c r="H343" s="86"/>
    </row>
    <row r="344" spans="1:8" x14ac:dyDescent="0.2">
      <c r="A344" s="84"/>
      <c r="B344" s="85"/>
      <c r="C344" s="85"/>
      <c r="D344" s="85"/>
      <c r="E344" s="85"/>
      <c r="F344" s="85"/>
      <c r="G344" s="85"/>
      <c r="H344" s="86"/>
    </row>
    <row r="345" spans="1:8" x14ac:dyDescent="0.2">
      <c r="A345" s="84"/>
      <c r="B345" s="85"/>
      <c r="C345" s="85"/>
      <c r="D345" s="85"/>
      <c r="E345" s="85"/>
      <c r="F345" s="85"/>
      <c r="G345" s="85"/>
      <c r="H345" s="86"/>
    </row>
    <row r="346" spans="1:8" x14ac:dyDescent="0.2">
      <c r="A346" s="84"/>
      <c r="B346" s="85"/>
      <c r="C346" s="85"/>
      <c r="D346" s="85"/>
      <c r="E346" s="85"/>
      <c r="F346" s="85"/>
      <c r="G346" s="85"/>
      <c r="H346" s="86"/>
    </row>
    <row r="347" spans="1:8" x14ac:dyDescent="0.2">
      <c r="A347" s="84"/>
      <c r="B347" s="85"/>
      <c r="C347" s="85"/>
      <c r="D347" s="85"/>
      <c r="E347" s="85"/>
      <c r="F347" s="85"/>
      <c r="G347" s="85"/>
      <c r="H347" s="86"/>
    </row>
    <row r="348" spans="1:8" x14ac:dyDescent="0.2">
      <c r="A348" s="84"/>
      <c r="B348" s="85"/>
      <c r="C348" s="85"/>
      <c r="D348" s="85"/>
      <c r="E348" s="85"/>
      <c r="F348" s="85"/>
      <c r="G348" s="85"/>
      <c r="H348" s="86"/>
    </row>
    <row r="349" spans="1:8" x14ac:dyDescent="0.2">
      <c r="A349" s="84"/>
      <c r="B349" s="85"/>
      <c r="C349" s="85"/>
      <c r="D349" s="85"/>
      <c r="E349" s="85"/>
      <c r="F349" s="85"/>
      <c r="G349" s="85"/>
      <c r="H349" s="86"/>
    </row>
    <row r="350" spans="1:8" x14ac:dyDescent="0.2">
      <c r="A350" s="84"/>
      <c r="B350" s="85"/>
      <c r="C350" s="85"/>
      <c r="D350" s="85"/>
      <c r="E350" s="85"/>
      <c r="F350" s="85"/>
      <c r="G350" s="85"/>
      <c r="H350" s="86"/>
    </row>
    <row r="351" spans="1:8" x14ac:dyDescent="0.2">
      <c r="A351" s="84"/>
      <c r="B351" s="85"/>
      <c r="C351" s="85"/>
      <c r="D351" s="85"/>
      <c r="E351" s="85"/>
      <c r="F351" s="85"/>
      <c r="G351" s="85"/>
      <c r="H351" s="86"/>
    </row>
    <row r="352" spans="1:8" x14ac:dyDescent="0.2">
      <c r="A352" s="84"/>
      <c r="B352" s="85"/>
      <c r="C352" s="85"/>
      <c r="D352" s="85"/>
      <c r="E352" s="85"/>
      <c r="F352" s="85"/>
      <c r="G352" s="85"/>
      <c r="H352" s="86"/>
    </row>
    <row r="353" spans="1:8" x14ac:dyDescent="0.2">
      <c r="A353" s="84"/>
      <c r="B353" s="85"/>
      <c r="C353" s="85"/>
      <c r="D353" s="85"/>
      <c r="E353" s="85"/>
      <c r="F353" s="85"/>
      <c r="G353" s="85"/>
      <c r="H353" s="86"/>
    </row>
    <row r="354" spans="1:8" x14ac:dyDescent="0.2">
      <c r="A354" s="84"/>
      <c r="B354" s="85"/>
      <c r="C354" s="85"/>
      <c r="D354" s="85"/>
      <c r="E354" s="85"/>
      <c r="F354" s="85"/>
      <c r="G354" s="85"/>
      <c r="H354" s="86"/>
    </row>
    <row r="355" spans="1:8" x14ac:dyDescent="0.2">
      <c r="A355" s="84"/>
      <c r="B355" s="85"/>
      <c r="C355" s="85"/>
      <c r="D355" s="85"/>
      <c r="E355" s="85"/>
      <c r="F355" s="85"/>
      <c r="G355" s="85"/>
      <c r="H355" s="86"/>
    </row>
    <row r="356" spans="1:8" x14ac:dyDescent="0.2">
      <c r="A356" s="84"/>
      <c r="B356" s="85"/>
      <c r="C356" s="85"/>
      <c r="D356" s="85"/>
      <c r="E356" s="85"/>
      <c r="F356" s="85"/>
      <c r="G356" s="85"/>
      <c r="H356" s="86"/>
    </row>
    <row r="357" spans="1:8" x14ac:dyDescent="0.2">
      <c r="A357" s="84"/>
      <c r="B357" s="85"/>
      <c r="C357" s="85"/>
      <c r="D357" s="85"/>
      <c r="E357" s="85"/>
      <c r="F357" s="85"/>
      <c r="G357" s="85"/>
      <c r="H357" s="86"/>
    </row>
    <row r="358" spans="1:8" x14ac:dyDescent="0.2">
      <c r="A358" s="84"/>
      <c r="B358" s="85"/>
      <c r="C358" s="85"/>
      <c r="D358" s="85"/>
      <c r="E358" s="85"/>
      <c r="F358" s="85"/>
      <c r="G358" s="85"/>
      <c r="H358" s="86"/>
    </row>
    <row r="359" spans="1:8" x14ac:dyDescent="0.2">
      <c r="A359" s="84"/>
      <c r="B359" s="85"/>
      <c r="C359" s="85"/>
      <c r="D359" s="85"/>
      <c r="E359" s="85"/>
      <c r="F359" s="85"/>
      <c r="G359" s="85"/>
      <c r="H359" s="86"/>
    </row>
    <row r="360" spans="1:8" x14ac:dyDescent="0.2">
      <c r="A360" s="84"/>
      <c r="B360" s="85"/>
      <c r="C360" s="85"/>
      <c r="D360" s="85"/>
      <c r="E360" s="85"/>
      <c r="F360" s="85"/>
      <c r="G360" s="85"/>
      <c r="H360" s="86"/>
    </row>
    <row r="361" spans="1:8" x14ac:dyDescent="0.2">
      <c r="A361" s="84"/>
      <c r="B361" s="85"/>
      <c r="C361" s="85"/>
      <c r="D361" s="85"/>
      <c r="E361" s="85"/>
      <c r="F361" s="85"/>
      <c r="G361" s="85"/>
      <c r="H361" s="86"/>
    </row>
    <row r="362" spans="1:8" x14ac:dyDescent="0.2">
      <c r="A362" s="84"/>
      <c r="B362" s="85"/>
      <c r="C362" s="85"/>
      <c r="D362" s="85"/>
      <c r="E362" s="85"/>
      <c r="F362" s="85"/>
      <c r="G362" s="85"/>
      <c r="H362" s="86"/>
    </row>
    <row r="363" spans="1:8" x14ac:dyDescent="0.2">
      <c r="A363" s="84"/>
      <c r="B363" s="85"/>
      <c r="C363" s="85"/>
      <c r="D363" s="85"/>
      <c r="E363" s="85"/>
      <c r="F363" s="85"/>
      <c r="G363" s="85"/>
      <c r="H363" s="86"/>
    </row>
    <row r="364" spans="1:8" x14ac:dyDescent="0.2">
      <c r="A364" s="84"/>
      <c r="B364" s="85"/>
      <c r="C364" s="85"/>
      <c r="D364" s="85"/>
      <c r="E364" s="85"/>
      <c r="F364" s="85"/>
      <c r="G364" s="85"/>
      <c r="H364" s="86"/>
    </row>
    <row r="365" spans="1:8" x14ac:dyDescent="0.2">
      <c r="A365" s="84"/>
      <c r="B365" s="85"/>
      <c r="C365" s="85"/>
      <c r="D365" s="85"/>
      <c r="E365" s="85"/>
      <c r="F365" s="85"/>
      <c r="G365" s="85"/>
      <c r="H365" s="86"/>
    </row>
    <row r="366" spans="1:8" x14ac:dyDescent="0.2">
      <c r="A366" s="221" t="s">
        <v>124</v>
      </c>
      <c r="B366" s="221"/>
      <c r="C366" s="221"/>
      <c r="D366" s="221"/>
      <c r="E366" s="221"/>
      <c r="F366" s="221"/>
      <c r="G366" s="221"/>
      <c r="H366" s="221"/>
    </row>
    <row r="367" spans="1:8" x14ac:dyDescent="0.2">
      <c r="A367" s="84"/>
      <c r="B367" s="85"/>
      <c r="C367" s="85"/>
      <c r="D367" s="85"/>
      <c r="E367" s="85"/>
      <c r="F367" s="85"/>
      <c r="G367" s="85"/>
      <c r="H367" s="86"/>
    </row>
    <row r="368" spans="1:8" x14ac:dyDescent="0.2">
      <c r="A368" s="84"/>
      <c r="B368" s="85"/>
      <c r="C368" s="85"/>
      <c r="D368" s="85"/>
      <c r="E368" s="85"/>
      <c r="F368" s="85"/>
      <c r="G368" s="85"/>
      <c r="H368" s="86"/>
    </row>
    <row r="369" spans="1:8" x14ac:dyDescent="0.2">
      <c r="A369" s="84"/>
      <c r="B369" s="85"/>
      <c r="C369" s="85"/>
      <c r="D369" s="85"/>
      <c r="E369" s="85"/>
      <c r="F369" s="85"/>
      <c r="G369" s="85"/>
      <c r="H369" s="86"/>
    </row>
    <row r="370" spans="1:8" x14ac:dyDescent="0.2">
      <c r="A370" s="84"/>
      <c r="B370" s="85"/>
      <c r="C370" s="85"/>
      <c r="D370" s="85"/>
      <c r="E370" s="85"/>
      <c r="F370" s="85"/>
      <c r="G370" s="85"/>
      <c r="H370" s="86"/>
    </row>
    <row r="371" spans="1:8" x14ac:dyDescent="0.2">
      <c r="A371" s="84"/>
      <c r="B371" s="85"/>
      <c r="C371" s="85"/>
      <c r="D371" s="85"/>
      <c r="E371" s="85"/>
      <c r="F371" s="85"/>
      <c r="G371" s="85"/>
      <c r="H371" s="86"/>
    </row>
    <row r="372" spans="1:8" x14ac:dyDescent="0.2">
      <c r="A372" s="84"/>
      <c r="B372" s="85"/>
      <c r="C372" s="85"/>
      <c r="D372" s="85"/>
      <c r="E372" s="85"/>
      <c r="F372" s="85"/>
      <c r="G372" s="85"/>
      <c r="H372" s="86"/>
    </row>
    <row r="373" spans="1:8" x14ac:dyDescent="0.2">
      <c r="A373" s="84"/>
      <c r="B373" s="85"/>
      <c r="C373" s="85"/>
      <c r="D373" s="85"/>
      <c r="E373" s="85"/>
      <c r="F373" s="85"/>
      <c r="G373" s="85"/>
      <c r="H373" s="86"/>
    </row>
    <row r="374" spans="1:8" x14ac:dyDescent="0.2">
      <c r="A374" s="84"/>
      <c r="B374" s="85"/>
      <c r="C374" s="85"/>
      <c r="D374" s="85"/>
      <c r="E374" s="85"/>
      <c r="F374" s="85"/>
      <c r="G374" s="85"/>
      <c r="H374" s="86"/>
    </row>
    <row r="375" spans="1:8" x14ac:dyDescent="0.2">
      <c r="A375" s="84"/>
      <c r="B375" s="85"/>
      <c r="C375" s="85"/>
      <c r="D375" s="85"/>
      <c r="E375" s="85"/>
      <c r="F375" s="85"/>
      <c r="G375" s="85"/>
      <c r="H375" s="86"/>
    </row>
    <row r="376" spans="1:8" x14ac:dyDescent="0.2">
      <c r="A376" s="84"/>
      <c r="B376" s="85"/>
      <c r="C376" s="85"/>
      <c r="D376" s="85"/>
      <c r="E376" s="85"/>
      <c r="F376" s="85"/>
      <c r="G376" s="85"/>
      <c r="H376" s="86"/>
    </row>
    <row r="377" spans="1:8" x14ac:dyDescent="0.2">
      <c r="A377" s="84"/>
      <c r="B377" s="85"/>
      <c r="C377" s="85"/>
      <c r="D377" s="85"/>
      <c r="E377" s="85"/>
      <c r="F377" s="85"/>
      <c r="G377" s="85"/>
      <c r="H377" s="86"/>
    </row>
    <row r="378" spans="1:8" x14ac:dyDescent="0.2">
      <c r="A378" s="84"/>
      <c r="B378" s="85"/>
      <c r="C378" s="85"/>
      <c r="D378" s="85"/>
      <c r="E378" s="85"/>
      <c r="F378" s="85"/>
      <c r="G378" s="85"/>
      <c r="H378" s="86"/>
    </row>
    <row r="379" spans="1:8" x14ac:dyDescent="0.2">
      <c r="A379" s="84"/>
      <c r="B379" s="85"/>
      <c r="C379" s="85"/>
      <c r="D379" s="85"/>
      <c r="E379" s="85"/>
      <c r="F379" s="85"/>
      <c r="G379" s="85"/>
      <c r="H379" s="86"/>
    </row>
    <row r="380" spans="1:8" x14ac:dyDescent="0.2">
      <c r="A380" s="84"/>
      <c r="B380" s="85"/>
      <c r="C380" s="85"/>
      <c r="D380" s="85"/>
      <c r="E380" s="85"/>
      <c r="F380" s="85"/>
      <c r="G380" s="85"/>
      <c r="H380" s="86"/>
    </row>
    <row r="381" spans="1:8" x14ac:dyDescent="0.2">
      <c r="A381" s="84"/>
      <c r="B381" s="85"/>
      <c r="C381" s="85"/>
      <c r="D381" s="85"/>
      <c r="E381" s="85"/>
      <c r="F381" s="85"/>
      <c r="G381" s="85"/>
      <c r="H381" s="86"/>
    </row>
    <row r="382" spans="1:8" x14ac:dyDescent="0.2">
      <c r="A382" s="84"/>
      <c r="B382" s="85"/>
      <c r="C382" s="85"/>
      <c r="D382" s="85"/>
      <c r="E382" s="85"/>
      <c r="F382" s="85"/>
      <c r="G382" s="85"/>
      <c r="H382" s="86"/>
    </row>
    <row r="383" spans="1:8" x14ac:dyDescent="0.2">
      <c r="A383" s="84"/>
      <c r="B383" s="85"/>
      <c r="C383" s="85"/>
      <c r="D383" s="85"/>
      <c r="E383" s="85"/>
      <c r="F383" s="85"/>
      <c r="G383" s="85"/>
      <c r="H383" s="86"/>
    </row>
    <row r="384" spans="1:8" x14ac:dyDescent="0.2">
      <c r="A384" s="84"/>
      <c r="B384" s="85"/>
      <c r="C384" s="85"/>
      <c r="D384" s="85"/>
      <c r="E384" s="85"/>
      <c r="F384" s="85"/>
      <c r="G384" s="85"/>
      <c r="H384" s="86"/>
    </row>
    <row r="385" spans="1:8" x14ac:dyDescent="0.2">
      <c r="A385" s="84"/>
      <c r="B385" s="85"/>
      <c r="C385" s="85"/>
      <c r="D385" s="85"/>
      <c r="E385" s="85"/>
      <c r="F385" s="85"/>
      <c r="G385" s="85"/>
      <c r="H385" s="86"/>
    </row>
    <row r="386" spans="1:8" x14ac:dyDescent="0.2">
      <c r="A386" s="84"/>
      <c r="B386" s="85"/>
      <c r="C386" s="85"/>
      <c r="D386" s="85"/>
      <c r="E386" s="85"/>
      <c r="F386" s="85"/>
      <c r="G386" s="85"/>
      <c r="H386" s="86"/>
    </row>
    <row r="387" spans="1:8" x14ac:dyDescent="0.2">
      <c r="A387" s="84"/>
      <c r="B387" s="85"/>
      <c r="C387" s="85"/>
      <c r="D387" s="85"/>
      <c r="E387" s="85"/>
      <c r="F387" s="85"/>
      <c r="G387" s="85"/>
      <c r="H387" s="86"/>
    </row>
    <row r="388" spans="1:8" x14ac:dyDescent="0.2">
      <c r="A388" s="84"/>
      <c r="B388" s="85"/>
      <c r="C388" s="85"/>
      <c r="D388" s="85"/>
      <c r="E388" s="85"/>
      <c r="F388" s="85"/>
      <c r="G388" s="85"/>
      <c r="H388" s="86"/>
    </row>
    <row r="389" spans="1:8" x14ac:dyDescent="0.2">
      <c r="A389" s="84"/>
      <c r="B389" s="85"/>
      <c r="C389" s="85"/>
      <c r="D389" s="85"/>
      <c r="E389" s="85"/>
      <c r="F389" s="85"/>
      <c r="G389" s="85"/>
      <c r="H389" s="86"/>
    </row>
    <row r="390" spans="1:8" x14ac:dyDescent="0.2">
      <c r="A390" s="84"/>
      <c r="B390" s="85"/>
      <c r="C390" s="85"/>
      <c r="D390" s="85"/>
      <c r="E390" s="85"/>
      <c r="F390" s="85"/>
      <c r="G390" s="85"/>
      <c r="H390" s="86"/>
    </row>
    <row r="391" spans="1:8" x14ac:dyDescent="0.2">
      <c r="A391" s="84"/>
      <c r="B391" s="85"/>
      <c r="C391" s="85"/>
      <c r="D391" s="85"/>
      <c r="E391" s="85"/>
      <c r="F391" s="85"/>
      <c r="G391" s="85"/>
      <c r="H391" s="86"/>
    </row>
    <row r="392" spans="1:8" x14ac:dyDescent="0.2">
      <c r="A392" s="84"/>
      <c r="B392" s="85"/>
      <c r="C392" s="85"/>
      <c r="D392" s="85"/>
      <c r="E392" s="85"/>
      <c r="F392" s="85"/>
      <c r="G392" s="85"/>
      <c r="H392" s="86"/>
    </row>
    <row r="393" spans="1:8" x14ac:dyDescent="0.2">
      <c r="A393" s="84"/>
      <c r="B393" s="85"/>
      <c r="C393" s="85"/>
      <c r="D393" s="85"/>
      <c r="E393" s="85"/>
      <c r="F393" s="85"/>
      <c r="G393" s="85"/>
      <c r="H393" s="86"/>
    </row>
    <row r="394" spans="1:8" x14ac:dyDescent="0.2">
      <c r="A394" s="84"/>
      <c r="B394" s="85"/>
      <c r="C394" s="85"/>
      <c r="D394" s="85"/>
      <c r="E394" s="85"/>
      <c r="F394" s="85"/>
      <c r="G394" s="85"/>
      <c r="H394" s="86"/>
    </row>
    <row r="395" spans="1:8" x14ac:dyDescent="0.2">
      <c r="A395" s="84"/>
      <c r="B395" s="85"/>
      <c r="C395" s="85"/>
      <c r="D395" s="85"/>
      <c r="E395" s="85"/>
      <c r="F395" s="85"/>
      <c r="G395" s="85"/>
      <c r="H395" s="86"/>
    </row>
    <row r="396" spans="1:8" x14ac:dyDescent="0.2">
      <c r="A396" s="84"/>
      <c r="B396" s="85"/>
      <c r="C396" s="85"/>
      <c r="D396" s="85"/>
      <c r="E396" s="85"/>
      <c r="F396" s="85"/>
      <c r="G396" s="85"/>
      <c r="H396" s="86"/>
    </row>
    <row r="397" spans="1:8" x14ac:dyDescent="0.2">
      <c r="A397" s="84"/>
      <c r="B397" s="85"/>
      <c r="C397" s="85"/>
      <c r="D397" s="85"/>
      <c r="E397" s="85"/>
      <c r="F397" s="85"/>
      <c r="G397" s="85"/>
      <c r="H397" s="86"/>
    </row>
    <row r="398" spans="1:8" x14ac:dyDescent="0.2">
      <c r="A398" s="84"/>
      <c r="B398" s="85"/>
      <c r="C398" s="85"/>
      <c r="D398" s="85"/>
      <c r="E398" s="85"/>
      <c r="F398" s="85"/>
      <c r="G398" s="85"/>
      <c r="H398" s="86"/>
    </row>
    <row r="399" spans="1:8" x14ac:dyDescent="0.2">
      <c r="A399" s="84"/>
      <c r="B399" s="85"/>
      <c r="C399" s="85"/>
      <c r="D399" s="85"/>
      <c r="E399" s="85"/>
      <c r="F399" s="85"/>
      <c r="G399" s="85"/>
      <c r="H399" s="86"/>
    </row>
    <row r="400" spans="1:8" x14ac:dyDescent="0.2">
      <c r="A400" s="84"/>
      <c r="B400" s="85"/>
      <c r="C400" s="85"/>
      <c r="D400" s="85"/>
      <c r="E400" s="85"/>
      <c r="F400" s="85"/>
      <c r="G400" s="85"/>
      <c r="H400" s="86"/>
    </row>
    <row r="401" spans="1:8" x14ac:dyDescent="0.2">
      <c r="A401" s="84"/>
      <c r="B401" s="85"/>
      <c r="C401" s="85"/>
      <c r="D401" s="85"/>
      <c r="E401" s="85"/>
      <c r="F401" s="85"/>
      <c r="G401" s="85"/>
      <c r="H401" s="86"/>
    </row>
    <row r="402" spans="1:8" x14ac:dyDescent="0.2">
      <c r="A402" s="84"/>
      <c r="B402" s="85"/>
      <c r="C402" s="85"/>
      <c r="D402" s="85"/>
      <c r="E402" s="85"/>
      <c r="F402" s="85"/>
      <c r="G402" s="85"/>
      <c r="H402" s="86"/>
    </row>
    <row r="403" spans="1:8" x14ac:dyDescent="0.2">
      <c r="A403" s="84"/>
      <c r="B403" s="85"/>
      <c r="C403" s="85"/>
      <c r="D403" s="85"/>
      <c r="E403" s="85"/>
      <c r="F403" s="85"/>
      <c r="G403" s="85"/>
      <c r="H403" s="86"/>
    </row>
    <row r="404" spans="1:8" x14ac:dyDescent="0.2">
      <c r="A404" s="84"/>
      <c r="B404" s="85"/>
      <c r="C404" s="85"/>
      <c r="D404" s="85"/>
      <c r="E404" s="85"/>
      <c r="F404" s="85"/>
      <c r="G404" s="85"/>
      <c r="H404" s="86"/>
    </row>
    <row r="405" spans="1:8" x14ac:dyDescent="0.2">
      <c r="A405" s="84"/>
      <c r="B405" s="85"/>
      <c r="C405" s="85"/>
      <c r="D405" s="85"/>
      <c r="E405" s="85"/>
      <c r="F405" s="85"/>
      <c r="G405" s="85"/>
      <c r="H405" s="86"/>
    </row>
    <row r="406" spans="1:8" x14ac:dyDescent="0.2">
      <c r="A406" s="84"/>
      <c r="B406" s="85"/>
      <c r="C406" s="85"/>
      <c r="D406" s="85"/>
      <c r="E406" s="85"/>
      <c r="F406" s="85"/>
      <c r="G406" s="85"/>
      <c r="H406" s="86"/>
    </row>
    <row r="407" spans="1:8" x14ac:dyDescent="0.2">
      <c r="A407" s="84"/>
      <c r="B407" s="85"/>
      <c r="C407" s="85"/>
      <c r="D407" s="85"/>
      <c r="E407" s="85"/>
      <c r="F407" s="85"/>
      <c r="G407" s="85"/>
      <c r="H407" s="86"/>
    </row>
    <row r="408" spans="1:8" x14ac:dyDescent="0.2">
      <c r="A408" s="84"/>
      <c r="B408" s="85"/>
      <c r="C408" s="85"/>
      <c r="D408" s="85"/>
      <c r="E408" s="85"/>
      <c r="F408" s="85"/>
      <c r="G408" s="85"/>
      <c r="H408" s="86"/>
    </row>
    <row r="409" spans="1:8" x14ac:dyDescent="0.2">
      <c r="A409" s="84"/>
      <c r="B409" s="85"/>
      <c r="C409" s="85"/>
      <c r="D409" s="85"/>
      <c r="E409" s="85"/>
      <c r="F409" s="85"/>
      <c r="G409" s="85"/>
      <c r="H409" s="86"/>
    </row>
    <row r="410" spans="1:8" x14ac:dyDescent="0.2">
      <c r="A410" s="84"/>
      <c r="B410" s="85"/>
      <c r="C410" s="85"/>
      <c r="D410" s="85"/>
      <c r="E410" s="85"/>
      <c r="F410" s="85"/>
      <c r="G410" s="85"/>
      <c r="H410" s="86"/>
    </row>
    <row r="411" spans="1:8" hidden="1" x14ac:dyDescent="0.2">
      <c r="A411" s="84"/>
      <c r="B411" s="85"/>
      <c r="C411" s="85"/>
      <c r="D411" s="85"/>
      <c r="E411" s="85"/>
      <c r="F411" s="85"/>
      <c r="G411" s="85"/>
      <c r="H411" s="86"/>
    </row>
    <row r="412" spans="1:8" ht="22.5" customHeight="1" x14ac:dyDescent="0.2">
      <c r="A412" s="84"/>
      <c r="B412" s="85"/>
      <c r="C412" s="85"/>
      <c r="D412" s="85"/>
      <c r="E412" s="85"/>
      <c r="F412" s="85"/>
      <c r="G412" s="85"/>
      <c r="H412" s="86"/>
    </row>
    <row r="413" spans="1:8" ht="55.5" customHeight="1" x14ac:dyDescent="0.2">
      <c r="A413" s="77" t="s">
        <v>121</v>
      </c>
      <c r="B413" s="78"/>
      <c r="C413" s="79" t="s">
        <v>257</v>
      </c>
      <c r="D413" s="80"/>
      <c r="E413" s="87" t="s">
        <v>122</v>
      </c>
      <c r="F413" s="87"/>
      <c r="G413" s="190"/>
      <c r="H413" s="190"/>
    </row>
  </sheetData>
  <mergeCells count="555">
    <mergeCell ref="A305:H305"/>
    <mergeCell ref="A306:H306"/>
    <mergeCell ref="A307:H307"/>
    <mergeCell ref="A308:H308"/>
    <mergeCell ref="A309:H309"/>
    <mergeCell ref="A315:H315"/>
    <mergeCell ref="A310:H310"/>
    <mergeCell ref="A311:H311"/>
    <mergeCell ref="A312:H312"/>
    <mergeCell ref="A313:H313"/>
    <mergeCell ref="A314:H314"/>
    <mergeCell ref="A296:H296"/>
    <mergeCell ref="A297:H297"/>
    <mergeCell ref="A298:H298"/>
    <mergeCell ref="A299:H299"/>
    <mergeCell ref="A300:H300"/>
    <mergeCell ref="A301:H301"/>
    <mergeCell ref="A302:H302"/>
    <mergeCell ref="A303:H303"/>
    <mergeCell ref="A304:H304"/>
    <mergeCell ref="A287:H287"/>
    <mergeCell ref="A288:H288"/>
    <mergeCell ref="A289:H289"/>
    <mergeCell ref="A290:H290"/>
    <mergeCell ref="A291:H291"/>
    <mergeCell ref="A292:H292"/>
    <mergeCell ref="A293:H293"/>
    <mergeCell ref="A294:H294"/>
    <mergeCell ref="A295:H295"/>
    <mergeCell ref="A278:H278"/>
    <mergeCell ref="A279:H279"/>
    <mergeCell ref="A280:H280"/>
    <mergeCell ref="A281:H281"/>
    <mergeCell ref="A282:H282"/>
    <mergeCell ref="A283:H283"/>
    <mergeCell ref="A284:H284"/>
    <mergeCell ref="A285:H285"/>
    <mergeCell ref="A286:H286"/>
    <mergeCell ref="A269:H269"/>
    <mergeCell ref="A270:H270"/>
    <mergeCell ref="A271:H271"/>
    <mergeCell ref="A272:H272"/>
    <mergeCell ref="A273:H273"/>
    <mergeCell ref="A274:H274"/>
    <mergeCell ref="A275:H275"/>
    <mergeCell ref="A276:H276"/>
    <mergeCell ref="A277:H277"/>
    <mergeCell ref="A412:H412"/>
    <mergeCell ref="A406:H406"/>
    <mergeCell ref="A407:H407"/>
    <mergeCell ref="A408:H408"/>
    <mergeCell ref="A409:H409"/>
    <mergeCell ref="A410:H410"/>
    <mergeCell ref="A411:H411"/>
    <mergeCell ref="A397:H397"/>
    <mergeCell ref="A398:H398"/>
    <mergeCell ref="A399:H399"/>
    <mergeCell ref="A400:H400"/>
    <mergeCell ref="A401:H401"/>
    <mergeCell ref="A402:H402"/>
    <mergeCell ref="A403:H403"/>
    <mergeCell ref="A404:H404"/>
    <mergeCell ref="A405:H405"/>
    <mergeCell ref="A390:H390"/>
    <mergeCell ref="A391:H391"/>
    <mergeCell ref="A392:H392"/>
    <mergeCell ref="A393:H393"/>
    <mergeCell ref="A394:H394"/>
    <mergeCell ref="A395:H395"/>
    <mergeCell ref="A396:H396"/>
    <mergeCell ref="A379:H379"/>
    <mergeCell ref="A380:H380"/>
    <mergeCell ref="A381:H381"/>
    <mergeCell ref="A382:H382"/>
    <mergeCell ref="A383:H383"/>
    <mergeCell ref="A384:H384"/>
    <mergeCell ref="A385:H385"/>
    <mergeCell ref="A386:H386"/>
    <mergeCell ref="A387:H387"/>
    <mergeCell ref="A388:H388"/>
    <mergeCell ref="A389:H389"/>
    <mergeCell ref="A370:H370"/>
    <mergeCell ref="A371:H371"/>
    <mergeCell ref="A372:H372"/>
    <mergeCell ref="A373:H373"/>
    <mergeCell ref="A374:H374"/>
    <mergeCell ref="A375:H375"/>
    <mergeCell ref="A376:H376"/>
    <mergeCell ref="A377:H377"/>
    <mergeCell ref="A378:H378"/>
    <mergeCell ref="A366:H366"/>
    <mergeCell ref="A367:H367"/>
    <mergeCell ref="A368:H368"/>
    <mergeCell ref="A369:H369"/>
    <mergeCell ref="A265:H265"/>
    <mergeCell ref="A259:H259"/>
    <mergeCell ref="A260:H260"/>
    <mergeCell ref="A261:H261"/>
    <mergeCell ref="A262:H262"/>
    <mergeCell ref="A263:H263"/>
    <mergeCell ref="A264:H264"/>
    <mergeCell ref="A328:H328"/>
    <mergeCell ref="A329:H329"/>
    <mergeCell ref="A330:H330"/>
    <mergeCell ref="A331:H331"/>
    <mergeCell ref="A332:H332"/>
    <mergeCell ref="A333:H333"/>
    <mergeCell ref="A334:H334"/>
    <mergeCell ref="A335:H335"/>
    <mergeCell ref="A354:H354"/>
    <mergeCell ref="A266:B266"/>
    <mergeCell ref="C266:H266"/>
    <mergeCell ref="A267:H267"/>
    <mergeCell ref="A268:H268"/>
    <mergeCell ref="A250:H250"/>
    <mergeCell ref="A251:H251"/>
    <mergeCell ref="A252:H252"/>
    <mergeCell ref="A253:H253"/>
    <mergeCell ref="A254:H254"/>
    <mergeCell ref="A255:H255"/>
    <mergeCell ref="A256:H256"/>
    <mergeCell ref="A257:H257"/>
    <mergeCell ref="A258:H258"/>
    <mergeCell ref="A241:H241"/>
    <mergeCell ref="A242:H242"/>
    <mergeCell ref="A243:H243"/>
    <mergeCell ref="A244:H244"/>
    <mergeCell ref="A245:H245"/>
    <mergeCell ref="A246:H246"/>
    <mergeCell ref="A247:H247"/>
    <mergeCell ref="A248:H248"/>
    <mergeCell ref="A249:H249"/>
    <mergeCell ref="A232:H232"/>
    <mergeCell ref="A233:H233"/>
    <mergeCell ref="A234:H234"/>
    <mergeCell ref="A235:H235"/>
    <mergeCell ref="A236:H236"/>
    <mergeCell ref="A237:H237"/>
    <mergeCell ref="A238:H238"/>
    <mergeCell ref="A239:H239"/>
    <mergeCell ref="A240:H240"/>
    <mergeCell ref="A223:H223"/>
    <mergeCell ref="A224:H224"/>
    <mergeCell ref="A225:H225"/>
    <mergeCell ref="A226:H226"/>
    <mergeCell ref="A227:H227"/>
    <mergeCell ref="A228:H228"/>
    <mergeCell ref="A229:H229"/>
    <mergeCell ref="A230:H230"/>
    <mergeCell ref="A231:H231"/>
    <mergeCell ref="A219:H219"/>
    <mergeCell ref="A220:H220"/>
    <mergeCell ref="A221:H221"/>
    <mergeCell ref="A222:H222"/>
    <mergeCell ref="A203:H203"/>
    <mergeCell ref="B205:H205"/>
    <mergeCell ref="B206:H206"/>
    <mergeCell ref="B207:H207"/>
    <mergeCell ref="B208:H208"/>
    <mergeCell ref="B210:H210"/>
    <mergeCell ref="B211:H211"/>
    <mergeCell ref="B212:H212"/>
    <mergeCell ref="B213:H213"/>
    <mergeCell ref="A216:B216"/>
    <mergeCell ref="B209:E209"/>
    <mergeCell ref="B215:H215"/>
    <mergeCell ref="C216:H216"/>
    <mergeCell ref="A217:H217"/>
    <mergeCell ref="A218:H218"/>
    <mergeCell ref="B214:H214"/>
    <mergeCell ref="G99:H99"/>
    <mergeCell ref="A100:H100"/>
    <mergeCell ref="E101:F101"/>
    <mergeCell ref="G101:H101"/>
    <mergeCell ref="A64:B64"/>
    <mergeCell ref="A65:B65"/>
    <mergeCell ref="A92:B92"/>
    <mergeCell ref="A93:B93"/>
    <mergeCell ref="A94:B94"/>
    <mergeCell ref="A95:B95"/>
    <mergeCell ref="A97:B97"/>
    <mergeCell ref="A98:B98"/>
    <mergeCell ref="A99:B99"/>
    <mergeCell ref="C98:D98"/>
    <mergeCell ref="C99:D99"/>
    <mergeCell ref="C101:D101"/>
    <mergeCell ref="A101:B101"/>
    <mergeCell ref="C75:D75"/>
    <mergeCell ref="G75:H84"/>
    <mergeCell ref="A76:B76"/>
    <mergeCell ref="C76:D76"/>
    <mergeCell ref="A77:B77"/>
    <mergeCell ref="C77:D77"/>
    <mergeCell ref="A78:B78"/>
    <mergeCell ref="G41:H41"/>
    <mergeCell ref="C37:H37"/>
    <mergeCell ref="C28:E28"/>
    <mergeCell ref="E36:F36"/>
    <mergeCell ref="G27:H27"/>
    <mergeCell ref="G28:H28"/>
    <mergeCell ref="C35:H35"/>
    <mergeCell ref="G36:H36"/>
    <mergeCell ref="A39:H39"/>
    <mergeCell ref="C40:F40"/>
    <mergeCell ref="G40:H40"/>
    <mergeCell ref="C41:F41"/>
    <mergeCell ref="C38:H38"/>
    <mergeCell ref="C34:D34"/>
    <mergeCell ref="C36:D36"/>
    <mergeCell ref="C31:D31"/>
    <mergeCell ref="C32:D32"/>
    <mergeCell ref="C33:D33"/>
    <mergeCell ref="A1:H1"/>
    <mergeCell ref="C23:H23"/>
    <mergeCell ref="C22:H22"/>
    <mergeCell ref="C26:H26"/>
    <mergeCell ref="C17:H17"/>
    <mergeCell ref="C16:H16"/>
    <mergeCell ref="C25:H25"/>
    <mergeCell ref="C10:H10"/>
    <mergeCell ref="A6:H6"/>
    <mergeCell ref="C20:H20"/>
    <mergeCell ref="C21:H21"/>
    <mergeCell ref="C24:H24"/>
    <mergeCell ref="A2:H2"/>
    <mergeCell ref="C7:H7"/>
    <mergeCell ref="C8:H8"/>
    <mergeCell ref="C19:H19"/>
    <mergeCell ref="C9:H9"/>
    <mergeCell ref="C13:H13"/>
    <mergeCell ref="C14:H14"/>
    <mergeCell ref="C15:H15"/>
    <mergeCell ref="C18:E18"/>
    <mergeCell ref="C11:H11"/>
    <mergeCell ref="C12:H12"/>
    <mergeCell ref="A5:B5"/>
    <mergeCell ref="E413:F413"/>
    <mergeCell ref="G413:H413"/>
    <mergeCell ref="C85:H85"/>
    <mergeCell ref="A86:H86"/>
    <mergeCell ref="E87:F87"/>
    <mergeCell ref="E88:F88"/>
    <mergeCell ref="E95:F95"/>
    <mergeCell ref="A106:H106"/>
    <mergeCell ref="A319:H319"/>
    <mergeCell ref="A320:H320"/>
    <mergeCell ref="A321:H321"/>
    <mergeCell ref="A322:H322"/>
    <mergeCell ref="A323:H323"/>
    <mergeCell ref="A324:H324"/>
    <mergeCell ref="A325:H325"/>
    <mergeCell ref="A326:H326"/>
    <mergeCell ref="A327:H327"/>
    <mergeCell ref="A200:H200"/>
    <mergeCell ref="A342:H342"/>
    <mergeCell ref="A343:H343"/>
    <mergeCell ref="A201:E201"/>
    <mergeCell ref="A110:H110"/>
    <mergeCell ref="A141:H141"/>
    <mergeCell ref="A154:H154"/>
    <mergeCell ref="G60:H60"/>
    <mergeCell ref="G61:H70"/>
    <mergeCell ref="A202:E202"/>
    <mergeCell ref="F202:H202"/>
    <mergeCell ref="E90:F90"/>
    <mergeCell ref="E91:F91"/>
    <mergeCell ref="E92:F92"/>
    <mergeCell ref="E93:F93"/>
    <mergeCell ref="G94:H94"/>
    <mergeCell ref="G95:H95"/>
    <mergeCell ref="E94:F94"/>
    <mergeCell ref="F201:H201"/>
    <mergeCell ref="A199:H199"/>
    <mergeCell ref="A115:B115"/>
    <mergeCell ref="A116:B116"/>
    <mergeCell ref="A61:B61"/>
    <mergeCell ref="A108:A109"/>
    <mergeCell ref="E102:F102"/>
    <mergeCell ref="G102:H102"/>
    <mergeCell ref="E103:F103"/>
    <mergeCell ref="G103:H103"/>
    <mergeCell ref="A62:B62"/>
    <mergeCell ref="A63:B63"/>
    <mergeCell ref="E89:F89"/>
    <mergeCell ref="A351:H351"/>
    <mergeCell ref="A352:H352"/>
    <mergeCell ref="A353:H353"/>
    <mergeCell ref="C316:H316"/>
    <mergeCell ref="A317:H317"/>
    <mergeCell ref="A318:H318"/>
    <mergeCell ref="A344:H344"/>
    <mergeCell ref="A355:H355"/>
    <mergeCell ref="A340:H340"/>
    <mergeCell ref="A341:H341"/>
    <mergeCell ref="A19:B19"/>
    <mergeCell ref="A20:B20"/>
    <mergeCell ref="A21:B21"/>
    <mergeCell ref="A22:B22"/>
    <mergeCell ref="A23:B23"/>
    <mergeCell ref="A24:B24"/>
    <mergeCell ref="A66:B66"/>
    <mergeCell ref="A67:B67"/>
    <mergeCell ref="A68:B68"/>
    <mergeCell ref="A25:B25"/>
    <mergeCell ref="A26:B26"/>
    <mergeCell ref="A27:B27"/>
    <mergeCell ref="A28:B28"/>
    <mergeCell ref="A29:B29"/>
    <mergeCell ref="A30:B30"/>
    <mergeCell ref="A31:B34"/>
    <mergeCell ref="A16:B16"/>
    <mergeCell ref="A17:B17"/>
    <mergeCell ref="A18:B18"/>
    <mergeCell ref="C3:E3"/>
    <mergeCell ref="C4:E4"/>
    <mergeCell ref="C5:E5"/>
    <mergeCell ref="G3:H3"/>
    <mergeCell ref="G4:H4"/>
    <mergeCell ref="G5:H5"/>
    <mergeCell ref="A7:B7"/>
    <mergeCell ref="A8:B8"/>
    <mergeCell ref="A9:B9"/>
    <mergeCell ref="A10:B10"/>
    <mergeCell ref="A11:B11"/>
    <mergeCell ref="A12:B12"/>
    <mergeCell ref="A13:B13"/>
    <mergeCell ref="A14:B14"/>
    <mergeCell ref="C44:F44"/>
    <mergeCell ref="G44:H44"/>
    <mergeCell ref="G42:H42"/>
    <mergeCell ref="C50:D50"/>
    <mergeCell ref="C51:D51"/>
    <mergeCell ref="C52:D52"/>
    <mergeCell ref="A15:B15"/>
    <mergeCell ref="C29:H29"/>
    <mergeCell ref="C30:H30"/>
    <mergeCell ref="A37:B37"/>
    <mergeCell ref="A38:B38"/>
    <mergeCell ref="A40:B45"/>
    <mergeCell ref="A46:B46"/>
    <mergeCell ref="A47:B47"/>
    <mergeCell ref="A50:B52"/>
    <mergeCell ref="G43:H43"/>
    <mergeCell ref="C45:F45"/>
    <mergeCell ref="G45:H45"/>
    <mergeCell ref="C27:E27"/>
    <mergeCell ref="C46:H46"/>
    <mergeCell ref="C47:H47"/>
    <mergeCell ref="F18:H18"/>
    <mergeCell ref="A35:B35"/>
    <mergeCell ref="A36:B36"/>
    <mergeCell ref="C74:D74"/>
    <mergeCell ref="G74:H74"/>
    <mergeCell ref="A75:B75"/>
    <mergeCell ref="C60:D60"/>
    <mergeCell ref="C61:D61"/>
    <mergeCell ref="C62:D62"/>
    <mergeCell ref="C42:F42"/>
    <mergeCell ref="C43:F43"/>
    <mergeCell ref="E52:H52"/>
    <mergeCell ref="C53:H53"/>
    <mergeCell ref="A56:H56"/>
    <mergeCell ref="C49:H49"/>
    <mergeCell ref="C55:D55"/>
    <mergeCell ref="A48:B49"/>
    <mergeCell ref="A57:D58"/>
    <mergeCell ref="A53:B53"/>
    <mergeCell ref="A55:B55"/>
    <mergeCell ref="A60:B60"/>
    <mergeCell ref="C59:H59"/>
    <mergeCell ref="A54:H54"/>
    <mergeCell ref="F55:H55"/>
    <mergeCell ref="C48:H48"/>
    <mergeCell ref="E50:H50"/>
    <mergeCell ref="E51:H51"/>
    <mergeCell ref="E98:F98"/>
    <mergeCell ref="G98:H98"/>
    <mergeCell ref="E99:F99"/>
    <mergeCell ref="C63:D63"/>
    <mergeCell ref="C64:D64"/>
    <mergeCell ref="C65:D65"/>
    <mergeCell ref="C66:D66"/>
    <mergeCell ref="C67:D67"/>
    <mergeCell ref="C68:D68"/>
    <mergeCell ref="C69:D69"/>
    <mergeCell ref="C70:D70"/>
    <mergeCell ref="C87:D87"/>
    <mergeCell ref="C81:D81"/>
    <mergeCell ref="C83:D83"/>
    <mergeCell ref="A71:D72"/>
    <mergeCell ref="A83:B83"/>
    <mergeCell ref="A84:B84"/>
    <mergeCell ref="C84:D84"/>
    <mergeCell ref="A69:B69"/>
    <mergeCell ref="A70:B70"/>
    <mergeCell ref="A85:B85"/>
    <mergeCell ref="A87:B87"/>
    <mergeCell ref="C73:H73"/>
    <mergeCell ref="A74:B74"/>
    <mergeCell ref="G104:H104"/>
    <mergeCell ref="E105:F105"/>
    <mergeCell ref="G105:H105"/>
    <mergeCell ref="F108:F109"/>
    <mergeCell ref="F125:F126"/>
    <mergeCell ref="A127:H127"/>
    <mergeCell ref="C108:C109"/>
    <mergeCell ref="E108:E109"/>
    <mergeCell ref="C88:D88"/>
    <mergeCell ref="C89:D89"/>
    <mergeCell ref="C90:D90"/>
    <mergeCell ref="C91:D91"/>
    <mergeCell ref="C92:D92"/>
    <mergeCell ref="C93:D93"/>
    <mergeCell ref="C94:D94"/>
    <mergeCell ref="C95:D95"/>
    <mergeCell ref="C97:D97"/>
    <mergeCell ref="A96:H96"/>
    <mergeCell ref="A88:B88"/>
    <mergeCell ref="A89:B89"/>
    <mergeCell ref="A90:B90"/>
    <mergeCell ref="A91:B91"/>
    <mergeCell ref="E97:F97"/>
    <mergeCell ref="G97:H97"/>
    <mergeCell ref="C102:D102"/>
    <mergeCell ref="C103:D103"/>
    <mergeCell ref="C104:D104"/>
    <mergeCell ref="C105:D105"/>
    <mergeCell ref="D108:D109"/>
    <mergeCell ref="A174:B174"/>
    <mergeCell ref="A175:H175"/>
    <mergeCell ref="A177:B177"/>
    <mergeCell ref="A139:B139"/>
    <mergeCell ref="A125:A126"/>
    <mergeCell ref="C125:C126"/>
    <mergeCell ref="D125:D126"/>
    <mergeCell ref="A102:B102"/>
    <mergeCell ref="A103:B103"/>
    <mergeCell ref="A104:B104"/>
    <mergeCell ref="A105:B105"/>
    <mergeCell ref="A111:H111"/>
    <mergeCell ref="A112:B112"/>
    <mergeCell ref="A113:B113"/>
    <mergeCell ref="A114:B114"/>
    <mergeCell ref="A117:B117"/>
    <mergeCell ref="A118:B118"/>
    <mergeCell ref="A119:B119"/>
    <mergeCell ref="E104:F104"/>
    <mergeCell ref="A178:B178"/>
    <mergeCell ref="A179:B179"/>
    <mergeCell ref="A140:B140"/>
    <mergeCell ref="A124:H124"/>
    <mergeCell ref="A107:H107"/>
    <mergeCell ref="B108:B109"/>
    <mergeCell ref="B125:B126"/>
    <mergeCell ref="A142:B142"/>
    <mergeCell ref="A128:H128"/>
    <mergeCell ref="A129:B129"/>
    <mergeCell ref="A130:B130"/>
    <mergeCell ref="A131:B131"/>
    <mergeCell ref="A132:B132"/>
    <mergeCell ref="A133:B133"/>
    <mergeCell ref="A134:B134"/>
    <mergeCell ref="A135:B135"/>
    <mergeCell ref="A136:B136"/>
    <mergeCell ref="A121:B121"/>
    <mergeCell ref="A122:B122"/>
    <mergeCell ref="A123:B123"/>
    <mergeCell ref="E125:E126"/>
    <mergeCell ref="A120:B120"/>
    <mergeCell ref="A413:B413"/>
    <mergeCell ref="C413:D413"/>
    <mergeCell ref="A316:B316"/>
    <mergeCell ref="B204:H204"/>
    <mergeCell ref="A363:H363"/>
    <mergeCell ref="A364:H364"/>
    <mergeCell ref="A365:H365"/>
    <mergeCell ref="A345:H345"/>
    <mergeCell ref="A346:H346"/>
    <mergeCell ref="A347:H347"/>
    <mergeCell ref="A348:H348"/>
    <mergeCell ref="A349:H349"/>
    <mergeCell ref="A336:H336"/>
    <mergeCell ref="A337:H337"/>
    <mergeCell ref="A338:H338"/>
    <mergeCell ref="A339:H339"/>
    <mergeCell ref="A356:H356"/>
    <mergeCell ref="A357:H357"/>
    <mergeCell ref="A358:H358"/>
    <mergeCell ref="A359:H359"/>
    <mergeCell ref="A360:H360"/>
    <mergeCell ref="A361:H361"/>
    <mergeCell ref="A362:H362"/>
    <mergeCell ref="A350:H350"/>
    <mergeCell ref="C78:D78"/>
    <mergeCell ref="A79:B79"/>
    <mergeCell ref="C79:D79"/>
    <mergeCell ref="A80:B80"/>
    <mergeCell ref="C80:D80"/>
    <mergeCell ref="A81:B81"/>
    <mergeCell ref="A82:B82"/>
    <mergeCell ref="C82:D82"/>
    <mergeCell ref="A176:B176"/>
    <mergeCell ref="A155:B155"/>
    <mergeCell ref="A156:B156"/>
    <mergeCell ref="A157:B157"/>
    <mergeCell ref="A158:B158"/>
    <mergeCell ref="A159:B159"/>
    <mergeCell ref="A160:B160"/>
    <mergeCell ref="A161:B161"/>
    <mergeCell ref="A144:B144"/>
    <mergeCell ref="A145:B145"/>
    <mergeCell ref="A146:B146"/>
    <mergeCell ref="A147:B147"/>
    <mergeCell ref="A148:B148"/>
    <mergeCell ref="A149:B149"/>
    <mergeCell ref="A150:B150"/>
    <mergeCell ref="A151:B151"/>
    <mergeCell ref="A197:B197"/>
    <mergeCell ref="A198:B198"/>
    <mergeCell ref="A181:B181"/>
    <mergeCell ref="A182:B182"/>
    <mergeCell ref="A183:B183"/>
    <mergeCell ref="A184:B184"/>
    <mergeCell ref="A185:B185"/>
    <mergeCell ref="A194:B194"/>
    <mergeCell ref="A195:B195"/>
    <mergeCell ref="A196:B196"/>
    <mergeCell ref="A190:B190"/>
    <mergeCell ref="A191:B191"/>
    <mergeCell ref="A192:B192"/>
    <mergeCell ref="A193:B193"/>
    <mergeCell ref="D192:G192"/>
    <mergeCell ref="A143:B143"/>
    <mergeCell ref="D160:G160"/>
    <mergeCell ref="A167:H167"/>
    <mergeCell ref="A137:B137"/>
    <mergeCell ref="A138:B138"/>
    <mergeCell ref="A186:H186"/>
    <mergeCell ref="A187:B187"/>
    <mergeCell ref="A188:B188"/>
    <mergeCell ref="A189:B189"/>
    <mergeCell ref="A168:H168"/>
    <mergeCell ref="A169:B169"/>
    <mergeCell ref="A170:B170"/>
    <mergeCell ref="A162:B162"/>
    <mergeCell ref="A163:B163"/>
    <mergeCell ref="A164:B164"/>
    <mergeCell ref="A165:B165"/>
    <mergeCell ref="A166:B166"/>
    <mergeCell ref="A152:B152"/>
    <mergeCell ref="A153:B153"/>
    <mergeCell ref="A180:B180"/>
    <mergeCell ref="A171:B171"/>
    <mergeCell ref="A172:B172"/>
    <mergeCell ref="A173:B173"/>
  </mergeCells>
  <dataValidations disablePrompts="1" count="6">
    <dataValidation type="list" allowBlank="1" showInputMessage="1" showErrorMessage="1" sqref="A9:B9">
      <formula1>"CTS No,Survey No,Plot No,Gut No,FP No,"</formula1>
    </dataValidation>
    <dataValidation type="list" allowBlank="1" showInputMessage="1" showErrorMessage="1" sqref="B125">
      <formula1>"Flat No. (Sale Plan),Sale / Rehab,Sale / Mhada"</formula1>
    </dataValidation>
    <dataValidation type="list" allowBlank="1" showInputMessage="1" showErrorMessage="1" sqref="D108 D125">
      <formula1>"Carpet area,RERA Carpet area"</formula1>
    </dataValidation>
    <dataValidation type="list" allowBlank="1" showInputMessage="1" showErrorMessage="1" sqref="E125:E126">
      <formula1>"Fungible area,FB Area,Balcony Area,Chajja Area,Cornice Area,AP Area,WS Area"</formula1>
    </dataValidation>
    <dataValidation type="list" allowBlank="1" showInputMessage="1" showErrorMessage="1" sqref="E108:E109">
      <formula1>"Attached Loft area,Attached Otla area,Attached Mezzanine area"</formula1>
    </dataValidation>
    <dataValidation type="list" allowBlank="1" showInputMessage="1" showErrorMessage="1" sqref="B108">
      <formula1>"Shop No. (Sale Plan),Sale / Rehab,Sale / Mhada"</formula1>
    </dataValidation>
  </dataValidations>
  <hyperlinks>
    <hyperlink ref="C19" r:id="rId1"/>
  </hyperlinks>
  <printOptions horizontalCentered="1"/>
  <pageMargins left="0.23622047244094491" right="0.23622047244094491" top="0.78740157480314965" bottom="0.70866141732283472" header="0.19685039370078741" footer="0.19685039370078741"/>
  <pageSetup paperSize="2" scale="99" fitToHeight="0" orientation="portrait" r:id="rId2"/>
  <headerFooter>
    <oddHeader>&amp;C&amp;G</oddHeader>
    <oddFooter>&amp;L&amp;"Times New Roman,Bold"&amp;F&amp;R&amp;"Times New Roman,Bold"&amp;P</oddFooter>
  </headerFooter>
  <rowBreaks count="7" manualBreakCount="7">
    <brk id="30" max="7" man="1"/>
    <brk id="55" max="7" man="1"/>
    <brk id="105" max="7" man="1"/>
    <brk id="215" max="16383" man="1"/>
    <brk id="265" max="7" man="1"/>
    <brk id="315" max="16383" man="1"/>
    <brk id="365"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115" zoomScaleNormal="115" workbookViewId="0">
      <selection activeCell="C1" sqref="A1:XFD13"/>
    </sheetView>
  </sheetViews>
  <sheetFormatPr defaultRowHeight="15" x14ac:dyDescent="0.25"/>
  <cols>
    <col min="1" max="1" width="24.140625" customWidth="1"/>
    <col min="2" max="6" width="17.5703125" customWidth="1"/>
    <col min="7" max="7" width="10.42578125" customWidth="1"/>
  </cols>
  <sheetData>
    <row r="1" spans="1:8" x14ac:dyDescent="0.25">
      <c r="A1" s="222" t="s">
        <v>115</v>
      </c>
      <c r="B1" s="223"/>
      <c r="C1" s="9" t="s">
        <v>59</v>
      </c>
      <c r="D1" s="9" t="s">
        <v>60</v>
      </c>
      <c r="E1" s="9" t="s">
        <v>61</v>
      </c>
      <c r="F1" s="10" t="s">
        <v>47</v>
      </c>
    </row>
    <row r="2" spans="1:8" x14ac:dyDescent="0.25">
      <c r="A2" s="224"/>
      <c r="B2" s="225"/>
      <c r="C2" s="7">
        <v>0</v>
      </c>
      <c r="D2" s="24">
        <v>1</v>
      </c>
      <c r="E2" s="7">
        <v>0</v>
      </c>
      <c r="F2" s="8">
        <f ca="1">--TRIM(RIGHT(SUBSTITUTE(LEFT(A1,_xlfn.AGGREGATE(16,6,FIND({0,1,2,3,4,5,6,7,8,9},A1,ROW(INDIRECT("1:"&amp;LEN(A1)))),1))," ",REPT(" ",LEN(A1))),LEN(A1)))</f>
        <v>3</v>
      </c>
    </row>
    <row r="3" spans="1:8" x14ac:dyDescent="0.25">
      <c r="A3" s="2" t="s">
        <v>62</v>
      </c>
      <c r="B3" s="3" t="s">
        <v>63</v>
      </c>
      <c r="C3" s="22" t="s">
        <v>64</v>
      </c>
      <c r="D3" s="25" t="s">
        <v>57</v>
      </c>
      <c r="E3" s="226" t="s">
        <v>135</v>
      </c>
      <c r="F3" s="227"/>
      <c r="G3" s="34" t="s">
        <v>65</v>
      </c>
      <c r="H3" s="29">
        <f ca="1">F2*25%</f>
        <v>0.75</v>
      </c>
    </row>
    <row r="4" spans="1:8" x14ac:dyDescent="0.25">
      <c r="A4" s="2" t="s">
        <v>66</v>
      </c>
      <c r="B4" s="4">
        <f ca="1">H5</f>
        <v>3</v>
      </c>
      <c r="C4" s="23">
        <f ca="1">((100/F2)*B4)/100</f>
        <v>1</v>
      </c>
      <c r="D4" s="27" t="str">
        <f ca="1">IF(C13=100%,"All work Completed. Possession granted to the Building.",IF(C12=100%,"All work Completed, Waiting for OC",D10&amp;""&amp;D11&amp;""&amp;D9&amp;""&amp;D12&amp;" "&amp;D13))</f>
        <v xml:space="preserve">Excavation, Plinth, RCC Slab, Brickwork Completed </v>
      </c>
      <c r="E4" s="228" t="str">
        <f ca="1">D4</f>
        <v xml:space="preserve">Excavation, Plinth, RCC Slab, Brickwork Completed </v>
      </c>
      <c r="F4" s="229"/>
      <c r="G4" s="1" t="s">
        <v>67</v>
      </c>
      <c r="H4" s="30">
        <f ca="1">F2*50%</f>
        <v>1.5</v>
      </c>
    </row>
    <row r="5" spans="1:8" x14ac:dyDescent="0.25">
      <c r="A5" s="2" t="s">
        <v>68</v>
      </c>
      <c r="B5" s="5">
        <f ca="1">H13</f>
        <v>3</v>
      </c>
      <c r="C5" s="23">
        <f ca="1">((100/F2)*B5)/100</f>
        <v>1</v>
      </c>
      <c r="D5" s="28"/>
      <c r="E5" s="230"/>
      <c r="F5" s="231"/>
      <c r="G5" s="1" t="s">
        <v>69</v>
      </c>
      <c r="H5" s="30">
        <f ca="1">F2</f>
        <v>3</v>
      </c>
    </row>
    <row r="6" spans="1:8" x14ac:dyDescent="0.25">
      <c r="A6" s="2" t="s">
        <v>70</v>
      </c>
      <c r="B6" s="5">
        <v>4</v>
      </c>
      <c r="C6" s="23">
        <f ca="1">((100/(D2+E2+F2))*B6)/100</f>
        <v>1</v>
      </c>
      <c r="D6" s="28"/>
      <c r="E6" s="230"/>
      <c r="F6" s="231"/>
      <c r="G6" s="1" t="s">
        <v>71</v>
      </c>
      <c r="H6" s="31">
        <f ca="1">(IF(C2&gt;1,(F2/(C2+2)),F2/4))</f>
        <v>0.75</v>
      </c>
    </row>
    <row r="7" spans="1:8" x14ac:dyDescent="0.25">
      <c r="A7" s="2" t="s">
        <v>72</v>
      </c>
      <c r="B7" s="4">
        <v>3</v>
      </c>
      <c r="C7" s="23">
        <f ca="1">((100/F2)*B7)/100</f>
        <v>1</v>
      </c>
      <c r="D7" s="28"/>
      <c r="E7" s="230"/>
      <c r="F7" s="231"/>
      <c r="G7" s="1" t="s">
        <v>73</v>
      </c>
      <c r="H7" s="31">
        <f ca="1">(IF(C2&gt;1,(F2/(C2+2)+H6),F2/4+H6))</f>
        <v>1.5</v>
      </c>
    </row>
    <row r="8" spans="1:8" x14ac:dyDescent="0.25">
      <c r="A8" s="2" t="s">
        <v>74</v>
      </c>
      <c r="B8" s="4">
        <v>0</v>
      </c>
      <c r="C8" s="23">
        <f ca="1">((100/F2)*B8)/100</f>
        <v>0</v>
      </c>
      <c r="D8" s="26">
        <f ca="1">(((B5/F2*10)+(40/(D2+E2+F2)*B6)+(15/(F2)*B7)+(5/(F2)*B8)+(5/F2*B9)+(10/F2*B10)+(5/F2*B11)+(5/F2*B12)+(5/F2*B13))/100)</f>
        <v>0.65</v>
      </c>
      <c r="E8" s="230"/>
      <c r="F8" s="231"/>
      <c r="G8" s="1" t="s">
        <v>75</v>
      </c>
      <c r="H8" s="31">
        <f>(IF(C2&gt;1,(F2/(C2+2)+H7),0))</f>
        <v>0</v>
      </c>
    </row>
    <row r="9" spans="1:8" x14ac:dyDescent="0.25">
      <c r="A9" s="2" t="s">
        <v>76</v>
      </c>
      <c r="B9" s="4">
        <v>0</v>
      </c>
      <c r="C9" s="23">
        <f ca="1">((100/(F2))*B9)/100</f>
        <v>0</v>
      </c>
      <c r="D9" s="28" t="str">
        <f ca="1">(IF(B4=0,"Work not yet Started.",IF(C4=25%,"Piling work in process",IF(C4=50%,"Excavation work in process",IF(C4=100%,"","0")))))&amp;(IF(B5=0%,"",IF(B5=H6,", Footing work is process",IF(B5=H7,", Footing work Completed",IF(B5=H8,", 1st Basement Completed",IF(B5=H9,", 1st &amp; 2nd Basement Completed",IF(B5=H10,", 1st to 3rd Basement Completed",IF(B5=H11,", 1st to 4th Basement Completed",IF(B5=H12,", Plinth work is process",IF(B5=H13,"","0"))))))))))</f>
        <v/>
      </c>
      <c r="E9" s="230"/>
      <c r="F9" s="231"/>
      <c r="G9" s="1" t="s">
        <v>77</v>
      </c>
      <c r="H9" s="31">
        <f>(IF(C2&gt;2,(F2/(C2+2)+H8),0))</f>
        <v>0</v>
      </c>
    </row>
    <row r="10" spans="1:8" x14ac:dyDescent="0.25">
      <c r="A10" s="2" t="s">
        <v>78</v>
      </c>
      <c r="B10" s="4">
        <v>0</v>
      </c>
      <c r="C10" s="23">
        <f ca="1">((100/F2)*B10)/100</f>
        <v>0</v>
      </c>
      <c r="D10" s="28" t="str">
        <f ca="1">IF(C4=100%,"Excavation","")&amp;IF(C5=100%,", Plinth","")&amp;IF(C6=100%,", RCC Slab","")&amp;IF(C7=100%,", Brickwork","")&amp;IF(C8=100%,", Internal Plaster","")&amp;IF(C9=100%,", External Plaster","")&amp;IF(C10=100%,", Flooring","")&amp;IF(C11=100%,", Painting","")&amp;IF(C12=100%,", Building common Amenities","")</f>
        <v>Excavation, Plinth, RCC Slab, Brickwork</v>
      </c>
      <c r="E10" s="230"/>
      <c r="F10" s="231"/>
      <c r="G10" s="1" t="s">
        <v>79</v>
      </c>
      <c r="H10" s="32">
        <f>(IF(C2&gt;3,(F2/(C2+2)+H9),0))</f>
        <v>0</v>
      </c>
    </row>
    <row r="11" spans="1:8" x14ac:dyDescent="0.25">
      <c r="A11" s="2" t="s">
        <v>80</v>
      </c>
      <c r="B11" s="4">
        <v>0</v>
      </c>
      <c r="C11" s="23">
        <f ca="1">((100/F2)*B11)/100</f>
        <v>0</v>
      </c>
      <c r="D11" s="28" t="str">
        <f ca="1">IF(D10&lt;&gt;""," Completed","")</f>
        <v xml:space="preserve"> Completed</v>
      </c>
      <c r="E11" s="230"/>
      <c r="F11" s="231"/>
      <c r="G11" s="1" t="s">
        <v>81</v>
      </c>
      <c r="H11" s="31">
        <f>(IF(C2&gt;4,(F2/(C2+2)+H10),0))</f>
        <v>0</v>
      </c>
    </row>
    <row r="12" spans="1:8" x14ac:dyDescent="0.25">
      <c r="A12" s="2" t="s">
        <v>82</v>
      </c>
      <c r="B12" s="4">
        <v>0</v>
      </c>
      <c r="C12" s="23">
        <f ca="1">((100/(F2))*B12)/100</f>
        <v>0</v>
      </c>
      <c r="D12" s="28" t="str">
        <f ca="1">(IF(B6=(D2+E2+F2),"",IF(B6&gt;0,", RCC upto "&amp;B6&amp;" Slab","")))&amp;(IF(B7=F2,"",IF(B7&gt;0,", Brickwork upto "&amp;B7&amp;" Floor","")))&amp;(IF(B8=F2,"",IF(B8&gt;0,", Internal Plaster upto "&amp;B8&amp;" Floor","")))&amp;(IF(B9=F2,"",IF(B9&gt;0,", External Plaster upto "&amp;B9&amp;" Floor","")))&amp;(IF(B10=F2,"",IF(B10&gt;0,", Flooring upto "&amp;B10&amp;" Floor","")))&amp;(IF(B11=F2,"",IF(B11&gt;0,", Painting upto "&amp;B11&amp;" Floor","")))&amp;(IF(B12=F2,"",IF(B12&gt;0,", Finishing upto "&amp;B12&amp;" Floor","")))&amp;(IF(B13=F2,"",IF(B13&gt;0,", Possession upto "&amp;B13&amp;" Floor","")))</f>
        <v/>
      </c>
      <c r="E12" s="230"/>
      <c r="F12" s="231"/>
      <c r="G12" s="1" t="s">
        <v>83</v>
      </c>
      <c r="H12" s="31">
        <f ca="1">(IF(C2=1,(F2/(C2+3)+H7),IF(C2=0,(F2/4+H7),IF(C2&gt;1,0))))</f>
        <v>2.25</v>
      </c>
    </row>
    <row r="13" spans="1:8" ht="15.75" thickBot="1" x14ac:dyDescent="0.3">
      <c r="A13" s="36" t="s">
        <v>84</v>
      </c>
      <c r="B13" s="37">
        <v>0</v>
      </c>
      <c r="C13" s="38">
        <f ca="1">((100/(F2))*B13)/100</f>
        <v>0</v>
      </c>
      <c r="D13" s="39" t="str">
        <f ca="1">IF(D12&lt;&gt;"","Completed","")</f>
        <v/>
      </c>
      <c r="E13" s="232"/>
      <c r="F13" s="233"/>
      <c r="G13" s="35" t="s">
        <v>85</v>
      </c>
      <c r="H13" s="33">
        <f ca="1">(IF(C2&gt;1.5,(F2/(C2+2)+H7+MAX(0,H8-H7)+MAX(0,H9-H8)+MAX(0,H10-H9)+MAX(0,H11-H10)+MAX(0,H12-H11)),IF(C2=1,(F2/(C2+3)+H12),IF(C2=0,F2/4+H12))))</f>
        <v>3</v>
      </c>
    </row>
  </sheetData>
  <mergeCells count="3">
    <mergeCell ref="A1:B2"/>
    <mergeCell ref="E3:F3"/>
    <mergeCell ref="E4:F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vt:lpstr>
      <vt:lpstr>C%</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MANGESH AMDEKAR</dc:creator>
  <cp:lastModifiedBy>VSJC</cp:lastModifiedBy>
  <cp:lastPrinted>2025-09-08T05:44:11Z</cp:lastPrinted>
  <dcterms:created xsi:type="dcterms:W3CDTF">2019-01-21T04:29:02Z</dcterms:created>
  <dcterms:modified xsi:type="dcterms:W3CDTF">2025-09-08T05:45:03Z</dcterms:modified>
</cp:coreProperties>
</file>