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Sept 25\Old\"/>
    </mc:Choice>
  </mc:AlternateContent>
  <bookViews>
    <workbookView xWindow="0" yWindow="0" windowWidth="20490" windowHeight="7755"/>
  </bookViews>
  <sheets>
    <sheet name="Report" sheetId="3" r:id="rId1"/>
    <sheet name="Sheet1" sheetId="4" r:id="rId2"/>
  </sheets>
  <definedNames>
    <definedName name="_xlnm.Print_Area" localSheetId="0">Report!$A$1:$H$497</definedName>
  </definedNames>
  <calcPr calcId="152511"/>
</workbook>
</file>

<file path=xl/calcChain.xml><?xml version="1.0" encoding="utf-8"?>
<calcChain xmlns="http://schemas.openxmlformats.org/spreadsheetml/2006/main">
  <c r="H4" i="3" l="1"/>
  <c r="K3" i="3"/>
  <c r="F124" i="3" l="1"/>
  <c r="K4" i="3"/>
  <c r="I3" i="3"/>
  <c r="J95" i="3" l="1"/>
  <c r="J94" i="3"/>
  <c r="J93" i="3"/>
  <c r="J92" i="3"/>
  <c r="J79" i="3"/>
  <c r="J78" i="3"/>
  <c r="J77" i="3"/>
  <c r="J76" i="3"/>
  <c r="J63" i="3"/>
  <c r="J62" i="3"/>
  <c r="J61" i="3"/>
  <c r="J60" i="3"/>
  <c r="H54" i="3"/>
  <c r="H70" i="3"/>
  <c r="H86" i="3"/>
  <c r="E88" i="3" l="1"/>
  <c r="D99" i="3"/>
  <c r="J90" i="3"/>
  <c r="J91" i="3" s="1"/>
  <c r="J96" i="3" s="1"/>
  <c r="J97" i="3" s="1"/>
  <c r="J88" i="3"/>
  <c r="J89" i="3"/>
  <c r="D97" i="3"/>
  <c r="D93" i="3"/>
  <c r="D91" i="3"/>
  <c r="D89" i="3"/>
  <c r="D98" i="3"/>
  <c r="D96" i="3"/>
  <c r="D94" i="3"/>
  <c r="D92" i="3"/>
  <c r="D90" i="3"/>
  <c r="J87" i="3"/>
  <c r="D95" i="3"/>
  <c r="D83" i="3"/>
  <c r="J74" i="3"/>
  <c r="J75" i="3" s="1"/>
  <c r="J80" i="3" s="1"/>
  <c r="J81" i="3" s="1"/>
  <c r="J72" i="3"/>
  <c r="J73" i="3"/>
  <c r="D81" i="3"/>
  <c r="D79" i="3"/>
  <c r="D77" i="3"/>
  <c r="D75" i="3"/>
  <c r="D73" i="3"/>
  <c r="D82" i="3"/>
  <c r="D80" i="3"/>
  <c r="D78" i="3"/>
  <c r="D76" i="3"/>
  <c r="D74" i="3"/>
  <c r="J71" i="3"/>
  <c r="C72" i="3" s="1"/>
  <c r="D64" i="3"/>
  <c r="J55" i="3"/>
  <c r="C56" i="3" s="1"/>
  <c r="D66" i="3"/>
  <c r="D62" i="3"/>
  <c r="D60" i="3"/>
  <c r="D58" i="3"/>
  <c r="J57" i="3"/>
  <c r="D65" i="3"/>
  <c r="D63" i="3"/>
  <c r="D61" i="3"/>
  <c r="D59" i="3"/>
  <c r="D57" i="3"/>
  <c r="D67" i="3"/>
  <c r="J58" i="3"/>
  <c r="J59" i="3" s="1"/>
  <c r="J64" i="3" s="1"/>
  <c r="J65" i="3" s="1"/>
  <c r="J56" i="3"/>
  <c r="E72" i="3" l="1"/>
  <c r="E56" i="3"/>
  <c r="D88" i="3"/>
  <c r="I85" i="3" s="1"/>
  <c r="G88" i="3" s="1"/>
  <c r="D72" i="3"/>
  <c r="D56" i="3"/>
  <c r="G100" i="3" l="1"/>
  <c r="I69" i="3"/>
  <c r="G72" i="3" s="1"/>
  <c r="I53" i="3"/>
  <c r="G56" i="3" s="1"/>
  <c r="A257" i="3"/>
  <c r="U257" i="3"/>
  <c r="V257" i="3"/>
  <c r="T257" i="3" l="1"/>
  <c r="A258" i="3"/>
  <c r="A259" i="3" s="1"/>
  <c r="U258" i="3"/>
  <c r="V258" i="3"/>
  <c r="T258" i="3" l="1"/>
  <c r="E189" i="3"/>
  <c r="G19" i="3" l="1"/>
  <c r="H125" i="3"/>
  <c r="G113" i="3" l="1"/>
  <c r="G112" i="3"/>
  <c r="G114" i="3" s="1"/>
  <c r="H119" i="3"/>
  <c r="E270" i="3"/>
  <c r="H270" i="3" s="1"/>
  <c r="E269" i="3"/>
  <c r="H269" i="3" s="1"/>
  <c r="E265" i="3"/>
  <c r="H265" i="3" s="1"/>
  <c r="E264" i="3"/>
  <c r="H264" i="3" s="1"/>
  <c r="E260" i="3"/>
  <c r="H260" i="3" s="1"/>
  <c r="E253" i="3"/>
  <c r="H253" i="3" s="1"/>
  <c r="E252" i="3"/>
  <c r="H252" i="3" s="1"/>
  <c r="J139" i="3"/>
  <c r="J137" i="3"/>
  <c r="J203" i="3"/>
  <c r="I251" i="3"/>
  <c r="I276" i="3"/>
  <c r="E329" i="3"/>
  <c r="H329" i="3" s="1"/>
  <c r="E328" i="3"/>
  <c r="H328" i="3" s="1"/>
  <c r="E327" i="3"/>
  <c r="H327" i="3" s="1"/>
  <c r="E326" i="3"/>
  <c r="H326" i="3" s="1"/>
  <c r="E325" i="3"/>
  <c r="H325" i="3" s="1"/>
  <c r="E324" i="3"/>
  <c r="H324" i="3" s="1"/>
  <c r="E323" i="3"/>
  <c r="H323" i="3" s="1"/>
  <c r="E322" i="3"/>
  <c r="H322" i="3" s="1"/>
  <c r="E320" i="3"/>
  <c r="H320" i="3" s="1"/>
  <c r="E319" i="3"/>
  <c r="H319" i="3" s="1"/>
  <c r="E318" i="3"/>
  <c r="H318" i="3" s="1"/>
  <c r="E317" i="3"/>
  <c r="H317" i="3" s="1"/>
  <c r="E316" i="3"/>
  <c r="H316" i="3" s="1"/>
  <c r="E315" i="3"/>
  <c r="H315" i="3" s="1"/>
  <c r="E314" i="3"/>
  <c r="H314" i="3" s="1"/>
  <c r="E313" i="3"/>
  <c r="H313" i="3" s="1"/>
  <c r="E311" i="3"/>
  <c r="H311" i="3" s="1"/>
  <c r="E310" i="3"/>
  <c r="H310" i="3" s="1"/>
  <c r="E305" i="3"/>
  <c r="H305" i="3" s="1"/>
  <c r="E304" i="3"/>
  <c r="H304" i="3" s="1"/>
  <c r="E302" i="3"/>
  <c r="H302" i="3" s="1"/>
  <c r="E301" i="3"/>
  <c r="H301" i="3" s="1"/>
  <c r="E296" i="3"/>
  <c r="H296" i="3" s="1"/>
  <c r="E295" i="3"/>
  <c r="H295" i="3" s="1"/>
  <c r="E287" i="3"/>
  <c r="H287" i="3" s="1"/>
  <c r="E286" i="3"/>
  <c r="H286" i="3" s="1"/>
  <c r="E284" i="3"/>
  <c r="H284" i="3" s="1"/>
  <c r="E283" i="3"/>
  <c r="H283" i="3" s="1"/>
  <c r="E278" i="3"/>
  <c r="H278" i="3" s="1"/>
  <c r="E277" i="3"/>
  <c r="H277" i="3" s="1"/>
  <c r="E274" i="3"/>
  <c r="H274" i="3" s="1"/>
  <c r="A322" i="3"/>
  <c r="A323" i="3" s="1"/>
  <c r="A324" i="3" s="1"/>
  <c r="A325" i="3" s="1"/>
  <c r="A326" i="3" s="1"/>
  <c r="A327" i="3" s="1"/>
  <c r="A328" i="3" s="1"/>
  <c r="A329" i="3" s="1"/>
  <c r="A304" i="3"/>
  <c r="A295" i="3"/>
  <c r="A296" i="3" s="1"/>
  <c r="A297" i="3" s="1"/>
  <c r="A298" i="3" s="1"/>
  <c r="A299" i="3" s="1"/>
  <c r="A300" i="3" s="1"/>
  <c r="A301" i="3" s="1"/>
  <c r="A302" i="3" s="1"/>
  <c r="A270" i="3"/>
  <c r="A286" i="3"/>
  <c r="A287" i="3" s="1"/>
  <c r="A288" i="3" s="1"/>
  <c r="A289" i="3" s="1"/>
  <c r="A290" i="3" s="1"/>
  <c r="A291" i="3" s="1"/>
  <c r="A292" i="3" s="1"/>
  <c r="A293" i="3" s="1"/>
  <c r="A265" i="3"/>
  <c r="A266" i="3" s="1"/>
  <c r="A267" i="3" s="1"/>
  <c r="A260" i="3"/>
  <c r="A261" i="3" s="1"/>
  <c r="A262" i="3" s="1"/>
  <c r="A274" i="3"/>
  <c r="A313" i="3"/>
  <c r="A314" i="3" s="1"/>
  <c r="A315" i="3" s="1"/>
  <c r="A316" i="3" s="1"/>
  <c r="A317" i="3" s="1"/>
  <c r="A318" i="3" s="1"/>
  <c r="A319" i="3" s="1"/>
  <c r="A320" i="3" s="1"/>
  <c r="A277" i="3"/>
  <c r="A278" i="3" s="1"/>
  <c r="A279" i="3" s="1"/>
  <c r="A280" i="3" s="1"/>
  <c r="A281" i="3" s="1"/>
  <c r="A282" i="3" s="1"/>
  <c r="A283" i="3" s="1"/>
  <c r="A284" i="3" s="1"/>
  <c r="A253" i="3"/>
  <c r="A254" i="3" s="1"/>
  <c r="A255" i="3" s="1"/>
  <c r="E246" i="3"/>
  <c r="E245" i="3"/>
  <c r="H245" i="3" s="1"/>
  <c r="E244" i="3"/>
  <c r="H244" i="3" s="1"/>
  <c r="E243" i="3"/>
  <c r="H243" i="3" s="1"/>
  <c r="E240" i="3"/>
  <c r="H240" i="3" s="1"/>
  <c r="E239" i="3"/>
  <c r="H239" i="3" s="1"/>
  <c r="E237" i="3"/>
  <c r="H237" i="3" s="1"/>
  <c r="E236" i="3"/>
  <c r="H236" i="3" s="1"/>
  <c r="E235" i="3"/>
  <c r="H235" i="3" s="1"/>
  <c r="E234" i="3"/>
  <c r="H234" i="3" s="1"/>
  <c r="E233" i="3"/>
  <c r="H233" i="3" s="1"/>
  <c r="E232" i="3"/>
  <c r="H232" i="3" s="1"/>
  <c r="E231" i="3"/>
  <c r="H231" i="3" s="1"/>
  <c r="E230" i="3"/>
  <c r="H230" i="3" s="1"/>
  <c r="E228" i="3"/>
  <c r="H228" i="3" s="1"/>
  <c r="E227" i="3"/>
  <c r="H227" i="3" s="1"/>
  <c r="E226" i="3"/>
  <c r="H226" i="3" s="1"/>
  <c r="E225" i="3"/>
  <c r="H225" i="3" s="1"/>
  <c r="E224" i="3"/>
  <c r="H224" i="3" s="1"/>
  <c r="E223" i="3"/>
  <c r="H223" i="3" s="1"/>
  <c r="E222" i="3"/>
  <c r="H222" i="3" s="1"/>
  <c r="E221" i="3"/>
  <c r="H221" i="3" s="1"/>
  <c r="E219" i="3"/>
  <c r="H219" i="3" s="1"/>
  <c r="E218" i="3"/>
  <c r="H218" i="3" s="1"/>
  <c r="E217" i="3"/>
  <c r="H217" i="3" s="1"/>
  <c r="E216" i="3"/>
  <c r="H216" i="3" s="1"/>
  <c r="E213" i="3"/>
  <c r="H213" i="3" s="1"/>
  <c r="E212" i="3"/>
  <c r="H212" i="3" s="1"/>
  <c r="E210" i="3"/>
  <c r="H210" i="3" s="1"/>
  <c r="E209" i="3"/>
  <c r="H209" i="3" s="1"/>
  <c r="E208" i="3"/>
  <c r="H208" i="3" s="1"/>
  <c r="E207" i="3"/>
  <c r="H207" i="3" s="1"/>
  <c r="E206" i="3"/>
  <c r="H206" i="3" s="1"/>
  <c r="E205" i="3"/>
  <c r="H205" i="3" s="1"/>
  <c r="E204" i="3"/>
  <c r="H204" i="3" s="1"/>
  <c r="E203" i="3"/>
  <c r="H203" i="3" s="1"/>
  <c r="E201" i="3"/>
  <c r="H201" i="3" s="1"/>
  <c r="E200" i="3"/>
  <c r="H200" i="3" s="1"/>
  <c r="E199" i="3"/>
  <c r="H199" i="3" s="1"/>
  <c r="E198" i="3"/>
  <c r="H198" i="3" s="1"/>
  <c r="E197" i="3"/>
  <c r="H197" i="3" s="1"/>
  <c r="E196" i="3"/>
  <c r="H196" i="3" s="1"/>
  <c r="E195" i="3"/>
  <c r="H195" i="3" s="1"/>
  <c r="E194" i="3"/>
  <c r="H194" i="3" s="1"/>
  <c r="E192" i="3"/>
  <c r="H192" i="3" s="1"/>
  <c r="E191" i="3"/>
  <c r="H191" i="3" s="1"/>
  <c r="E190" i="3"/>
  <c r="H190" i="3" s="1"/>
  <c r="H189" i="3"/>
  <c r="E187" i="3"/>
  <c r="H187" i="3" s="1"/>
  <c r="E186" i="3"/>
  <c r="H186" i="3" s="1"/>
  <c r="E185" i="3"/>
  <c r="H185" i="3" s="1"/>
  <c r="E184" i="3"/>
  <c r="H184" i="3" s="1"/>
  <c r="E182" i="3"/>
  <c r="H182" i="3" s="1"/>
  <c r="E181" i="3"/>
  <c r="H181" i="3" s="1"/>
  <c r="E180" i="3"/>
  <c r="H180" i="3" s="1"/>
  <c r="E179" i="3"/>
  <c r="H179" i="3" s="1"/>
  <c r="E178" i="3"/>
  <c r="H178" i="3" s="1"/>
  <c r="E176" i="3"/>
  <c r="H176" i="3" s="1"/>
  <c r="E175" i="3"/>
  <c r="H175" i="3" s="1"/>
  <c r="E174" i="3"/>
  <c r="H174" i="3" s="1"/>
  <c r="E173" i="3"/>
  <c r="H173" i="3" s="1"/>
  <c r="E171" i="3"/>
  <c r="E170" i="3"/>
  <c r="E169" i="3"/>
  <c r="E168" i="3"/>
  <c r="E167" i="3"/>
  <c r="E165" i="3"/>
  <c r="E164" i="3"/>
  <c r="E163" i="3"/>
  <c r="E162" i="3"/>
  <c r="E161" i="3"/>
  <c r="E159" i="3"/>
  <c r="E158" i="3"/>
  <c r="E157" i="3"/>
  <c r="E156" i="3"/>
  <c r="E155" i="3"/>
  <c r="E153" i="3"/>
  <c r="E152" i="3"/>
  <c r="E151" i="3"/>
  <c r="E150" i="3"/>
  <c r="E149" i="3"/>
  <c r="E147" i="3"/>
  <c r="E146" i="3"/>
  <c r="E145" i="3"/>
  <c r="E144" i="3"/>
  <c r="E143" i="3"/>
  <c r="E141" i="3"/>
  <c r="E140" i="3"/>
  <c r="E139" i="3"/>
  <c r="E138" i="3"/>
  <c r="E137" i="3"/>
  <c r="E134" i="3"/>
  <c r="E133" i="3"/>
  <c r="E132" i="3"/>
  <c r="E131" i="3"/>
  <c r="I229" i="3"/>
  <c r="H246" i="3"/>
  <c r="A239" i="3"/>
  <c r="A240" i="3" s="1"/>
  <c r="A241" i="3" s="1"/>
  <c r="A242" i="3" s="1"/>
  <c r="A243" i="3" s="1"/>
  <c r="A244" i="3" s="1"/>
  <c r="A245" i="3" s="1"/>
  <c r="A246" i="3" s="1"/>
  <c r="A230" i="3"/>
  <c r="A231" i="3" s="1"/>
  <c r="A232" i="3" s="1"/>
  <c r="A233" i="3" s="1"/>
  <c r="A234" i="3" s="1"/>
  <c r="A235" i="3" s="1"/>
  <c r="A236" i="3" s="1"/>
  <c r="A237" i="3" s="1"/>
  <c r="A221" i="3"/>
  <c r="A222" i="3" s="1"/>
  <c r="A223" i="3" s="1"/>
  <c r="A224" i="3" s="1"/>
  <c r="A225" i="3" s="1"/>
  <c r="A226" i="3" s="1"/>
  <c r="A227" i="3" s="1"/>
  <c r="A228" i="3" s="1"/>
  <c r="A212" i="3"/>
  <c r="A213" i="3" s="1"/>
  <c r="A214" i="3" s="1"/>
  <c r="A215" i="3" s="1"/>
  <c r="A216" i="3" s="1"/>
  <c r="A217" i="3" s="1"/>
  <c r="A218" i="3" s="1"/>
  <c r="A219" i="3" s="1"/>
  <c r="A203" i="3"/>
  <c r="A204" i="3" s="1"/>
  <c r="A205" i="3" s="1"/>
  <c r="A206" i="3" s="1"/>
  <c r="A207" i="3" s="1"/>
  <c r="A208" i="3" s="1"/>
  <c r="A209" i="3" s="1"/>
  <c r="A210" i="3" s="1"/>
  <c r="A194" i="3"/>
  <c r="A195" i="3" s="1"/>
  <c r="A196" i="3" s="1"/>
  <c r="A197" i="3" s="1"/>
  <c r="A198" i="3" s="1"/>
  <c r="A199" i="3" s="1"/>
  <c r="A200" i="3" s="1"/>
  <c r="A201" i="3" s="1"/>
  <c r="A189" i="3"/>
  <c r="A190" i="3" s="1"/>
  <c r="A191" i="3" s="1"/>
  <c r="A192" i="3" s="1"/>
  <c r="A184" i="3"/>
  <c r="A185" i="3" s="1"/>
  <c r="A186" i="3" s="1"/>
  <c r="A187" i="3" s="1"/>
  <c r="A178" i="3"/>
  <c r="A179" i="3" s="1"/>
  <c r="A180" i="3" s="1"/>
  <c r="A181" i="3" s="1"/>
  <c r="A182" i="3" s="1"/>
  <c r="A173" i="3"/>
  <c r="A174" i="3" s="1"/>
  <c r="A175" i="3" s="1"/>
  <c r="A176" i="3" s="1"/>
  <c r="V212" i="3"/>
  <c r="V239" i="3"/>
  <c r="V313" i="3"/>
  <c r="U304" i="3"/>
  <c r="V230" i="3"/>
  <c r="U274" i="3"/>
  <c r="U221" i="3"/>
  <c r="V322" i="3"/>
  <c r="V277" i="3"/>
  <c r="U322" i="3"/>
  <c r="V295" i="3"/>
  <c r="V221" i="3"/>
  <c r="V304" i="3"/>
  <c r="U178" i="3"/>
  <c r="V203" i="3"/>
  <c r="V189" i="3"/>
  <c r="V173" i="3"/>
  <c r="U277" i="3"/>
  <c r="U230" i="3"/>
  <c r="U313" i="3"/>
  <c r="U189" i="3"/>
  <c r="V178" i="3"/>
  <c r="U173" i="3"/>
  <c r="U184" i="3"/>
  <c r="U286" i="3"/>
  <c r="U212" i="3"/>
  <c r="V184" i="3"/>
  <c r="V274" i="3"/>
  <c r="U295" i="3"/>
  <c r="U239" i="3"/>
  <c r="V286" i="3"/>
  <c r="U203" i="3"/>
  <c r="A305" i="3" l="1"/>
  <c r="A306" i="3" s="1"/>
  <c r="A307" i="3" s="1"/>
  <c r="A308" i="3" s="1"/>
  <c r="A309" i="3" s="1"/>
  <c r="A310" i="3" s="1"/>
  <c r="A311" i="3" s="1"/>
  <c r="G117" i="3"/>
  <c r="G118" i="3"/>
  <c r="G121" i="3"/>
  <c r="G122" i="3"/>
  <c r="F122" i="3"/>
  <c r="F121" i="3"/>
  <c r="F117" i="3"/>
  <c r="F118" i="3"/>
  <c r="F123" i="3"/>
  <c r="G123" i="3"/>
  <c r="T322" i="3"/>
  <c r="U323" i="3"/>
  <c r="V323" i="3"/>
  <c r="V324" i="3" s="1"/>
  <c r="V325" i="3" s="1"/>
  <c r="V326" i="3" s="1"/>
  <c r="V327" i="3" s="1"/>
  <c r="V328" i="3" s="1"/>
  <c r="V329" i="3" s="1"/>
  <c r="T304" i="3"/>
  <c r="U305" i="3"/>
  <c r="V305" i="3"/>
  <c r="V306" i="3" s="1"/>
  <c r="V307" i="3" s="1"/>
  <c r="V308" i="3" s="1"/>
  <c r="V309" i="3" s="1"/>
  <c r="V310" i="3" s="1"/>
  <c r="V311" i="3" s="1"/>
  <c r="T295" i="3"/>
  <c r="U296" i="3"/>
  <c r="V296" i="3"/>
  <c r="V297" i="3" s="1"/>
  <c r="V298" i="3" s="1"/>
  <c r="V299" i="3" s="1"/>
  <c r="V300" i="3" s="1"/>
  <c r="V301" i="3" s="1"/>
  <c r="V302" i="3" s="1"/>
  <c r="V269" i="3"/>
  <c r="V270" i="3" s="1"/>
  <c r="T286" i="3"/>
  <c r="U287" i="3"/>
  <c r="V287" i="3"/>
  <c r="V288" i="3" s="1"/>
  <c r="V289" i="3" s="1"/>
  <c r="V290" i="3" s="1"/>
  <c r="V291" i="3" s="1"/>
  <c r="V292" i="3" s="1"/>
  <c r="V293" i="3" s="1"/>
  <c r="V264" i="3"/>
  <c r="V265" i="3" s="1"/>
  <c r="V266" i="3" s="1"/>
  <c r="V267" i="3" s="1"/>
  <c r="V259" i="3"/>
  <c r="V260" i="3" s="1"/>
  <c r="V261" i="3" s="1"/>
  <c r="V262" i="3" s="1"/>
  <c r="T274" i="3"/>
  <c r="T313" i="3"/>
  <c r="U314" i="3"/>
  <c r="T277" i="3"/>
  <c r="U278" i="3"/>
  <c r="V314" i="3"/>
  <c r="V315" i="3" s="1"/>
  <c r="V316" i="3" s="1"/>
  <c r="V317" i="3" s="1"/>
  <c r="V318" i="3" s="1"/>
  <c r="V319" i="3" s="1"/>
  <c r="V320" i="3" s="1"/>
  <c r="V278" i="3"/>
  <c r="V279" i="3" s="1"/>
  <c r="V280" i="3" s="1"/>
  <c r="V281" i="3" s="1"/>
  <c r="V282" i="3" s="1"/>
  <c r="V283" i="3" s="1"/>
  <c r="V284" i="3" s="1"/>
  <c r="V252" i="3"/>
  <c r="V253" i="3" s="1"/>
  <c r="V254" i="3" s="1"/>
  <c r="V255" i="3" s="1"/>
  <c r="T239" i="3"/>
  <c r="U240" i="3"/>
  <c r="V240" i="3"/>
  <c r="V241" i="3" s="1"/>
  <c r="V242" i="3" s="1"/>
  <c r="V243" i="3" s="1"/>
  <c r="V244" i="3" s="1"/>
  <c r="V245" i="3" s="1"/>
  <c r="V246" i="3" s="1"/>
  <c r="T230" i="3"/>
  <c r="U231" i="3"/>
  <c r="V231" i="3"/>
  <c r="V232" i="3" s="1"/>
  <c r="V233" i="3" s="1"/>
  <c r="V234" i="3" s="1"/>
  <c r="V235" i="3" s="1"/>
  <c r="V236" i="3" s="1"/>
  <c r="V237" i="3" s="1"/>
  <c r="T221" i="3"/>
  <c r="U222" i="3"/>
  <c r="V222" i="3"/>
  <c r="V223" i="3" s="1"/>
  <c r="V224" i="3" s="1"/>
  <c r="V225" i="3" s="1"/>
  <c r="V226" i="3" s="1"/>
  <c r="V227" i="3" s="1"/>
  <c r="V228" i="3" s="1"/>
  <c r="T212" i="3"/>
  <c r="U213" i="3"/>
  <c r="V213" i="3"/>
  <c r="V214" i="3" s="1"/>
  <c r="V215" i="3" s="1"/>
  <c r="V216" i="3" s="1"/>
  <c r="V217" i="3" s="1"/>
  <c r="V218" i="3" s="1"/>
  <c r="V219" i="3" s="1"/>
  <c r="T203" i="3"/>
  <c r="U204" i="3"/>
  <c r="V204" i="3"/>
  <c r="V205" i="3" s="1"/>
  <c r="V206" i="3" s="1"/>
  <c r="V207" i="3" s="1"/>
  <c r="V208" i="3" s="1"/>
  <c r="V209" i="3" s="1"/>
  <c r="V210" i="3" s="1"/>
  <c r="V190" i="3"/>
  <c r="V191" i="3" s="1"/>
  <c r="V192" i="3" s="1"/>
  <c r="T189" i="3"/>
  <c r="U190" i="3"/>
  <c r="V185" i="3"/>
  <c r="V186" i="3" s="1"/>
  <c r="V187" i="3" s="1"/>
  <c r="T184" i="3"/>
  <c r="U185" i="3"/>
  <c r="T178" i="3"/>
  <c r="U179" i="3"/>
  <c r="V179" i="3"/>
  <c r="V180" i="3" s="1"/>
  <c r="V181" i="3" s="1"/>
  <c r="V182" i="3" s="1"/>
  <c r="V174" i="3"/>
  <c r="V175" i="3" s="1"/>
  <c r="V176" i="3" s="1"/>
  <c r="U174" i="3"/>
  <c r="T173" i="3"/>
  <c r="H171" i="3"/>
  <c r="H170" i="3"/>
  <c r="H169" i="3"/>
  <c r="H168" i="3"/>
  <c r="H167" i="3"/>
  <c r="A167" i="3"/>
  <c r="A168" i="3" s="1"/>
  <c r="A169" i="3" s="1"/>
  <c r="A170" i="3" s="1"/>
  <c r="A171" i="3" s="1"/>
  <c r="H165" i="3"/>
  <c r="H164" i="3"/>
  <c r="H163" i="3"/>
  <c r="H162" i="3"/>
  <c r="H161" i="3"/>
  <c r="A161" i="3"/>
  <c r="A162" i="3" s="1"/>
  <c r="A163" i="3" s="1"/>
  <c r="A164" i="3" s="1"/>
  <c r="A165" i="3" s="1"/>
  <c r="H159" i="3"/>
  <c r="H158" i="3"/>
  <c r="H157" i="3"/>
  <c r="H156" i="3"/>
  <c r="H155" i="3"/>
  <c r="A155" i="3"/>
  <c r="A156" i="3" s="1"/>
  <c r="A157" i="3" s="1"/>
  <c r="A158" i="3" s="1"/>
  <c r="A159" i="3" s="1"/>
  <c r="H153" i="3"/>
  <c r="H152" i="3"/>
  <c r="H151" i="3"/>
  <c r="I151" i="3" s="1"/>
  <c r="H150" i="3"/>
  <c r="H149" i="3"/>
  <c r="A149" i="3"/>
  <c r="A150" i="3" s="1"/>
  <c r="A151" i="3" s="1"/>
  <c r="A152" i="3" s="1"/>
  <c r="A153" i="3" s="1"/>
  <c r="H147" i="3"/>
  <c r="H146" i="3"/>
  <c r="H145" i="3"/>
  <c r="H144" i="3"/>
  <c r="H143" i="3"/>
  <c r="A143" i="3"/>
  <c r="A144" i="3" s="1"/>
  <c r="A145" i="3" s="1"/>
  <c r="A146" i="3" s="1"/>
  <c r="A147" i="3" s="1"/>
  <c r="A137" i="3"/>
  <c r="A138" i="3" s="1"/>
  <c r="A139" i="3" s="1"/>
  <c r="A140" i="3" s="1"/>
  <c r="A141" i="3" s="1"/>
  <c r="U149" i="3"/>
  <c r="V161" i="3"/>
  <c r="U155" i="3"/>
  <c r="V149" i="3"/>
  <c r="U143" i="3"/>
  <c r="U161" i="3"/>
  <c r="V167" i="3"/>
  <c r="V143" i="3"/>
  <c r="U167" i="3"/>
  <c r="V155" i="3"/>
  <c r="F119" i="3" l="1"/>
  <c r="G119" i="3"/>
  <c r="G124" i="3"/>
  <c r="T323" i="3"/>
  <c r="U324" i="3"/>
  <c r="U306" i="3"/>
  <c r="T305" i="3"/>
  <c r="U297" i="3"/>
  <c r="T296" i="3"/>
  <c r="U269" i="3"/>
  <c r="U288" i="3"/>
  <c r="T287" i="3"/>
  <c r="U264" i="3"/>
  <c r="U259" i="3"/>
  <c r="U279" i="3"/>
  <c r="T278" i="3"/>
  <c r="T314" i="3"/>
  <c r="U315" i="3"/>
  <c r="U252" i="3"/>
  <c r="T240" i="3"/>
  <c r="U241" i="3"/>
  <c r="T231" i="3"/>
  <c r="U232" i="3"/>
  <c r="T222" i="3"/>
  <c r="U223" i="3"/>
  <c r="T213" i="3"/>
  <c r="U214" i="3"/>
  <c r="U205" i="3"/>
  <c r="T204" i="3"/>
  <c r="U191" i="3"/>
  <c r="T190" i="3"/>
  <c r="T185" i="3"/>
  <c r="U186" i="3"/>
  <c r="T179" i="3"/>
  <c r="U180" i="3"/>
  <c r="T174" i="3"/>
  <c r="U175" i="3"/>
  <c r="T167" i="3"/>
  <c r="U168" i="3"/>
  <c r="V168" i="3"/>
  <c r="V169" i="3" s="1"/>
  <c r="V170" i="3" s="1"/>
  <c r="V171" i="3" s="1"/>
  <c r="T161" i="3"/>
  <c r="U162" i="3"/>
  <c r="V162" i="3"/>
  <c r="V163" i="3" s="1"/>
  <c r="V164" i="3" s="1"/>
  <c r="V165" i="3" s="1"/>
  <c r="U156" i="3"/>
  <c r="T155" i="3"/>
  <c r="V156" i="3"/>
  <c r="V157" i="3" s="1"/>
  <c r="V158" i="3" s="1"/>
  <c r="V159" i="3" s="1"/>
  <c r="T149" i="3"/>
  <c r="U150" i="3"/>
  <c r="V150" i="3"/>
  <c r="V151" i="3" s="1"/>
  <c r="V152" i="3" s="1"/>
  <c r="V153" i="3" s="1"/>
  <c r="V144" i="3"/>
  <c r="V145" i="3" s="1"/>
  <c r="V146" i="3" s="1"/>
  <c r="V147" i="3" s="1"/>
  <c r="T143" i="3"/>
  <c r="U144" i="3"/>
  <c r="I20" i="3"/>
  <c r="I19" i="3"/>
  <c r="J19" i="3"/>
  <c r="F125" i="3" l="1"/>
  <c r="G125" i="3"/>
  <c r="U325" i="3"/>
  <c r="T324" i="3"/>
  <c r="T306" i="3"/>
  <c r="U307" i="3"/>
  <c r="T297" i="3"/>
  <c r="U298" i="3"/>
  <c r="T269" i="3"/>
  <c r="U270" i="3"/>
  <c r="T288" i="3"/>
  <c r="U289" i="3"/>
  <c r="T264" i="3"/>
  <c r="U265" i="3"/>
  <c r="T259" i="3"/>
  <c r="U260" i="3"/>
  <c r="T315" i="3"/>
  <c r="U316" i="3"/>
  <c r="T279" i="3"/>
  <c r="U280" i="3"/>
  <c r="U253" i="3"/>
  <c r="T252" i="3"/>
  <c r="T241" i="3"/>
  <c r="U242" i="3"/>
  <c r="T232" i="3"/>
  <c r="U233" i="3"/>
  <c r="T223" i="3"/>
  <c r="U224" i="3"/>
  <c r="T214" i="3"/>
  <c r="U215" i="3"/>
  <c r="T205" i="3"/>
  <c r="U206" i="3"/>
  <c r="T191" i="3"/>
  <c r="U192" i="3"/>
  <c r="U187" i="3"/>
  <c r="T186" i="3"/>
  <c r="T180" i="3"/>
  <c r="U181" i="3"/>
  <c r="T175" i="3"/>
  <c r="U176" i="3"/>
  <c r="T168" i="3"/>
  <c r="U169" i="3"/>
  <c r="U163" i="3"/>
  <c r="T162" i="3"/>
  <c r="T156" i="3"/>
  <c r="U157" i="3"/>
  <c r="T150" i="3"/>
  <c r="U151" i="3"/>
  <c r="T144" i="3"/>
  <c r="U145" i="3"/>
  <c r="H141" i="3"/>
  <c r="H140" i="3"/>
  <c r="H139" i="3"/>
  <c r="H138" i="3"/>
  <c r="H137" i="3"/>
  <c r="H132" i="3"/>
  <c r="H133" i="3"/>
  <c r="H134" i="3"/>
  <c r="H131" i="3"/>
  <c r="A132" i="3"/>
  <c r="A133" i="3" s="1"/>
  <c r="A134" i="3" s="1"/>
  <c r="T325" i="3" l="1"/>
  <c r="U326" i="3"/>
  <c r="U308" i="3"/>
  <c r="T307" i="3"/>
  <c r="T298" i="3"/>
  <c r="U299" i="3"/>
  <c r="T270" i="3"/>
  <c r="U290" i="3"/>
  <c r="T289" i="3"/>
  <c r="T265" i="3"/>
  <c r="U266" i="3"/>
  <c r="T260" i="3"/>
  <c r="U261" i="3"/>
  <c r="T316" i="3"/>
  <c r="U317" i="3"/>
  <c r="T280" i="3"/>
  <c r="U281" i="3"/>
  <c r="T253" i="3"/>
  <c r="U254" i="3"/>
  <c r="T242" i="3"/>
  <c r="U243" i="3"/>
  <c r="T233" i="3"/>
  <c r="U234" i="3"/>
  <c r="T224" i="3"/>
  <c r="U225" i="3"/>
  <c r="T215" i="3"/>
  <c r="U216" i="3"/>
  <c r="T206" i="3"/>
  <c r="U207" i="3"/>
  <c r="T192" i="3"/>
  <c r="T187" i="3"/>
  <c r="U182" i="3"/>
  <c r="T181" i="3"/>
  <c r="T176" i="3"/>
  <c r="T169" i="3"/>
  <c r="U170" i="3"/>
  <c r="U164" i="3"/>
  <c r="T163" i="3"/>
  <c r="T157" i="3"/>
  <c r="U158" i="3"/>
  <c r="T151" i="3"/>
  <c r="U152" i="3"/>
  <c r="T145" i="3"/>
  <c r="U146" i="3"/>
  <c r="G49" i="3"/>
  <c r="T326" i="3" l="1"/>
  <c r="U327" i="3"/>
  <c r="T308" i="3"/>
  <c r="U309" i="3"/>
  <c r="T299" i="3"/>
  <c r="U300" i="3"/>
  <c r="T290" i="3"/>
  <c r="U291" i="3"/>
  <c r="U267" i="3"/>
  <c r="T267" i="3" s="1"/>
  <c r="T266" i="3"/>
  <c r="U262" i="3"/>
  <c r="T262" i="3" s="1"/>
  <c r="T261" i="3"/>
  <c r="T317" i="3"/>
  <c r="U318" i="3"/>
  <c r="T281" i="3"/>
  <c r="U282" i="3"/>
  <c r="T254" i="3"/>
  <c r="U255" i="3"/>
  <c r="T243" i="3"/>
  <c r="U244" i="3"/>
  <c r="T234" i="3"/>
  <c r="U235" i="3"/>
  <c r="T225" i="3"/>
  <c r="U226" i="3"/>
  <c r="T216" i="3"/>
  <c r="U217" i="3"/>
  <c r="T207" i="3"/>
  <c r="U208" i="3"/>
  <c r="T182" i="3"/>
  <c r="T170" i="3"/>
  <c r="U171" i="3"/>
  <c r="U165" i="3"/>
  <c r="T164" i="3"/>
  <c r="T158" i="3"/>
  <c r="U159" i="3"/>
  <c r="T152" i="3"/>
  <c r="U153" i="3"/>
  <c r="U147" i="3"/>
  <c r="T146" i="3"/>
  <c r="T327" i="3" l="1"/>
  <c r="U328" i="3"/>
  <c r="T309" i="3"/>
  <c r="U310" i="3"/>
  <c r="T300" i="3"/>
  <c r="U301" i="3"/>
  <c r="T291" i="3"/>
  <c r="U292" i="3"/>
  <c r="U283" i="3"/>
  <c r="T282" i="3"/>
  <c r="T318" i="3"/>
  <c r="U319" i="3"/>
  <c r="T255" i="3"/>
  <c r="T244" i="3"/>
  <c r="U245" i="3"/>
  <c r="T235" i="3"/>
  <c r="U236" i="3"/>
  <c r="T226" i="3"/>
  <c r="U227" i="3"/>
  <c r="T217" i="3"/>
  <c r="U218" i="3"/>
  <c r="U209" i="3"/>
  <c r="T208" i="3"/>
  <c r="T171" i="3"/>
  <c r="T165" i="3"/>
  <c r="T159" i="3"/>
  <c r="T153" i="3"/>
  <c r="T147" i="3"/>
  <c r="U329" i="3" l="1"/>
  <c r="T329" i="3" s="1"/>
  <c r="T328" i="3"/>
  <c r="T310" i="3"/>
  <c r="U311" i="3"/>
  <c r="T311" i="3" s="1"/>
  <c r="T301" i="3"/>
  <c r="U302" i="3"/>
  <c r="T302" i="3" s="1"/>
  <c r="T292" i="3"/>
  <c r="U293" i="3"/>
  <c r="T293" i="3" s="1"/>
  <c r="T319" i="3"/>
  <c r="U320" i="3"/>
  <c r="T320" i="3" s="1"/>
  <c r="T283" i="3"/>
  <c r="U284" i="3"/>
  <c r="T284" i="3" s="1"/>
  <c r="T245" i="3"/>
  <c r="U246" i="3"/>
  <c r="T246" i="3" s="1"/>
  <c r="T236" i="3"/>
  <c r="U237" i="3"/>
  <c r="T237" i="3" s="1"/>
  <c r="T227" i="3"/>
  <c r="U228" i="3"/>
  <c r="T228" i="3" s="1"/>
  <c r="T218" i="3"/>
  <c r="U219" i="3"/>
  <c r="T219" i="3" s="1"/>
  <c r="T209" i="3"/>
  <c r="U210" i="3"/>
  <c r="T210" i="3" s="1"/>
  <c r="H124" i="3" l="1"/>
  <c r="E334" i="3" l="1"/>
  <c r="E333" i="3"/>
  <c r="V194" i="3"/>
  <c r="U194" i="3"/>
  <c r="V137" i="3"/>
  <c r="U137" i="3"/>
  <c r="T194" i="3" l="1"/>
  <c r="U195" i="3"/>
  <c r="V195" i="3"/>
  <c r="V196" i="3" s="1"/>
  <c r="V197" i="3" s="1"/>
  <c r="V198" i="3" s="1"/>
  <c r="V199" i="3" s="1"/>
  <c r="V200" i="3" s="1"/>
  <c r="V201" i="3" s="1"/>
  <c r="V138" i="3"/>
  <c r="V139" i="3" s="1"/>
  <c r="V140" i="3" s="1"/>
  <c r="V141" i="3" s="1"/>
  <c r="U138" i="3"/>
  <c r="T137" i="3"/>
  <c r="T195" i="3" l="1"/>
  <c r="U196" i="3"/>
  <c r="T196" i="3" s="1"/>
  <c r="U139" i="3"/>
  <c r="T138" i="3"/>
  <c r="U197" i="3" l="1"/>
  <c r="T197" i="3" s="1"/>
  <c r="U140" i="3"/>
  <c r="T139" i="3"/>
  <c r="U198" i="3" l="1"/>
  <c r="T198" i="3" s="1"/>
  <c r="U141" i="3"/>
  <c r="T140" i="3"/>
  <c r="U199" i="3" l="1"/>
  <c r="T199" i="3" s="1"/>
  <c r="T141" i="3"/>
  <c r="U200" i="3" l="1"/>
  <c r="T200" i="3" s="1"/>
  <c r="U201" i="3" l="1"/>
  <c r="T201" i="3" s="1"/>
  <c r="E335" i="3" l="1"/>
</calcChain>
</file>

<file path=xl/comments1.xml><?xml version="1.0" encoding="utf-8"?>
<comments xmlns="http://schemas.openxmlformats.org/spreadsheetml/2006/main">
  <authors>
    <author>SACHIN</author>
    <author>VSJC</author>
  </authors>
  <commentList>
    <comment ref="E9" authorId="0" shapeId="0">
      <text>
        <r>
          <rPr>
            <b/>
            <sz val="18"/>
            <color indexed="81"/>
            <rFont val="Tahoma"/>
            <family val="2"/>
          </rPr>
          <t>Initiation  Address</t>
        </r>
      </text>
    </comment>
    <comment ref="E10" authorId="0" shapeId="0">
      <text>
        <r>
          <rPr>
            <b/>
            <sz val="18"/>
            <color indexed="81"/>
            <rFont val="Tahoma"/>
            <family val="2"/>
          </rPr>
          <t>Plan Address</t>
        </r>
      </text>
    </comment>
    <comment ref="E11" authorId="0" shapeId="0">
      <text>
        <r>
          <rPr>
            <b/>
            <sz val="18"/>
            <color indexed="81"/>
            <rFont val="Tahoma"/>
            <family val="2"/>
          </rPr>
          <t>Plan Address</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112" authorId="0" shapeId="0">
      <text>
        <r>
          <rPr>
            <b/>
            <sz val="16"/>
            <color indexed="81"/>
            <rFont val="Tahoma"/>
            <family val="2"/>
          </rPr>
          <t>Ready Recknor</t>
        </r>
      </text>
    </comment>
    <comment ref="A202" authorId="1" shapeId="0">
      <text>
        <r>
          <rPr>
            <b/>
            <sz val="9"/>
            <color indexed="81"/>
            <rFont val="Tahoma"/>
            <family val="2"/>
          </rPr>
          <t>VSJC: 
Print mistake in floor count Carpet Area Taken from Table (all flats area typical)</t>
        </r>
      </text>
    </comment>
    <comment ref="A229" authorId="1" shapeId="0">
      <text>
        <r>
          <rPr>
            <b/>
            <sz val="9"/>
            <color indexed="81"/>
            <rFont val="Tahoma"/>
            <family val="2"/>
          </rPr>
          <t>VSJC:</t>
        </r>
        <r>
          <rPr>
            <sz val="9"/>
            <color indexed="81"/>
            <rFont val="Tahoma"/>
            <family val="2"/>
          </rPr>
          <t xml:space="preserve">
Print Mistake in floor plan Area considered from CA table</t>
        </r>
      </text>
    </comment>
  </commentList>
</comments>
</file>

<file path=xl/sharedStrings.xml><?xml version="1.0" encoding="utf-8"?>
<sst xmlns="http://schemas.openxmlformats.org/spreadsheetml/2006/main" count="588" uniqueCount="296">
  <si>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</si>
  <si>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</si>
  <si>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</si>
  <si>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</si>
  <si>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</si>
  <si>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</si>
  <si>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</si>
  <si>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</si>
  <si>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</si>
  <si>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</si>
  <si>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</si>
  <si>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</si>
  <si>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</si>
  <si>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</si>
  <si>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</si>
  <si>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</si>
  <si>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</si>
  <si>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</si>
  <si>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</si>
  <si>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</si>
  <si>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</si>
  <si>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</si>
  <si>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</si>
  <si>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</si>
  <si>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</si>
  <si>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</si>
  <si>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</si>
  <si>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</si>
  <si>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</si>
  <si>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</si>
  <si>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</si>
  <si>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</si>
  <si>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</si>
  <si>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</si>
  <si>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</si>
  <si>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</si>
  <si>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</si>
  <si>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</si>
  <si>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</si>
  <si>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</si>
  <si>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</si>
  <si>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</si>
  <si>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</si>
  <si>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</si>
  <si>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</si>
  <si>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</si>
  <si>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</si>
  <si>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</si>
  <si>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</si>
  <si>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</si>
  <si>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</si>
  <si>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</si>
  <si>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</si>
  <si>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</si>
  <si>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</si>
  <si>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</si>
  <si>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</si>
  <si>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</si>
  <si>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</si>
  <si>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</si>
  <si>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</si>
  <si>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</si>
  <si>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</si>
  <si>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</si>
  <si>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</si>
  <si>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</si>
  <si>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</si>
  <si>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</si>
  <si>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</si>
  <si>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</si>
  <si>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</si>
  <si>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</si>
  <si>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</si>
  <si>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</si>
  <si>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</si>
  <si>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</si>
  <si>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</si>
  <si>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</si>
  <si>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</si>
  <si>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</si>
  <si>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</si>
  <si>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</si>
  <si>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</si>
  <si>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</si>
  <si>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</si>
  <si>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</si>
  <si>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</si>
  <si>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</si>
  <si>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</si>
  <si>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</si>
  <si>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</si>
  <si>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</si>
  <si>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</si>
  <si>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</si>
  <si>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</si>
  <si>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</si>
  <si>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</si>
  <si>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</si>
  <si>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</si>
  <si>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</si>
  <si>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</si>
  <si>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</si>
  <si>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</si>
  <si>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</si>
  <si>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</si>
  <si>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Godrej One, Vikhroli East, Mumbai</t>
  </si>
  <si>
    <t>Permissible Built up Area (In Sq.Mt)</t>
  </si>
  <si>
    <t>Proposed Built up Area (In Sq.Mt)</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</si>
  <si>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</si>
  <si>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</si>
  <si>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</si>
  <si>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</si>
  <si>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</si>
  <si>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</si>
  <si>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</si>
  <si>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</si>
  <si>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</si>
  <si>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</si>
  <si>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</si>
  <si>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</si>
  <si>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</si>
  <si>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</si>
  <si>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</si>
  <si>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</si>
  <si>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</si>
  <si>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</si>
  <si>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</si>
  <si>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</si>
  <si>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</si>
  <si>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</si>
  <si>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</si>
  <si>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</si>
  <si>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</si>
  <si>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</si>
  <si>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</si>
  <si>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</si>
  <si>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</si>
  <si>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</si>
  <si>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</si>
  <si>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</si>
  <si>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</si>
  <si>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</si>
  <si>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</si>
  <si>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</si>
  <si>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</si>
  <si>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</si>
  <si>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</si>
  <si>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</si>
  <si>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</si>
  <si>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</si>
  <si>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</si>
  <si>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</si>
  <si>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</si>
  <si>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</si>
  <si>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</si>
  <si>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</si>
  <si>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</si>
  <si>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</si>
  <si>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</si>
  <si>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</si>
  <si>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</si>
  <si>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</si>
  <si>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</si>
  <si>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</si>
  <si>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</si>
  <si>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</si>
  <si>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</si>
  <si>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</si>
  <si>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</si>
  <si>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</si>
  <si>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</si>
  <si>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</si>
  <si>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</si>
  <si>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</si>
  <si>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</si>
  <si>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</si>
  <si>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</si>
  <si>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Flats/ Shops/ Offices</t>
  </si>
  <si>
    <t>Total</t>
  </si>
  <si>
    <t>Rate of Flat Per Sq. Ft. 
(on Carpet area)</t>
  </si>
  <si>
    <t>Floor Rise Per Sq. Ft.
(on Carpet area)</t>
  </si>
  <si>
    <t>Date &amp; Time of Site Visit</t>
  </si>
  <si>
    <t>Residential + Commercial</t>
  </si>
  <si>
    <t>On Carpet area</t>
  </si>
  <si>
    <t>Location Link</t>
  </si>
  <si>
    <t xml:space="preserve">Layout </t>
  </si>
  <si>
    <t>Latitude, Longitude</t>
  </si>
  <si>
    <t>Landmark</t>
  </si>
  <si>
    <t>Middle</t>
  </si>
  <si>
    <t>Total Gross Carpet Area</t>
  </si>
  <si>
    <t>Carpet area</t>
  </si>
  <si>
    <t>Fungible area</t>
  </si>
  <si>
    <t>Greendale Estates</t>
  </si>
  <si>
    <t>19.181300,72.956986</t>
  </si>
  <si>
    <t>https://maps.app.goo.gl/r9Td4jC7VHEZvygYA</t>
  </si>
  <si>
    <t>Sugee Greendale Estates, Survey No. 656, Ashoknagar, A.C.C Cement Road &amp; S.N Road, Mulund West, Mumbai - 400080</t>
  </si>
  <si>
    <t>Sugee Group, 3rd Floor,Nirlon House, Opposite Sasmira College, Dr. Annie Besant Road, World,Mumbai - 400030</t>
  </si>
  <si>
    <t>Sugee Developers Private Limited</t>
  </si>
  <si>
    <t xml:space="preserve">Greendale Estates, CTS No.656(PT), 657(PT) &amp; 658(PT), Near Esquire Skytower, ACC Cement Road, Mulund, Mulund West, Kurla, Mumbai - 400080 </t>
  </si>
  <si>
    <t>Slum Rehabilitation Authority (SRA)</t>
  </si>
  <si>
    <t>P51800053945</t>
  </si>
  <si>
    <t>State Bank of India
IFSC Code = SBIN0013340</t>
  </si>
  <si>
    <t>Plot Area (In Sq.Mt)
Net Plot Area 
(In Sq.Mt)</t>
  </si>
  <si>
    <t>9392.80
6899.30</t>
  </si>
  <si>
    <t>As per RERA Site Flats = 313 &amp; 
Shop = 05</t>
  </si>
  <si>
    <t>Swimming Pool/Kids Pool, Gym, Snooker/Pool, Table Tennis, Landscaped Garden, Senior Citizen Sit-out Space, Meditation/Yoga Corner, Badminton Court , Kids Play Area, Amphitheater, Jogging Track, Pet Park, Reading Corner, Gazebo, Banquet Hall, Café, Mini Theatre, Open Party Lawn, Double Height Lobby, Spa, Library, Business Center.</t>
  </si>
  <si>
    <t>sale plan</t>
  </si>
  <si>
    <t>13.40M</t>
  </si>
  <si>
    <t>450M from Mulund (W) Check Naka Bus Station</t>
  </si>
  <si>
    <t>About 400M from St.Gregorios Public School &amp; Junior College</t>
  </si>
  <si>
    <t>About 600m form Platinum Hospital Mulund</t>
  </si>
  <si>
    <t>1. Approx.750M from R Mall Mulund.
2. Approx. 1.20KM from Mulund Local Market.</t>
  </si>
  <si>
    <t>1.50KM from Mulund Railway Station
3.80KM from Thane Railway Station</t>
  </si>
  <si>
    <t>13.40 M. Wide DP Road</t>
  </si>
  <si>
    <t>Other Plot</t>
  </si>
  <si>
    <t>Sarojini Naidu Road</t>
  </si>
  <si>
    <t>Maruti Apartment</t>
  </si>
  <si>
    <t>Open Plot</t>
  </si>
  <si>
    <t>Slum</t>
  </si>
  <si>
    <t>SRA/ENG/T/MHADA &amp; STGOVT/
0001/20210707/AP/S
Date: 23/05/2023</t>
  </si>
  <si>
    <t>T MHADA &amp; STGOVT/ 0001/20210707/AP/S
Date: 06/09/2023
Valid Up to: This CC is granted for work up to Top of Basement Level</t>
  </si>
  <si>
    <t>Basement + Ground + 1st to 35th Floor</t>
  </si>
  <si>
    <t>Basement + Ground + 1st to 11th Floor</t>
  </si>
  <si>
    <t>Basement + Ground + 1st to 15th Floor</t>
  </si>
  <si>
    <t>Flats</t>
  </si>
  <si>
    <t>Basement Floor For Parking</t>
  </si>
  <si>
    <t>Ground Floor For Commercial, Entrance Lobby &amp; Parking</t>
  </si>
  <si>
    <t>Shop (Duplex With 1st Floor)</t>
  </si>
  <si>
    <t>1st Floor Shops Duplex With Ground Floor</t>
  </si>
  <si>
    <t>2nd Floor For Residential (Part Podium)</t>
  </si>
  <si>
    <t>1BHK</t>
  </si>
  <si>
    <t>2BHK</t>
  </si>
  <si>
    <t>1.5BHK</t>
  </si>
  <si>
    <t>Refuge Area</t>
  </si>
  <si>
    <t>11th Floor</t>
  </si>
  <si>
    <t>10th Floor (Part Podium, Gymnasium &amp; Club House Lobby)</t>
  </si>
  <si>
    <t>9th Floor (Part Podium)</t>
  </si>
  <si>
    <t>8th Floor (Part Podium &amp; Refuge Area)</t>
  </si>
  <si>
    <t>7th Floor (Part Podium)</t>
  </si>
  <si>
    <t>6th Floor (Part Podium)</t>
  </si>
  <si>
    <t>5th Floor (Part Podium)</t>
  </si>
  <si>
    <t>4th Floor (Part Podium)</t>
  </si>
  <si>
    <t>3rd Floor (Part Podium)</t>
  </si>
  <si>
    <t>12th Floor</t>
  </si>
  <si>
    <t>15th Floor</t>
  </si>
  <si>
    <t>15th Floor (Part Refuge Area)</t>
  </si>
  <si>
    <t>16th Floor</t>
  </si>
  <si>
    <t>22nd &amp; 29th Floor (Part Refuge Area)</t>
  </si>
  <si>
    <t>13th &amp; 14th Floor</t>
  </si>
  <si>
    <t>17th to 21st, 23rd to 28th &amp; 30th to 35th Floor</t>
  </si>
  <si>
    <t>Ground Floor For Entrance Lobby &amp; Parking</t>
  </si>
  <si>
    <t>Shop</t>
  </si>
  <si>
    <t>1st Floor (Void/Double Heighted Entrance  Lobby)</t>
  </si>
  <si>
    <t>Ramp</t>
  </si>
  <si>
    <t>8th Floor For Residential (Part Podium, Ramp &amp; Refuge Area)</t>
  </si>
  <si>
    <t>Podium &amp; Ramp</t>
  </si>
  <si>
    <t>8th Floor For Residential (Part Podium, Ramp &amp; Refufe Area)</t>
  </si>
  <si>
    <t>2nd to 7th &amp; 9th Floor For Residential (Part Podium &amp; Ramp)</t>
  </si>
  <si>
    <t>10th Floor For Residential (Part Podium, Club House Looby &amp; Banquet Hall 2)</t>
  </si>
  <si>
    <t>10th Floor For Residential (Part Podium, Club House Looby &amp; Banquet Hall 1)</t>
  </si>
  <si>
    <t>Banquet Hall 1</t>
  </si>
  <si>
    <t>Podium, Club House Looby &amp; Banquet Hall 2</t>
  </si>
  <si>
    <t>Podium, Club House Looby &amp; Banquet Hall 2 Below @ 10th Floor</t>
  </si>
  <si>
    <t>12th to 14th Floor</t>
  </si>
  <si>
    <t>Flats = 322</t>
  </si>
  <si>
    <t>Shop = 05</t>
  </si>
  <si>
    <t>Grand Total</t>
  </si>
  <si>
    <t>Approved Layout &amp; Floor Plans, CC, RERA certificate.</t>
  </si>
  <si>
    <t>Mr. Saurabh Shrivastava 9819887777</t>
  </si>
  <si>
    <t>Sale Tower C (Rosewood)</t>
  </si>
  <si>
    <t>Sale Tower B (Whitewood)</t>
  </si>
  <si>
    <t>Sale Tower A (Teakwood)</t>
  </si>
  <si>
    <t>Tower C (Rosewood)</t>
  </si>
  <si>
    <t>Building &amp; Tower</t>
  </si>
  <si>
    <t>Tower A (Teakwood)</t>
  </si>
  <si>
    <t>Tower B (Whitewood)</t>
  </si>
  <si>
    <t>Esquire Skytower</t>
  </si>
  <si>
    <t>Basement + Ground + 1st to 38th Floor</t>
  </si>
  <si>
    <t>21000 to 22000</t>
  </si>
  <si>
    <t>Date of Technical
Initiation</t>
  </si>
  <si>
    <t>Date of Report
Release</t>
  </si>
  <si>
    <t>External Plaster</t>
  </si>
  <si>
    <t>External Plumbing, Elevation and Waterproofing</t>
  </si>
  <si>
    <t>Wooden Work</t>
  </si>
  <si>
    <t>Electrical &amp; Sanitary fittings</t>
  </si>
  <si>
    <t>Tower A (Teakwood)= Basement + Ground + 1st to 38th Floor</t>
  </si>
  <si>
    <t>Tower B (Whitewood)= Basement + Ground + 1st to 38th Floor</t>
  </si>
  <si>
    <t>Tower C (Rosewood)= Basement + Ground + 1st to 38th Floor</t>
  </si>
  <si>
    <t>Mr. Nainesh Tambe</t>
  </si>
  <si>
    <t>Mr. Bhavesh Jain Sales 7021008624
Mr. Dinesh Patil Eng 9004097316</t>
  </si>
  <si>
    <t>Table Updated 16/11/2024</t>
  </si>
  <si>
    <t>As per site met personMr. Bhavesh &amp; Dinesh, Tower C (Rosewood) is cancelled from the project,
and the proposed structure has been changed to 2B + Gr + 1st  to 54th Floor.
Wing naming is also changed, and it will be confirmed in the future. Please check from your end.</t>
  </si>
  <si>
    <r>
      <t xml:space="preserve">1. Construction work is stopped.
2. We considered  Saleable area as per our calculation.
3. We considered Carpet area as per Approved Plan.
4. We considered Gross carpet area = Net carpet.
5. We have considered rate by verifying it from market inquire.
6. Car parking is subjected to authentic documentation.
7. Please check for Environment Clearance Certificate.
</t>
    </r>
    <r>
      <rPr>
        <sz val="16"/>
        <color rgb="FFFF0000"/>
        <rFont val="Times New Roman"/>
        <family val="1"/>
      </rPr>
      <t xml:space="preserve">
8. As a project consist of typical floor we have considered floor count from carpet area table provided in approved floor plan.</t>
    </r>
  </si>
  <si>
    <t>05/09/2025 at 04:20 PM</t>
  </si>
  <si>
    <t>Mr. Suraj Khare</t>
  </si>
  <si>
    <t>Visit dt. 06/09/2025</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</si>
</sst>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u/>
      <sz val="11"/>
      <color theme="10"/>
      <name val="Calibri"/>
      <family val="2"/>
    </font>
    <font>
      <sz val="14"/>
      <name val="Times New Roman"/>
      <family val="1"/>
    </font>
    <font>
      <u/>
      <sz val="14"/>
      <color theme="10"/>
      <name val="Times New Roman"/>
      <family val="1"/>
    </font>
    <font>
      <sz val="9"/>
      <color indexed="81"/>
      <name val="Tahoma"/>
      <family val="2"/>
    </font>
    <font>
      <b/>
      <sz val="9"/>
      <color indexed="81"/>
      <name val="Tahoma"/>
      <family val="2"/>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s>
  <cellStyleXfs count="3">
    <xf numFmtId="0" fontId="0" fillId="0" borderId="0"/>
    <xf numFmtId="0" fontId="1" fillId="0" borderId="0"/>
    <xf numFmtId="0" fontId="15" fillId="0" borderId="0" applyNumberFormat="0" applyFill="0" applyBorder="0" applyAlignment="0" applyProtection="0"/>
  </cellStyleXfs>
  <cellXfs count="191">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0" xfId="0" applyFont="1" applyFill="1" applyBorder="1" applyAlignment="1">
      <alignment horizontal="center" vertical="top" wrapText="1"/>
    </xf>
    <xf numFmtId="0" fontId="4" fillId="4" borderId="12" xfId="0" applyFont="1" applyFill="1" applyBorder="1" applyAlignment="1">
      <alignment horizontal="center" vertical="top" wrapText="1"/>
    </xf>
    <xf numFmtId="0" fontId="4" fillId="4" borderId="14" xfId="0" applyFont="1" applyFill="1" applyBorder="1" applyAlignment="1">
      <alignment horizontal="center"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1" xfId="0" applyFont="1" applyFill="1" applyBorder="1" applyAlignment="1">
      <alignment vertical="top" wrapText="1"/>
    </xf>
    <xf numFmtId="0" fontId="4" fillId="4" borderId="0" xfId="0" applyFont="1" applyFill="1" applyAlignment="1">
      <alignment vertical="top" wrapText="1"/>
    </xf>
    <xf numFmtId="0" fontId="4" fillId="4" borderId="13" xfId="0" applyFont="1" applyFill="1" applyBorder="1" applyAlignment="1">
      <alignment vertical="top" wrapText="1"/>
    </xf>
    <xf numFmtId="0" fontId="4" fillId="4" borderId="9" xfId="0" applyFont="1" applyFill="1" applyBorder="1" applyAlignment="1">
      <alignment vertical="top" wrapText="1"/>
    </xf>
    <xf numFmtId="0" fontId="3" fillId="0" borderId="15" xfId="1" applyFont="1" applyBorder="1" applyProtection="1">
      <protection hidden="1"/>
    </xf>
    <xf numFmtId="0" fontId="3" fillId="0" borderId="0" xfId="1" applyFont="1" applyProtection="1">
      <protection hidden="1"/>
    </xf>
    <xf numFmtId="0" fontId="3" fillId="0" borderId="16" xfId="1" applyFont="1" applyBorder="1" applyProtection="1">
      <protection hidden="1"/>
    </xf>
    <xf numFmtId="0" fontId="3" fillId="0" borderId="16"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7" xfId="0" applyFont="1" applyBorder="1" applyProtection="1">
      <protection hidden="1"/>
    </xf>
    <xf numFmtId="0" fontId="7" fillId="0" borderId="0" xfId="1" applyFont="1" applyAlignment="1">
      <alignment horizontal="center" vertical="center"/>
    </xf>
    <xf numFmtId="0" fontId="10" fillId="0" borderId="16" xfId="0" applyFont="1" applyBorder="1" applyProtection="1">
      <protection hidden="1"/>
    </xf>
    <xf numFmtId="1" fontId="11" fillId="0" borderId="16" xfId="0" applyNumberFormat="1" applyFont="1" applyBorder="1"/>
    <xf numFmtId="1" fontId="11" fillId="0" borderId="16" xfId="0" applyNumberFormat="1" applyFont="1" applyBorder="1" applyAlignment="1">
      <alignment horizontal="right"/>
    </xf>
    <xf numFmtId="1" fontId="11" fillId="0" borderId="18"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 fontId="5" fillId="0" borderId="1" xfId="1" applyNumberFormat="1" applyFont="1" applyBorder="1" applyAlignment="1">
      <alignment horizontal="center" vertical="top" wrapText="1"/>
    </xf>
    <xf numFmtId="14" fontId="4" fillId="4" borderId="1" xfId="0" applyNumberFormat="1" applyFont="1" applyFill="1" applyBorder="1" applyAlignment="1">
      <alignment horizontal="left" vertical="top" wrapText="1"/>
    </xf>
    <xf numFmtId="0" fontId="4" fillId="4" borderId="1" xfId="0" applyFont="1" applyFill="1" applyBorder="1" applyAlignment="1">
      <alignment horizontal="center" vertical="center" wrapText="1"/>
    </xf>
    <xf numFmtId="0" fontId="8" fillId="0" borderId="0" xfId="0" applyFont="1" applyAlignment="1">
      <alignment horizontal="center" vertical="top"/>
    </xf>
    <xf numFmtId="1" fontId="8" fillId="0" borderId="0" xfId="0" applyNumberFormat="1" applyFont="1" applyAlignment="1">
      <alignment horizontal="center" vertical="top"/>
    </xf>
    <xf numFmtId="1" fontId="5" fillId="4" borderId="2"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2" xfId="1" applyNumberFormat="1" applyFont="1" applyFill="1" applyBorder="1" applyAlignment="1">
      <alignment horizontal="center" vertical="center" wrapText="1"/>
    </xf>
    <xf numFmtId="9" fontId="4" fillId="4" borderId="1" xfId="1" applyNumberFormat="1" applyFont="1" applyFill="1" applyBorder="1" applyAlignment="1" applyProtection="1">
      <alignment horizontal="center" vertical="center" wrapText="1"/>
      <protection hidden="1"/>
    </xf>
    <xf numFmtId="1" fontId="2" fillId="0" borderId="1" xfId="1" applyNumberFormat="1" applyFont="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0" fontId="2" fillId="0" borderId="5" xfId="0" applyFont="1" applyBorder="1" applyAlignment="1">
      <alignment horizontal="center" vertical="top" wrapText="1"/>
    </xf>
    <xf numFmtId="0" fontId="4" fillId="4" borderId="5" xfId="0" applyFont="1" applyFill="1" applyBorder="1" applyAlignment="1">
      <alignment horizontal="center" vertical="center" wrapText="1"/>
    </xf>
    <xf numFmtId="0" fontId="4" fillId="2" borderId="1" xfId="0" applyFont="1" applyFill="1" applyBorder="1" applyAlignment="1">
      <alignment horizontal="center" vertical="top"/>
    </xf>
    <xf numFmtId="1" fontId="4" fillId="4" borderId="1" xfId="1" applyNumberFormat="1" applyFont="1" applyFill="1" applyBorder="1" applyAlignment="1" applyProtection="1">
      <alignment horizontal="center" vertical="center" wrapText="1"/>
      <protection hidden="1"/>
    </xf>
    <xf numFmtId="0" fontId="9" fillId="0" borderId="0" xfId="0" applyFont="1" applyAlignment="1">
      <alignment vertical="top"/>
    </xf>
    <xf numFmtId="14" fontId="4" fillId="4" borderId="1" xfId="0" applyNumberFormat="1" applyFont="1" applyFill="1" applyBorder="1" applyAlignment="1">
      <alignment horizontal="left" vertical="top" wrapText="1"/>
    </xf>
    <xf numFmtId="14" fontId="3" fillId="0" borderId="0" xfId="0" applyNumberFormat="1" applyFont="1" applyAlignment="1">
      <alignment vertical="top"/>
    </xf>
    <xf numFmtId="0" fontId="3" fillId="0" borderId="0" xfId="0" applyFont="1" applyAlignment="1">
      <alignment vertical="top" wrapText="1"/>
    </xf>
    <xf numFmtId="0" fontId="9" fillId="0" borderId="0" xfId="0" applyFont="1" applyAlignment="1"/>
    <xf numFmtId="0" fontId="4" fillId="4" borderId="1"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0" borderId="1" xfId="1" applyNumberFormat="1" applyFont="1" applyBorder="1" applyAlignment="1">
      <alignment horizontal="center" vertical="top" wrapText="1"/>
    </xf>
    <xf numFmtId="1" fontId="5" fillId="0" borderId="2" xfId="1" applyNumberFormat="1" applyFont="1" applyBorder="1" applyAlignment="1">
      <alignment horizontal="center" vertical="top" wrapText="1"/>
    </xf>
    <xf numFmtId="1" fontId="5" fillId="0" borderId="5" xfId="1" applyNumberFormat="1" applyFont="1" applyBorder="1" applyAlignment="1">
      <alignment horizontal="center" vertical="top" wrapText="1"/>
    </xf>
    <xf numFmtId="1" fontId="6" fillId="4" borderId="1" xfId="1" applyNumberFormat="1" applyFont="1" applyFill="1" applyBorder="1" applyAlignment="1">
      <alignment horizontal="center" vertical="center"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 fontId="5" fillId="4" borderId="13" xfId="1" applyNumberFormat="1" applyFont="1" applyFill="1" applyBorder="1" applyAlignment="1">
      <alignment horizontal="center" vertical="center" wrapText="1"/>
    </xf>
    <xf numFmtId="1" fontId="5" fillId="4" borderId="9" xfId="1" applyNumberFormat="1" applyFont="1" applyFill="1" applyBorder="1" applyAlignment="1">
      <alignment horizontal="center" vertical="center" wrapText="1"/>
    </xf>
    <xf numFmtId="1" fontId="5" fillId="4" borderId="14" xfId="1" applyNumberFormat="1" applyFont="1" applyFill="1" applyBorder="1" applyAlignment="1">
      <alignment horizontal="center" vertical="center" wrapText="1"/>
    </xf>
    <xf numFmtId="0" fontId="8" fillId="0" borderId="13" xfId="0" applyFont="1" applyBorder="1" applyAlignment="1">
      <alignment horizontal="center" vertical="center" wrapText="1"/>
    </xf>
    <xf numFmtId="0" fontId="8" fillId="0" borderId="9" xfId="0" applyFont="1" applyBorder="1" applyAlignment="1">
      <alignment horizontal="center" vertical="center" wrapText="1"/>
    </xf>
    <xf numFmtId="9" fontId="2" fillId="4" borderId="13" xfId="1" applyNumberFormat="1" applyFont="1" applyFill="1" applyBorder="1" applyAlignment="1" applyProtection="1">
      <alignment horizontal="center" vertical="center" wrapText="1"/>
      <protection hidden="1"/>
    </xf>
    <xf numFmtId="9" fontId="2" fillId="4" borderId="14" xfId="1" applyNumberFormat="1" applyFont="1" applyFill="1" applyBorder="1" applyAlignment="1" applyProtection="1">
      <alignment horizontal="center" vertical="center" wrapText="1"/>
      <protection hidden="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2" fontId="4" fillId="4" borderId="1" xfId="0" applyNumberFormat="1"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1" xfId="0" applyFont="1" applyBorder="1" applyAlignment="1">
      <alignment horizontal="left" vertical="top"/>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4" fillId="3" borderId="1" xfId="0" applyFont="1" applyFill="1" applyBorder="1" applyAlignment="1">
      <alignment horizontal="left" vertical="top"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2" fillId="2" borderId="19" xfId="0" applyFont="1" applyFill="1" applyBorder="1" applyAlignment="1">
      <alignment horizontal="center" vertical="top"/>
    </xf>
    <xf numFmtId="0" fontId="2" fillId="2" borderId="1" xfId="0" applyFont="1" applyFill="1" applyBorder="1" applyAlignment="1">
      <alignment horizontal="center" vertical="top"/>
    </xf>
    <xf numFmtId="0" fontId="2" fillId="2" borderId="20" xfId="0" applyFont="1" applyFill="1" applyBorder="1" applyAlignment="1">
      <alignment horizontal="center" vertical="top"/>
    </xf>
    <xf numFmtId="9" fontId="2" fillId="4" borderId="7" xfId="1" applyNumberFormat="1" applyFont="1" applyFill="1" applyBorder="1" applyAlignment="1" applyProtection="1">
      <alignment horizontal="left" vertical="top" wrapText="1"/>
      <protection hidden="1"/>
    </xf>
    <xf numFmtId="9" fontId="2" fillId="4" borderId="4" xfId="1" applyNumberFormat="1" applyFont="1" applyFill="1" applyBorder="1" applyAlignment="1" applyProtection="1">
      <alignment horizontal="left" vertical="top" wrapText="1"/>
      <protection hidden="1"/>
    </xf>
    <xf numFmtId="9" fontId="2" fillId="4" borderId="10" xfId="1" applyNumberFormat="1" applyFont="1" applyFill="1" applyBorder="1" applyAlignment="1" applyProtection="1">
      <alignment horizontal="left" vertical="top" wrapText="1"/>
      <protection hidden="1"/>
    </xf>
    <xf numFmtId="9" fontId="2" fillId="4" borderId="13" xfId="1" applyNumberFormat="1" applyFont="1" applyFill="1" applyBorder="1" applyAlignment="1" applyProtection="1">
      <alignment horizontal="left" vertical="top" wrapText="1"/>
      <protection hidden="1"/>
    </xf>
    <xf numFmtId="9" fontId="2" fillId="4" borderId="9" xfId="1" applyNumberFormat="1" applyFont="1" applyFill="1" applyBorder="1" applyAlignment="1" applyProtection="1">
      <alignment horizontal="left" vertical="top" wrapText="1"/>
      <protection hidden="1"/>
    </xf>
    <xf numFmtId="9" fontId="2" fillId="4" borderId="14" xfId="1" applyNumberFormat="1" applyFont="1" applyFill="1" applyBorder="1" applyAlignment="1" applyProtection="1">
      <alignment horizontal="left" vertical="top" wrapText="1"/>
      <protection hidden="1"/>
    </xf>
    <xf numFmtId="9" fontId="4" fillId="4" borderId="7"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9" fontId="4" fillId="4" borderId="14" xfId="1" applyNumberFormat="1" applyFont="1" applyFill="1" applyBorder="1" applyAlignment="1" applyProtection="1">
      <alignment horizontal="center" vertical="center" wrapText="1"/>
      <protection hidden="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0" borderId="2" xfId="0" applyFont="1" applyBorder="1" applyAlignment="1">
      <alignment horizontal="center" vertical="top" wrapText="1"/>
    </xf>
    <xf numFmtId="0" fontId="4" fillId="0" borderId="5" xfId="0" applyFont="1" applyBorder="1" applyAlignment="1">
      <alignment horizontal="center" vertical="top" wrapText="1"/>
    </xf>
    <xf numFmtId="0" fontId="4" fillId="4" borderId="1" xfId="0" applyFont="1" applyFill="1" applyBorder="1" applyAlignment="1">
      <alignment horizontal="center" vertical="center"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4" borderId="1" xfId="0" applyFont="1" applyFill="1" applyBorder="1" applyAlignment="1">
      <alignment horizontal="left" vertical="top"/>
    </xf>
    <xf numFmtId="0" fontId="4" fillId="2" borderId="2" xfId="0" applyFont="1" applyFill="1" applyBorder="1" applyAlignment="1">
      <alignment horizontal="center" vertical="top"/>
    </xf>
    <xf numFmtId="0" fontId="4" fillId="2" borderId="5" xfId="0" applyFont="1" applyFill="1" applyBorder="1" applyAlignment="1">
      <alignment horizontal="center" vertical="top"/>
    </xf>
    <xf numFmtId="0" fontId="4" fillId="4" borderId="3" xfId="0" applyFont="1" applyFill="1" applyBorder="1" applyAlignment="1">
      <alignment horizontal="left" vertical="top" wrapText="1"/>
    </xf>
    <xf numFmtId="0" fontId="2" fillId="2" borderId="8" xfId="0" applyFont="1" applyFill="1" applyBorder="1" applyAlignment="1">
      <alignment horizontal="center" vertical="top"/>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0"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2" fontId="4" fillId="4" borderId="7" xfId="0" applyNumberFormat="1" applyFont="1" applyFill="1" applyBorder="1" applyAlignment="1">
      <alignment horizontal="left" vertical="top" wrapText="1"/>
    </xf>
    <xf numFmtId="2" fontId="4" fillId="4" borderId="4" xfId="0" applyNumberFormat="1" applyFont="1" applyFill="1" applyBorder="1" applyAlignment="1">
      <alignment horizontal="left" vertical="top" wrapText="1"/>
    </xf>
    <xf numFmtId="2" fontId="4" fillId="4" borderId="10"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0" xfId="0" applyFont="1" applyFill="1" applyBorder="1" applyAlignment="1">
      <alignment horizontal="center" vertical="top" wrapText="1"/>
    </xf>
    <xf numFmtId="0" fontId="4" fillId="4" borderId="8" xfId="0" applyFont="1" applyFill="1" applyBorder="1" applyAlignment="1">
      <alignment horizontal="left" vertical="top" wrapText="1"/>
    </xf>
    <xf numFmtId="0" fontId="4" fillId="4" borderId="1" xfId="0" applyFont="1" applyFill="1" applyBorder="1" applyAlignment="1">
      <alignment vertical="top" wrapText="1"/>
    </xf>
    <xf numFmtId="0" fontId="2" fillId="4" borderId="2" xfId="0" applyFont="1" applyFill="1" applyBorder="1" applyAlignment="1">
      <alignment horizontal="left"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0" xfId="0" applyFont="1" applyBorder="1" applyAlignment="1">
      <alignment horizontal="left" vertical="top" wrapText="1"/>
    </xf>
    <xf numFmtId="0" fontId="4" fillId="0" borderId="11" xfId="0" applyFont="1" applyBorder="1" applyAlignment="1">
      <alignment horizontal="left" vertical="top" wrapText="1"/>
    </xf>
    <xf numFmtId="0" fontId="4" fillId="0" borderId="0" xfId="0" applyFont="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9" xfId="0" applyFont="1" applyBorder="1" applyAlignment="1">
      <alignment horizontal="left" vertical="top" wrapText="1"/>
    </xf>
    <xf numFmtId="0" fontId="4" fillId="0" borderId="14" xfId="0" applyFont="1" applyBorder="1" applyAlignment="1">
      <alignment horizontal="left" vertical="top" wrapText="1"/>
    </xf>
    <xf numFmtId="0" fontId="4" fillId="0" borderId="21" xfId="0" applyFont="1" applyBorder="1" applyAlignment="1">
      <alignment vertical="top" wrapText="1"/>
    </xf>
    <xf numFmtId="0" fontId="4" fillId="0" borderId="3" xfId="0" applyFont="1" applyBorder="1" applyAlignment="1">
      <alignment vertical="top" wrapText="1"/>
    </xf>
    <xf numFmtId="0" fontId="4" fillId="0" borderId="5" xfId="0" applyFont="1" applyBorder="1" applyAlignment="1">
      <alignment vertical="top" wrapText="1"/>
    </xf>
    <xf numFmtId="0" fontId="4" fillId="0" borderId="21" xfId="0" applyFont="1" applyBorder="1" applyAlignment="1">
      <alignment horizontal="left" vertical="top" wrapText="1"/>
    </xf>
    <xf numFmtId="17" fontId="4" fillId="4" borderId="2"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17" fillId="4" borderId="2" xfId="2" applyFont="1" applyFill="1" applyBorder="1" applyAlignment="1">
      <alignment horizontal="left" vertical="top" wrapText="1"/>
    </xf>
    <xf numFmtId="0" fontId="16" fillId="4" borderId="3" xfId="0" applyFont="1" applyFill="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4" fillId="0" borderId="21" xfId="0" applyFont="1" applyBorder="1" applyAlignment="1">
      <alignment horizontal="left" vertical="top"/>
    </xf>
    <xf numFmtId="0" fontId="4" fillId="0" borderId="3" xfId="0" applyFont="1" applyBorder="1" applyAlignment="1">
      <alignment horizontal="left" vertical="top"/>
    </xf>
    <xf numFmtId="0" fontId="4" fillId="0" borderId="5" xfId="0" applyFont="1" applyBorder="1" applyAlignment="1">
      <alignment horizontal="left" vertical="top"/>
    </xf>
    <xf numFmtId="1" fontId="6" fillId="4" borderId="7" xfId="1" applyNumberFormat="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1" fontId="6" fillId="4" borderId="10"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0" xfId="1" applyNumberFormat="1" applyFont="1" applyFill="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0" fontId="4" fillId="4" borderId="2" xfId="1" applyFont="1" applyFill="1" applyBorder="1" applyAlignment="1" applyProtection="1">
      <alignment horizontal="center" vertical="center" wrapText="1"/>
      <protection hidden="1"/>
    </xf>
    <xf numFmtId="0" fontId="4" fillId="4" borderId="5" xfId="1" applyFont="1" applyFill="1" applyBorder="1" applyAlignment="1" applyProtection="1">
      <alignment horizontal="center" vertical="center" wrapText="1"/>
      <protection hidden="1"/>
    </xf>
    <xf numFmtId="0" fontId="2" fillId="0" borderId="21" xfId="0" applyFont="1" applyBorder="1" applyAlignment="1">
      <alignment horizontal="center" vertical="top" wrapText="1"/>
    </xf>
    <xf numFmtId="0" fontId="2" fillId="0" borderId="3" xfId="0" applyFont="1" applyBorder="1" applyAlignment="1">
      <alignment horizontal="center"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5" xfId="0" applyFont="1" applyBorder="1" applyAlignment="1">
      <alignment horizontal="left" vertical="top" wrapText="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10</xdr:col>
      <xdr:colOff>546759</xdr:colOff>
      <xdr:row>198</xdr:row>
      <xdr:rowOff>118755</xdr:rowOff>
    </xdr:from>
    <xdr:to>
      <xdr:col>16</xdr:col>
      <xdr:colOff>81275</xdr:colOff>
      <xdr:row>219</xdr:row>
      <xdr:rowOff>25432</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14834259" y="70304398"/>
          <a:ext cx="3903645" cy="5335927"/>
        </a:xfrm>
        <a:prstGeom prst="rect">
          <a:avLst/>
        </a:prstGeom>
        <a:ln>
          <a:solidFill>
            <a:sysClr val="windowText" lastClr="000000"/>
          </a:solidFill>
        </a:ln>
      </xdr:spPr>
    </xdr:pic>
    <xdr:clientData/>
  </xdr:twoCellAnchor>
  <xdr:twoCellAnchor editAs="oneCell">
    <xdr:from>
      <xdr:col>8</xdr:col>
      <xdr:colOff>911678</xdr:colOff>
      <xdr:row>101</xdr:row>
      <xdr:rowOff>258536</xdr:rowOff>
    </xdr:from>
    <xdr:to>
      <xdr:col>14</xdr:col>
      <xdr:colOff>43763</xdr:colOff>
      <xdr:row>115</xdr:row>
      <xdr:rowOff>22679</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1919857" y="38902822"/>
          <a:ext cx="5338179" cy="2948216"/>
        </a:xfrm>
        <a:prstGeom prst="rect">
          <a:avLst/>
        </a:prstGeom>
        <a:ln>
          <a:solidFill>
            <a:sysClr val="windowText" lastClr="000000"/>
          </a:solidFill>
        </a:ln>
      </xdr:spPr>
    </xdr:pic>
    <xdr:clientData/>
  </xdr:twoCellAnchor>
  <xdr:twoCellAnchor>
    <xdr:from>
      <xdr:col>0</xdr:col>
      <xdr:colOff>1355921</xdr:colOff>
      <xdr:row>391</xdr:row>
      <xdr:rowOff>67235</xdr:rowOff>
    </xdr:from>
    <xdr:to>
      <xdr:col>7</xdr:col>
      <xdr:colOff>358598</xdr:colOff>
      <xdr:row>442</xdr:row>
      <xdr:rowOff>134470</xdr:rowOff>
    </xdr:to>
    <xdr:grpSp>
      <xdr:nvGrpSpPr>
        <xdr:cNvPr id="23" name="Group 22">
          <a:extLst>
            <a:ext uri="{FF2B5EF4-FFF2-40B4-BE49-F238E27FC236}">
              <a16:creationId xmlns:a16="http://schemas.microsoft.com/office/drawing/2014/main" xmlns="" id="{00000000-0008-0000-0000-000017000000}"/>
            </a:ext>
          </a:extLst>
        </xdr:cNvPr>
        <xdr:cNvGrpSpPr/>
      </xdr:nvGrpSpPr>
      <xdr:grpSpPr>
        <a:xfrm>
          <a:off x="1355921" y="116168326"/>
          <a:ext cx="8406450" cy="13315644"/>
          <a:chOff x="-361950" y="-804863"/>
          <a:chExt cx="7920000" cy="12752537"/>
        </a:xfrm>
      </xdr:grpSpPr>
      <xdr:pic>
        <xdr:nvPicPr>
          <xdr:cNvPr id="24" name="Picture 23">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3"/>
          <a:stretch>
            <a:fillRect/>
          </a:stretch>
        </xdr:blipFill>
        <xdr:spPr>
          <a:xfrm>
            <a:off x="1073925" y="7099449"/>
            <a:ext cx="5048250" cy="4848225"/>
          </a:xfrm>
          <a:prstGeom prst="rect">
            <a:avLst/>
          </a:prstGeom>
          <a:ln>
            <a:solidFill>
              <a:schemeClr val="tx1"/>
            </a:solidFill>
          </a:ln>
        </xdr:spPr>
      </xdr:pic>
      <xdr:grpSp>
        <xdr:nvGrpSpPr>
          <xdr:cNvPr id="25" name="Group 24">
            <a:extLst>
              <a:ext uri="{FF2B5EF4-FFF2-40B4-BE49-F238E27FC236}">
                <a16:creationId xmlns:a16="http://schemas.microsoft.com/office/drawing/2014/main" xmlns="" id="{00000000-0008-0000-0000-000019000000}"/>
              </a:ext>
            </a:extLst>
          </xdr:cNvPr>
          <xdr:cNvGrpSpPr/>
        </xdr:nvGrpSpPr>
        <xdr:grpSpPr>
          <a:xfrm>
            <a:off x="-361950" y="-804863"/>
            <a:ext cx="7920000" cy="7708543"/>
            <a:chOff x="-361950" y="-804863"/>
            <a:chExt cx="7920000" cy="7708543"/>
          </a:xfrm>
        </xdr:grpSpPr>
        <xdr:pic>
          <xdr:nvPicPr>
            <xdr:cNvPr id="26" name="Picture 25">
              <a:extLst>
                <a:ext uri="{FF2B5EF4-FFF2-40B4-BE49-F238E27FC236}">
                  <a16:creationId xmlns:a16="http://schemas.microsoft.com/office/drawing/2014/main" xmlns="" id="{00000000-0008-0000-0000-00001A000000}"/>
                </a:ext>
              </a:extLst>
            </xdr:cNvPr>
            <xdr:cNvPicPr>
              <a:picLocks noChangeAspect="1"/>
            </xdr:cNvPicPr>
          </xdr:nvPicPr>
          <xdr:blipFill>
            <a:blip xmlns:r="http://schemas.openxmlformats.org/officeDocument/2006/relationships" r:embed="rId4"/>
            <a:stretch>
              <a:fillRect/>
            </a:stretch>
          </xdr:blipFill>
          <xdr:spPr>
            <a:xfrm>
              <a:off x="-361950" y="-804863"/>
              <a:ext cx="7920000" cy="7708543"/>
            </a:xfrm>
            <a:prstGeom prst="rect">
              <a:avLst/>
            </a:prstGeom>
            <a:ln>
              <a:solidFill>
                <a:schemeClr val="tx1"/>
              </a:solidFill>
            </a:ln>
          </xdr:spPr>
        </xdr:pic>
        <xdr:sp macro="" textlink="">
          <xdr:nvSpPr>
            <xdr:cNvPr id="27" name="Rectangle 26">
              <a:extLst>
                <a:ext uri="{FF2B5EF4-FFF2-40B4-BE49-F238E27FC236}">
                  <a16:creationId xmlns:a16="http://schemas.microsoft.com/office/drawing/2014/main" xmlns="" id="{00000000-0008-0000-0000-00001B000000}"/>
                </a:ext>
              </a:extLst>
            </xdr:cNvPr>
            <xdr:cNvSpPr/>
          </xdr:nvSpPr>
          <xdr:spPr>
            <a:xfrm rot="1364594">
              <a:off x="1485773" y="1366408"/>
              <a:ext cx="2113440" cy="1685847"/>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8" name="Rectangle 27">
              <a:extLst>
                <a:ext uri="{FF2B5EF4-FFF2-40B4-BE49-F238E27FC236}">
                  <a16:creationId xmlns:a16="http://schemas.microsoft.com/office/drawing/2014/main" xmlns="" id="{00000000-0008-0000-0000-00001C000000}"/>
                </a:ext>
              </a:extLst>
            </xdr:cNvPr>
            <xdr:cNvSpPr/>
          </xdr:nvSpPr>
          <xdr:spPr>
            <a:xfrm rot="1425213">
              <a:off x="3229963" y="2882838"/>
              <a:ext cx="1799229" cy="1685847"/>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9" name="Rectangle 28">
              <a:extLst>
                <a:ext uri="{FF2B5EF4-FFF2-40B4-BE49-F238E27FC236}">
                  <a16:creationId xmlns:a16="http://schemas.microsoft.com/office/drawing/2014/main" xmlns="" id="{00000000-0008-0000-0000-00001D000000}"/>
                </a:ext>
              </a:extLst>
            </xdr:cNvPr>
            <xdr:cNvSpPr/>
          </xdr:nvSpPr>
          <xdr:spPr>
            <a:xfrm rot="1364594">
              <a:off x="678763" y="3736438"/>
              <a:ext cx="2104144" cy="1685847"/>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0" name="TextBox 13">
              <a:extLst>
                <a:ext uri="{FF2B5EF4-FFF2-40B4-BE49-F238E27FC236}">
                  <a16:creationId xmlns:a16="http://schemas.microsoft.com/office/drawing/2014/main" xmlns="" id="{00000000-0008-0000-0000-00001E000000}"/>
                </a:ext>
              </a:extLst>
            </xdr:cNvPr>
            <xdr:cNvSpPr txBox="1"/>
          </xdr:nvSpPr>
          <xdr:spPr>
            <a:xfrm rot="1465795">
              <a:off x="2755997" y="4884722"/>
              <a:ext cx="1086929"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Tower C</a:t>
              </a:r>
              <a:endParaRPr lang="en-IN" b="1">
                <a:solidFill>
                  <a:srgbClr val="FF0000"/>
                </a:solidFill>
              </a:endParaRPr>
            </a:p>
          </xdr:txBody>
        </xdr:sp>
        <xdr:sp macro="" textlink="">
          <xdr:nvSpPr>
            <xdr:cNvPr id="31" name="TextBox 14">
              <a:extLst>
                <a:ext uri="{FF2B5EF4-FFF2-40B4-BE49-F238E27FC236}">
                  <a16:creationId xmlns:a16="http://schemas.microsoft.com/office/drawing/2014/main" xmlns="" id="{00000000-0008-0000-0000-00001F000000}"/>
                </a:ext>
              </a:extLst>
            </xdr:cNvPr>
            <xdr:cNvSpPr txBox="1"/>
          </xdr:nvSpPr>
          <xdr:spPr>
            <a:xfrm rot="1478212">
              <a:off x="4205586" y="2591877"/>
              <a:ext cx="1086929"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Tower B</a:t>
              </a:r>
              <a:endParaRPr lang="en-IN" b="1">
                <a:solidFill>
                  <a:srgbClr val="FF0000"/>
                </a:solidFill>
              </a:endParaRPr>
            </a:p>
          </xdr:txBody>
        </xdr:sp>
        <xdr:sp macro="" textlink="">
          <xdr:nvSpPr>
            <xdr:cNvPr id="32" name="TextBox 15">
              <a:extLst>
                <a:ext uri="{FF2B5EF4-FFF2-40B4-BE49-F238E27FC236}">
                  <a16:creationId xmlns:a16="http://schemas.microsoft.com/office/drawing/2014/main" xmlns="" id="{00000000-0008-0000-0000-000020000000}"/>
                </a:ext>
              </a:extLst>
            </xdr:cNvPr>
            <xdr:cNvSpPr txBox="1"/>
          </xdr:nvSpPr>
          <xdr:spPr>
            <a:xfrm rot="17611897">
              <a:off x="916750" y="1452667"/>
              <a:ext cx="1086929"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Tower A</a:t>
              </a:r>
              <a:endParaRPr lang="en-IN" b="1">
                <a:solidFill>
                  <a:srgbClr val="FF0000"/>
                </a:solidFill>
              </a:endParaRPr>
            </a:p>
          </xdr:txBody>
        </xdr:sp>
        <xdr:sp macro="" textlink="">
          <xdr:nvSpPr>
            <xdr:cNvPr id="33" name="Rectangle 32">
              <a:extLst>
                <a:ext uri="{FF2B5EF4-FFF2-40B4-BE49-F238E27FC236}">
                  <a16:creationId xmlns:a16="http://schemas.microsoft.com/office/drawing/2014/main" xmlns="" id="{00000000-0008-0000-0000-000021000000}"/>
                </a:ext>
              </a:extLst>
            </xdr:cNvPr>
            <xdr:cNvSpPr/>
          </xdr:nvSpPr>
          <xdr:spPr>
            <a:xfrm rot="1348098">
              <a:off x="407116" y="1486603"/>
              <a:ext cx="4747221" cy="4452092"/>
            </a:xfrm>
            <a:prstGeom prst="rect">
              <a:avLst/>
            </a:prstGeom>
            <a:noFill/>
            <a:ln w="381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4" name="Rectangle 33">
              <a:extLst>
                <a:ext uri="{FF2B5EF4-FFF2-40B4-BE49-F238E27FC236}">
                  <a16:creationId xmlns:a16="http://schemas.microsoft.com/office/drawing/2014/main" xmlns="" id="{00000000-0008-0000-0000-000022000000}"/>
                </a:ext>
              </a:extLst>
            </xdr:cNvPr>
            <xdr:cNvSpPr/>
          </xdr:nvSpPr>
          <xdr:spPr>
            <a:xfrm rot="1288772">
              <a:off x="2066738" y="608118"/>
              <a:ext cx="4003340" cy="1043872"/>
            </a:xfrm>
            <a:prstGeom prst="rect">
              <a:avLst/>
            </a:prstGeom>
            <a:noFill/>
            <a:ln w="381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5" name="TextBox 18">
              <a:extLst>
                <a:ext uri="{FF2B5EF4-FFF2-40B4-BE49-F238E27FC236}">
                  <a16:creationId xmlns:a16="http://schemas.microsoft.com/office/drawing/2014/main" xmlns="" id="{00000000-0008-0000-0000-000023000000}"/>
                </a:ext>
              </a:extLst>
            </xdr:cNvPr>
            <xdr:cNvSpPr txBox="1"/>
          </xdr:nvSpPr>
          <xdr:spPr>
            <a:xfrm rot="1417850">
              <a:off x="4938446" y="4551948"/>
              <a:ext cx="1362933" cy="64633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002060"/>
                  </a:solidFill>
                </a:rPr>
                <a:t>Sale Building</a:t>
              </a:r>
            </a:p>
          </xdr:txBody>
        </xdr:sp>
        <xdr:sp macro="" textlink="">
          <xdr:nvSpPr>
            <xdr:cNvPr id="36" name="TextBox 19">
              <a:extLst>
                <a:ext uri="{FF2B5EF4-FFF2-40B4-BE49-F238E27FC236}">
                  <a16:creationId xmlns:a16="http://schemas.microsoft.com/office/drawing/2014/main" xmlns="" id="{00000000-0008-0000-0000-000024000000}"/>
                </a:ext>
              </a:extLst>
            </xdr:cNvPr>
            <xdr:cNvSpPr txBox="1"/>
          </xdr:nvSpPr>
          <xdr:spPr>
            <a:xfrm>
              <a:off x="3870643" y="152286"/>
              <a:ext cx="1617559"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002060"/>
                  </a:solidFill>
                </a:rPr>
                <a:t>Rehab Building</a:t>
              </a:r>
              <a:endParaRPr lang="en-IN" b="1">
                <a:solidFill>
                  <a:srgbClr val="002060"/>
                </a:solidFill>
              </a:endParaRPr>
            </a:p>
          </xdr:txBody>
        </xdr:sp>
      </xdr:grpSp>
    </xdr:grpSp>
    <xdr:clientData/>
  </xdr:twoCellAnchor>
  <xdr:twoCellAnchor editAs="oneCell">
    <xdr:from>
      <xdr:col>2</xdr:col>
      <xdr:colOff>860505</xdr:colOff>
      <xdr:row>445</xdr:row>
      <xdr:rowOff>131414</xdr:rowOff>
    </xdr:from>
    <xdr:to>
      <xdr:col>6</xdr:col>
      <xdr:colOff>242454</xdr:colOff>
      <xdr:row>463</xdr:row>
      <xdr:rowOff>120619</xdr:rowOff>
    </xdr:to>
    <xdr:pic>
      <xdr:nvPicPr>
        <xdr:cNvPr id="41" name="Picture 40">
          <a:extLst>
            <a:ext uri="{FF2B5EF4-FFF2-40B4-BE49-F238E27FC236}">
              <a16:creationId xmlns:a16="http://schemas.microsoft.com/office/drawing/2014/main" xmlns="" id="{00000000-0008-0000-0000-000029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2852096" y="130260232"/>
          <a:ext cx="5166222" cy="4665114"/>
        </a:xfrm>
        <a:prstGeom prst="rect">
          <a:avLst/>
        </a:prstGeom>
        <a:ln>
          <a:solidFill>
            <a:schemeClr val="tx1"/>
          </a:solidFill>
        </a:ln>
      </xdr:spPr>
    </xdr:pic>
    <xdr:clientData/>
  </xdr:twoCellAnchor>
  <xdr:twoCellAnchor>
    <xdr:from>
      <xdr:col>2</xdr:col>
      <xdr:colOff>377947</xdr:colOff>
      <xdr:row>464</xdr:row>
      <xdr:rowOff>9160</xdr:rowOff>
    </xdr:from>
    <xdr:to>
      <xdr:col>6</xdr:col>
      <xdr:colOff>815153</xdr:colOff>
      <xdr:row>481</xdr:row>
      <xdr:rowOff>23922</xdr:rowOff>
    </xdr:to>
    <xdr:grpSp>
      <xdr:nvGrpSpPr>
        <xdr:cNvPr id="42" name="Group 41">
          <a:extLst>
            <a:ext uri="{FF2B5EF4-FFF2-40B4-BE49-F238E27FC236}">
              <a16:creationId xmlns:a16="http://schemas.microsoft.com/office/drawing/2014/main" xmlns="" id="{00000000-0008-0000-0000-00002A000000}"/>
            </a:ext>
          </a:extLst>
        </xdr:cNvPr>
        <xdr:cNvGrpSpPr/>
      </xdr:nvGrpSpPr>
      <xdr:grpSpPr>
        <a:xfrm>
          <a:off x="2369538" y="135073660"/>
          <a:ext cx="6221479" cy="4406976"/>
          <a:chOff x="561937" y="4747739"/>
          <a:chExt cx="5760000" cy="4396261"/>
        </a:xfrm>
      </xdr:grpSpPr>
      <xdr:pic>
        <xdr:nvPicPr>
          <xdr:cNvPr id="43" name="Picture 42">
            <a:extLst>
              <a:ext uri="{FF2B5EF4-FFF2-40B4-BE49-F238E27FC236}">
                <a16:creationId xmlns:a16="http://schemas.microsoft.com/office/drawing/2014/main" xmlns="" id="{00000000-0008-0000-0000-00002B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561937" y="4747739"/>
            <a:ext cx="5760000" cy="4396261"/>
          </a:xfrm>
          <a:prstGeom prst="rect">
            <a:avLst/>
          </a:prstGeom>
          <a:ln>
            <a:solidFill>
              <a:schemeClr val="tx1"/>
            </a:solidFill>
          </a:ln>
        </xdr:spPr>
      </xdr:pic>
      <xdr:sp macro="" textlink="">
        <xdr:nvSpPr>
          <xdr:cNvPr id="44" name="Rectangle 43">
            <a:extLst>
              <a:ext uri="{FF2B5EF4-FFF2-40B4-BE49-F238E27FC236}">
                <a16:creationId xmlns:a16="http://schemas.microsoft.com/office/drawing/2014/main" xmlns="" id="{00000000-0008-0000-0000-00002C000000}"/>
              </a:ext>
            </a:extLst>
          </xdr:cNvPr>
          <xdr:cNvSpPr/>
        </xdr:nvSpPr>
        <xdr:spPr>
          <a:xfrm rot="1137109">
            <a:off x="2106798" y="6509872"/>
            <a:ext cx="1941276" cy="1531768"/>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editAs="oneCell">
    <xdr:from>
      <xdr:col>11</xdr:col>
      <xdr:colOff>0</xdr:colOff>
      <xdr:row>43</xdr:row>
      <xdr:rowOff>0</xdr:rowOff>
    </xdr:from>
    <xdr:to>
      <xdr:col>33</xdr:col>
      <xdr:colOff>99936</xdr:colOff>
      <xdr:row>65</xdr:row>
      <xdr:rowOff>103776</xdr:rowOff>
    </xdr:to>
    <xdr:pic>
      <xdr:nvPicPr>
        <xdr:cNvPr id="37" name="Picture 36">
          <a:extLst>
            <a:ext uri="{FF2B5EF4-FFF2-40B4-BE49-F238E27FC236}">
              <a16:creationId xmlns:a16="http://schemas.microsoft.com/office/drawing/2014/main" xmlns="" id="{00000000-0008-0000-0000-000025000000}"/>
            </a:ext>
          </a:extLst>
        </xdr:cNvPr>
        <xdr:cNvPicPr>
          <a:picLocks noChangeAspect="1"/>
        </xdr:cNvPicPr>
      </xdr:nvPicPr>
      <xdr:blipFill>
        <a:blip xmlns:r="http://schemas.openxmlformats.org/officeDocument/2006/relationships" r:embed="rId7"/>
        <a:stretch>
          <a:fillRect/>
        </a:stretch>
      </xdr:blipFill>
      <xdr:spPr>
        <a:xfrm>
          <a:off x="14903824" y="19419794"/>
          <a:ext cx="13011150" cy="7315200"/>
        </a:xfrm>
        <a:prstGeom prst="rect">
          <a:avLst/>
        </a:prstGeom>
      </xdr:spPr>
    </xdr:pic>
    <xdr:clientData/>
  </xdr:twoCellAnchor>
  <xdr:twoCellAnchor>
    <xdr:from>
      <xdr:col>9</xdr:col>
      <xdr:colOff>178758</xdr:colOff>
      <xdr:row>339</xdr:row>
      <xdr:rowOff>112313</xdr:rowOff>
    </xdr:from>
    <xdr:to>
      <xdr:col>15</xdr:col>
      <xdr:colOff>435361</xdr:colOff>
      <xdr:row>361</xdr:row>
      <xdr:rowOff>197820</xdr:rowOff>
    </xdr:to>
    <xdr:pic>
      <xdr:nvPicPr>
        <xdr:cNvPr id="50" name="Picture 49" descr="https://vsjcllp.vsjadon.com/upload/insp-246235-845.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13461803" y="103744313"/>
          <a:ext cx="4343694" cy="580050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1545219</xdr:colOff>
      <xdr:row>335</xdr:row>
      <xdr:rowOff>242457</xdr:rowOff>
    </xdr:from>
    <xdr:to>
      <xdr:col>6</xdr:col>
      <xdr:colOff>1243355</xdr:colOff>
      <xdr:row>387</xdr:row>
      <xdr:rowOff>190546</xdr:rowOff>
    </xdr:to>
    <xdr:grpSp>
      <xdr:nvGrpSpPr>
        <xdr:cNvPr id="8" name="Group 7"/>
        <xdr:cNvGrpSpPr/>
      </xdr:nvGrpSpPr>
      <xdr:grpSpPr>
        <a:xfrm>
          <a:off x="1545219" y="102835366"/>
          <a:ext cx="7474000" cy="12417180"/>
          <a:chOff x="1545219" y="102835366"/>
          <a:chExt cx="7474000" cy="12417180"/>
        </a:xfrm>
      </xdr:grpSpPr>
      <xdr:pic>
        <xdr:nvPicPr>
          <xdr:cNvPr id="46" name="Picture 45" descr="https://vsjcllp.vsjadon.com/upload/insp-246235-851.jpe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5364718" y="110337690"/>
            <a:ext cx="3654501" cy="488016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8" name="Picture 47" descr="https://vsjcllp.vsjadon.com/upload/insp-246235-849.jpe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1545219" y="110344184"/>
            <a:ext cx="3675614" cy="490836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8" name="Picture 57" descr="https://vsjcllp.vsjadon.com/upload/insp-246235-848.jpe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2550851" y="102835366"/>
            <a:ext cx="5494193" cy="73255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640773</xdr:colOff>
      <xdr:row>341</xdr:row>
      <xdr:rowOff>103910</xdr:rowOff>
    </xdr:from>
    <xdr:to>
      <xdr:col>13</xdr:col>
      <xdr:colOff>432956</xdr:colOff>
      <xdr:row>343</xdr:row>
      <xdr:rowOff>69273</xdr:rowOff>
    </xdr:to>
    <xdr:sp macro="" textlink="">
      <xdr:nvSpPr>
        <xdr:cNvPr id="7" name="TextBox 6"/>
        <xdr:cNvSpPr txBox="1"/>
      </xdr:nvSpPr>
      <xdr:spPr>
        <a:xfrm>
          <a:off x="15586364" y="104255455"/>
          <a:ext cx="1454728" cy="484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000" b="1">
              <a:solidFill>
                <a:srgbClr val="FF0000"/>
              </a:solidFill>
            </a:rPr>
            <a:t>Rehab</a:t>
          </a:r>
          <a:r>
            <a:rPr lang="en-IN" sz="2000" b="1" baseline="0">
              <a:solidFill>
                <a:srgbClr val="FF0000"/>
              </a:solidFill>
            </a:rPr>
            <a:t> Bldg</a:t>
          </a:r>
          <a:endParaRPr lang="en-IN" sz="20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209550</xdr:colOff>
      <xdr:row>38</xdr:row>
      <xdr:rowOff>76200</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3011150" cy="7315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r9Td4jC7VHEZvygYA"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497"/>
  <sheetViews>
    <sheetView tabSelected="1" view="pageBreakPreview" zoomScale="55" zoomScaleNormal="85" zoomScaleSheetLayoutView="55" zoomScalePageLayoutView="70" workbookViewId="0">
      <selection activeCell="K331" sqref="K331"/>
    </sheetView>
  </sheetViews>
  <sheetFormatPr defaultColWidth="9.140625" defaultRowHeight="17.100000000000001" customHeight="1" x14ac:dyDescent="0.25"/>
  <cols>
    <col min="1" max="1" width="28.5703125" style="1" customWidth="1"/>
    <col min="2" max="2" width="1.28515625" style="1" customWidth="1"/>
    <col min="3" max="3" width="17.42578125" style="1" customWidth="1"/>
    <col min="4" max="4" width="14.7109375" style="11" customWidth="1"/>
    <col min="5" max="6" width="27.140625" style="1" customWidth="1"/>
    <col min="7" max="7" width="24.42578125" style="1" customWidth="1"/>
    <col min="8" max="8" width="24.42578125" style="11" customWidth="1"/>
    <col min="9" max="9" width="33.85546875" style="1" customWidth="1"/>
    <col min="10" max="10" width="15.7109375" style="1" bestFit="1" customWidth="1"/>
    <col min="11" max="11" width="9.140625" style="1"/>
    <col min="12" max="12" width="15.7109375" style="1" bestFit="1" customWidth="1"/>
    <col min="13" max="19" width="9.140625" style="1"/>
    <col min="20" max="22" width="0" style="1" hidden="1" customWidth="1"/>
    <col min="23" max="25" width="9.140625" style="1"/>
    <col min="26" max="26" width="7.85546875" style="1" customWidth="1"/>
    <col min="27" max="16384" width="9.140625" style="1"/>
  </cols>
  <sheetData>
    <row r="1" spans="1:11" ht="20.25" x14ac:dyDescent="0.25">
      <c r="A1" s="99" t="s">
        <v>39</v>
      </c>
      <c r="B1" s="100"/>
      <c r="C1" s="100"/>
      <c r="D1" s="100"/>
      <c r="E1" s="100"/>
      <c r="F1" s="100"/>
      <c r="G1" s="100"/>
      <c r="H1" s="101"/>
    </row>
    <row r="2" spans="1:11" ht="42" customHeight="1" x14ac:dyDescent="0.25">
      <c r="A2" s="164" t="s">
        <v>11</v>
      </c>
      <c r="B2" s="96"/>
      <c r="C2" s="96"/>
      <c r="D2" s="97"/>
      <c r="E2" s="148" t="s">
        <v>93</v>
      </c>
      <c r="F2" s="148"/>
      <c r="G2" s="13" t="s">
        <v>279</v>
      </c>
      <c r="H2" s="46">
        <v>45904</v>
      </c>
      <c r="I2" s="61">
        <v>45691</v>
      </c>
    </row>
    <row r="3" spans="1:11" ht="42.75" customHeight="1" x14ac:dyDescent="0.25">
      <c r="A3" s="164" t="s">
        <v>40</v>
      </c>
      <c r="B3" s="96"/>
      <c r="C3" s="96"/>
      <c r="D3" s="97"/>
      <c r="E3" s="150" t="s">
        <v>192</v>
      </c>
      <c r="F3" s="133"/>
      <c r="G3" s="13" t="s">
        <v>181</v>
      </c>
      <c r="H3" s="61" t="s">
        <v>293</v>
      </c>
      <c r="I3" s="62">
        <f>I2+90</f>
        <v>45781</v>
      </c>
      <c r="J3" s="62">
        <v>45905</v>
      </c>
      <c r="K3" s="1">
        <f>J3-I3</f>
        <v>124</v>
      </c>
    </row>
    <row r="4" spans="1:11" ht="43.5" customHeight="1" x14ac:dyDescent="0.25">
      <c r="A4" s="164" t="s">
        <v>37</v>
      </c>
      <c r="B4" s="96"/>
      <c r="C4" s="96"/>
      <c r="D4" s="97"/>
      <c r="E4" s="67" t="s">
        <v>169</v>
      </c>
      <c r="F4" s="68"/>
      <c r="G4" s="13" t="s">
        <v>280</v>
      </c>
      <c r="H4" s="61" t="str">
        <f ca="1">TEXT(TODAY(),"DD/MM/YYYY")</f>
        <v>06/09/2025</v>
      </c>
      <c r="K4" s="1" t="str">
        <f ca="1">TEXT(TODAY(),"DD/MM/YYYY")</f>
        <v>06/09/2025</v>
      </c>
    </row>
    <row r="5" spans="1:11" ht="20.25" x14ac:dyDescent="0.25">
      <c r="A5" s="109" t="s">
        <v>41</v>
      </c>
      <c r="B5" s="109"/>
      <c r="C5" s="109"/>
      <c r="D5" s="109"/>
      <c r="E5" s="109"/>
      <c r="F5" s="109"/>
      <c r="G5" s="109"/>
      <c r="H5" s="134"/>
      <c r="I5" s="67" t="s">
        <v>268</v>
      </c>
      <c r="J5" s="68"/>
    </row>
    <row r="6" spans="1:11" ht="48.75" customHeight="1" x14ac:dyDescent="0.25">
      <c r="A6" s="161" t="s">
        <v>31</v>
      </c>
      <c r="B6" s="162"/>
      <c r="C6" s="162"/>
      <c r="D6" s="163"/>
      <c r="E6" s="18" t="s">
        <v>105</v>
      </c>
      <c r="F6" s="17" t="s">
        <v>36</v>
      </c>
      <c r="G6" s="72" t="s">
        <v>294</v>
      </c>
      <c r="H6" s="72"/>
      <c r="I6" s="67" t="s">
        <v>289</v>
      </c>
      <c r="J6" s="68"/>
    </row>
    <row r="7" spans="1:11" ht="23.25" customHeight="1" x14ac:dyDescent="0.25">
      <c r="A7" s="164" t="s">
        <v>43</v>
      </c>
      <c r="B7" s="96"/>
      <c r="C7" s="96"/>
      <c r="D7" s="97"/>
      <c r="E7" s="4" t="s">
        <v>197</v>
      </c>
      <c r="F7" s="17" t="s">
        <v>44</v>
      </c>
      <c r="G7" s="67" t="s">
        <v>197</v>
      </c>
      <c r="H7" s="68"/>
    </row>
    <row r="8" spans="1:11" ht="45" customHeight="1" x14ac:dyDescent="0.25">
      <c r="A8" s="161" t="s">
        <v>45</v>
      </c>
      <c r="B8" s="162"/>
      <c r="C8" s="162"/>
      <c r="D8" s="163"/>
      <c r="E8" s="149" t="s">
        <v>196</v>
      </c>
      <c r="F8" s="149"/>
      <c r="G8" s="149"/>
      <c r="H8" s="149"/>
    </row>
    <row r="9" spans="1:11" ht="45" customHeight="1" x14ac:dyDescent="0.25">
      <c r="A9" s="71" t="s">
        <v>171</v>
      </c>
      <c r="B9" s="17" t="s">
        <v>4</v>
      </c>
      <c r="C9" s="95" t="s">
        <v>42</v>
      </c>
      <c r="D9" s="97"/>
      <c r="E9" s="67" t="s">
        <v>195</v>
      </c>
      <c r="F9" s="133"/>
      <c r="G9" s="133"/>
      <c r="H9" s="68"/>
    </row>
    <row r="10" spans="1:11" ht="46.5" customHeight="1" x14ac:dyDescent="0.25">
      <c r="A10" s="71"/>
      <c r="B10" s="17" t="s">
        <v>4</v>
      </c>
      <c r="C10" s="95" t="s">
        <v>14</v>
      </c>
      <c r="D10" s="97"/>
      <c r="E10" s="67" t="s">
        <v>198</v>
      </c>
      <c r="F10" s="133"/>
      <c r="G10" s="133"/>
      <c r="H10" s="68"/>
    </row>
    <row r="11" spans="1:11" ht="42" customHeight="1" x14ac:dyDescent="0.25">
      <c r="A11" s="71"/>
      <c r="B11" s="17" t="s">
        <v>4</v>
      </c>
      <c r="C11" s="95" t="s">
        <v>5</v>
      </c>
      <c r="D11" s="97"/>
      <c r="E11" s="67" t="s">
        <v>198</v>
      </c>
      <c r="F11" s="133"/>
      <c r="G11" s="133"/>
      <c r="H11" s="68"/>
    </row>
    <row r="12" spans="1:11" ht="20.25" customHeight="1" x14ac:dyDescent="0.25">
      <c r="A12" s="164" t="s">
        <v>35</v>
      </c>
      <c r="B12" s="96"/>
      <c r="C12" s="96"/>
      <c r="D12" s="97"/>
      <c r="E12" s="72" t="s">
        <v>267</v>
      </c>
      <c r="F12" s="72"/>
      <c r="G12" s="72"/>
      <c r="H12" s="72"/>
    </row>
    <row r="13" spans="1:11" ht="20.100000000000001" customHeight="1" x14ac:dyDescent="0.25">
      <c r="A13" s="109" t="s">
        <v>46</v>
      </c>
      <c r="B13" s="109"/>
      <c r="C13" s="109"/>
      <c r="D13" s="109"/>
      <c r="E13" s="109"/>
      <c r="F13" s="109"/>
      <c r="G13" s="109"/>
      <c r="H13" s="109"/>
    </row>
    <row r="14" spans="1:11" ht="60.75" x14ac:dyDescent="0.25">
      <c r="A14" s="17" t="s">
        <v>29</v>
      </c>
      <c r="B14" s="2" t="s">
        <v>4</v>
      </c>
      <c r="C14" s="138" t="s">
        <v>94</v>
      </c>
      <c r="D14" s="139"/>
      <c r="E14" s="140"/>
      <c r="F14" s="13" t="s">
        <v>47</v>
      </c>
      <c r="G14" s="72" t="s">
        <v>199</v>
      </c>
      <c r="H14" s="72"/>
    </row>
    <row r="15" spans="1:11" ht="40.5" x14ac:dyDescent="0.25">
      <c r="A15" s="17" t="s">
        <v>48</v>
      </c>
      <c r="B15" s="2" t="s">
        <v>4</v>
      </c>
      <c r="C15" s="138" t="s">
        <v>200</v>
      </c>
      <c r="D15" s="139"/>
      <c r="E15" s="140"/>
      <c r="F15" s="17" t="s">
        <v>49</v>
      </c>
      <c r="G15" s="166">
        <v>47483</v>
      </c>
      <c r="H15" s="72"/>
    </row>
    <row r="16" spans="1:11" ht="40.5" x14ac:dyDescent="0.25">
      <c r="A16" s="42" t="s">
        <v>50</v>
      </c>
      <c r="B16" s="2" t="s">
        <v>4</v>
      </c>
      <c r="C16" s="141">
        <v>45271</v>
      </c>
      <c r="D16" s="139"/>
      <c r="E16" s="140"/>
      <c r="F16" s="17" t="s">
        <v>51</v>
      </c>
      <c r="G16" s="165">
        <v>45261</v>
      </c>
      <c r="H16" s="68"/>
    </row>
    <row r="17" spans="1:10" ht="60.75" x14ac:dyDescent="0.25">
      <c r="A17" s="42" t="s">
        <v>52</v>
      </c>
      <c r="B17" s="2" t="s">
        <v>4</v>
      </c>
      <c r="C17" s="141">
        <v>47483</v>
      </c>
      <c r="D17" s="139"/>
      <c r="E17" s="140"/>
      <c r="F17" s="17" t="s">
        <v>53</v>
      </c>
      <c r="G17" s="67" t="s">
        <v>201</v>
      </c>
      <c r="H17" s="68"/>
    </row>
    <row r="18" spans="1:10" ht="60.75" x14ac:dyDescent="0.25">
      <c r="A18" s="42" t="s">
        <v>54</v>
      </c>
      <c r="B18" s="2" t="s">
        <v>4</v>
      </c>
      <c r="C18" s="138" t="s">
        <v>182</v>
      </c>
      <c r="D18" s="139"/>
      <c r="E18" s="140"/>
      <c r="F18" s="17" t="s">
        <v>202</v>
      </c>
      <c r="G18" s="72" t="s">
        <v>203</v>
      </c>
      <c r="H18" s="72"/>
    </row>
    <row r="19" spans="1:10" ht="40.5" x14ac:dyDescent="0.25">
      <c r="A19" s="17" t="s">
        <v>55</v>
      </c>
      <c r="B19" s="2" t="s">
        <v>4</v>
      </c>
      <c r="C19" s="142">
        <v>4</v>
      </c>
      <c r="D19" s="143"/>
      <c r="E19" s="144"/>
      <c r="F19" s="17" t="s">
        <v>107</v>
      </c>
      <c r="G19" s="72">
        <f>18646.69+4490.82</f>
        <v>23137.51</v>
      </c>
      <c r="H19" s="72"/>
      <c r="I19" s="1">
        <f>6899.3*4</f>
        <v>27597.200000000001</v>
      </c>
      <c r="J19" s="1">
        <f>C20/4</f>
        <v>5807.5249999999996</v>
      </c>
    </row>
    <row r="20" spans="1:10" ht="40.5" x14ac:dyDescent="0.25">
      <c r="A20" s="17" t="s">
        <v>106</v>
      </c>
      <c r="B20" s="2" t="s">
        <v>4</v>
      </c>
      <c r="C20" s="138">
        <v>23230.1</v>
      </c>
      <c r="D20" s="139"/>
      <c r="E20" s="140"/>
      <c r="F20" s="5" t="s">
        <v>56</v>
      </c>
      <c r="G20" s="67" t="s">
        <v>204</v>
      </c>
      <c r="H20" s="68"/>
      <c r="I20" s="1">
        <f>202+38+73</f>
        <v>313</v>
      </c>
    </row>
    <row r="21" spans="1:10" ht="40.5" x14ac:dyDescent="0.25">
      <c r="A21" s="17" t="s">
        <v>57</v>
      </c>
      <c r="B21" s="2" t="s">
        <v>4</v>
      </c>
      <c r="C21" s="138" t="s">
        <v>264</v>
      </c>
      <c r="D21" s="139"/>
      <c r="E21" s="140"/>
      <c r="F21" s="17" t="s">
        <v>58</v>
      </c>
      <c r="G21" s="72" t="s">
        <v>265</v>
      </c>
      <c r="H21" s="72"/>
    </row>
    <row r="22" spans="1:10" ht="20.25" x14ac:dyDescent="0.25">
      <c r="A22" s="42" t="s">
        <v>186</v>
      </c>
      <c r="B22" s="2" t="s">
        <v>4</v>
      </c>
      <c r="C22" s="138" t="s">
        <v>193</v>
      </c>
      <c r="D22" s="139"/>
      <c r="E22" s="140"/>
      <c r="F22" s="22" t="s">
        <v>187</v>
      </c>
      <c r="G22" s="138" t="s">
        <v>276</v>
      </c>
      <c r="H22" s="140"/>
    </row>
    <row r="23" spans="1:10" ht="20.25" x14ac:dyDescent="0.25">
      <c r="A23" s="42" t="s">
        <v>184</v>
      </c>
      <c r="B23" s="2" t="s">
        <v>4</v>
      </c>
      <c r="C23" s="167" t="s">
        <v>194</v>
      </c>
      <c r="D23" s="168"/>
      <c r="E23" s="168"/>
      <c r="F23" s="168"/>
      <c r="G23" s="168"/>
      <c r="H23" s="168"/>
    </row>
    <row r="24" spans="1:10" ht="81.75" customHeight="1" x14ac:dyDescent="0.25">
      <c r="A24" s="42" t="s">
        <v>27</v>
      </c>
      <c r="B24" s="2" t="s">
        <v>4</v>
      </c>
      <c r="C24" s="72" t="s">
        <v>205</v>
      </c>
      <c r="D24" s="72"/>
      <c r="E24" s="72"/>
      <c r="F24" s="72"/>
      <c r="G24" s="72"/>
      <c r="H24" s="72"/>
      <c r="I24" s="1" t="s">
        <v>206</v>
      </c>
    </row>
    <row r="25" spans="1:10" ht="24" customHeight="1" x14ac:dyDescent="0.25">
      <c r="A25" s="99" t="s">
        <v>22</v>
      </c>
      <c r="B25" s="100"/>
      <c r="C25" s="100"/>
      <c r="D25" s="100"/>
      <c r="E25" s="100"/>
      <c r="F25" s="100"/>
      <c r="G25" s="100"/>
      <c r="H25" s="101"/>
    </row>
    <row r="26" spans="1:10" ht="40.5" x14ac:dyDescent="0.25">
      <c r="A26" s="17" t="s">
        <v>28</v>
      </c>
      <c r="B26" s="2" t="s">
        <v>4</v>
      </c>
      <c r="C26" s="72" t="s">
        <v>95</v>
      </c>
      <c r="D26" s="72"/>
      <c r="E26" s="72"/>
      <c r="F26" s="17" t="s">
        <v>15</v>
      </c>
      <c r="G26" s="72" t="s">
        <v>188</v>
      </c>
      <c r="H26" s="72"/>
    </row>
    <row r="27" spans="1:10" ht="20.25" x14ac:dyDescent="0.25">
      <c r="A27" s="17" t="s">
        <v>16</v>
      </c>
      <c r="B27" s="2" t="s">
        <v>4</v>
      </c>
      <c r="C27" s="72" t="s">
        <v>110</v>
      </c>
      <c r="D27" s="72"/>
      <c r="E27" s="72"/>
      <c r="F27" s="17" t="s">
        <v>172</v>
      </c>
      <c r="G27" s="72" t="s">
        <v>207</v>
      </c>
      <c r="H27" s="72"/>
    </row>
    <row r="28" spans="1:10" ht="40.5" x14ac:dyDescent="0.25">
      <c r="A28" s="17" t="s">
        <v>25</v>
      </c>
      <c r="B28" s="2" t="s">
        <v>4</v>
      </c>
      <c r="C28" s="72" t="s">
        <v>109</v>
      </c>
      <c r="D28" s="72"/>
      <c r="E28" s="72"/>
      <c r="F28" s="17" t="s">
        <v>18</v>
      </c>
      <c r="G28" s="72" t="s">
        <v>208</v>
      </c>
      <c r="H28" s="72"/>
    </row>
    <row r="29" spans="1:10" ht="40.5" x14ac:dyDescent="0.25">
      <c r="A29" s="42" t="s">
        <v>130</v>
      </c>
      <c r="B29" s="2" t="s">
        <v>4</v>
      </c>
      <c r="C29" s="72" t="s">
        <v>209</v>
      </c>
      <c r="D29" s="72"/>
      <c r="E29" s="72"/>
      <c r="F29" s="17" t="s">
        <v>131</v>
      </c>
      <c r="G29" s="67" t="s">
        <v>210</v>
      </c>
      <c r="H29" s="68"/>
    </row>
    <row r="30" spans="1:10" ht="66.75" customHeight="1" x14ac:dyDescent="0.25">
      <c r="A30" s="17" t="s">
        <v>19</v>
      </c>
      <c r="B30" s="2" t="s">
        <v>4</v>
      </c>
      <c r="C30" s="72" t="s">
        <v>211</v>
      </c>
      <c r="D30" s="72"/>
      <c r="E30" s="72"/>
      <c r="F30" s="17" t="s">
        <v>17</v>
      </c>
      <c r="G30" s="72" t="s">
        <v>212</v>
      </c>
      <c r="H30" s="72"/>
    </row>
    <row r="31" spans="1:10" ht="21.75" customHeight="1" x14ac:dyDescent="0.25">
      <c r="A31" s="42" t="s">
        <v>136</v>
      </c>
      <c r="B31" s="2" t="s">
        <v>4</v>
      </c>
      <c r="C31" s="72" t="s">
        <v>137</v>
      </c>
      <c r="D31" s="72"/>
      <c r="E31" s="72"/>
      <c r="F31" s="17" t="s">
        <v>138</v>
      </c>
      <c r="G31" s="67" t="s">
        <v>137</v>
      </c>
      <c r="H31" s="68"/>
    </row>
    <row r="32" spans="1:10" ht="21.75" customHeight="1" x14ac:dyDescent="0.25">
      <c r="A32" s="42" t="s">
        <v>139</v>
      </c>
      <c r="B32" s="2" t="s">
        <v>4</v>
      </c>
      <c r="C32" s="67" t="s">
        <v>137</v>
      </c>
      <c r="D32" s="133"/>
      <c r="E32" s="133"/>
      <c r="F32" s="133"/>
      <c r="G32" s="133"/>
      <c r="H32" s="68"/>
    </row>
    <row r="33" spans="1:8" ht="20.25" x14ac:dyDescent="0.25">
      <c r="A33" s="135" t="s">
        <v>38</v>
      </c>
      <c r="B33" s="136"/>
      <c r="C33" s="136"/>
      <c r="D33" s="136"/>
      <c r="E33" s="136"/>
      <c r="F33" s="136"/>
      <c r="G33" s="136"/>
      <c r="H33" s="137"/>
    </row>
    <row r="34" spans="1:8" ht="40.5" x14ac:dyDescent="0.25">
      <c r="A34" s="164" t="s">
        <v>20</v>
      </c>
      <c r="B34" s="96"/>
      <c r="C34" s="96"/>
      <c r="D34" s="97"/>
      <c r="E34" s="18" t="s">
        <v>111</v>
      </c>
      <c r="F34" s="17" t="s">
        <v>21</v>
      </c>
      <c r="G34" s="67" t="s">
        <v>112</v>
      </c>
      <c r="H34" s="68"/>
    </row>
    <row r="35" spans="1:8" ht="40.5" x14ac:dyDescent="0.25">
      <c r="A35" s="164" t="s">
        <v>24</v>
      </c>
      <c r="B35" s="96"/>
      <c r="C35" s="96"/>
      <c r="D35" s="97"/>
      <c r="E35" s="18" t="s">
        <v>112</v>
      </c>
      <c r="F35" s="6" t="s">
        <v>34</v>
      </c>
      <c r="G35" s="67" t="s">
        <v>112</v>
      </c>
      <c r="H35" s="68"/>
    </row>
    <row r="36" spans="1:8" ht="40.5" x14ac:dyDescent="0.25">
      <c r="A36" s="161" t="s">
        <v>33</v>
      </c>
      <c r="B36" s="162"/>
      <c r="C36" s="162"/>
      <c r="D36" s="163"/>
      <c r="E36" s="4" t="s">
        <v>113</v>
      </c>
      <c r="F36" s="17" t="s">
        <v>23</v>
      </c>
      <c r="G36" s="67" t="s">
        <v>114</v>
      </c>
      <c r="H36" s="68"/>
    </row>
    <row r="37" spans="1:8" ht="20.25" x14ac:dyDescent="0.25">
      <c r="A37" s="99" t="s">
        <v>0</v>
      </c>
      <c r="B37" s="100"/>
      <c r="C37" s="100"/>
      <c r="D37" s="100"/>
      <c r="E37" s="100"/>
      <c r="F37" s="100"/>
      <c r="G37" s="100"/>
      <c r="H37" s="101"/>
    </row>
    <row r="38" spans="1:8" ht="20.25" customHeight="1" x14ac:dyDescent="0.25">
      <c r="A38" s="186" t="s">
        <v>0</v>
      </c>
      <c r="B38" s="187"/>
      <c r="C38" s="187"/>
      <c r="D38" s="124"/>
      <c r="E38" s="7" t="s">
        <v>1</v>
      </c>
      <c r="F38" s="7" t="s">
        <v>6</v>
      </c>
      <c r="G38" s="56" t="s">
        <v>2</v>
      </c>
      <c r="H38" s="7" t="s">
        <v>3</v>
      </c>
    </row>
    <row r="39" spans="1:8" ht="40.5" customHeight="1" x14ac:dyDescent="0.25">
      <c r="A39" s="164" t="s">
        <v>7</v>
      </c>
      <c r="B39" s="96"/>
      <c r="C39" s="96"/>
      <c r="D39" s="97"/>
      <c r="E39" s="47" t="s">
        <v>214</v>
      </c>
      <c r="F39" s="47" t="s">
        <v>214</v>
      </c>
      <c r="G39" s="57" t="s">
        <v>214</v>
      </c>
      <c r="H39" s="47" t="s">
        <v>213</v>
      </c>
    </row>
    <row r="40" spans="1:8" ht="38.25" customHeight="1" x14ac:dyDescent="0.25">
      <c r="A40" s="164" t="s">
        <v>8</v>
      </c>
      <c r="B40" s="96"/>
      <c r="C40" s="96"/>
      <c r="D40" s="97"/>
      <c r="E40" s="65" t="s">
        <v>218</v>
      </c>
      <c r="F40" s="65" t="s">
        <v>216</v>
      </c>
      <c r="G40" s="66" t="s">
        <v>217</v>
      </c>
      <c r="H40" s="65" t="s">
        <v>215</v>
      </c>
    </row>
    <row r="41" spans="1:8" ht="42.75" customHeight="1" x14ac:dyDescent="0.25">
      <c r="A41" s="164" t="s">
        <v>12</v>
      </c>
      <c r="B41" s="96"/>
      <c r="C41" s="96"/>
      <c r="D41" s="97"/>
      <c r="E41" s="65" t="s">
        <v>109</v>
      </c>
      <c r="F41" s="17" t="s">
        <v>13</v>
      </c>
      <c r="G41" s="106" t="s">
        <v>108</v>
      </c>
      <c r="H41" s="107"/>
    </row>
    <row r="42" spans="1:8" ht="20.25" x14ac:dyDescent="0.25">
      <c r="A42" s="99" t="s">
        <v>59</v>
      </c>
      <c r="B42" s="100"/>
      <c r="C42" s="100"/>
      <c r="D42" s="100"/>
      <c r="E42" s="100"/>
      <c r="F42" s="100"/>
      <c r="G42" s="100"/>
      <c r="H42" s="101"/>
    </row>
    <row r="43" spans="1:8" ht="21" customHeight="1" x14ac:dyDescent="0.25">
      <c r="A43" s="123" t="s">
        <v>60</v>
      </c>
      <c r="B43" s="124"/>
      <c r="C43" s="128" t="s">
        <v>61</v>
      </c>
      <c r="D43" s="128"/>
      <c r="E43" s="128" t="s">
        <v>170</v>
      </c>
      <c r="F43" s="128"/>
      <c r="G43" s="128" t="s">
        <v>62</v>
      </c>
      <c r="H43" s="128"/>
    </row>
    <row r="44" spans="1:8" ht="20.25" x14ac:dyDescent="0.25">
      <c r="A44" s="125" t="s">
        <v>274</v>
      </c>
      <c r="B44" s="126"/>
      <c r="C44" s="129" t="s">
        <v>96</v>
      </c>
      <c r="D44" s="129"/>
      <c r="E44" s="127" t="s">
        <v>277</v>
      </c>
      <c r="F44" s="127"/>
      <c r="G44" s="127" t="s">
        <v>221</v>
      </c>
      <c r="H44" s="127"/>
    </row>
    <row r="45" spans="1:8" ht="20.25" customHeight="1" x14ac:dyDescent="0.25">
      <c r="A45" s="125" t="s">
        <v>275</v>
      </c>
      <c r="B45" s="126"/>
      <c r="C45" s="129" t="s">
        <v>96</v>
      </c>
      <c r="D45" s="129"/>
      <c r="E45" s="127" t="s">
        <v>277</v>
      </c>
      <c r="F45" s="127"/>
      <c r="G45" s="106" t="s">
        <v>222</v>
      </c>
      <c r="H45" s="107"/>
    </row>
    <row r="46" spans="1:8" ht="20.25" customHeight="1" x14ac:dyDescent="0.25">
      <c r="A46" s="125" t="s">
        <v>272</v>
      </c>
      <c r="B46" s="126"/>
      <c r="C46" s="129" t="s">
        <v>96</v>
      </c>
      <c r="D46" s="129"/>
      <c r="E46" s="127" t="s">
        <v>277</v>
      </c>
      <c r="F46" s="127"/>
      <c r="G46" s="106" t="s">
        <v>223</v>
      </c>
      <c r="H46" s="107"/>
    </row>
    <row r="47" spans="1:8" ht="20.25" x14ac:dyDescent="0.25">
      <c r="A47" s="109" t="s">
        <v>63</v>
      </c>
      <c r="B47" s="109"/>
      <c r="C47" s="109"/>
      <c r="D47" s="109"/>
      <c r="E47" s="109"/>
      <c r="F47" s="109"/>
      <c r="G47" s="109"/>
      <c r="H47" s="109"/>
    </row>
    <row r="48" spans="1:8" ht="63.75" customHeight="1" x14ac:dyDescent="0.25">
      <c r="A48" s="13" t="s">
        <v>64</v>
      </c>
      <c r="B48" s="13" t="s">
        <v>4</v>
      </c>
      <c r="C48" s="72" t="s">
        <v>109</v>
      </c>
      <c r="D48" s="72"/>
      <c r="E48" s="72"/>
      <c r="F48" s="13" t="s">
        <v>65</v>
      </c>
      <c r="G48" s="72" t="s">
        <v>219</v>
      </c>
      <c r="H48" s="72"/>
    </row>
    <row r="49" spans="1:10" ht="88.5" customHeight="1" x14ac:dyDescent="0.3">
      <c r="A49" s="13" t="s">
        <v>97</v>
      </c>
      <c r="B49" s="13" t="s">
        <v>4</v>
      </c>
      <c r="C49" s="72" t="s">
        <v>220</v>
      </c>
      <c r="D49" s="72"/>
      <c r="E49" s="72"/>
      <c r="F49" s="13" t="s">
        <v>66</v>
      </c>
      <c r="G49" s="72" t="str">
        <f>G48</f>
        <v>SRA/ENG/T/MHADA &amp; STGOVT/
0001/20210707/AP/S
Date: 23/05/2023</v>
      </c>
      <c r="H49" s="72"/>
      <c r="I49" s="64" t="s">
        <v>290</v>
      </c>
    </row>
    <row r="50" spans="1:10" ht="46.5" hidden="1" customHeight="1" x14ac:dyDescent="0.25">
      <c r="A50" s="13" t="s">
        <v>67</v>
      </c>
      <c r="B50" s="13" t="s">
        <v>4</v>
      </c>
      <c r="C50" s="72" t="s">
        <v>108</v>
      </c>
      <c r="D50" s="72"/>
      <c r="E50" s="72"/>
      <c r="F50" s="13" t="s">
        <v>68</v>
      </c>
      <c r="G50" s="72" t="s">
        <v>108</v>
      </c>
      <c r="H50" s="72"/>
    </row>
    <row r="51" spans="1:10" ht="45" hidden="1" customHeight="1" x14ac:dyDescent="0.25">
      <c r="A51" s="13" t="s">
        <v>69</v>
      </c>
      <c r="B51" s="13" t="s">
        <v>4</v>
      </c>
      <c r="C51" s="72" t="s">
        <v>108</v>
      </c>
      <c r="D51" s="72"/>
      <c r="E51" s="72"/>
      <c r="F51" s="13" t="s">
        <v>70</v>
      </c>
      <c r="G51" s="72"/>
      <c r="H51" s="72"/>
    </row>
    <row r="52" spans="1:10" ht="21" thickBot="1" x14ac:dyDescent="0.3">
      <c r="A52" s="108" t="s">
        <v>71</v>
      </c>
      <c r="B52" s="109"/>
      <c r="C52" s="109"/>
      <c r="D52" s="109"/>
      <c r="E52" s="109"/>
      <c r="F52" s="109"/>
      <c r="G52" s="109"/>
      <c r="H52" s="110"/>
    </row>
    <row r="53" spans="1:10" ht="20.25" customHeight="1" x14ac:dyDescent="0.3">
      <c r="A53" s="111" t="s">
        <v>285</v>
      </c>
      <c r="B53" s="112"/>
      <c r="C53" s="113"/>
      <c r="D53" s="55" t="s">
        <v>140</v>
      </c>
      <c r="E53" s="184" t="s">
        <v>127</v>
      </c>
      <c r="F53" s="185"/>
      <c r="G53" s="55" t="s">
        <v>141</v>
      </c>
      <c r="H53" s="55" t="s">
        <v>142</v>
      </c>
      <c r="I53" s="29" t="str">
        <f ca="1">(IF(E56&gt;99%,"All work completed. Please provide OC.",IF(E56&gt;89.8%,"Plinth, RCC, Brick, Plaster, Flooring, Wooden, Plumbing, Electrification, etc., work Completed. Finishing work is in process.",IF(E56&lt;94%,(IF(C56=0,"Work not yet Started.",IF(D56=25%,"Piling work in process",IF(D56=50%,"Excavation work in process",IF(D56=100%,"Excavation work Completed. ","0")))&amp;(IF(C57=0%,"",IF(C57=J58,"Footing work is process",IF(C57=J59,"Footing work Completed",IF(C57=J60,"1st Basement Completed",IF(C57=J61,"1st &amp; 2nd Basement Completed",IF(C57=J62,"1st to 3rd Basement Completed",IF(C57=J63,"1st to 4th Basement Completed",IF(C57=J64,"Plinth work is process",IF(C57=J65,"Plinth work completed","0")))))))))))&amp;(IF(C58=(E54+G54+H54),", RCC Slab",IF(C58&gt;0,", RCC upto "&amp;C58&amp;" Slab",""))&amp;(IF(C59=H54,", Brickwork",IF(C59&gt;0,", Brickwork upto "&amp;C59&amp;" Floor",""))&amp;(IF(C60=H54,", Internal Plaster",IF(C60&gt;0,", Internal Plaster upto "&amp;C60&amp;" Floor",""))&amp;(IF(C61=H54,", External Plaster",IF(C61&gt;0,", External Plaster upto "&amp;C61&amp;" Floor",""))&amp;(IF(C62=H54,", External Plumbing, Elevation and Waterproofing",IF(C62&gt;0,", External Plumbing, Elevation and Waterproofing upto "&amp;C62&amp;" Floor",""))&amp;(IF(C63=H54,", Flooring &amp; Fitting",IF(C63&gt;0,", Flooring &amp; Fitting upto "&amp;C63&amp;" Floor",""))&amp;(IF(C64=H54,", Wooden Work",IF(C64&gt;0,", Wooden Work upto "&amp;C64&amp;" Floor",""))&amp;(IF(C65=H54,", Electrical &amp; Sanitary fittings",IF(C65&gt;0,", Electrical &amp; Sanitary fittings upto "&amp;C65&amp;" Floor",""))&amp;(IF(C66&gt;0,", Finishing upto "&amp;C66&amp;" Floor","")&amp;(IF(C58&gt;0.5," Completed",""))))))))))))))))</f>
        <v>Piling work in process</v>
      </c>
      <c r="J53" s="31"/>
    </row>
    <row r="54" spans="1:10" ht="20.25" x14ac:dyDescent="0.3">
      <c r="A54" s="114"/>
      <c r="B54" s="115"/>
      <c r="C54" s="116"/>
      <c r="D54" s="55">
        <v>1</v>
      </c>
      <c r="E54" s="184">
        <v>1</v>
      </c>
      <c r="F54" s="185"/>
      <c r="G54" s="55">
        <v>0</v>
      </c>
      <c r="H54" s="55">
        <f ca="1">--TRIM(RIGHT(SUBSTITUTE(LEFT(A53,_xlfn.AGGREGATE(16,6,FIND({0,1,2,3,4,5,6,7,8,9},A53,ROW(INDIRECT("1:"&amp;LEN(A53)))),1))," ",REPT(" ",LEN(A53))),LEN(A53)))</f>
        <v>38</v>
      </c>
      <c r="I54" s="30" t="s">
        <v>146</v>
      </c>
      <c r="J54" s="31"/>
    </row>
    <row r="55" spans="1:10" ht="20.25" customHeight="1" x14ac:dyDescent="0.3">
      <c r="A55" s="131" t="s">
        <v>144</v>
      </c>
      <c r="B55" s="132"/>
      <c r="C55" s="58" t="s">
        <v>154</v>
      </c>
      <c r="D55" s="58" t="s">
        <v>155</v>
      </c>
      <c r="E55" s="131" t="s">
        <v>145</v>
      </c>
      <c r="F55" s="132"/>
      <c r="G55" s="41" t="s">
        <v>143</v>
      </c>
      <c r="H55" s="41"/>
      <c r="I55" s="33" t="s">
        <v>156</v>
      </c>
      <c r="J55" s="32">
        <f ca="1">H54*25%</f>
        <v>9.5</v>
      </c>
    </row>
    <row r="56" spans="1:10" ht="20.25" customHeight="1" x14ac:dyDescent="0.3">
      <c r="A56" s="84" t="s">
        <v>157</v>
      </c>
      <c r="B56" s="85"/>
      <c r="C56" s="55">
        <f ca="1">J55</f>
        <v>9.5</v>
      </c>
      <c r="D56" s="53">
        <f ca="1">((100/H54)*C56)/100</f>
        <v>0.25</v>
      </c>
      <c r="E56" s="117">
        <f ca="1">(((C56/H54*10)+(C57/H54*15)+(25/(E54+G54+H54)*C58)+(5/(H54)*C59)+(2.5/(H54)*C60)+(2.5/(H54)*C61)+(5/H54*C62)+(10/H54*C63)+(2.5/H54*C64)+(2.5/H54*C65)+(10/H54*C66)+(10/H54*C67))/100)</f>
        <v>2.5000000000000001E-2</v>
      </c>
      <c r="F56" s="118"/>
      <c r="G56" s="117" t="str">
        <f ca="1">I53</f>
        <v>Piling work in process</v>
      </c>
      <c r="H56" s="118"/>
      <c r="I56" s="33" t="s">
        <v>147</v>
      </c>
      <c r="J56" s="37">
        <f ca="1">H54*50%</f>
        <v>19</v>
      </c>
    </row>
    <row r="57" spans="1:10" ht="20.25" x14ac:dyDescent="0.3">
      <c r="A57" s="84" t="s">
        <v>128</v>
      </c>
      <c r="B57" s="85"/>
      <c r="C57" s="55">
        <v>0</v>
      </c>
      <c r="D57" s="53">
        <f ca="1">((100/H54)*C57)/100</f>
        <v>0</v>
      </c>
      <c r="E57" s="119"/>
      <c r="F57" s="120"/>
      <c r="G57" s="119"/>
      <c r="H57" s="120"/>
      <c r="I57" s="33" t="s">
        <v>148</v>
      </c>
      <c r="J57" s="37">
        <f ca="1">H54</f>
        <v>38</v>
      </c>
    </row>
    <row r="58" spans="1:10" ht="21" customHeight="1" x14ac:dyDescent="0.35">
      <c r="A58" s="84" t="s">
        <v>158</v>
      </c>
      <c r="B58" s="85"/>
      <c r="C58" s="55">
        <v>0</v>
      </c>
      <c r="D58" s="53">
        <f ca="1">((100/(E54+G54+H54))*C58)/100</f>
        <v>0</v>
      </c>
      <c r="E58" s="119"/>
      <c r="F58" s="120"/>
      <c r="G58" s="119"/>
      <c r="H58" s="120"/>
      <c r="I58" s="33" t="s">
        <v>149</v>
      </c>
      <c r="J58" s="38">
        <f ca="1">(IF(D54&gt;1,(H54/(D54+2)),H54*0.2))</f>
        <v>7.6000000000000005</v>
      </c>
    </row>
    <row r="59" spans="1:10" ht="21" customHeight="1" x14ac:dyDescent="0.35">
      <c r="A59" s="84" t="s">
        <v>159</v>
      </c>
      <c r="B59" s="85"/>
      <c r="C59" s="55">
        <v>0</v>
      </c>
      <c r="D59" s="53">
        <f ca="1">((100/H54)*C59)/100</f>
        <v>0</v>
      </c>
      <c r="E59" s="119"/>
      <c r="F59" s="120"/>
      <c r="G59" s="119"/>
      <c r="H59" s="120"/>
      <c r="I59" s="33" t="s">
        <v>150</v>
      </c>
      <c r="J59" s="38">
        <f ca="1">(IF(D54&gt;1,(H54/(D54+2)+J58),H54*0.2+J58))</f>
        <v>15.200000000000001</v>
      </c>
    </row>
    <row r="60" spans="1:10" ht="21" customHeight="1" x14ac:dyDescent="0.35">
      <c r="A60" s="84" t="s">
        <v>160</v>
      </c>
      <c r="B60" s="85"/>
      <c r="C60" s="55">
        <v>0</v>
      </c>
      <c r="D60" s="53">
        <f ca="1">((100/H54)*C60)/100</f>
        <v>0</v>
      </c>
      <c r="E60" s="119"/>
      <c r="F60" s="120"/>
      <c r="G60" s="119"/>
      <c r="H60" s="120"/>
      <c r="I60" s="33" t="s">
        <v>161</v>
      </c>
      <c r="J60" s="38">
        <f>(IF(D54&gt;1,(H54/(D54+2)+J59),0))</f>
        <v>0</v>
      </c>
    </row>
    <row r="61" spans="1:10" ht="21" customHeight="1" x14ac:dyDescent="0.35">
      <c r="A61" s="84" t="s">
        <v>281</v>
      </c>
      <c r="B61" s="85"/>
      <c r="C61" s="55">
        <v>0</v>
      </c>
      <c r="D61" s="53">
        <f ca="1">((100/H54)*C61)/100</f>
        <v>0</v>
      </c>
      <c r="E61" s="119"/>
      <c r="F61" s="120"/>
      <c r="G61" s="119"/>
      <c r="H61" s="120"/>
      <c r="I61" s="33" t="s">
        <v>162</v>
      </c>
      <c r="J61" s="38">
        <f>(IF(D54&gt;2,(H54/(D54+2)+J60),0))</f>
        <v>0</v>
      </c>
    </row>
    <row r="62" spans="1:10" ht="60.75" customHeight="1" x14ac:dyDescent="0.35">
      <c r="A62" s="84" t="s">
        <v>282</v>
      </c>
      <c r="B62" s="85"/>
      <c r="C62" s="55">
        <v>0</v>
      </c>
      <c r="D62" s="53">
        <f ca="1">((100/(H54))*C62)/100</f>
        <v>0</v>
      </c>
      <c r="E62" s="119"/>
      <c r="F62" s="120"/>
      <c r="G62" s="119"/>
      <c r="H62" s="120"/>
      <c r="I62" s="33" t="s">
        <v>164</v>
      </c>
      <c r="J62" s="39">
        <f>(IF(D54&gt;3,(H54/(D54+2)+J61),0))</f>
        <v>0</v>
      </c>
    </row>
    <row r="63" spans="1:10" ht="21" customHeight="1" x14ac:dyDescent="0.35">
      <c r="A63" s="84" t="s">
        <v>163</v>
      </c>
      <c r="B63" s="85"/>
      <c r="C63" s="55">
        <v>0</v>
      </c>
      <c r="D63" s="53">
        <f ca="1">((100/(H54))*C63)/100</f>
        <v>0</v>
      </c>
      <c r="E63" s="119"/>
      <c r="F63" s="120"/>
      <c r="G63" s="119"/>
      <c r="H63" s="120"/>
      <c r="I63" s="33" t="s">
        <v>165</v>
      </c>
      <c r="J63" s="38">
        <f>(IF(D54&gt;4,(H54/(D54+2)+J62),0))</f>
        <v>0</v>
      </c>
    </row>
    <row r="64" spans="1:10" ht="21" customHeight="1" x14ac:dyDescent="0.35">
      <c r="A64" s="84" t="s">
        <v>283</v>
      </c>
      <c r="B64" s="85"/>
      <c r="C64" s="55">
        <v>0</v>
      </c>
      <c r="D64" s="53">
        <f ca="1">((100/H54)*C64)/100</f>
        <v>0</v>
      </c>
      <c r="E64" s="119"/>
      <c r="F64" s="120"/>
      <c r="G64" s="119"/>
      <c r="H64" s="120"/>
      <c r="I64" s="33" t="s">
        <v>151</v>
      </c>
      <c r="J64" s="38">
        <f ca="1">(IF(D54=1,(H54/(D54+3)+J59),IF(D54=0,(H54*0.3+J59),IF(D54&gt;1,0))))</f>
        <v>24.700000000000003</v>
      </c>
    </row>
    <row r="65" spans="1:10" ht="21.75" customHeight="1" thickBot="1" x14ac:dyDescent="0.4">
      <c r="A65" s="84" t="s">
        <v>284</v>
      </c>
      <c r="B65" s="85"/>
      <c r="C65" s="55">
        <v>0</v>
      </c>
      <c r="D65" s="53">
        <f ca="1">((100/H54)*C65)/100</f>
        <v>0</v>
      </c>
      <c r="E65" s="119"/>
      <c r="F65" s="120"/>
      <c r="G65" s="119"/>
      <c r="H65" s="120"/>
      <c r="I65" s="35" t="s">
        <v>152</v>
      </c>
      <c r="J65" s="40">
        <f ca="1">(IF(D54&gt;1.5,(H54/(D54+2)+J59+MAX(0,J60-J59)+MAX(0,J61-J60)+MAX(0,J62-J61)+MAX(0,J63-J62)+MAX(0,J64-J63)),IF(D54=1,(H54/(D54+3)+J64),IF(D54=0,H54*0.3+J64))))</f>
        <v>34.200000000000003</v>
      </c>
    </row>
    <row r="66" spans="1:10" ht="20.25" customHeight="1" x14ac:dyDescent="0.25">
      <c r="A66" s="84" t="s">
        <v>166</v>
      </c>
      <c r="B66" s="85"/>
      <c r="C66" s="55">
        <v>0</v>
      </c>
      <c r="D66" s="53">
        <f ca="1">((100/(H54))*C66)/100</f>
        <v>0</v>
      </c>
      <c r="E66" s="119"/>
      <c r="F66" s="120"/>
      <c r="G66" s="119"/>
      <c r="H66" s="120"/>
      <c r="I66" s="60" t="s">
        <v>290</v>
      </c>
    </row>
    <row r="67" spans="1:10" ht="20.25" x14ac:dyDescent="0.25">
      <c r="A67" s="84" t="s">
        <v>167</v>
      </c>
      <c r="B67" s="85"/>
      <c r="C67" s="55">
        <v>0</v>
      </c>
      <c r="D67" s="53">
        <f ca="1">((100/(H54))*C67)/100</f>
        <v>0</v>
      </c>
      <c r="E67" s="121"/>
      <c r="F67" s="122"/>
      <c r="G67" s="121"/>
      <c r="H67" s="122"/>
    </row>
    <row r="68" spans="1:10" ht="21" thickBot="1" x14ac:dyDescent="0.3">
      <c r="A68" s="108" t="s">
        <v>71</v>
      </c>
      <c r="B68" s="109"/>
      <c r="C68" s="109"/>
      <c r="D68" s="109"/>
      <c r="E68" s="109"/>
      <c r="F68" s="109"/>
      <c r="G68" s="109"/>
      <c r="H68" s="110"/>
    </row>
    <row r="69" spans="1:10" ht="20.25" customHeight="1" x14ac:dyDescent="0.3">
      <c r="A69" s="111" t="s">
        <v>286</v>
      </c>
      <c r="B69" s="112"/>
      <c r="C69" s="113"/>
      <c r="D69" s="55" t="s">
        <v>140</v>
      </c>
      <c r="E69" s="184" t="s">
        <v>127</v>
      </c>
      <c r="F69" s="185"/>
      <c r="G69" s="55" t="s">
        <v>141</v>
      </c>
      <c r="H69" s="55" t="s">
        <v>142</v>
      </c>
      <c r="I69" s="29" t="str">
        <f ca="1">(IF(E72&gt;99%,"All work completed. Please provide OC.",IF(E72&gt;89.8%,"Plinth, RCC, Brick, Plaster, Flooring, Wooden, Plumbing, Electrification, etc., work Completed. Finishing work is in process.",IF(E72&lt;94%,(IF(C72=0,"Work not yet Started.",IF(D72=25%,"Piling work in process",IF(D72=50%,"Excavation work in process",IF(D72=100%,"Excavation work Completed. ","0")))&amp;(IF(C73=0%,"",IF(C73=J74,"Footing work is process",IF(C73=J75,"Footing work Completed",IF(C73=J76,"1st Basement Completed",IF(C73=J77,"1st &amp; 2nd Basement Completed",IF(C73=J78,"1st to 3rd Basement Completed",IF(C73=J79,"1st to 4th Basement Completed",IF(C73=J80,"Plinth work is process",IF(C73=J81,"Plinth work completed","0")))))))))))&amp;(IF(C74=(E70+G70+H70),", RCC Slab",IF(C74&gt;0,", RCC upto "&amp;C74&amp;" Slab",""))&amp;(IF(C75=H70,", Brickwork",IF(C75&gt;0,", Brickwork upto "&amp;C75&amp;" Floor",""))&amp;(IF(C76=H70,", Internal Plaster",IF(C76&gt;0,", Internal Plaster upto "&amp;C76&amp;" Floor",""))&amp;(IF(C77=H70,", External Plaster",IF(C77&gt;0,", External Plaster upto "&amp;C77&amp;" Floor",""))&amp;(IF(C78=H70,", External Plumbing, Elevation and Waterproofing",IF(C78&gt;0,", External Plumbing, Elevation and Waterproofing upto "&amp;C78&amp;" Floor",""))&amp;(IF(C79=H70,", Flooring &amp; Fitting",IF(C79&gt;0,", Flooring &amp; Fitting upto "&amp;C79&amp;" Floor",""))&amp;(IF(C80=H70,", Wooden Work",IF(C80&gt;0,", Wooden Work upto "&amp;C80&amp;" Floor",""))&amp;(IF(C81=H70,", Electrical &amp; Sanitary fittings",IF(C81&gt;0,", Electrical &amp; Sanitary fittings upto "&amp;C81&amp;" Floor",""))&amp;(IF(C82&gt;0,", Finishing upto "&amp;C82&amp;" Floor","")&amp;(IF(C74&gt;0.5," Completed",""))))))))))))))))</f>
        <v>Piling work in process</v>
      </c>
      <c r="J69" s="31"/>
    </row>
    <row r="70" spans="1:10" ht="20.25" x14ac:dyDescent="0.3">
      <c r="A70" s="114"/>
      <c r="B70" s="115"/>
      <c r="C70" s="116"/>
      <c r="D70" s="55">
        <v>1</v>
      </c>
      <c r="E70" s="184">
        <v>1</v>
      </c>
      <c r="F70" s="185"/>
      <c r="G70" s="55">
        <v>0</v>
      </c>
      <c r="H70" s="55">
        <f ca="1">--TRIM(RIGHT(SUBSTITUTE(LEFT(A69,_xlfn.AGGREGATE(16,6,FIND({0,1,2,3,4,5,6,7,8,9},A69,ROW(INDIRECT("1:"&amp;LEN(A69)))),1))," ",REPT(" ",LEN(A69))),LEN(A69)))</f>
        <v>38</v>
      </c>
      <c r="I70" s="30" t="s">
        <v>146</v>
      </c>
      <c r="J70" s="31"/>
    </row>
    <row r="71" spans="1:10" ht="20.25" customHeight="1" x14ac:dyDescent="0.3">
      <c r="A71" s="131" t="s">
        <v>144</v>
      </c>
      <c r="B71" s="132"/>
      <c r="C71" s="58" t="s">
        <v>154</v>
      </c>
      <c r="D71" s="58" t="s">
        <v>155</v>
      </c>
      <c r="E71" s="131" t="s">
        <v>145</v>
      </c>
      <c r="F71" s="132"/>
      <c r="G71" s="41" t="s">
        <v>143</v>
      </c>
      <c r="H71" s="41"/>
      <c r="I71" s="33" t="s">
        <v>156</v>
      </c>
      <c r="J71" s="32">
        <f ca="1">H70*25%</f>
        <v>9.5</v>
      </c>
    </row>
    <row r="72" spans="1:10" ht="20.25" customHeight="1" x14ac:dyDescent="0.3">
      <c r="A72" s="84" t="s">
        <v>157</v>
      </c>
      <c r="B72" s="85"/>
      <c r="C72" s="55">
        <f ca="1">J71</f>
        <v>9.5</v>
      </c>
      <c r="D72" s="53">
        <f ca="1">((100/H70)*C72)/100</f>
        <v>0.25</v>
      </c>
      <c r="E72" s="117">
        <f ca="1">(((C72/H70*10)+(C73/H70*15)+(25/(E70+G70+H70)*C74)+(5/(H70)*C75)+(2.5/(H70)*C76)+(2.5/(H70)*C77)+(5/H70*C78)+(10/H70*C79)+(2.5/H70*C80)+(2.5/H70*C81)+(10/H70*C82)+(10/H70*C83))/100)</f>
        <v>2.5000000000000001E-2</v>
      </c>
      <c r="F72" s="118"/>
      <c r="G72" s="117" t="str">
        <f ca="1">I69</f>
        <v>Piling work in process</v>
      </c>
      <c r="H72" s="118"/>
      <c r="I72" s="33" t="s">
        <v>147</v>
      </c>
      <c r="J72" s="37">
        <f ca="1">H70*50%</f>
        <v>19</v>
      </c>
    </row>
    <row r="73" spans="1:10" ht="20.25" x14ac:dyDescent="0.3">
      <c r="A73" s="84" t="s">
        <v>128</v>
      </c>
      <c r="B73" s="85"/>
      <c r="C73" s="59">
        <v>0</v>
      </c>
      <c r="D73" s="53">
        <f ca="1">((100/H70)*C73)/100</f>
        <v>0</v>
      </c>
      <c r="E73" s="119"/>
      <c r="F73" s="120"/>
      <c r="G73" s="119"/>
      <c r="H73" s="120"/>
      <c r="I73" s="33" t="s">
        <v>148</v>
      </c>
      <c r="J73" s="37">
        <f ca="1">H70</f>
        <v>38</v>
      </c>
    </row>
    <row r="74" spans="1:10" ht="21" customHeight="1" x14ac:dyDescent="0.35">
      <c r="A74" s="84" t="s">
        <v>158</v>
      </c>
      <c r="B74" s="85"/>
      <c r="C74" s="55">
        <v>0</v>
      </c>
      <c r="D74" s="53">
        <f ca="1">((100/(E70+G70+H70))*C74)/100</f>
        <v>0</v>
      </c>
      <c r="E74" s="119"/>
      <c r="F74" s="120"/>
      <c r="G74" s="119"/>
      <c r="H74" s="120"/>
      <c r="I74" s="33" t="s">
        <v>149</v>
      </c>
      <c r="J74" s="38">
        <f ca="1">(IF(D70&gt;1,(H70/(D70+2)),H70*0.2))</f>
        <v>7.6000000000000005</v>
      </c>
    </row>
    <row r="75" spans="1:10" ht="21" customHeight="1" x14ac:dyDescent="0.35">
      <c r="A75" s="84" t="s">
        <v>159</v>
      </c>
      <c r="B75" s="85"/>
      <c r="C75" s="55">
        <v>0</v>
      </c>
      <c r="D75" s="53">
        <f ca="1">((100/H70)*C75)/100</f>
        <v>0</v>
      </c>
      <c r="E75" s="119"/>
      <c r="F75" s="120"/>
      <c r="G75" s="119"/>
      <c r="H75" s="120"/>
      <c r="I75" s="33" t="s">
        <v>150</v>
      </c>
      <c r="J75" s="38">
        <f ca="1">(IF(D70&gt;1,(H70/(D70+2)+J74),H70*0.2+J74))</f>
        <v>15.200000000000001</v>
      </c>
    </row>
    <row r="76" spans="1:10" ht="21" customHeight="1" x14ac:dyDescent="0.35">
      <c r="A76" s="84" t="s">
        <v>160</v>
      </c>
      <c r="B76" s="85"/>
      <c r="C76" s="55">
        <v>0</v>
      </c>
      <c r="D76" s="53">
        <f ca="1">((100/H70)*C76)/100</f>
        <v>0</v>
      </c>
      <c r="E76" s="119"/>
      <c r="F76" s="120"/>
      <c r="G76" s="119"/>
      <c r="H76" s="120"/>
      <c r="I76" s="33" t="s">
        <v>161</v>
      </c>
      <c r="J76" s="38">
        <f>(IF(D70&gt;1,(H70/(D70+2)+J75),0))</f>
        <v>0</v>
      </c>
    </row>
    <row r="77" spans="1:10" ht="21" customHeight="1" x14ac:dyDescent="0.35">
      <c r="A77" s="84" t="s">
        <v>281</v>
      </c>
      <c r="B77" s="85"/>
      <c r="C77" s="55">
        <v>0</v>
      </c>
      <c r="D77" s="53">
        <f ca="1">((100/H70)*C77)/100</f>
        <v>0</v>
      </c>
      <c r="E77" s="119"/>
      <c r="F77" s="120"/>
      <c r="G77" s="119"/>
      <c r="H77" s="120"/>
      <c r="I77" s="33" t="s">
        <v>162</v>
      </c>
      <c r="J77" s="38">
        <f>(IF(D70&gt;2,(H70/(D70+2)+J76),0))</f>
        <v>0</v>
      </c>
    </row>
    <row r="78" spans="1:10" ht="64.5" customHeight="1" x14ac:dyDescent="0.35">
      <c r="A78" s="84" t="s">
        <v>282</v>
      </c>
      <c r="B78" s="85"/>
      <c r="C78" s="55">
        <v>0</v>
      </c>
      <c r="D78" s="53">
        <f ca="1">((100/(H70))*C78)/100</f>
        <v>0</v>
      </c>
      <c r="E78" s="119"/>
      <c r="F78" s="120"/>
      <c r="G78" s="119"/>
      <c r="H78" s="120"/>
      <c r="I78" s="33" t="s">
        <v>164</v>
      </c>
      <c r="J78" s="39">
        <f>(IF(D70&gt;3,(H70/(D70+2)+J77),0))</f>
        <v>0</v>
      </c>
    </row>
    <row r="79" spans="1:10" ht="21" customHeight="1" x14ac:dyDescent="0.35">
      <c r="A79" s="84" t="s">
        <v>163</v>
      </c>
      <c r="B79" s="85"/>
      <c r="C79" s="55">
        <v>0</v>
      </c>
      <c r="D79" s="53">
        <f ca="1">((100/(H70))*C79)/100</f>
        <v>0</v>
      </c>
      <c r="E79" s="119"/>
      <c r="F79" s="120"/>
      <c r="G79" s="119"/>
      <c r="H79" s="120"/>
      <c r="I79" s="33" t="s">
        <v>165</v>
      </c>
      <c r="J79" s="38">
        <f>(IF(D70&gt;4,(H70/(D70+2)+J78),0))</f>
        <v>0</v>
      </c>
    </row>
    <row r="80" spans="1:10" ht="21" customHeight="1" x14ac:dyDescent="0.35">
      <c r="A80" s="84" t="s">
        <v>283</v>
      </c>
      <c r="B80" s="85"/>
      <c r="C80" s="55">
        <v>0</v>
      </c>
      <c r="D80" s="53">
        <f ca="1">((100/H70)*C80)/100</f>
        <v>0</v>
      </c>
      <c r="E80" s="119"/>
      <c r="F80" s="120"/>
      <c r="G80" s="119"/>
      <c r="H80" s="120"/>
      <c r="I80" s="33" t="s">
        <v>151</v>
      </c>
      <c r="J80" s="38">
        <f ca="1">(IF(D70=1,(H70/(D70+3)+J75),IF(D70=0,(H70*0.3+J75),IF(D70&gt;1,0))))</f>
        <v>24.700000000000003</v>
      </c>
    </row>
    <row r="81" spans="1:10" ht="21.75" thickBot="1" x14ac:dyDescent="0.4">
      <c r="A81" s="84" t="s">
        <v>284</v>
      </c>
      <c r="B81" s="85"/>
      <c r="C81" s="55">
        <v>0</v>
      </c>
      <c r="D81" s="53">
        <f ca="1">((100/H70)*C81)/100</f>
        <v>0</v>
      </c>
      <c r="E81" s="119"/>
      <c r="F81" s="120"/>
      <c r="G81" s="119"/>
      <c r="H81" s="120"/>
      <c r="I81" s="35" t="s">
        <v>152</v>
      </c>
      <c r="J81" s="40">
        <f ca="1">(IF(D70&gt;1.5,(H70/(D70+2)+J75+MAX(0,J76-J75)+MAX(0,J77-J76)+MAX(0,J78-J77)+MAX(0,J79-J78)+MAX(0,J80-J79)),IF(D70=1,(H70/(D70+3)+J80),IF(D70=0,H70*0.3+J80))))</f>
        <v>34.200000000000003</v>
      </c>
    </row>
    <row r="82" spans="1:10" ht="20.25" customHeight="1" x14ac:dyDescent="0.25">
      <c r="A82" s="84" t="s">
        <v>166</v>
      </c>
      <c r="B82" s="85"/>
      <c r="C82" s="55">
        <v>0</v>
      </c>
      <c r="D82" s="53">
        <f ca="1">((100/(H70))*C82)/100</f>
        <v>0</v>
      </c>
      <c r="E82" s="119"/>
      <c r="F82" s="120"/>
      <c r="G82" s="119"/>
      <c r="H82" s="120"/>
    </row>
    <row r="83" spans="1:10" ht="20.25" x14ac:dyDescent="0.25">
      <c r="A83" s="84" t="s">
        <v>167</v>
      </c>
      <c r="B83" s="85"/>
      <c r="C83" s="55">
        <v>0</v>
      </c>
      <c r="D83" s="53">
        <f ca="1">((100/(H70))*C83)/100</f>
        <v>0</v>
      </c>
      <c r="E83" s="121"/>
      <c r="F83" s="122"/>
      <c r="G83" s="121"/>
      <c r="H83" s="122"/>
    </row>
    <row r="84" spans="1:10" ht="21" thickBot="1" x14ac:dyDescent="0.3">
      <c r="A84" s="108" t="s">
        <v>71</v>
      </c>
      <c r="B84" s="109"/>
      <c r="C84" s="109"/>
      <c r="D84" s="109"/>
      <c r="E84" s="109"/>
      <c r="F84" s="109"/>
      <c r="G84" s="109"/>
      <c r="H84" s="110"/>
      <c r="I84" s="60" t="s">
        <v>290</v>
      </c>
    </row>
    <row r="85" spans="1:10" ht="20.25" customHeight="1" x14ac:dyDescent="0.3">
      <c r="A85" s="111" t="s">
        <v>287</v>
      </c>
      <c r="B85" s="112"/>
      <c r="C85" s="113"/>
      <c r="D85" s="55" t="s">
        <v>140</v>
      </c>
      <c r="E85" s="184" t="s">
        <v>127</v>
      </c>
      <c r="F85" s="185"/>
      <c r="G85" s="55" t="s">
        <v>141</v>
      </c>
      <c r="H85" s="55" t="s">
        <v>142</v>
      </c>
      <c r="I85" s="29" t="str">
        <f ca="1">(IF(E88&gt;99%,"All work completed. Please provide OC.",IF(E88&gt;89.8%,"Plinth, RCC, Brick, Plaster, Flooring, Wooden, Plumbing, Electrification, etc., work Completed. Finishing work is in process.",IF(E88&lt;94%,(IF(C88=0,"Work not yet Started.",IF(D88=25%,"Piling work in process",IF(D88=50%,"Excavation work in process",IF(D88=100%,"Excavation work Completed. ","0")))&amp;(IF(C89=0%,"",IF(C89=J90,"Footing work is process",IF(C89=J91,"Footing work Completed",IF(C89=J92,"1st Basement Completed",IF(C89=J93,"1st &amp; 2nd Basement Completed",IF(C89=J94,"1st to 3rd Basement Completed",IF(C89=J95,"1st to 4th Basement Completed",IF(C89=J96,"Plinth work is process",IF(C89=J97,"Plinth work completed","0")))))))))))&amp;(IF(C90=(E86+G86+H86),", RCC Slab",IF(C90&gt;0,", RCC upto "&amp;C90&amp;" Slab",""))&amp;(IF(C91=H86,", Brickwork",IF(C91&gt;0,", Brickwork upto "&amp;C91&amp;" Floor",""))&amp;(IF(C92=H86,", Internal Plaster",IF(C92&gt;0,", Internal Plaster upto "&amp;C92&amp;" Floor",""))&amp;(IF(C93=H86,", External Plaster",IF(C93&gt;0,", External Plaster upto "&amp;C93&amp;" Floor",""))&amp;(IF(C94=H86,", External Plumbing, Elevation and Waterproofing",IF(C94&gt;0,", External Plumbing, Elevation and Waterproofing upto "&amp;C94&amp;" Floor",""))&amp;(IF(C95=H86,", Flooring &amp; Fitting",IF(C95&gt;0,", Flooring &amp; Fitting upto "&amp;C95&amp;" Floor",""))&amp;(IF(C96=H86,", Wooden Work",IF(C96&gt;0,", Wooden Work upto "&amp;C96&amp;" Floor",""))&amp;(IF(C97=H86,", Electrical &amp; Sanitary fittings",IF(C97&gt;0,", Electrical &amp; Sanitary fittings upto "&amp;C97&amp;" Floor",""))&amp;(IF(C98&gt;0,", Finishing upto "&amp;C98&amp;" Floor","")&amp;(IF(C90&gt;0.5," Completed",""))))))))))))))))</f>
        <v>Work not yet Started.</v>
      </c>
      <c r="J85" s="31"/>
    </row>
    <row r="86" spans="1:10" ht="20.25" x14ac:dyDescent="0.3">
      <c r="A86" s="114"/>
      <c r="B86" s="115"/>
      <c r="C86" s="116"/>
      <c r="D86" s="55">
        <v>1</v>
      </c>
      <c r="E86" s="184">
        <v>1</v>
      </c>
      <c r="F86" s="185"/>
      <c r="G86" s="55">
        <v>0</v>
      </c>
      <c r="H86" s="55">
        <f ca="1">--TRIM(RIGHT(SUBSTITUTE(LEFT(A85,_xlfn.AGGREGATE(16,6,FIND({0,1,2,3,4,5,6,7,8,9},A85,ROW(INDIRECT("1:"&amp;LEN(A85)))),1))," ",REPT(" ",LEN(A85))),LEN(A85)))</f>
        <v>38</v>
      </c>
      <c r="I86" s="30" t="s">
        <v>146</v>
      </c>
      <c r="J86" s="31"/>
    </row>
    <row r="87" spans="1:10" ht="20.25" customHeight="1" x14ac:dyDescent="0.3">
      <c r="A87" s="131" t="s">
        <v>144</v>
      </c>
      <c r="B87" s="132"/>
      <c r="C87" s="58" t="s">
        <v>154</v>
      </c>
      <c r="D87" s="58" t="s">
        <v>155</v>
      </c>
      <c r="E87" s="131" t="s">
        <v>145</v>
      </c>
      <c r="F87" s="132"/>
      <c r="G87" s="41" t="s">
        <v>143</v>
      </c>
      <c r="H87" s="41"/>
      <c r="I87" s="33" t="s">
        <v>156</v>
      </c>
      <c r="J87" s="32">
        <f ca="1">H86*25%</f>
        <v>9.5</v>
      </c>
    </row>
    <row r="88" spans="1:10" ht="20.25" customHeight="1" x14ac:dyDescent="0.3">
      <c r="A88" s="84" t="s">
        <v>157</v>
      </c>
      <c r="B88" s="85"/>
      <c r="C88" s="55">
        <v>0</v>
      </c>
      <c r="D88" s="53">
        <f ca="1">((100/H86)*C88)/100</f>
        <v>0</v>
      </c>
      <c r="E88" s="117">
        <f ca="1">(((C88/H86*10)+(C89/H86*15)+(25/(E86+G86+H86)*C90)+(5/(H86)*C91)+(2.5/(H86)*C92)+(2.5/(H86)*C93)+(5/H86*C94)+(10/H86*C95)+(2.5/H86*C96)+(2.5/H86*C97)+(10/H86*C98)+(10/H86*C99))/100)</f>
        <v>0</v>
      </c>
      <c r="F88" s="118"/>
      <c r="G88" s="117" t="str">
        <f ca="1">I85</f>
        <v>Work not yet Started.</v>
      </c>
      <c r="H88" s="118"/>
      <c r="I88" s="33" t="s">
        <v>147</v>
      </c>
      <c r="J88" s="37">
        <f ca="1">H86*50%</f>
        <v>19</v>
      </c>
    </row>
    <row r="89" spans="1:10" ht="20.25" x14ac:dyDescent="0.3">
      <c r="A89" s="84" t="s">
        <v>128</v>
      </c>
      <c r="B89" s="85"/>
      <c r="C89" s="59">
        <v>0</v>
      </c>
      <c r="D89" s="53">
        <f ca="1">((100/H86)*C89)/100</f>
        <v>0</v>
      </c>
      <c r="E89" s="119"/>
      <c r="F89" s="120"/>
      <c r="G89" s="119"/>
      <c r="H89" s="120"/>
      <c r="I89" s="33" t="s">
        <v>148</v>
      </c>
      <c r="J89" s="37">
        <f ca="1">H86</f>
        <v>38</v>
      </c>
    </row>
    <row r="90" spans="1:10" ht="21" customHeight="1" x14ac:dyDescent="0.35">
      <c r="A90" s="84" t="s">
        <v>158</v>
      </c>
      <c r="B90" s="85"/>
      <c r="C90" s="55">
        <v>0</v>
      </c>
      <c r="D90" s="53">
        <f ca="1">((100/(E86+G86+H86))*C90)/100</f>
        <v>0</v>
      </c>
      <c r="E90" s="119"/>
      <c r="F90" s="120"/>
      <c r="G90" s="119"/>
      <c r="H90" s="120"/>
      <c r="I90" s="33" t="s">
        <v>149</v>
      </c>
      <c r="J90" s="38">
        <f ca="1">(IF(D86&gt;1,(H86/(D86+2)),H86*0.2))</f>
        <v>7.6000000000000005</v>
      </c>
    </row>
    <row r="91" spans="1:10" ht="21" customHeight="1" x14ac:dyDescent="0.35">
      <c r="A91" s="84" t="s">
        <v>159</v>
      </c>
      <c r="B91" s="85"/>
      <c r="C91" s="55">
        <v>0</v>
      </c>
      <c r="D91" s="53">
        <f ca="1">((100/H86)*C91)/100</f>
        <v>0</v>
      </c>
      <c r="E91" s="119"/>
      <c r="F91" s="120"/>
      <c r="G91" s="119"/>
      <c r="H91" s="120"/>
      <c r="I91" s="33" t="s">
        <v>150</v>
      </c>
      <c r="J91" s="38">
        <f ca="1">(IF(D86&gt;1,(H86/(D86+2)+J90),H86*0.2+J90))</f>
        <v>15.200000000000001</v>
      </c>
    </row>
    <row r="92" spans="1:10" ht="21" customHeight="1" x14ac:dyDescent="0.35">
      <c r="A92" s="84" t="s">
        <v>160</v>
      </c>
      <c r="B92" s="85"/>
      <c r="C92" s="55">
        <v>0</v>
      </c>
      <c r="D92" s="53">
        <f ca="1">((100/H86)*C92)/100</f>
        <v>0</v>
      </c>
      <c r="E92" s="119"/>
      <c r="F92" s="120"/>
      <c r="G92" s="119"/>
      <c r="H92" s="120"/>
      <c r="I92" s="33" t="s">
        <v>161</v>
      </c>
      <c r="J92" s="38">
        <f>(IF(D86&gt;1,(H86/(D86+2)+J91),0))</f>
        <v>0</v>
      </c>
    </row>
    <row r="93" spans="1:10" ht="21" customHeight="1" x14ac:dyDescent="0.35">
      <c r="A93" s="84" t="s">
        <v>281</v>
      </c>
      <c r="B93" s="85"/>
      <c r="C93" s="55">
        <v>0</v>
      </c>
      <c r="D93" s="53">
        <f ca="1">((100/H86)*C93)/100</f>
        <v>0</v>
      </c>
      <c r="E93" s="119"/>
      <c r="F93" s="120"/>
      <c r="G93" s="119"/>
      <c r="H93" s="120"/>
      <c r="I93" s="33" t="s">
        <v>162</v>
      </c>
      <c r="J93" s="38">
        <f>(IF(D86&gt;2,(H86/(D86+2)+J92),0))</f>
        <v>0</v>
      </c>
    </row>
    <row r="94" spans="1:10" ht="63" customHeight="1" x14ac:dyDescent="0.35">
      <c r="A94" s="84" t="s">
        <v>282</v>
      </c>
      <c r="B94" s="85"/>
      <c r="C94" s="55">
        <v>0</v>
      </c>
      <c r="D94" s="53">
        <f ca="1">((100/(H86))*C94)/100</f>
        <v>0</v>
      </c>
      <c r="E94" s="119"/>
      <c r="F94" s="120"/>
      <c r="G94" s="119"/>
      <c r="H94" s="120"/>
      <c r="I94" s="33" t="s">
        <v>164</v>
      </c>
      <c r="J94" s="39">
        <f>(IF(D86&gt;3,(H86/(D86+2)+J93),0))</f>
        <v>0</v>
      </c>
    </row>
    <row r="95" spans="1:10" ht="21" customHeight="1" x14ac:dyDescent="0.35">
      <c r="A95" s="84" t="s">
        <v>163</v>
      </c>
      <c r="B95" s="85"/>
      <c r="C95" s="55">
        <v>0</v>
      </c>
      <c r="D95" s="53">
        <f ca="1">((100/(H86))*C95)/100</f>
        <v>0</v>
      </c>
      <c r="E95" s="119"/>
      <c r="F95" s="120"/>
      <c r="G95" s="119"/>
      <c r="H95" s="120"/>
      <c r="I95" s="33" t="s">
        <v>165</v>
      </c>
      <c r="J95" s="38">
        <f>(IF(D86&gt;4,(H86/(D86+2)+J94),0))</f>
        <v>0</v>
      </c>
    </row>
    <row r="96" spans="1:10" ht="21" customHeight="1" x14ac:dyDescent="0.35">
      <c r="A96" s="84" t="s">
        <v>283</v>
      </c>
      <c r="B96" s="85"/>
      <c r="C96" s="55">
        <v>0</v>
      </c>
      <c r="D96" s="53">
        <f ca="1">((100/H86)*C96)/100</f>
        <v>0</v>
      </c>
      <c r="E96" s="119"/>
      <c r="F96" s="120"/>
      <c r="G96" s="119"/>
      <c r="H96" s="120"/>
      <c r="I96" s="33" t="s">
        <v>151</v>
      </c>
      <c r="J96" s="38">
        <f ca="1">(IF(D86=1,(H86/(D86+3)+J91),IF(D86=0,(H86*0.3+J91),IF(D86&gt;1,0))))</f>
        <v>24.700000000000003</v>
      </c>
    </row>
    <row r="97" spans="1:11" ht="21.75" thickBot="1" x14ac:dyDescent="0.4">
      <c r="A97" s="84" t="s">
        <v>284</v>
      </c>
      <c r="B97" s="85"/>
      <c r="C97" s="55">
        <v>0</v>
      </c>
      <c r="D97" s="53">
        <f ca="1">((100/H86)*C97)/100</f>
        <v>0</v>
      </c>
      <c r="E97" s="119"/>
      <c r="F97" s="120"/>
      <c r="G97" s="119"/>
      <c r="H97" s="120"/>
      <c r="I97" s="35" t="s">
        <v>152</v>
      </c>
      <c r="J97" s="40">
        <f ca="1">(IF(D86&gt;1.5,(H86/(D86+2)+J91+MAX(0,J92-J91)+MAX(0,J93-J92)+MAX(0,J94-J93)+MAX(0,J95-J94)+MAX(0,J96-J95)),IF(D86=1,(H86/(D86+3)+J96),IF(D86=0,H86*0.3+J96))))</f>
        <v>34.200000000000003</v>
      </c>
    </row>
    <row r="98" spans="1:11" ht="20.25" customHeight="1" x14ac:dyDescent="0.25">
      <c r="A98" s="84" t="s">
        <v>166</v>
      </c>
      <c r="B98" s="85"/>
      <c r="C98" s="55">
        <v>0</v>
      </c>
      <c r="D98" s="53">
        <f ca="1">((100/(H86))*C98)/100</f>
        <v>0</v>
      </c>
      <c r="E98" s="119"/>
      <c r="F98" s="120"/>
      <c r="G98" s="119"/>
      <c r="H98" s="120"/>
    </row>
    <row r="99" spans="1:11" ht="20.25" x14ac:dyDescent="0.25">
      <c r="A99" s="84" t="s">
        <v>167</v>
      </c>
      <c r="B99" s="85"/>
      <c r="C99" s="55">
        <v>0</v>
      </c>
      <c r="D99" s="53">
        <f ca="1">((100/(H86))*C99)/100</f>
        <v>0</v>
      </c>
      <c r="E99" s="121"/>
      <c r="F99" s="122"/>
      <c r="G99" s="121"/>
      <c r="H99" s="122"/>
    </row>
    <row r="100" spans="1:11" ht="36.75" customHeight="1" x14ac:dyDescent="0.3">
      <c r="A100" s="89" t="s">
        <v>153</v>
      </c>
      <c r="B100" s="90"/>
      <c r="C100" s="90"/>
      <c r="D100" s="90"/>
      <c r="E100" s="90"/>
      <c r="F100" s="90"/>
      <c r="G100" s="91">
        <f ca="1">AVERAGE(E56,E72,E88)</f>
        <v>1.6666666666666666E-2</v>
      </c>
      <c r="H100" s="92"/>
      <c r="I100" s="33"/>
      <c r="J100" s="34"/>
      <c r="K100" s="34"/>
    </row>
    <row r="101" spans="1:11" ht="20.25" x14ac:dyDescent="0.25">
      <c r="A101" s="99" t="s">
        <v>75</v>
      </c>
      <c r="B101" s="100"/>
      <c r="C101" s="100"/>
      <c r="D101" s="100"/>
      <c r="E101" s="100"/>
      <c r="F101" s="100"/>
      <c r="G101" s="100"/>
      <c r="H101" s="101"/>
    </row>
    <row r="102" spans="1:11" ht="60.75" x14ac:dyDescent="0.25">
      <c r="A102" s="161" t="s">
        <v>76</v>
      </c>
      <c r="B102" s="162"/>
      <c r="C102" s="162"/>
      <c r="D102" s="163"/>
      <c r="E102" s="12" t="s">
        <v>132</v>
      </c>
      <c r="F102" s="17" t="s">
        <v>168</v>
      </c>
      <c r="G102" s="130" t="s">
        <v>183</v>
      </c>
      <c r="H102" s="130"/>
    </row>
    <row r="103" spans="1:11" ht="60.75" x14ac:dyDescent="0.25">
      <c r="A103" s="164" t="s">
        <v>179</v>
      </c>
      <c r="B103" s="96"/>
      <c r="C103" s="96"/>
      <c r="D103" s="97"/>
      <c r="E103" s="14" t="s">
        <v>278</v>
      </c>
      <c r="F103" s="17" t="s">
        <v>180</v>
      </c>
      <c r="G103" s="72" t="s">
        <v>169</v>
      </c>
      <c r="H103" s="72"/>
    </row>
    <row r="104" spans="1:11" ht="26.25" customHeight="1" x14ac:dyDescent="0.25">
      <c r="A104" s="171" t="s">
        <v>79</v>
      </c>
      <c r="B104" s="172"/>
      <c r="C104" s="172"/>
      <c r="D104" s="173"/>
      <c r="E104" s="14">
        <v>800000</v>
      </c>
      <c r="F104" s="3" t="s">
        <v>126</v>
      </c>
      <c r="G104" s="93" t="s">
        <v>133</v>
      </c>
      <c r="H104" s="94"/>
    </row>
    <row r="105" spans="1:11" ht="20.25" hidden="1" x14ac:dyDescent="0.25">
      <c r="A105" s="71" t="s">
        <v>116</v>
      </c>
      <c r="B105" s="71"/>
      <c r="C105" s="71"/>
      <c r="D105" s="2" t="s">
        <v>4</v>
      </c>
      <c r="E105" s="14" t="s">
        <v>117</v>
      </c>
      <c r="F105" s="17" t="s">
        <v>118</v>
      </c>
      <c r="G105" s="72" t="s">
        <v>98</v>
      </c>
      <c r="H105" s="72"/>
    </row>
    <row r="106" spans="1:11" ht="60.75" hidden="1" x14ac:dyDescent="0.25">
      <c r="A106" s="71" t="s">
        <v>119</v>
      </c>
      <c r="B106" s="71"/>
      <c r="C106" s="71"/>
      <c r="D106" s="2" t="s">
        <v>4</v>
      </c>
      <c r="E106" s="14" t="s">
        <v>120</v>
      </c>
      <c r="F106" s="17" t="s">
        <v>121</v>
      </c>
      <c r="G106" s="72" t="s">
        <v>122</v>
      </c>
      <c r="H106" s="72"/>
    </row>
    <row r="107" spans="1:11" ht="20.25" hidden="1" x14ac:dyDescent="0.25">
      <c r="A107" s="71" t="s">
        <v>78</v>
      </c>
      <c r="B107" s="71"/>
      <c r="C107" s="71"/>
      <c r="D107" s="2" t="s">
        <v>4</v>
      </c>
      <c r="E107" s="14" t="s">
        <v>100</v>
      </c>
      <c r="F107" s="17" t="s">
        <v>77</v>
      </c>
      <c r="G107" s="67" t="s">
        <v>100</v>
      </c>
      <c r="H107" s="68"/>
    </row>
    <row r="108" spans="1:11" ht="20.25" hidden="1" x14ac:dyDescent="0.25">
      <c r="A108" s="71" t="s">
        <v>123</v>
      </c>
      <c r="B108" s="71"/>
      <c r="C108" s="71"/>
      <c r="D108" s="2" t="s">
        <v>4</v>
      </c>
      <c r="E108" s="14" t="s">
        <v>99</v>
      </c>
      <c r="F108" s="17" t="s">
        <v>79</v>
      </c>
      <c r="G108" s="72" t="s">
        <v>115</v>
      </c>
      <c r="H108" s="72"/>
    </row>
    <row r="109" spans="1:11" ht="20.25" hidden="1" x14ac:dyDescent="0.25">
      <c r="A109" s="71" t="s">
        <v>124</v>
      </c>
      <c r="B109" s="71"/>
      <c r="C109" s="71"/>
      <c r="D109" s="2" t="s">
        <v>4</v>
      </c>
      <c r="E109" s="15" t="s">
        <v>108</v>
      </c>
      <c r="F109" s="17" t="s">
        <v>125</v>
      </c>
      <c r="G109" s="105" t="s">
        <v>108</v>
      </c>
      <c r="H109" s="105"/>
    </row>
    <row r="110" spans="1:11" ht="18" hidden="1" customHeight="1" x14ac:dyDescent="0.25">
      <c r="A110" s="102" t="s">
        <v>126</v>
      </c>
      <c r="B110" s="102"/>
      <c r="C110" s="102"/>
      <c r="D110" s="3" t="s">
        <v>4</v>
      </c>
      <c r="E110" s="8"/>
      <c r="F110" s="3" t="s">
        <v>126</v>
      </c>
      <c r="G110" s="103" t="s">
        <v>108</v>
      </c>
      <c r="H110" s="104"/>
    </row>
    <row r="111" spans="1:11" ht="20.25" x14ac:dyDescent="0.25">
      <c r="A111" s="99" t="s">
        <v>74</v>
      </c>
      <c r="B111" s="100"/>
      <c r="C111" s="100"/>
      <c r="D111" s="100"/>
      <c r="E111" s="100"/>
      <c r="F111" s="100"/>
      <c r="G111" s="100"/>
      <c r="H111" s="101"/>
    </row>
    <row r="112" spans="1:11" ht="20.25" x14ac:dyDescent="0.25">
      <c r="A112" s="95" t="s">
        <v>9</v>
      </c>
      <c r="B112" s="96"/>
      <c r="C112" s="96"/>
      <c r="D112" s="96"/>
      <c r="E112" s="96"/>
      <c r="F112" s="97"/>
      <c r="G112" s="169">
        <f>64240/10.764</f>
        <v>5968.0416202155338</v>
      </c>
      <c r="H112" s="170"/>
    </row>
    <row r="113" spans="1:150 16226:16383" ht="20.25" x14ac:dyDescent="0.25">
      <c r="A113" s="95" t="s">
        <v>30</v>
      </c>
      <c r="B113" s="96"/>
      <c r="C113" s="96"/>
      <c r="D113" s="96"/>
      <c r="E113" s="96"/>
      <c r="F113" s="97"/>
      <c r="G113" s="98">
        <f>132680/10.764</f>
        <v>12326.27276105537</v>
      </c>
      <c r="H113" s="98"/>
    </row>
    <row r="114" spans="1:150 16226:16383" ht="20.25" x14ac:dyDescent="0.25">
      <c r="A114" s="95" t="s">
        <v>134</v>
      </c>
      <c r="B114" s="96"/>
      <c r="C114" s="96"/>
      <c r="D114" s="96"/>
      <c r="E114" s="96"/>
      <c r="F114" s="97"/>
      <c r="G114" s="98">
        <f>G112*0.8</f>
        <v>4774.4332961724276</v>
      </c>
      <c r="H114" s="98"/>
    </row>
    <row r="115" spans="1:150 16226:16383" ht="20.25" x14ac:dyDescent="0.25">
      <c r="A115" s="145" t="s">
        <v>83</v>
      </c>
      <c r="B115" s="146"/>
      <c r="C115" s="146"/>
      <c r="D115" s="146"/>
      <c r="E115" s="146"/>
      <c r="F115" s="146"/>
      <c r="G115" s="146"/>
      <c r="H115" s="147"/>
    </row>
    <row r="116" spans="1:150 16226:16383" s="9" customFormat="1" ht="40.5" x14ac:dyDescent="0.25">
      <c r="A116" s="76" t="s">
        <v>175</v>
      </c>
      <c r="B116" s="77"/>
      <c r="C116" s="76" t="s">
        <v>176</v>
      </c>
      <c r="D116" s="77"/>
      <c r="E116" s="43" t="s">
        <v>177</v>
      </c>
      <c r="F116" s="50" t="s">
        <v>174</v>
      </c>
      <c r="G116" s="76" t="s">
        <v>189</v>
      </c>
      <c r="H116" s="77"/>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row>
    <row r="117" spans="1:150 16226:16383" s="9" customFormat="1" ht="20.25" x14ac:dyDescent="0.25">
      <c r="A117" s="78" t="s">
        <v>274</v>
      </c>
      <c r="B117" s="79"/>
      <c r="C117" s="78" t="s">
        <v>96</v>
      </c>
      <c r="D117" s="79"/>
      <c r="E117" s="44" t="s">
        <v>251</v>
      </c>
      <c r="F117" s="51">
        <f>COUNT(E131:E134)</f>
        <v>4</v>
      </c>
      <c r="G117" s="78">
        <f>SUM(E131:E134)</f>
        <v>5173.3936799999992</v>
      </c>
      <c r="H117" s="79"/>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row>
    <row r="118" spans="1:150 16226:16383" s="9" customFormat="1" ht="20.25" x14ac:dyDescent="0.25">
      <c r="A118" s="78" t="s">
        <v>272</v>
      </c>
      <c r="B118" s="79"/>
      <c r="C118" s="78" t="s">
        <v>96</v>
      </c>
      <c r="D118" s="79"/>
      <c r="E118" s="44" t="s">
        <v>251</v>
      </c>
      <c r="F118" s="51">
        <f>COUNT(E274)</f>
        <v>1</v>
      </c>
      <c r="G118" s="78">
        <f>SUM(E274)</f>
        <v>2913.8147999999997</v>
      </c>
      <c r="H118" s="79"/>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9" customFormat="1" ht="20.25" x14ac:dyDescent="0.25">
      <c r="A119" s="76" t="s">
        <v>178</v>
      </c>
      <c r="B119" s="77"/>
      <c r="C119" s="76" t="s">
        <v>108</v>
      </c>
      <c r="D119" s="77"/>
      <c r="E119" s="43" t="s">
        <v>108</v>
      </c>
      <c r="F119" s="50">
        <f>SUM(F117:F118)</f>
        <v>5</v>
      </c>
      <c r="G119" s="76">
        <f>SUM(G117:H118)</f>
        <v>8087.2084799999993</v>
      </c>
      <c r="H119" s="77" t="e">
        <f>SUM(#REF!)</f>
        <v>#REF!</v>
      </c>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9" customFormat="1" ht="40.5" x14ac:dyDescent="0.25">
      <c r="A120" s="76" t="s">
        <v>273</v>
      </c>
      <c r="B120" s="77"/>
      <c r="C120" s="76" t="s">
        <v>176</v>
      </c>
      <c r="D120" s="77"/>
      <c r="E120" s="43" t="s">
        <v>177</v>
      </c>
      <c r="F120" s="50" t="s">
        <v>174</v>
      </c>
      <c r="G120" s="76" t="s">
        <v>189</v>
      </c>
      <c r="H120" s="77"/>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9" customFormat="1" ht="20.25" x14ac:dyDescent="0.25">
      <c r="A121" s="78" t="s">
        <v>274</v>
      </c>
      <c r="B121" s="79"/>
      <c r="C121" s="78" t="s">
        <v>96</v>
      </c>
      <c r="D121" s="79"/>
      <c r="E121" s="44" t="s">
        <v>224</v>
      </c>
      <c r="F121" s="51">
        <f>COUNT(E137:E141)+COUNT(E143:E147)+COUNT(E149:E153)+COUNT(E155:E159)+COUNT(E161:E165)+COUNT(E167:E171)+COUNT(E173:E176)+COUNT(E178:E182)+COUNT(E184:E187)+COUNT(E189:E192)+COUNT(E194:E201)+COUNT(E203:E210)*2+COUNT(E212:E213,E216:E219)+COUNT(E221:E228)+COUNT(E230:E237)*17+COUNT(E239:E240,E243:E246)*2</f>
        <v>233</v>
      </c>
      <c r="G121" s="78">
        <f>SUM(E137:E141)+SUM(E143:E147)+SUM(E149:E153)+SUM(E155:E159)+SUM(E161:E165)+SUM(E167:E171)+SUM(E173:E176)+SUM(E178:E182)+SUM(E184:E187)+SUM(E189:E192)+SUM(E194:E201)+SUM(E203:E210)*2+SUM(E212:E213,E216:E219)+SUM(E221:E228)+SUM(E230:E237)*17+SUM(E239:E240,E243:E246)*2</f>
        <v>124580.81376</v>
      </c>
      <c r="H121" s="79"/>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9" customFormat="1" ht="20.25" customHeight="1" x14ac:dyDescent="0.25">
      <c r="A122" s="78" t="s">
        <v>275</v>
      </c>
      <c r="B122" s="79"/>
      <c r="C122" s="78" t="s">
        <v>96</v>
      </c>
      <c r="D122" s="79"/>
      <c r="E122" s="44" t="s">
        <v>224</v>
      </c>
      <c r="F122" s="51">
        <f>COUNT(E252:E253)*7+COUNT(E260)+COUNT(E264:E265)+COUNT(E269:E270)</f>
        <v>19</v>
      </c>
      <c r="G122" s="78">
        <f>SUM(E252:E253)*7+SUM(E260)+SUM(E264:E265)+SUM(E269:E270)</f>
        <v>8710.3364399999991</v>
      </c>
      <c r="H122" s="79"/>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9" customFormat="1" ht="20.25" x14ac:dyDescent="0.25">
      <c r="A123" s="78" t="s">
        <v>272</v>
      </c>
      <c r="B123" s="79"/>
      <c r="C123" s="78" t="s">
        <v>96</v>
      </c>
      <c r="D123" s="79"/>
      <c r="E123" s="44" t="s">
        <v>224</v>
      </c>
      <c r="F123" s="51">
        <f>COUNT(E277:E278,E283:E284)*7+COUNT(E286:E287)+COUNT(E295:E296,E301:E302)+COUNT(E304:E305,E310:E311)+COUNT(E313:E320)*3+COUNT(E322:E329)</f>
        <v>70</v>
      </c>
      <c r="G123" s="78">
        <f>SUM(E277:E278,E283:E284)*7+SUM(E286:E287)+SUM(E295:E296,E301:E302)+SUM(E304:E305,E310:E311)+SUM(E313:E320)*3+SUM(E322:E329)</f>
        <v>36887.797439999995</v>
      </c>
      <c r="H123" s="79"/>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9" customFormat="1" ht="20.25" x14ac:dyDescent="0.25">
      <c r="A124" s="76" t="s">
        <v>178</v>
      </c>
      <c r="B124" s="77"/>
      <c r="C124" s="76" t="s">
        <v>108</v>
      </c>
      <c r="D124" s="77"/>
      <c r="E124" s="43" t="s">
        <v>108</v>
      </c>
      <c r="F124" s="50">
        <f>SUM(F121:F123)</f>
        <v>322</v>
      </c>
      <c r="G124" s="76">
        <f>SUM(G121:H123)</f>
        <v>170178.94764</v>
      </c>
      <c r="H124" s="77">
        <f>SUM(H121:H122)</f>
        <v>0</v>
      </c>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9" customFormat="1" ht="20.25" x14ac:dyDescent="0.25">
      <c r="A125" s="76" t="s">
        <v>266</v>
      </c>
      <c r="B125" s="77"/>
      <c r="C125" s="76" t="s">
        <v>108</v>
      </c>
      <c r="D125" s="77"/>
      <c r="E125" s="43" t="s">
        <v>108</v>
      </c>
      <c r="F125" s="50">
        <f>F119+F124</f>
        <v>327</v>
      </c>
      <c r="G125" s="76">
        <f>G119+G124</f>
        <v>178266.15612</v>
      </c>
      <c r="H125" s="77">
        <f>SUM(H122:H123)</f>
        <v>0</v>
      </c>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ht="20.25" x14ac:dyDescent="0.25">
      <c r="A126" s="135" t="s">
        <v>173</v>
      </c>
      <c r="B126" s="136"/>
      <c r="C126" s="136"/>
      <c r="D126" s="136"/>
      <c r="E126" s="136"/>
      <c r="F126" s="136"/>
      <c r="G126" s="136"/>
      <c r="H126" s="147"/>
    </row>
    <row r="127" spans="1:150 16226:16383" ht="66" customHeight="1" x14ac:dyDescent="0.25">
      <c r="A127" s="81" t="s">
        <v>101</v>
      </c>
      <c r="B127" s="82"/>
      <c r="C127" s="80" t="s">
        <v>102</v>
      </c>
      <c r="D127" s="80"/>
      <c r="E127" s="45" t="s">
        <v>190</v>
      </c>
      <c r="F127" s="54" t="s">
        <v>191</v>
      </c>
      <c r="G127" s="45" t="s">
        <v>104</v>
      </c>
      <c r="H127" s="45" t="s">
        <v>103</v>
      </c>
    </row>
    <row r="128" spans="1:150 16226:16383" s="9" customFormat="1" ht="20.25" x14ac:dyDescent="0.25">
      <c r="A128" s="86" t="s">
        <v>271</v>
      </c>
      <c r="B128" s="87"/>
      <c r="C128" s="87"/>
      <c r="D128" s="87"/>
      <c r="E128" s="87"/>
      <c r="F128" s="87"/>
      <c r="G128" s="87"/>
      <c r="H128" s="88"/>
      <c r="I128" s="16">
        <v>10.763999999999999</v>
      </c>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9" customFormat="1" ht="20.25" x14ac:dyDescent="0.25">
      <c r="A129" s="86" t="s">
        <v>225</v>
      </c>
      <c r="B129" s="87"/>
      <c r="C129" s="87"/>
      <c r="D129" s="87"/>
      <c r="E129" s="87"/>
      <c r="F129" s="87"/>
      <c r="G129" s="87"/>
      <c r="H129" s="88"/>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9" customFormat="1" ht="20.25" x14ac:dyDescent="0.25">
      <c r="A130" s="86" t="s">
        <v>226</v>
      </c>
      <c r="B130" s="87"/>
      <c r="C130" s="87"/>
      <c r="D130" s="87"/>
      <c r="E130" s="87"/>
      <c r="F130" s="87"/>
      <c r="G130" s="87"/>
      <c r="H130" s="88"/>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9" customFormat="1" ht="66" customHeight="1" x14ac:dyDescent="0.25">
      <c r="A131" s="69">
        <v>1</v>
      </c>
      <c r="B131" s="70"/>
      <c r="C131" s="83" t="s">
        <v>227</v>
      </c>
      <c r="D131" s="83"/>
      <c r="E131" s="16">
        <f>(270.7)*10.764</f>
        <v>2913.8147999999997</v>
      </c>
      <c r="F131" s="52">
        <v>0</v>
      </c>
      <c r="G131" s="16">
        <v>0</v>
      </c>
      <c r="H131" s="16">
        <f>E131+F131+(IF(G131&lt;101,G131,IF(G131&lt;201,G131/2,IF(G131&lt;=301,G131/3,G131/4))))</f>
        <v>2913.8147999999997</v>
      </c>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9" customFormat="1" ht="20.25" x14ac:dyDescent="0.25">
      <c r="A132" s="69">
        <f>A131+1</f>
        <v>2</v>
      </c>
      <c r="B132" s="70"/>
      <c r="C132" s="83" t="s">
        <v>227</v>
      </c>
      <c r="D132" s="83"/>
      <c r="E132" s="16">
        <f>(66.52)*10.764</f>
        <v>716.02127999999993</v>
      </c>
      <c r="F132" s="52">
        <v>0</v>
      </c>
      <c r="G132" s="16"/>
      <c r="H132" s="16">
        <f>E132+F132+(IF(G132&lt;101,G132,IF(G132&lt;201,G132/2,IF(G132&lt;=301,G132/3,G132/4))))</f>
        <v>716.02127999999993</v>
      </c>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9" customFormat="1" ht="20.25" x14ac:dyDescent="0.25">
      <c r="A133" s="69">
        <f t="shared" ref="A133:A134" si="0">A132+1</f>
        <v>3</v>
      </c>
      <c r="B133" s="70"/>
      <c r="C133" s="83" t="s">
        <v>227</v>
      </c>
      <c r="D133" s="83"/>
      <c r="E133" s="16">
        <f>(76.88)*10.764</f>
        <v>827.53631999999993</v>
      </c>
      <c r="F133" s="52">
        <v>0</v>
      </c>
      <c r="G133" s="16"/>
      <c r="H133" s="16">
        <f>E133+F133+(IF(G133&lt;101,G133,IF(G133&lt;201,G133/2,IF(G133&lt;=301,G133/3,G133/4))))</f>
        <v>827.53631999999993</v>
      </c>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9" customFormat="1" ht="20.25" customHeight="1" x14ac:dyDescent="0.25">
      <c r="A134" s="69">
        <f t="shared" si="0"/>
        <v>4</v>
      </c>
      <c r="B134" s="70"/>
      <c r="C134" s="83" t="s">
        <v>227</v>
      </c>
      <c r="D134" s="83"/>
      <c r="E134" s="16">
        <f>(66.52)*10.764</f>
        <v>716.02127999999993</v>
      </c>
      <c r="F134" s="52">
        <v>0</v>
      </c>
      <c r="G134" s="16"/>
      <c r="H134" s="16">
        <f>E134+F134+(IF(G134&lt;101,G134,IF(G134&lt;201,G134/2,IF(G134&lt;=301,G134/3,G134/4))))</f>
        <v>716.02127999999993</v>
      </c>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9" customFormat="1" ht="20.25" x14ac:dyDescent="0.25">
      <c r="A135" s="86" t="s">
        <v>228</v>
      </c>
      <c r="B135" s="87"/>
      <c r="C135" s="87"/>
      <c r="D135" s="87"/>
      <c r="E135" s="87"/>
      <c r="F135" s="87"/>
      <c r="G135" s="87"/>
      <c r="H135" s="88"/>
      <c r="I135" s="48">
        <v>1</v>
      </c>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9" customFormat="1" ht="20.25" x14ac:dyDescent="0.25">
      <c r="A136" s="73" t="s">
        <v>229</v>
      </c>
      <c r="B136" s="74"/>
      <c r="C136" s="74"/>
      <c r="D136" s="74"/>
      <c r="E136" s="74"/>
      <c r="F136" s="74"/>
      <c r="G136" s="74"/>
      <c r="H136" s="75"/>
      <c r="I136" s="48">
        <v>1</v>
      </c>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9" customFormat="1" ht="20.25" customHeight="1" x14ac:dyDescent="0.25">
      <c r="A137" s="69">
        <f>1</f>
        <v>1</v>
      </c>
      <c r="B137" s="70"/>
      <c r="C137" s="69" t="s">
        <v>230</v>
      </c>
      <c r="D137" s="70"/>
      <c r="E137" s="16">
        <f>(47.76)*10.764</f>
        <v>514.08863999999994</v>
      </c>
      <c r="F137" s="52">
        <v>0</v>
      </c>
      <c r="G137" s="16">
        <v>0</v>
      </c>
      <c r="H137" s="16">
        <f>E137+F137+(IF(G137&lt;101,G137,IF(G137&lt;201,G137/2,IF(G137&lt;=301,G137/3,G137/4))))</f>
        <v>514.08863999999994</v>
      </c>
      <c r="I137" s="49"/>
      <c r="J137" s="1">
        <f>5.35*3.05+2.75*2.15+3.95*3.05+1.25*2.15+2.3*1.25+3.85*1.05+1.25*0.45</f>
        <v>44.444999999999993</v>
      </c>
      <c r="K137" s="1"/>
      <c r="L137" s="1"/>
      <c r="M137" s="1"/>
      <c r="N137" s="1"/>
      <c r="O137" s="1"/>
      <c r="P137" s="1"/>
      <c r="Q137" s="1"/>
      <c r="R137" s="1"/>
      <c r="S137" s="1"/>
      <c r="T137" s="36" t="str">
        <f t="shared" ref="T137:T141" ca="1" si="1">U137&amp;""&amp;",..,"&amp;""&amp;V137</f>
        <v>201,..,201</v>
      </c>
      <c r="U137" s="36">
        <f ca="1">(SUMPRODUCT(MID(0&amp;(LEFT(A136,SUM(LEN(A136)-LEN(SUBSTITUTE(A136,{"0","1","2","3"},""))))), LARGE(INDEX(ISNUMBER(--MID((LEFT(A136,SUM(LEN(A136)-LEN(SUBSTITUTE(A136,{"0","1","2","3"},""))))), ROW(INDIRECT("1:"&amp;LEN((LEFT(A136,SUM(LEN(A136)-LEN(SUBSTITUTE(A136,{"0","1","2","3"},"")))))))), 1)) * ROW(INDIRECT("1:"&amp;LEN((LEFT(A136,SUM(LEN(A136)-LEN(SUBSTITUTE(A136,{"0","1","2","3"},"")))))))), 0), ROW(INDIRECT("1:"&amp;LEN((LEFT(A136,SUM(LEN(A136)-LEN(SUBSTITUTE(A136,{"0","1","2","3"},"")))))))))+1, 1) * 10^ROW(INDIRECT("1:"&amp;LEN((LEFT(A136,SUM(LEN(A136)-LEN(SUBSTITUTE(A136,{"0","1","2","3"},""))))))))/10))*100+1</f>
        <v>201</v>
      </c>
      <c r="V137" s="36">
        <f ca="1">(SUMPRODUCT(MID(0&amp;(--TRIM(RIGHT(SUBSTITUTE(LEFT(A136,_xlfn.AGGREGATE(16,6,FIND({0,1,2,3,4,5,6,7,8,9},A136,ROW(INDIRECT("1:"&amp;LEN(A136)))),1))," ",REPT(" ",LEN(A136))),LEN(A136)))), LARGE(INDEX(ISNUMBER(--MID((--TRIM(RIGHT(SUBSTITUTE(LEFT(A136,_xlfn.AGGREGATE(16,6,FIND({0,1,2,3,4,5,6,7,8,9},A136,ROW(INDIRECT("1:"&amp;LEN(A136)))),1))," ",REPT(" ",LEN(A136))),LEN(A136)))), ROW(INDIRECT("1:"&amp;LEN((--TRIM(RIGHT(SUBSTITUTE(LEFT(A136,_xlfn.AGGREGATE(16,6,FIND({0,1,2,3,4,5,6,7,8,9},A136,ROW(INDIRECT("1:"&amp;LEN(A136)))),1))," ",REPT(" ",LEN(A136))),LEN(A136))))))), 1)) * ROW(INDIRECT("1:"&amp;LEN((--TRIM(RIGHT(SUBSTITUTE(LEFT(A136,_xlfn.AGGREGATE(16,6,FIND({0,1,2,3,4,5,6,7,8,9},A136,ROW(INDIRECT("1:"&amp;LEN(A136)))),1))," ",REPT(" ",LEN(A136))),LEN(A136))))))), 0), ROW(INDIRECT("1:"&amp;LEN((--TRIM(RIGHT(SUBSTITUTE(LEFT(A136,_xlfn.AGGREGATE(16,6,FIND({0,1,2,3,4,5,6,7,8,9},A136,ROW(INDIRECT("1:"&amp;LEN(A136)))),1))," ",REPT(" ",LEN(A136))),LEN(A136))))))))+1, 1) * 10^ROW(INDIRECT("1:"&amp;LEN((--TRIM(RIGHT(SUBSTITUTE(LEFT(A136,_xlfn.AGGREGATE(16,6,FIND({0,1,2,3,4,5,6,7,8,9},A136,ROW(INDIRECT("1:"&amp;LEN(A136)))),1))," ",REPT(" ",LEN(A136))),LEN(A136)))))))/10))*100+1</f>
        <v>201</v>
      </c>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9" customFormat="1" ht="20.25" customHeight="1" x14ac:dyDescent="0.25">
      <c r="A138" s="69">
        <f>A137+1</f>
        <v>2</v>
      </c>
      <c r="B138" s="70"/>
      <c r="C138" s="69" t="s">
        <v>231</v>
      </c>
      <c r="D138" s="70"/>
      <c r="E138" s="16">
        <f>(59.65)*10.764</f>
        <v>642.07259999999997</v>
      </c>
      <c r="F138" s="52">
        <v>0</v>
      </c>
      <c r="G138" s="16">
        <v>0</v>
      </c>
      <c r="H138" s="16">
        <f>E138+F138+(IF(G138&lt;101,G138,IF(G138&lt;201,G138/2,IF(G138&lt;=301,G138/3,G138/4))))</f>
        <v>642.07259999999997</v>
      </c>
      <c r="I138" s="48"/>
      <c r="J138" s="1"/>
      <c r="K138" s="1"/>
      <c r="L138" s="1"/>
      <c r="M138" s="1"/>
      <c r="N138" s="1"/>
      <c r="O138" s="1"/>
      <c r="P138" s="1"/>
      <c r="Q138" s="1"/>
      <c r="R138" s="1"/>
      <c r="S138" s="1"/>
      <c r="T138" s="36" t="str">
        <f t="shared" ca="1" si="1"/>
        <v>202,..,202</v>
      </c>
      <c r="U138" s="36">
        <f ca="1">U137+1</f>
        <v>202</v>
      </c>
      <c r="V138" s="36">
        <f ca="1">V137+1</f>
        <v>202</v>
      </c>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9" customFormat="1" ht="20.25" customHeight="1" x14ac:dyDescent="0.25">
      <c r="A139" s="69">
        <f t="shared" ref="A139:A141" si="2">A138+1</f>
        <v>3</v>
      </c>
      <c r="B139" s="70"/>
      <c r="C139" s="69" t="s">
        <v>230</v>
      </c>
      <c r="D139" s="70"/>
      <c r="E139" s="16">
        <f>(42.59)*10.764</f>
        <v>458.43876</v>
      </c>
      <c r="F139" s="52">
        <v>0</v>
      </c>
      <c r="G139" s="16">
        <v>0</v>
      </c>
      <c r="H139" s="16">
        <f>E139+F139+(IF(G139&lt;101,G139,IF(G139&lt;201,G139/2,IF(G139&lt;=301,G139/3,G139/4))))</f>
        <v>458.43876</v>
      </c>
      <c r="I139" s="49"/>
      <c r="J139" s="1">
        <f>3.05*5+2.15*2.45+3.05*3.65+0.5*1.05+2.1*1.2+2.1*1.2+1.95*1.05</f>
        <v>39.262500000000003</v>
      </c>
      <c r="K139" s="1"/>
      <c r="L139" s="1"/>
      <c r="M139" s="1"/>
      <c r="N139" s="1"/>
      <c r="O139" s="1"/>
      <c r="P139" s="1"/>
      <c r="Q139" s="1"/>
      <c r="R139" s="1"/>
      <c r="S139" s="1"/>
      <c r="T139" s="36" t="str">
        <f t="shared" ca="1" si="1"/>
        <v>203,..,203</v>
      </c>
      <c r="U139" s="36">
        <f t="shared" ref="U139:U141" ca="1" si="3">U138+1</f>
        <v>203</v>
      </c>
      <c r="V139" s="36">
        <f t="shared" ref="V139:V141" ca="1" si="4">V138+1</f>
        <v>203</v>
      </c>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9" customFormat="1" ht="20.25" customHeight="1" x14ac:dyDescent="0.25">
      <c r="A140" s="69">
        <f t="shared" si="2"/>
        <v>4</v>
      </c>
      <c r="B140" s="70"/>
      <c r="C140" s="69" t="s">
        <v>230</v>
      </c>
      <c r="D140" s="70"/>
      <c r="E140" s="16">
        <f>(42.59)*10.764</f>
        <v>458.43876</v>
      </c>
      <c r="F140" s="52">
        <v>0</v>
      </c>
      <c r="G140" s="16">
        <v>0</v>
      </c>
      <c r="H140" s="16">
        <f>E140+F140+(IF(G140&lt;101,G140,IF(G140&lt;201,G140/2,IF(G140&lt;=301,G140/3,G140/4))))</f>
        <v>458.43876</v>
      </c>
      <c r="I140" s="48"/>
      <c r="J140" s="1"/>
      <c r="K140" s="1"/>
      <c r="L140" s="1"/>
      <c r="M140" s="1"/>
      <c r="N140" s="1"/>
      <c r="O140" s="1"/>
      <c r="P140" s="1"/>
      <c r="Q140" s="1"/>
      <c r="R140" s="1"/>
      <c r="S140" s="1"/>
      <c r="T140" s="36" t="str">
        <f t="shared" ca="1" si="1"/>
        <v>204,..,204</v>
      </c>
      <c r="U140" s="36">
        <f t="shared" ca="1" si="3"/>
        <v>204</v>
      </c>
      <c r="V140" s="36">
        <f t="shared" ca="1" si="4"/>
        <v>204</v>
      </c>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9" customFormat="1" ht="20.25" customHeight="1" x14ac:dyDescent="0.25">
      <c r="A141" s="69">
        <f t="shared" si="2"/>
        <v>5</v>
      </c>
      <c r="B141" s="70"/>
      <c r="C141" s="69" t="s">
        <v>232</v>
      </c>
      <c r="D141" s="70"/>
      <c r="E141" s="16">
        <f>(53.45)*10.764</f>
        <v>575.33579999999995</v>
      </c>
      <c r="F141" s="52">
        <v>0</v>
      </c>
      <c r="G141" s="16">
        <v>0</v>
      </c>
      <c r="H141" s="16">
        <f>E141+F141+(IF(G141&lt;101,G141,IF(G141&lt;201,G141/2,IF(G141&lt;=301,G141/3,G141/4))))</f>
        <v>575.33579999999995</v>
      </c>
      <c r="I141" s="48"/>
      <c r="J141" s="1"/>
      <c r="K141" s="1"/>
      <c r="L141" s="1"/>
      <c r="M141" s="1"/>
      <c r="N141" s="1"/>
      <c r="O141" s="1"/>
      <c r="P141" s="1"/>
      <c r="Q141" s="1"/>
      <c r="R141" s="1"/>
      <c r="S141" s="1"/>
      <c r="T141" s="36" t="str">
        <f t="shared" ca="1" si="1"/>
        <v>205,..,205</v>
      </c>
      <c r="U141" s="36">
        <f t="shared" ca="1" si="3"/>
        <v>205</v>
      </c>
      <c r="V141" s="36">
        <f t="shared" ca="1" si="4"/>
        <v>205</v>
      </c>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9" customFormat="1" ht="20.25" x14ac:dyDescent="0.25">
      <c r="A142" s="73" t="s">
        <v>242</v>
      </c>
      <c r="B142" s="74"/>
      <c r="C142" s="74"/>
      <c r="D142" s="74"/>
      <c r="E142" s="74"/>
      <c r="F142" s="74"/>
      <c r="G142" s="74"/>
      <c r="H142" s="75"/>
      <c r="I142" s="48">
        <v>1</v>
      </c>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9" customFormat="1" ht="20.25" customHeight="1" x14ac:dyDescent="0.25">
      <c r="A143" s="69">
        <f>1</f>
        <v>1</v>
      </c>
      <c r="B143" s="70"/>
      <c r="C143" s="69" t="s">
        <v>230</v>
      </c>
      <c r="D143" s="70"/>
      <c r="E143" s="16">
        <f>(47.76)*10.764</f>
        <v>514.08863999999994</v>
      </c>
      <c r="F143" s="52">
        <v>0</v>
      </c>
      <c r="G143" s="16">
        <v>0</v>
      </c>
      <c r="H143" s="16">
        <f>E143+F143+(IF(G143&lt;101,G143,IF(G143&lt;201,G143/2,IF(G143&lt;=301,G143/3,G143/4))))</f>
        <v>514.08863999999994</v>
      </c>
      <c r="I143" s="48"/>
      <c r="J143" s="1"/>
      <c r="K143" s="1"/>
      <c r="L143" s="1"/>
      <c r="M143" s="1"/>
      <c r="N143" s="1"/>
      <c r="O143" s="1"/>
      <c r="P143" s="1"/>
      <c r="Q143" s="1"/>
      <c r="R143" s="1"/>
      <c r="S143" s="1"/>
      <c r="T143" s="36" t="str">
        <f t="shared" ref="T143:T147" ca="1" si="5">U143&amp;""&amp;",..,"&amp;""&amp;V143</f>
        <v>301,..,301</v>
      </c>
      <c r="U143" s="36">
        <f ca="1">(SUMPRODUCT(MID(0&amp;(LEFT(A142,SUM(LEN(A142)-LEN(SUBSTITUTE(A142,{"0","1","2","3"},""))))), LARGE(INDEX(ISNUMBER(--MID((LEFT(A142,SUM(LEN(A142)-LEN(SUBSTITUTE(A142,{"0","1","2","3"},""))))), ROW(INDIRECT("1:"&amp;LEN((LEFT(A142,SUM(LEN(A142)-LEN(SUBSTITUTE(A142,{"0","1","2","3"},"")))))))), 1)) * ROW(INDIRECT("1:"&amp;LEN((LEFT(A142,SUM(LEN(A142)-LEN(SUBSTITUTE(A142,{"0","1","2","3"},"")))))))), 0), ROW(INDIRECT("1:"&amp;LEN((LEFT(A142,SUM(LEN(A142)-LEN(SUBSTITUTE(A142,{"0","1","2","3"},"")))))))))+1, 1) * 10^ROW(INDIRECT("1:"&amp;LEN((LEFT(A142,SUM(LEN(A142)-LEN(SUBSTITUTE(A142,{"0","1","2","3"},""))))))))/10))*100+1</f>
        <v>301</v>
      </c>
      <c r="V143" s="36">
        <f ca="1">(SUMPRODUCT(MID(0&amp;(--TRIM(RIGHT(SUBSTITUTE(LEFT(A142,_xlfn.AGGREGATE(16,6,FIND({0,1,2,3,4,5,6,7,8,9},A142,ROW(INDIRECT("1:"&amp;LEN(A142)))),1))," ",REPT(" ",LEN(A142))),LEN(A142)))), LARGE(INDEX(ISNUMBER(--MID((--TRIM(RIGHT(SUBSTITUTE(LEFT(A142,_xlfn.AGGREGATE(16,6,FIND({0,1,2,3,4,5,6,7,8,9},A142,ROW(INDIRECT("1:"&amp;LEN(A142)))),1))," ",REPT(" ",LEN(A142))),LEN(A142)))), ROW(INDIRECT("1:"&amp;LEN((--TRIM(RIGHT(SUBSTITUTE(LEFT(A142,_xlfn.AGGREGATE(16,6,FIND({0,1,2,3,4,5,6,7,8,9},A142,ROW(INDIRECT("1:"&amp;LEN(A142)))),1))," ",REPT(" ",LEN(A142))),LEN(A142))))))), 1)) * ROW(INDIRECT("1:"&amp;LEN((--TRIM(RIGHT(SUBSTITUTE(LEFT(A142,_xlfn.AGGREGATE(16,6,FIND({0,1,2,3,4,5,6,7,8,9},A142,ROW(INDIRECT("1:"&amp;LEN(A142)))),1))," ",REPT(" ",LEN(A142))),LEN(A142))))))), 0), ROW(INDIRECT("1:"&amp;LEN((--TRIM(RIGHT(SUBSTITUTE(LEFT(A142,_xlfn.AGGREGATE(16,6,FIND({0,1,2,3,4,5,6,7,8,9},A142,ROW(INDIRECT("1:"&amp;LEN(A142)))),1))," ",REPT(" ",LEN(A142))),LEN(A142))))))))+1, 1) * 10^ROW(INDIRECT("1:"&amp;LEN((--TRIM(RIGHT(SUBSTITUTE(LEFT(A142,_xlfn.AGGREGATE(16,6,FIND({0,1,2,3,4,5,6,7,8,9},A142,ROW(INDIRECT("1:"&amp;LEN(A142)))),1))," ",REPT(" ",LEN(A142))),LEN(A142)))))))/10))*100+1</f>
        <v>301</v>
      </c>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9" customFormat="1" ht="20.25" customHeight="1" x14ac:dyDescent="0.25">
      <c r="A144" s="69">
        <f>A143+1</f>
        <v>2</v>
      </c>
      <c r="B144" s="70"/>
      <c r="C144" s="69" t="s">
        <v>231</v>
      </c>
      <c r="D144" s="70"/>
      <c r="E144" s="16">
        <f>(59.65)*10.764</f>
        <v>642.07259999999997</v>
      </c>
      <c r="F144" s="52">
        <v>0</v>
      </c>
      <c r="G144" s="16">
        <v>0</v>
      </c>
      <c r="H144" s="16">
        <f>E144+F144+(IF(G144&lt;101,G144,IF(G144&lt;201,G144/2,IF(G144&lt;=301,G144/3,G144/4))))</f>
        <v>642.07259999999997</v>
      </c>
      <c r="I144" s="48"/>
      <c r="J144" s="1"/>
      <c r="K144" s="1"/>
      <c r="L144" s="1"/>
      <c r="M144" s="1"/>
      <c r="N144" s="1"/>
      <c r="O144" s="1"/>
      <c r="P144" s="1"/>
      <c r="Q144" s="1"/>
      <c r="R144" s="1"/>
      <c r="S144" s="1"/>
      <c r="T144" s="36" t="str">
        <f t="shared" ca="1" si="5"/>
        <v>302,..,302</v>
      </c>
      <c r="U144" s="36">
        <f ca="1">U143+1</f>
        <v>302</v>
      </c>
      <c r="V144" s="36">
        <f ca="1">V143+1</f>
        <v>302</v>
      </c>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9" customFormat="1" ht="20.25" customHeight="1" x14ac:dyDescent="0.25">
      <c r="A145" s="69">
        <f t="shared" ref="A145:A147" si="6">A144+1</f>
        <v>3</v>
      </c>
      <c r="B145" s="70"/>
      <c r="C145" s="69" t="s">
        <v>230</v>
      </c>
      <c r="D145" s="70"/>
      <c r="E145" s="16">
        <f>(42.59)*10.764</f>
        <v>458.43876</v>
      </c>
      <c r="F145" s="52">
        <v>0</v>
      </c>
      <c r="G145" s="16">
        <v>0</v>
      </c>
      <c r="H145" s="16">
        <f>E145+F145+(IF(G145&lt;101,G145,IF(G145&lt;201,G145/2,IF(G145&lt;=301,G145/3,G145/4))))</f>
        <v>458.43876</v>
      </c>
      <c r="I145" s="48"/>
      <c r="J145" s="1"/>
      <c r="K145" s="1"/>
      <c r="L145" s="1"/>
      <c r="M145" s="1"/>
      <c r="N145" s="1"/>
      <c r="O145" s="1"/>
      <c r="P145" s="1"/>
      <c r="Q145" s="1"/>
      <c r="R145" s="1"/>
      <c r="S145" s="1"/>
      <c r="T145" s="36" t="str">
        <f t="shared" ca="1" si="5"/>
        <v>303,..,303</v>
      </c>
      <c r="U145" s="36">
        <f t="shared" ref="U145:V147" ca="1" si="7">U144+1</f>
        <v>303</v>
      </c>
      <c r="V145" s="36">
        <f t="shared" ca="1" si="7"/>
        <v>303</v>
      </c>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9" customFormat="1" ht="20.25" customHeight="1" x14ac:dyDescent="0.25">
      <c r="A146" s="69">
        <f t="shared" si="6"/>
        <v>4</v>
      </c>
      <c r="B146" s="70"/>
      <c r="C146" s="69" t="s">
        <v>230</v>
      </c>
      <c r="D146" s="70"/>
      <c r="E146" s="16">
        <f>(42.59)*10.764</f>
        <v>458.43876</v>
      </c>
      <c r="F146" s="52">
        <v>0</v>
      </c>
      <c r="G146" s="16">
        <v>0</v>
      </c>
      <c r="H146" s="16">
        <f>E146+F146+(IF(G146&lt;101,G146,IF(G146&lt;201,G146/2,IF(G146&lt;=301,G146/3,G146/4))))</f>
        <v>458.43876</v>
      </c>
      <c r="I146" s="48"/>
      <c r="J146" s="1"/>
      <c r="K146" s="1"/>
      <c r="L146" s="1"/>
      <c r="M146" s="1"/>
      <c r="N146" s="1"/>
      <c r="O146" s="1"/>
      <c r="P146" s="1"/>
      <c r="Q146" s="1"/>
      <c r="R146" s="1"/>
      <c r="S146" s="1"/>
      <c r="T146" s="36" t="str">
        <f t="shared" ca="1" si="5"/>
        <v>304,..,304</v>
      </c>
      <c r="U146" s="36">
        <f t="shared" ca="1" si="7"/>
        <v>304</v>
      </c>
      <c r="V146" s="36">
        <f t="shared" ca="1" si="7"/>
        <v>304</v>
      </c>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9" customFormat="1" ht="20.25" customHeight="1" x14ac:dyDescent="0.25">
      <c r="A147" s="69">
        <f t="shared" si="6"/>
        <v>5</v>
      </c>
      <c r="B147" s="70"/>
      <c r="C147" s="69" t="s">
        <v>232</v>
      </c>
      <c r="D147" s="70"/>
      <c r="E147" s="16">
        <f>(53.45)*10.764</f>
        <v>575.33579999999995</v>
      </c>
      <c r="F147" s="52">
        <v>0</v>
      </c>
      <c r="G147" s="16">
        <v>0</v>
      </c>
      <c r="H147" s="16">
        <f>E147+F147+(IF(G147&lt;101,G147,IF(G147&lt;201,G147/2,IF(G147&lt;=301,G147/3,G147/4))))</f>
        <v>575.33579999999995</v>
      </c>
      <c r="I147" s="48"/>
      <c r="J147" s="1"/>
      <c r="K147" s="1"/>
      <c r="L147" s="1"/>
      <c r="M147" s="1"/>
      <c r="N147" s="1"/>
      <c r="O147" s="1"/>
      <c r="P147" s="1"/>
      <c r="Q147" s="1"/>
      <c r="R147" s="1"/>
      <c r="S147" s="1"/>
      <c r="T147" s="36" t="str">
        <f t="shared" ca="1" si="5"/>
        <v>305,..,305</v>
      </c>
      <c r="U147" s="36">
        <f t="shared" ca="1" si="7"/>
        <v>305</v>
      </c>
      <c r="V147" s="36">
        <f t="shared" ca="1" si="7"/>
        <v>305</v>
      </c>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9" customFormat="1" ht="20.25" x14ac:dyDescent="0.25">
      <c r="A148" s="73" t="s">
        <v>241</v>
      </c>
      <c r="B148" s="74"/>
      <c r="C148" s="74"/>
      <c r="D148" s="74"/>
      <c r="E148" s="74"/>
      <c r="F148" s="74"/>
      <c r="G148" s="74"/>
      <c r="H148" s="75"/>
      <c r="I148" s="48">
        <v>1</v>
      </c>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9" customFormat="1" ht="20.25" customHeight="1" x14ac:dyDescent="0.25">
      <c r="A149" s="69">
        <f>1</f>
        <v>1</v>
      </c>
      <c r="B149" s="70"/>
      <c r="C149" s="69" t="s">
        <v>230</v>
      </c>
      <c r="D149" s="70"/>
      <c r="E149" s="16">
        <f>(47.76)*10.764</f>
        <v>514.08863999999994</v>
      </c>
      <c r="F149" s="52">
        <v>0</v>
      </c>
      <c r="G149" s="16">
        <v>0</v>
      </c>
      <c r="H149" s="16">
        <f>E149+F149+(IF(G149&lt;101,G149,IF(G149&lt;201,G149/2,IF(G149&lt;=301,G149/3,G149/4))))</f>
        <v>514.08863999999994</v>
      </c>
      <c r="I149" s="48"/>
      <c r="J149" s="1"/>
      <c r="K149" s="1"/>
      <c r="L149" s="1"/>
      <c r="M149" s="1"/>
      <c r="N149" s="1"/>
      <c r="O149" s="1"/>
      <c r="P149" s="1"/>
      <c r="Q149" s="1"/>
      <c r="R149" s="1"/>
      <c r="S149" s="1"/>
      <c r="T149" s="36" t="e">
        <f t="shared" ref="T149:T153" ca="1" si="8">U149&amp;""&amp;",..,"&amp;""&amp;V149</f>
        <v>#REF!</v>
      </c>
      <c r="U149" s="36" t="e">
        <f ca="1">(SUMPRODUCT(MID(0&amp;(LEFT(A148,SUM(LEN(A148)-LEN(SUBSTITUTE(A148,{"0","1","2","3"},""))))), LARGE(INDEX(ISNUMBER(--MID((LEFT(A148,SUM(LEN(A148)-LEN(SUBSTITUTE(A148,{"0","1","2","3"},""))))), ROW(INDIRECT("1:"&amp;LEN((LEFT(A148,SUM(LEN(A148)-LEN(SUBSTITUTE(A148,{"0","1","2","3"},"")))))))), 1)) * ROW(INDIRECT("1:"&amp;LEN((LEFT(A148,SUM(LEN(A148)-LEN(SUBSTITUTE(A148,{"0","1","2","3"},"")))))))), 0), ROW(INDIRECT("1:"&amp;LEN((LEFT(A148,SUM(LEN(A148)-LEN(SUBSTITUTE(A148,{"0","1","2","3"},"")))))))))+1, 1) * 10^ROW(INDIRECT("1:"&amp;LEN((LEFT(A148,SUM(LEN(A148)-LEN(SUBSTITUTE(A148,{"0","1","2","3"},""))))))))/10))*100+1</f>
        <v>#REF!</v>
      </c>
      <c r="V149" s="36">
        <f ca="1">(SUMPRODUCT(MID(0&amp;(--TRIM(RIGHT(SUBSTITUTE(LEFT(A148,_xlfn.AGGREGATE(16,6,FIND({0,1,2,3,4,5,6,7,8,9},A148,ROW(INDIRECT("1:"&amp;LEN(A148)))),1))," ",REPT(" ",LEN(A148))),LEN(A148)))), LARGE(INDEX(ISNUMBER(--MID((--TRIM(RIGHT(SUBSTITUTE(LEFT(A148,_xlfn.AGGREGATE(16,6,FIND({0,1,2,3,4,5,6,7,8,9},A148,ROW(INDIRECT("1:"&amp;LEN(A148)))),1))," ",REPT(" ",LEN(A148))),LEN(A148)))), ROW(INDIRECT("1:"&amp;LEN((--TRIM(RIGHT(SUBSTITUTE(LEFT(A148,_xlfn.AGGREGATE(16,6,FIND({0,1,2,3,4,5,6,7,8,9},A148,ROW(INDIRECT("1:"&amp;LEN(A148)))),1))," ",REPT(" ",LEN(A148))),LEN(A148))))))), 1)) * ROW(INDIRECT("1:"&amp;LEN((--TRIM(RIGHT(SUBSTITUTE(LEFT(A148,_xlfn.AGGREGATE(16,6,FIND({0,1,2,3,4,5,6,7,8,9},A148,ROW(INDIRECT("1:"&amp;LEN(A148)))),1))," ",REPT(" ",LEN(A148))),LEN(A148))))))), 0), ROW(INDIRECT("1:"&amp;LEN((--TRIM(RIGHT(SUBSTITUTE(LEFT(A148,_xlfn.AGGREGATE(16,6,FIND({0,1,2,3,4,5,6,7,8,9},A148,ROW(INDIRECT("1:"&amp;LEN(A148)))),1))," ",REPT(" ",LEN(A148))),LEN(A148))))))))+1, 1) * 10^ROW(INDIRECT("1:"&amp;LEN((--TRIM(RIGHT(SUBSTITUTE(LEFT(A148,_xlfn.AGGREGATE(16,6,FIND({0,1,2,3,4,5,6,7,8,9},A148,ROW(INDIRECT("1:"&amp;LEN(A148)))),1))," ",REPT(" ",LEN(A148))),LEN(A148)))))))/10))*100+1</f>
        <v>401</v>
      </c>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9" customFormat="1" ht="20.25" customHeight="1" x14ac:dyDescent="0.25">
      <c r="A150" s="69">
        <f>A149+1</f>
        <v>2</v>
      </c>
      <c r="B150" s="70"/>
      <c r="C150" s="69" t="s">
        <v>231</v>
      </c>
      <c r="D150" s="70"/>
      <c r="E150" s="16">
        <f>(59.65)*10.764</f>
        <v>642.07259999999997</v>
      </c>
      <c r="F150" s="52">
        <v>0</v>
      </c>
      <c r="G150" s="16">
        <v>0</v>
      </c>
      <c r="H150" s="16">
        <f>E150+F150+(IF(G150&lt;101,G150,IF(G150&lt;201,G150/2,IF(G150&lt;=301,G150/3,G150/4))))</f>
        <v>642.07259999999997</v>
      </c>
      <c r="I150" s="48"/>
      <c r="J150" s="1"/>
      <c r="K150" s="1"/>
      <c r="L150" s="1"/>
      <c r="M150" s="1"/>
      <c r="N150" s="1"/>
      <c r="O150" s="1"/>
      <c r="P150" s="1"/>
      <c r="Q150" s="1"/>
      <c r="R150" s="1"/>
      <c r="S150" s="1"/>
      <c r="T150" s="36" t="e">
        <f t="shared" ca="1" si="8"/>
        <v>#REF!</v>
      </c>
      <c r="U150" s="36" t="e">
        <f ca="1">U149+1</f>
        <v>#REF!</v>
      </c>
      <c r="V150" s="36">
        <f ca="1">V149+1</f>
        <v>402</v>
      </c>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9" customFormat="1" ht="20.25" customHeight="1" x14ac:dyDescent="0.25">
      <c r="A151" s="69">
        <f t="shared" ref="A151:A153" si="9">A150+1</f>
        <v>3</v>
      </c>
      <c r="B151" s="70"/>
      <c r="C151" s="69" t="s">
        <v>230</v>
      </c>
      <c r="D151" s="70"/>
      <c r="E151" s="16">
        <f>(42.59)*10.764</f>
        <v>458.43876</v>
      </c>
      <c r="F151" s="52">
        <v>0</v>
      </c>
      <c r="G151" s="16">
        <v>0</v>
      </c>
      <c r="H151" s="16">
        <f>E151+F151+(IF(G151&lt;101,G151,IF(G151&lt;201,G151/2,IF(G151&lt;=301,G151/3,G151/4))))</f>
        <v>458.43876</v>
      </c>
      <c r="I151" s="48">
        <f>10000000/H151</f>
        <v>21813.164314465907</v>
      </c>
      <c r="J151" s="1"/>
      <c r="K151" s="1"/>
      <c r="L151" s="1"/>
      <c r="M151" s="1"/>
      <c r="N151" s="1"/>
      <c r="O151" s="1"/>
      <c r="P151" s="1"/>
      <c r="Q151" s="1"/>
      <c r="R151" s="1"/>
      <c r="S151" s="1"/>
      <c r="T151" s="36" t="e">
        <f t="shared" ca="1" si="8"/>
        <v>#REF!</v>
      </c>
      <c r="U151" s="36" t="e">
        <f t="shared" ref="U151:V151" ca="1" si="10">U150+1</f>
        <v>#REF!</v>
      </c>
      <c r="V151" s="36">
        <f t="shared" ca="1" si="10"/>
        <v>403</v>
      </c>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9" customFormat="1" ht="20.25" customHeight="1" x14ac:dyDescent="0.25">
      <c r="A152" s="69">
        <f t="shared" si="9"/>
        <v>4</v>
      </c>
      <c r="B152" s="70"/>
      <c r="C152" s="69" t="s">
        <v>230</v>
      </c>
      <c r="D152" s="70"/>
      <c r="E152" s="16">
        <f>(42.59)*10.764</f>
        <v>458.43876</v>
      </c>
      <c r="F152" s="52">
        <v>0</v>
      </c>
      <c r="G152" s="16">
        <v>0</v>
      </c>
      <c r="H152" s="16">
        <f>E152+F152+(IF(G152&lt;101,G152,IF(G152&lt;201,G152/2,IF(G152&lt;=301,G152/3,G152/4))))</f>
        <v>458.43876</v>
      </c>
      <c r="I152" s="48"/>
      <c r="J152" s="1"/>
      <c r="K152" s="1"/>
      <c r="L152" s="1"/>
      <c r="M152" s="1"/>
      <c r="N152" s="1"/>
      <c r="O152" s="1"/>
      <c r="P152" s="1"/>
      <c r="Q152" s="1"/>
      <c r="R152" s="1"/>
      <c r="S152" s="1"/>
      <c r="T152" s="36" t="e">
        <f t="shared" ca="1" si="8"/>
        <v>#REF!</v>
      </c>
      <c r="U152" s="36" t="e">
        <f t="shared" ref="U152:V152" ca="1" si="11">U151+1</f>
        <v>#REF!</v>
      </c>
      <c r="V152" s="36">
        <f t="shared" ca="1" si="11"/>
        <v>404</v>
      </c>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9" customFormat="1" ht="20.25" customHeight="1" x14ac:dyDescent="0.25">
      <c r="A153" s="69">
        <f t="shared" si="9"/>
        <v>5</v>
      </c>
      <c r="B153" s="70"/>
      <c r="C153" s="69" t="s">
        <v>232</v>
      </c>
      <c r="D153" s="70"/>
      <c r="E153" s="16">
        <f>(53.45)*10.764</f>
        <v>575.33579999999995</v>
      </c>
      <c r="F153" s="52">
        <v>0</v>
      </c>
      <c r="G153" s="16">
        <v>0</v>
      </c>
      <c r="H153" s="16">
        <f>E153+F153+(IF(G153&lt;101,G153,IF(G153&lt;201,G153/2,IF(G153&lt;=301,G153/3,G153/4))))</f>
        <v>575.33579999999995</v>
      </c>
      <c r="I153" s="48"/>
      <c r="J153" s="1"/>
      <c r="K153" s="1"/>
      <c r="L153" s="1"/>
      <c r="M153" s="1"/>
      <c r="N153" s="1"/>
      <c r="O153" s="1"/>
      <c r="P153" s="1"/>
      <c r="Q153" s="1"/>
      <c r="R153" s="1"/>
      <c r="S153" s="1"/>
      <c r="T153" s="36" t="e">
        <f t="shared" ca="1" si="8"/>
        <v>#REF!</v>
      </c>
      <c r="U153" s="36" t="e">
        <f t="shared" ref="U153:V153" ca="1" si="12">U152+1</f>
        <v>#REF!</v>
      </c>
      <c r="V153" s="36">
        <f t="shared" ca="1" si="12"/>
        <v>405</v>
      </c>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9" customFormat="1" ht="20.25" x14ac:dyDescent="0.25">
      <c r="A154" s="73" t="s">
        <v>240</v>
      </c>
      <c r="B154" s="74"/>
      <c r="C154" s="74"/>
      <c r="D154" s="74"/>
      <c r="E154" s="74"/>
      <c r="F154" s="74"/>
      <c r="G154" s="74"/>
      <c r="H154" s="75"/>
      <c r="I154" s="48">
        <v>1</v>
      </c>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9" customFormat="1" ht="20.25" customHeight="1" x14ac:dyDescent="0.25">
      <c r="A155" s="69">
        <f>1</f>
        <v>1</v>
      </c>
      <c r="B155" s="70"/>
      <c r="C155" s="69" t="s">
        <v>230</v>
      </c>
      <c r="D155" s="70"/>
      <c r="E155" s="16">
        <f>(47.76)*10.764</f>
        <v>514.08863999999994</v>
      </c>
      <c r="F155" s="52">
        <v>0</v>
      </c>
      <c r="G155" s="16">
        <v>0</v>
      </c>
      <c r="H155" s="16">
        <f>E155+F155+(IF(G155&lt;101,G155,IF(G155&lt;201,G155/2,IF(G155&lt;=301,G155/3,G155/4))))</f>
        <v>514.08863999999994</v>
      </c>
      <c r="I155" s="48"/>
      <c r="J155" s="1"/>
      <c r="K155" s="1"/>
      <c r="L155" s="1"/>
      <c r="M155" s="1"/>
      <c r="N155" s="1"/>
      <c r="O155" s="1"/>
      <c r="P155" s="1"/>
      <c r="Q155" s="1"/>
      <c r="R155" s="1"/>
      <c r="S155" s="1"/>
      <c r="T155" s="36" t="e">
        <f t="shared" ref="T155:T159" ca="1" si="13">U155&amp;""&amp;",..,"&amp;""&amp;V155</f>
        <v>#REF!</v>
      </c>
      <c r="U155" s="36" t="e">
        <f ca="1">(SUMPRODUCT(MID(0&amp;(LEFT(A154,SUM(LEN(A154)-LEN(SUBSTITUTE(A154,{"0","1","2","3"},""))))), LARGE(INDEX(ISNUMBER(--MID((LEFT(A154,SUM(LEN(A154)-LEN(SUBSTITUTE(A154,{"0","1","2","3"},""))))), ROW(INDIRECT("1:"&amp;LEN((LEFT(A154,SUM(LEN(A154)-LEN(SUBSTITUTE(A154,{"0","1","2","3"},"")))))))), 1)) * ROW(INDIRECT("1:"&amp;LEN((LEFT(A154,SUM(LEN(A154)-LEN(SUBSTITUTE(A154,{"0","1","2","3"},"")))))))), 0), ROW(INDIRECT("1:"&amp;LEN((LEFT(A154,SUM(LEN(A154)-LEN(SUBSTITUTE(A154,{"0","1","2","3"},"")))))))))+1, 1) * 10^ROW(INDIRECT("1:"&amp;LEN((LEFT(A154,SUM(LEN(A154)-LEN(SUBSTITUTE(A154,{"0","1","2","3"},""))))))))/10))*100+1</f>
        <v>#REF!</v>
      </c>
      <c r="V155" s="36">
        <f ca="1">(SUMPRODUCT(MID(0&amp;(--TRIM(RIGHT(SUBSTITUTE(LEFT(A154,_xlfn.AGGREGATE(16,6,FIND({0,1,2,3,4,5,6,7,8,9},A154,ROW(INDIRECT("1:"&amp;LEN(A154)))),1))," ",REPT(" ",LEN(A154))),LEN(A154)))), LARGE(INDEX(ISNUMBER(--MID((--TRIM(RIGHT(SUBSTITUTE(LEFT(A154,_xlfn.AGGREGATE(16,6,FIND({0,1,2,3,4,5,6,7,8,9},A154,ROW(INDIRECT("1:"&amp;LEN(A154)))),1))," ",REPT(" ",LEN(A154))),LEN(A154)))), ROW(INDIRECT("1:"&amp;LEN((--TRIM(RIGHT(SUBSTITUTE(LEFT(A154,_xlfn.AGGREGATE(16,6,FIND({0,1,2,3,4,5,6,7,8,9},A154,ROW(INDIRECT("1:"&amp;LEN(A154)))),1))," ",REPT(" ",LEN(A154))),LEN(A154))))))), 1)) * ROW(INDIRECT("1:"&amp;LEN((--TRIM(RIGHT(SUBSTITUTE(LEFT(A154,_xlfn.AGGREGATE(16,6,FIND({0,1,2,3,4,5,6,7,8,9},A154,ROW(INDIRECT("1:"&amp;LEN(A154)))),1))," ",REPT(" ",LEN(A154))),LEN(A154))))))), 0), ROW(INDIRECT("1:"&amp;LEN((--TRIM(RIGHT(SUBSTITUTE(LEFT(A154,_xlfn.AGGREGATE(16,6,FIND({0,1,2,3,4,5,6,7,8,9},A154,ROW(INDIRECT("1:"&amp;LEN(A154)))),1))," ",REPT(" ",LEN(A154))),LEN(A154))))))))+1, 1) * 10^ROW(INDIRECT("1:"&amp;LEN((--TRIM(RIGHT(SUBSTITUTE(LEFT(A154,_xlfn.AGGREGATE(16,6,FIND({0,1,2,3,4,5,6,7,8,9},A154,ROW(INDIRECT("1:"&amp;LEN(A154)))),1))," ",REPT(" ",LEN(A154))),LEN(A154)))))))/10))*100+1</f>
        <v>501</v>
      </c>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9" customFormat="1" ht="20.25" customHeight="1" x14ac:dyDescent="0.25">
      <c r="A156" s="69">
        <f>A155+1</f>
        <v>2</v>
      </c>
      <c r="B156" s="70"/>
      <c r="C156" s="69" t="s">
        <v>231</v>
      </c>
      <c r="D156" s="70"/>
      <c r="E156" s="16">
        <f>(59.65)*10.764</f>
        <v>642.07259999999997</v>
      </c>
      <c r="F156" s="52">
        <v>0</v>
      </c>
      <c r="G156" s="16">
        <v>0</v>
      </c>
      <c r="H156" s="16">
        <f>E156+F156+(IF(G156&lt;101,G156,IF(G156&lt;201,G156/2,IF(G156&lt;=301,G156/3,G156/4))))</f>
        <v>642.07259999999997</v>
      </c>
      <c r="I156" s="48"/>
      <c r="J156" s="1"/>
      <c r="K156" s="1"/>
      <c r="L156" s="1"/>
      <c r="M156" s="1"/>
      <c r="N156" s="1"/>
      <c r="O156" s="1"/>
      <c r="P156" s="1"/>
      <c r="Q156" s="1"/>
      <c r="R156" s="1"/>
      <c r="S156" s="1"/>
      <c r="T156" s="36" t="e">
        <f t="shared" ca="1" si="13"/>
        <v>#REF!</v>
      </c>
      <c r="U156" s="36" t="e">
        <f ca="1">U155+1</f>
        <v>#REF!</v>
      </c>
      <c r="V156" s="36">
        <f ca="1">V155+1</f>
        <v>502</v>
      </c>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9" customFormat="1" ht="20.25" customHeight="1" x14ac:dyDescent="0.25">
      <c r="A157" s="69">
        <f t="shared" ref="A157:A159" si="14">A156+1</f>
        <v>3</v>
      </c>
      <c r="B157" s="70"/>
      <c r="C157" s="69" t="s">
        <v>230</v>
      </c>
      <c r="D157" s="70"/>
      <c r="E157" s="16">
        <f>(42.59)*10.764</f>
        <v>458.43876</v>
      </c>
      <c r="F157" s="52">
        <v>0</v>
      </c>
      <c r="G157" s="16">
        <v>0</v>
      </c>
      <c r="H157" s="16">
        <f>E157+F157+(IF(G157&lt;101,G157,IF(G157&lt;201,G157/2,IF(G157&lt;=301,G157/3,G157/4))))</f>
        <v>458.43876</v>
      </c>
      <c r="I157" s="48"/>
      <c r="J157" s="1"/>
      <c r="K157" s="1"/>
      <c r="L157" s="1"/>
      <c r="M157" s="1"/>
      <c r="N157" s="1"/>
      <c r="O157" s="1"/>
      <c r="P157" s="1"/>
      <c r="Q157" s="1"/>
      <c r="R157" s="1"/>
      <c r="S157" s="1"/>
      <c r="T157" s="36" t="e">
        <f t="shared" ca="1" si="13"/>
        <v>#REF!</v>
      </c>
      <c r="U157" s="36" t="e">
        <f t="shared" ref="U157:V157" ca="1" si="15">U156+1</f>
        <v>#REF!</v>
      </c>
      <c r="V157" s="36">
        <f t="shared" ca="1" si="15"/>
        <v>503</v>
      </c>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9" customFormat="1" ht="20.25" customHeight="1" x14ac:dyDescent="0.25">
      <c r="A158" s="69">
        <f t="shared" si="14"/>
        <v>4</v>
      </c>
      <c r="B158" s="70"/>
      <c r="C158" s="69" t="s">
        <v>230</v>
      </c>
      <c r="D158" s="70"/>
      <c r="E158" s="16">
        <f>(42.59)*10.764</f>
        <v>458.43876</v>
      </c>
      <c r="F158" s="52">
        <v>0</v>
      </c>
      <c r="G158" s="16">
        <v>0</v>
      </c>
      <c r="H158" s="16">
        <f>E158+F158+(IF(G158&lt;101,G158,IF(G158&lt;201,G158/2,IF(G158&lt;=301,G158/3,G158/4))))</f>
        <v>458.43876</v>
      </c>
      <c r="I158" s="48"/>
      <c r="J158" s="1"/>
      <c r="K158" s="1"/>
      <c r="L158" s="1"/>
      <c r="M158" s="1"/>
      <c r="N158" s="1"/>
      <c r="O158" s="1"/>
      <c r="P158" s="1"/>
      <c r="Q158" s="1"/>
      <c r="R158" s="1"/>
      <c r="S158" s="1"/>
      <c r="T158" s="36" t="e">
        <f t="shared" ca="1" si="13"/>
        <v>#REF!</v>
      </c>
      <c r="U158" s="36" t="e">
        <f t="shared" ref="U158:V158" ca="1" si="16">U157+1</f>
        <v>#REF!</v>
      </c>
      <c r="V158" s="36">
        <f t="shared" ca="1" si="16"/>
        <v>504</v>
      </c>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9" customFormat="1" ht="20.25" customHeight="1" x14ac:dyDescent="0.25">
      <c r="A159" s="69">
        <f t="shared" si="14"/>
        <v>5</v>
      </c>
      <c r="B159" s="70"/>
      <c r="C159" s="69" t="s">
        <v>232</v>
      </c>
      <c r="D159" s="70"/>
      <c r="E159" s="16">
        <f>(53.45)*10.764</f>
        <v>575.33579999999995</v>
      </c>
      <c r="F159" s="52">
        <v>0</v>
      </c>
      <c r="G159" s="16">
        <v>0</v>
      </c>
      <c r="H159" s="16">
        <f>E159+F159+(IF(G159&lt;101,G159,IF(G159&lt;201,G159/2,IF(G159&lt;=301,G159/3,G159/4))))</f>
        <v>575.33579999999995</v>
      </c>
      <c r="I159" s="48"/>
      <c r="J159" s="1"/>
      <c r="K159" s="1"/>
      <c r="L159" s="1"/>
      <c r="M159" s="1"/>
      <c r="N159" s="1"/>
      <c r="O159" s="1"/>
      <c r="P159" s="1"/>
      <c r="Q159" s="1"/>
      <c r="R159" s="1"/>
      <c r="S159" s="1"/>
      <c r="T159" s="36" t="e">
        <f t="shared" ca="1" si="13"/>
        <v>#REF!</v>
      </c>
      <c r="U159" s="36" t="e">
        <f t="shared" ref="U159:V159" ca="1" si="17">U158+1</f>
        <v>#REF!</v>
      </c>
      <c r="V159" s="36">
        <f t="shared" ca="1" si="17"/>
        <v>505</v>
      </c>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9" customFormat="1" ht="20.25" x14ac:dyDescent="0.25">
      <c r="A160" s="73" t="s">
        <v>239</v>
      </c>
      <c r="B160" s="74"/>
      <c r="C160" s="74"/>
      <c r="D160" s="74"/>
      <c r="E160" s="74"/>
      <c r="F160" s="74"/>
      <c r="G160" s="74"/>
      <c r="H160" s="75"/>
      <c r="I160" s="48">
        <v>1</v>
      </c>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9" customFormat="1" ht="20.25" customHeight="1" x14ac:dyDescent="0.25">
      <c r="A161" s="69">
        <f>1</f>
        <v>1</v>
      </c>
      <c r="B161" s="70"/>
      <c r="C161" s="69" t="s">
        <v>230</v>
      </c>
      <c r="D161" s="70"/>
      <c r="E161" s="16">
        <f>(47.76)*10.764</f>
        <v>514.08863999999994</v>
      </c>
      <c r="F161" s="52">
        <v>0</v>
      </c>
      <c r="G161" s="16">
        <v>0</v>
      </c>
      <c r="H161" s="16">
        <f>E161+F161+(IF(G161&lt;101,G161,IF(G161&lt;201,G161/2,IF(G161&lt;=301,G161/3,G161/4))))</f>
        <v>514.08863999999994</v>
      </c>
      <c r="I161" s="48"/>
      <c r="J161" s="1"/>
      <c r="K161" s="1"/>
      <c r="L161" s="1"/>
      <c r="M161" s="1"/>
      <c r="N161" s="1"/>
      <c r="O161" s="1"/>
      <c r="P161" s="1"/>
      <c r="Q161" s="1"/>
      <c r="R161" s="1"/>
      <c r="S161" s="1"/>
      <c r="T161" s="36" t="e">
        <f t="shared" ref="T161:T165" ca="1" si="18">U161&amp;""&amp;",..,"&amp;""&amp;V161</f>
        <v>#REF!</v>
      </c>
      <c r="U161" s="36" t="e">
        <f ca="1">(SUMPRODUCT(MID(0&amp;(LEFT(A160,SUM(LEN(A160)-LEN(SUBSTITUTE(A160,{"0","1","2","3"},""))))), LARGE(INDEX(ISNUMBER(--MID((LEFT(A160,SUM(LEN(A160)-LEN(SUBSTITUTE(A160,{"0","1","2","3"},""))))), ROW(INDIRECT("1:"&amp;LEN((LEFT(A160,SUM(LEN(A160)-LEN(SUBSTITUTE(A160,{"0","1","2","3"},"")))))))), 1)) * ROW(INDIRECT("1:"&amp;LEN((LEFT(A160,SUM(LEN(A160)-LEN(SUBSTITUTE(A160,{"0","1","2","3"},"")))))))), 0), ROW(INDIRECT("1:"&amp;LEN((LEFT(A160,SUM(LEN(A160)-LEN(SUBSTITUTE(A160,{"0","1","2","3"},"")))))))))+1, 1) * 10^ROW(INDIRECT("1:"&amp;LEN((LEFT(A160,SUM(LEN(A160)-LEN(SUBSTITUTE(A160,{"0","1","2","3"},""))))))))/10))*100+1</f>
        <v>#REF!</v>
      </c>
      <c r="V161" s="36">
        <f ca="1">(SUMPRODUCT(MID(0&amp;(--TRIM(RIGHT(SUBSTITUTE(LEFT(A160,_xlfn.AGGREGATE(16,6,FIND({0,1,2,3,4,5,6,7,8,9},A160,ROW(INDIRECT("1:"&amp;LEN(A160)))),1))," ",REPT(" ",LEN(A160))),LEN(A160)))), LARGE(INDEX(ISNUMBER(--MID((--TRIM(RIGHT(SUBSTITUTE(LEFT(A160,_xlfn.AGGREGATE(16,6,FIND({0,1,2,3,4,5,6,7,8,9},A160,ROW(INDIRECT("1:"&amp;LEN(A160)))),1))," ",REPT(" ",LEN(A160))),LEN(A160)))), ROW(INDIRECT("1:"&amp;LEN((--TRIM(RIGHT(SUBSTITUTE(LEFT(A160,_xlfn.AGGREGATE(16,6,FIND({0,1,2,3,4,5,6,7,8,9},A160,ROW(INDIRECT("1:"&amp;LEN(A160)))),1))," ",REPT(" ",LEN(A160))),LEN(A160))))))), 1)) * ROW(INDIRECT("1:"&amp;LEN((--TRIM(RIGHT(SUBSTITUTE(LEFT(A160,_xlfn.AGGREGATE(16,6,FIND({0,1,2,3,4,5,6,7,8,9},A160,ROW(INDIRECT("1:"&amp;LEN(A160)))),1))," ",REPT(" ",LEN(A160))),LEN(A160))))))), 0), ROW(INDIRECT("1:"&amp;LEN((--TRIM(RIGHT(SUBSTITUTE(LEFT(A160,_xlfn.AGGREGATE(16,6,FIND({0,1,2,3,4,5,6,7,8,9},A160,ROW(INDIRECT("1:"&amp;LEN(A160)))),1))," ",REPT(" ",LEN(A160))),LEN(A160))))))))+1, 1) * 10^ROW(INDIRECT("1:"&amp;LEN((--TRIM(RIGHT(SUBSTITUTE(LEFT(A160,_xlfn.AGGREGATE(16,6,FIND({0,1,2,3,4,5,6,7,8,9},A160,ROW(INDIRECT("1:"&amp;LEN(A160)))),1))," ",REPT(" ",LEN(A160))),LEN(A160)))))))/10))*100+1</f>
        <v>601</v>
      </c>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9" customFormat="1" ht="20.25" customHeight="1" x14ac:dyDescent="0.25">
      <c r="A162" s="69">
        <f>A161+1</f>
        <v>2</v>
      </c>
      <c r="B162" s="70"/>
      <c r="C162" s="69" t="s">
        <v>231</v>
      </c>
      <c r="D162" s="70"/>
      <c r="E162" s="16">
        <f>(59.65)*10.764</f>
        <v>642.07259999999997</v>
      </c>
      <c r="F162" s="52">
        <v>0</v>
      </c>
      <c r="G162" s="16">
        <v>0</v>
      </c>
      <c r="H162" s="16">
        <f>E162+F162+(IF(G162&lt;101,G162,IF(G162&lt;201,G162/2,IF(G162&lt;=301,G162/3,G162/4))))</f>
        <v>642.07259999999997</v>
      </c>
      <c r="I162" s="48"/>
      <c r="J162" s="1"/>
      <c r="K162" s="1"/>
      <c r="L162" s="1"/>
      <c r="M162" s="1"/>
      <c r="N162" s="1"/>
      <c r="O162" s="1"/>
      <c r="P162" s="1"/>
      <c r="Q162" s="1"/>
      <c r="R162" s="1"/>
      <c r="S162" s="1"/>
      <c r="T162" s="36" t="e">
        <f t="shared" ca="1" si="18"/>
        <v>#REF!</v>
      </c>
      <c r="U162" s="36" t="e">
        <f ca="1">U161+1</f>
        <v>#REF!</v>
      </c>
      <c r="V162" s="36">
        <f ca="1">V161+1</f>
        <v>602</v>
      </c>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9" customFormat="1" ht="20.25" customHeight="1" x14ac:dyDescent="0.25">
      <c r="A163" s="69">
        <f t="shared" ref="A163:A165" si="19">A162+1</f>
        <v>3</v>
      </c>
      <c r="B163" s="70"/>
      <c r="C163" s="69" t="s">
        <v>230</v>
      </c>
      <c r="D163" s="70"/>
      <c r="E163" s="16">
        <f>(42.59)*10.764</f>
        <v>458.43876</v>
      </c>
      <c r="F163" s="52">
        <v>0</v>
      </c>
      <c r="G163" s="16">
        <v>0</v>
      </c>
      <c r="H163" s="16">
        <f>E163+F163+(IF(G163&lt;101,G163,IF(G163&lt;201,G163/2,IF(G163&lt;=301,G163/3,G163/4))))</f>
        <v>458.43876</v>
      </c>
      <c r="I163" s="48"/>
      <c r="J163" s="1"/>
      <c r="K163" s="1"/>
      <c r="L163" s="1"/>
      <c r="M163" s="1"/>
      <c r="N163" s="1"/>
      <c r="O163" s="1"/>
      <c r="P163" s="1"/>
      <c r="Q163" s="1"/>
      <c r="R163" s="1"/>
      <c r="S163" s="1"/>
      <c r="T163" s="36" t="e">
        <f t="shared" ca="1" si="18"/>
        <v>#REF!</v>
      </c>
      <c r="U163" s="36" t="e">
        <f t="shared" ref="U163:V163" ca="1" si="20">U162+1</f>
        <v>#REF!</v>
      </c>
      <c r="V163" s="36">
        <f t="shared" ca="1" si="20"/>
        <v>603</v>
      </c>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9" customFormat="1" ht="20.25" customHeight="1" x14ac:dyDescent="0.25">
      <c r="A164" s="69">
        <f t="shared" si="19"/>
        <v>4</v>
      </c>
      <c r="B164" s="70"/>
      <c r="C164" s="69" t="s">
        <v>230</v>
      </c>
      <c r="D164" s="70"/>
      <c r="E164" s="16">
        <f>(42.59)*10.764</f>
        <v>458.43876</v>
      </c>
      <c r="F164" s="52">
        <v>0</v>
      </c>
      <c r="G164" s="16">
        <v>0</v>
      </c>
      <c r="H164" s="16">
        <f>E164+F164+(IF(G164&lt;101,G164,IF(G164&lt;201,G164/2,IF(G164&lt;=301,G164/3,G164/4))))</f>
        <v>458.43876</v>
      </c>
      <c r="I164" s="48"/>
      <c r="J164" s="1"/>
      <c r="K164" s="1"/>
      <c r="L164" s="1"/>
      <c r="M164" s="1"/>
      <c r="N164" s="1"/>
      <c r="O164" s="1"/>
      <c r="P164" s="1"/>
      <c r="Q164" s="1"/>
      <c r="R164" s="1"/>
      <c r="S164" s="1"/>
      <c r="T164" s="36" t="e">
        <f t="shared" ca="1" si="18"/>
        <v>#REF!</v>
      </c>
      <c r="U164" s="36" t="e">
        <f t="shared" ref="U164:V164" ca="1" si="21">U163+1</f>
        <v>#REF!</v>
      </c>
      <c r="V164" s="36">
        <f t="shared" ca="1" si="21"/>
        <v>604</v>
      </c>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9" customFormat="1" ht="20.25" customHeight="1" x14ac:dyDescent="0.25">
      <c r="A165" s="69">
        <f t="shared" si="19"/>
        <v>5</v>
      </c>
      <c r="B165" s="70"/>
      <c r="C165" s="69" t="s">
        <v>232</v>
      </c>
      <c r="D165" s="70"/>
      <c r="E165" s="16">
        <f>(53.45)*10.764</f>
        <v>575.33579999999995</v>
      </c>
      <c r="F165" s="52">
        <v>0</v>
      </c>
      <c r="G165" s="16">
        <v>0</v>
      </c>
      <c r="H165" s="16">
        <f>E165+F165+(IF(G165&lt;101,G165,IF(G165&lt;201,G165/2,IF(G165&lt;=301,G165/3,G165/4))))</f>
        <v>575.33579999999995</v>
      </c>
      <c r="I165" s="48"/>
      <c r="J165" s="1"/>
      <c r="K165" s="1"/>
      <c r="L165" s="1"/>
      <c r="M165" s="1"/>
      <c r="N165" s="1"/>
      <c r="O165" s="1"/>
      <c r="P165" s="1"/>
      <c r="Q165" s="1"/>
      <c r="R165" s="1"/>
      <c r="S165" s="1"/>
      <c r="T165" s="36" t="e">
        <f t="shared" ca="1" si="18"/>
        <v>#REF!</v>
      </c>
      <c r="U165" s="36" t="e">
        <f t="shared" ref="U165:V165" ca="1" si="22">U164+1</f>
        <v>#REF!</v>
      </c>
      <c r="V165" s="36">
        <f t="shared" ca="1" si="22"/>
        <v>605</v>
      </c>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9" customFormat="1" ht="20.25" x14ac:dyDescent="0.25">
      <c r="A166" s="73" t="s">
        <v>238</v>
      </c>
      <c r="B166" s="74"/>
      <c r="C166" s="74"/>
      <c r="D166" s="74"/>
      <c r="E166" s="74"/>
      <c r="F166" s="74"/>
      <c r="G166" s="74"/>
      <c r="H166" s="75"/>
      <c r="I166" s="48">
        <v>1</v>
      </c>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9" customFormat="1" ht="20.25" customHeight="1" x14ac:dyDescent="0.25">
      <c r="A167" s="69">
        <f>1</f>
        <v>1</v>
      </c>
      <c r="B167" s="70"/>
      <c r="C167" s="69" t="s">
        <v>230</v>
      </c>
      <c r="D167" s="70"/>
      <c r="E167" s="16">
        <f>(47.76)*10.764</f>
        <v>514.08863999999994</v>
      </c>
      <c r="F167" s="52">
        <v>0</v>
      </c>
      <c r="G167" s="16">
        <v>0</v>
      </c>
      <c r="H167" s="16">
        <f>E167+F167+(IF(G167&lt;101,G167,IF(G167&lt;201,G167/2,IF(G167&lt;=301,G167/3,G167/4))))</f>
        <v>514.08863999999994</v>
      </c>
      <c r="I167" s="48"/>
      <c r="J167" s="1"/>
      <c r="K167" s="1"/>
      <c r="L167" s="1"/>
      <c r="M167" s="1"/>
      <c r="N167" s="1"/>
      <c r="O167" s="1"/>
      <c r="P167" s="1"/>
      <c r="Q167" s="1"/>
      <c r="R167" s="1"/>
      <c r="S167" s="1"/>
      <c r="T167" s="36" t="e">
        <f t="shared" ref="T167:T171" ca="1" si="23">U167&amp;""&amp;",..,"&amp;""&amp;V167</f>
        <v>#REF!</v>
      </c>
      <c r="U167" s="36" t="e">
        <f ca="1">(SUMPRODUCT(MID(0&amp;(LEFT(A166,SUM(LEN(A166)-LEN(SUBSTITUTE(A166,{"0","1","2","3"},""))))), LARGE(INDEX(ISNUMBER(--MID((LEFT(A166,SUM(LEN(A166)-LEN(SUBSTITUTE(A166,{"0","1","2","3"},""))))), ROW(INDIRECT("1:"&amp;LEN((LEFT(A166,SUM(LEN(A166)-LEN(SUBSTITUTE(A166,{"0","1","2","3"},"")))))))), 1)) * ROW(INDIRECT("1:"&amp;LEN((LEFT(A166,SUM(LEN(A166)-LEN(SUBSTITUTE(A166,{"0","1","2","3"},"")))))))), 0), ROW(INDIRECT("1:"&amp;LEN((LEFT(A166,SUM(LEN(A166)-LEN(SUBSTITUTE(A166,{"0","1","2","3"},"")))))))))+1, 1) * 10^ROW(INDIRECT("1:"&amp;LEN((LEFT(A166,SUM(LEN(A166)-LEN(SUBSTITUTE(A166,{"0","1","2","3"},""))))))))/10))*100+1</f>
        <v>#REF!</v>
      </c>
      <c r="V167" s="36">
        <f ca="1">(SUMPRODUCT(MID(0&amp;(--TRIM(RIGHT(SUBSTITUTE(LEFT(A166,_xlfn.AGGREGATE(16,6,FIND({0,1,2,3,4,5,6,7,8,9},A166,ROW(INDIRECT("1:"&amp;LEN(A166)))),1))," ",REPT(" ",LEN(A166))),LEN(A166)))), LARGE(INDEX(ISNUMBER(--MID((--TRIM(RIGHT(SUBSTITUTE(LEFT(A166,_xlfn.AGGREGATE(16,6,FIND({0,1,2,3,4,5,6,7,8,9},A166,ROW(INDIRECT("1:"&amp;LEN(A166)))),1))," ",REPT(" ",LEN(A166))),LEN(A166)))), ROW(INDIRECT("1:"&amp;LEN((--TRIM(RIGHT(SUBSTITUTE(LEFT(A166,_xlfn.AGGREGATE(16,6,FIND({0,1,2,3,4,5,6,7,8,9},A166,ROW(INDIRECT("1:"&amp;LEN(A166)))),1))," ",REPT(" ",LEN(A166))),LEN(A166))))))), 1)) * ROW(INDIRECT("1:"&amp;LEN((--TRIM(RIGHT(SUBSTITUTE(LEFT(A166,_xlfn.AGGREGATE(16,6,FIND({0,1,2,3,4,5,6,7,8,9},A166,ROW(INDIRECT("1:"&amp;LEN(A166)))),1))," ",REPT(" ",LEN(A166))),LEN(A166))))))), 0), ROW(INDIRECT("1:"&amp;LEN((--TRIM(RIGHT(SUBSTITUTE(LEFT(A166,_xlfn.AGGREGATE(16,6,FIND({0,1,2,3,4,5,6,7,8,9},A166,ROW(INDIRECT("1:"&amp;LEN(A166)))),1))," ",REPT(" ",LEN(A166))),LEN(A166))))))))+1, 1) * 10^ROW(INDIRECT("1:"&amp;LEN((--TRIM(RIGHT(SUBSTITUTE(LEFT(A166,_xlfn.AGGREGATE(16,6,FIND({0,1,2,3,4,5,6,7,8,9},A166,ROW(INDIRECT("1:"&amp;LEN(A166)))),1))," ",REPT(" ",LEN(A166))),LEN(A166)))))))/10))*100+1</f>
        <v>701</v>
      </c>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9" customFormat="1" ht="20.25" customHeight="1" x14ac:dyDescent="0.25">
      <c r="A168" s="69">
        <f>A167+1</f>
        <v>2</v>
      </c>
      <c r="B168" s="70"/>
      <c r="C168" s="69" t="s">
        <v>231</v>
      </c>
      <c r="D168" s="70"/>
      <c r="E168" s="16">
        <f>(59.65)*10.764</f>
        <v>642.07259999999997</v>
      </c>
      <c r="F168" s="52">
        <v>0</v>
      </c>
      <c r="G168" s="16">
        <v>0</v>
      </c>
      <c r="H168" s="16">
        <f>E168+F168+(IF(G168&lt;101,G168,IF(G168&lt;201,G168/2,IF(G168&lt;=301,G168/3,G168/4))))</f>
        <v>642.07259999999997</v>
      </c>
      <c r="I168" s="48"/>
      <c r="J168" s="1"/>
      <c r="K168" s="1"/>
      <c r="L168" s="1"/>
      <c r="M168" s="1"/>
      <c r="N168" s="1"/>
      <c r="O168" s="1"/>
      <c r="P168" s="1"/>
      <c r="Q168" s="1"/>
      <c r="R168" s="1"/>
      <c r="S168" s="1"/>
      <c r="T168" s="36" t="e">
        <f t="shared" ca="1" si="23"/>
        <v>#REF!</v>
      </c>
      <c r="U168" s="36" t="e">
        <f ca="1">U167+1</f>
        <v>#REF!</v>
      </c>
      <c r="V168" s="36">
        <f ca="1">V167+1</f>
        <v>702</v>
      </c>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9" customFormat="1" ht="20.25" customHeight="1" x14ac:dyDescent="0.25">
      <c r="A169" s="69">
        <f t="shared" ref="A169:A171" si="24">A168+1</f>
        <v>3</v>
      </c>
      <c r="B169" s="70"/>
      <c r="C169" s="69" t="s">
        <v>230</v>
      </c>
      <c r="D169" s="70"/>
      <c r="E169" s="16">
        <f>(42.59)*10.764</f>
        <v>458.43876</v>
      </c>
      <c r="F169" s="52">
        <v>0</v>
      </c>
      <c r="G169" s="16">
        <v>0</v>
      </c>
      <c r="H169" s="16">
        <f>E169+F169+(IF(G169&lt;101,G169,IF(G169&lt;201,G169/2,IF(G169&lt;=301,G169/3,G169/4))))</f>
        <v>458.43876</v>
      </c>
      <c r="I169" s="48"/>
      <c r="J169" s="1"/>
      <c r="K169" s="1"/>
      <c r="L169" s="1"/>
      <c r="M169" s="1"/>
      <c r="N169" s="1"/>
      <c r="O169" s="1"/>
      <c r="P169" s="1"/>
      <c r="Q169" s="1"/>
      <c r="R169" s="1"/>
      <c r="S169" s="1"/>
      <c r="T169" s="36" t="e">
        <f t="shared" ca="1" si="23"/>
        <v>#REF!</v>
      </c>
      <c r="U169" s="36" t="e">
        <f t="shared" ref="U169:V169" ca="1" si="25">U168+1</f>
        <v>#REF!</v>
      </c>
      <c r="V169" s="36">
        <f t="shared" ca="1" si="25"/>
        <v>703</v>
      </c>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9" customFormat="1" ht="20.25" customHeight="1" x14ac:dyDescent="0.25">
      <c r="A170" s="69">
        <f t="shared" si="24"/>
        <v>4</v>
      </c>
      <c r="B170" s="70"/>
      <c r="C170" s="69" t="s">
        <v>230</v>
      </c>
      <c r="D170" s="70"/>
      <c r="E170" s="16">
        <f>(42.59)*10.764</f>
        <v>458.43876</v>
      </c>
      <c r="F170" s="52">
        <v>0</v>
      </c>
      <c r="G170" s="16">
        <v>0</v>
      </c>
      <c r="H170" s="16">
        <f>E170+F170+(IF(G170&lt;101,G170,IF(G170&lt;201,G170/2,IF(G170&lt;=301,G170/3,G170/4))))</f>
        <v>458.43876</v>
      </c>
      <c r="I170" s="48"/>
      <c r="J170" s="1"/>
      <c r="K170" s="1"/>
      <c r="L170" s="1"/>
      <c r="M170" s="1"/>
      <c r="N170" s="1"/>
      <c r="O170" s="1"/>
      <c r="P170" s="1"/>
      <c r="Q170" s="1"/>
      <c r="R170" s="1"/>
      <c r="S170" s="1"/>
      <c r="T170" s="36" t="e">
        <f t="shared" ca="1" si="23"/>
        <v>#REF!</v>
      </c>
      <c r="U170" s="36" t="e">
        <f t="shared" ref="U170:V170" ca="1" si="26">U169+1</f>
        <v>#REF!</v>
      </c>
      <c r="V170" s="36">
        <f t="shared" ca="1" si="26"/>
        <v>704</v>
      </c>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9" customFormat="1" ht="20.25" customHeight="1" x14ac:dyDescent="0.25">
      <c r="A171" s="69">
        <f t="shared" si="24"/>
        <v>5</v>
      </c>
      <c r="B171" s="70"/>
      <c r="C171" s="69" t="s">
        <v>232</v>
      </c>
      <c r="D171" s="70"/>
      <c r="E171" s="16">
        <f>(53.45)*10.764</f>
        <v>575.33579999999995</v>
      </c>
      <c r="F171" s="52">
        <v>0</v>
      </c>
      <c r="G171" s="16">
        <v>0</v>
      </c>
      <c r="H171" s="16">
        <f>E171+F171+(IF(G171&lt;101,G171,IF(G171&lt;201,G171/2,IF(G171&lt;=301,G171/3,G171/4))))</f>
        <v>575.33579999999995</v>
      </c>
      <c r="I171" s="48"/>
      <c r="J171" s="1"/>
      <c r="K171" s="1"/>
      <c r="L171" s="1"/>
      <c r="M171" s="1"/>
      <c r="N171" s="1"/>
      <c r="O171" s="1"/>
      <c r="P171" s="1"/>
      <c r="Q171" s="1"/>
      <c r="R171" s="1"/>
      <c r="S171" s="1"/>
      <c r="T171" s="36" t="e">
        <f t="shared" ca="1" si="23"/>
        <v>#REF!</v>
      </c>
      <c r="U171" s="36" t="e">
        <f t="shared" ref="U171:V171" ca="1" si="27">U170+1</f>
        <v>#REF!</v>
      </c>
      <c r="V171" s="36">
        <f t="shared" ca="1" si="27"/>
        <v>705</v>
      </c>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9" customFormat="1" ht="20.25" x14ac:dyDescent="0.25">
      <c r="A172" s="73" t="s">
        <v>237</v>
      </c>
      <c r="B172" s="74"/>
      <c r="C172" s="74"/>
      <c r="D172" s="74"/>
      <c r="E172" s="74"/>
      <c r="F172" s="74"/>
      <c r="G172" s="74"/>
      <c r="H172" s="75"/>
      <c r="I172" s="48">
        <v>1</v>
      </c>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9" customFormat="1" ht="20.25" customHeight="1" x14ac:dyDescent="0.25">
      <c r="A173" s="69">
        <f>1</f>
        <v>1</v>
      </c>
      <c r="B173" s="70"/>
      <c r="C173" s="69" t="s">
        <v>230</v>
      </c>
      <c r="D173" s="70"/>
      <c r="E173" s="16">
        <f>(47.76)*10.764</f>
        <v>514.08863999999994</v>
      </c>
      <c r="F173" s="52">
        <v>0</v>
      </c>
      <c r="G173" s="16">
        <v>0</v>
      </c>
      <c r="H173" s="16">
        <f>E173+F173+(IF(G173&lt;101,G173,IF(G173&lt;201,G173/2,IF(G173&lt;=301,G173/3,G173/4))))</f>
        <v>514.08863999999994</v>
      </c>
      <c r="I173" s="48"/>
      <c r="J173" s="1"/>
      <c r="K173" s="1"/>
      <c r="L173" s="1"/>
      <c r="M173" s="1"/>
      <c r="N173" s="1"/>
      <c r="O173" s="1"/>
      <c r="P173" s="1"/>
      <c r="Q173" s="1"/>
      <c r="R173" s="1"/>
      <c r="S173" s="1"/>
      <c r="T173" s="36" t="e">
        <f t="shared" ref="T173:T176" ca="1" si="28">U173&amp;""&amp;",..,"&amp;""&amp;V173</f>
        <v>#REF!</v>
      </c>
      <c r="U173" s="36" t="e">
        <f ca="1">(SUMPRODUCT(MID(0&amp;(LEFT(A172,SUM(LEN(A172)-LEN(SUBSTITUTE(A172,{"0","1","2","3"},""))))), LARGE(INDEX(ISNUMBER(--MID((LEFT(A172,SUM(LEN(A172)-LEN(SUBSTITUTE(A172,{"0","1","2","3"},""))))), ROW(INDIRECT("1:"&amp;LEN((LEFT(A172,SUM(LEN(A172)-LEN(SUBSTITUTE(A172,{"0","1","2","3"},"")))))))), 1)) * ROW(INDIRECT("1:"&amp;LEN((LEFT(A172,SUM(LEN(A172)-LEN(SUBSTITUTE(A172,{"0","1","2","3"},"")))))))), 0), ROW(INDIRECT("1:"&amp;LEN((LEFT(A172,SUM(LEN(A172)-LEN(SUBSTITUTE(A172,{"0","1","2","3"},"")))))))))+1, 1) * 10^ROW(INDIRECT("1:"&amp;LEN((LEFT(A172,SUM(LEN(A172)-LEN(SUBSTITUTE(A172,{"0","1","2","3"},""))))))))/10))*100+1</f>
        <v>#REF!</v>
      </c>
      <c r="V173" s="36">
        <f ca="1">(SUMPRODUCT(MID(0&amp;(--TRIM(RIGHT(SUBSTITUTE(LEFT(A172,_xlfn.AGGREGATE(16,6,FIND({0,1,2,3,4,5,6,7,8,9},A172,ROW(INDIRECT("1:"&amp;LEN(A172)))),1))," ",REPT(" ",LEN(A172))),LEN(A172)))), LARGE(INDEX(ISNUMBER(--MID((--TRIM(RIGHT(SUBSTITUTE(LEFT(A172,_xlfn.AGGREGATE(16,6,FIND({0,1,2,3,4,5,6,7,8,9},A172,ROW(INDIRECT("1:"&amp;LEN(A172)))),1))," ",REPT(" ",LEN(A172))),LEN(A172)))), ROW(INDIRECT("1:"&amp;LEN((--TRIM(RIGHT(SUBSTITUTE(LEFT(A172,_xlfn.AGGREGATE(16,6,FIND({0,1,2,3,4,5,6,7,8,9},A172,ROW(INDIRECT("1:"&amp;LEN(A172)))),1))," ",REPT(" ",LEN(A172))),LEN(A172))))))), 1)) * ROW(INDIRECT("1:"&amp;LEN((--TRIM(RIGHT(SUBSTITUTE(LEFT(A172,_xlfn.AGGREGATE(16,6,FIND({0,1,2,3,4,5,6,7,8,9},A172,ROW(INDIRECT("1:"&amp;LEN(A172)))),1))," ",REPT(" ",LEN(A172))),LEN(A172))))))), 0), ROW(INDIRECT("1:"&amp;LEN((--TRIM(RIGHT(SUBSTITUTE(LEFT(A172,_xlfn.AGGREGATE(16,6,FIND({0,1,2,3,4,5,6,7,8,9},A172,ROW(INDIRECT("1:"&amp;LEN(A172)))),1))," ",REPT(" ",LEN(A172))),LEN(A172))))))))+1, 1) * 10^ROW(INDIRECT("1:"&amp;LEN((--TRIM(RIGHT(SUBSTITUTE(LEFT(A172,_xlfn.AGGREGATE(16,6,FIND({0,1,2,3,4,5,6,7,8,9},A172,ROW(INDIRECT("1:"&amp;LEN(A172)))),1))," ",REPT(" ",LEN(A172))),LEN(A172)))))))/10))*100+1</f>
        <v>801</v>
      </c>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9" customFormat="1" ht="20.25" customHeight="1" x14ac:dyDescent="0.25">
      <c r="A174" s="69">
        <f>A173+1</f>
        <v>2</v>
      </c>
      <c r="B174" s="70"/>
      <c r="C174" s="69" t="s">
        <v>231</v>
      </c>
      <c r="D174" s="70"/>
      <c r="E174" s="16">
        <f>(59.65)*10.764</f>
        <v>642.07259999999997</v>
      </c>
      <c r="F174" s="52">
        <v>0</v>
      </c>
      <c r="G174" s="16">
        <v>0</v>
      </c>
      <c r="H174" s="16">
        <f>E174+F174+(IF(G174&lt;101,G174,IF(G174&lt;201,G174/2,IF(G174&lt;=301,G174/3,G174/4))))</f>
        <v>642.07259999999997</v>
      </c>
      <c r="I174" s="48"/>
      <c r="J174" s="1"/>
      <c r="K174" s="1"/>
      <c r="L174" s="1"/>
      <c r="M174" s="1"/>
      <c r="N174" s="1"/>
      <c r="O174" s="1"/>
      <c r="P174" s="1"/>
      <c r="Q174" s="1"/>
      <c r="R174" s="1"/>
      <c r="S174" s="1"/>
      <c r="T174" s="36" t="e">
        <f t="shared" ca="1" si="28"/>
        <v>#REF!</v>
      </c>
      <c r="U174" s="36" t="e">
        <f ca="1">U173+1</f>
        <v>#REF!</v>
      </c>
      <c r="V174" s="36">
        <f ca="1">V173+1</f>
        <v>802</v>
      </c>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9" customFormat="1" ht="20.25" customHeight="1" x14ac:dyDescent="0.25">
      <c r="A175" s="69">
        <f t="shared" ref="A175:A176" si="29">A174+1</f>
        <v>3</v>
      </c>
      <c r="B175" s="70"/>
      <c r="C175" s="69" t="s">
        <v>230</v>
      </c>
      <c r="D175" s="70"/>
      <c r="E175" s="16">
        <f>(42.59)*10.764</f>
        <v>458.43876</v>
      </c>
      <c r="F175" s="52">
        <v>0</v>
      </c>
      <c r="G175" s="16">
        <v>0</v>
      </c>
      <c r="H175" s="16">
        <f>E175+F175+(IF(G175&lt;101,G175,IF(G175&lt;201,G175/2,IF(G175&lt;=301,G175/3,G175/4))))</f>
        <v>458.43876</v>
      </c>
      <c r="I175" s="48"/>
      <c r="J175" s="1"/>
      <c r="K175" s="1"/>
      <c r="L175" s="1"/>
      <c r="M175" s="1"/>
      <c r="N175" s="1"/>
      <c r="O175" s="1"/>
      <c r="P175" s="1"/>
      <c r="Q175" s="1"/>
      <c r="R175" s="1"/>
      <c r="S175" s="1"/>
      <c r="T175" s="36" t="e">
        <f t="shared" ca="1" si="28"/>
        <v>#REF!</v>
      </c>
      <c r="U175" s="36" t="e">
        <f t="shared" ref="U175:V175" ca="1" si="30">U174+1</f>
        <v>#REF!</v>
      </c>
      <c r="V175" s="36">
        <f t="shared" ca="1" si="30"/>
        <v>803</v>
      </c>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9" customFormat="1" ht="20.25" customHeight="1" x14ac:dyDescent="0.25">
      <c r="A176" s="69">
        <f t="shared" si="29"/>
        <v>4</v>
      </c>
      <c r="B176" s="70"/>
      <c r="C176" s="69" t="s">
        <v>230</v>
      </c>
      <c r="D176" s="70"/>
      <c r="E176" s="16">
        <f>(42.59)*10.764</f>
        <v>458.43876</v>
      </c>
      <c r="F176" s="52">
        <v>0</v>
      </c>
      <c r="G176" s="16">
        <v>0</v>
      </c>
      <c r="H176" s="16">
        <f>E176+F176+(IF(G176&lt;101,G176,IF(G176&lt;201,G176/2,IF(G176&lt;=301,G176/3,G176/4))))</f>
        <v>458.43876</v>
      </c>
      <c r="I176" s="48"/>
      <c r="J176" s="1"/>
      <c r="K176" s="1"/>
      <c r="L176" s="1"/>
      <c r="M176" s="1"/>
      <c r="N176" s="1"/>
      <c r="O176" s="1"/>
      <c r="P176" s="1"/>
      <c r="Q176" s="1"/>
      <c r="R176" s="1"/>
      <c r="S176" s="1"/>
      <c r="T176" s="36" t="e">
        <f t="shared" ca="1" si="28"/>
        <v>#REF!</v>
      </c>
      <c r="U176" s="36" t="e">
        <f t="shared" ref="U176:V176" ca="1" si="31">U175+1</f>
        <v>#REF!</v>
      </c>
      <c r="V176" s="36">
        <f t="shared" ca="1" si="31"/>
        <v>804</v>
      </c>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9" customFormat="1" ht="20.25" x14ac:dyDescent="0.25">
      <c r="A177" s="73" t="s">
        <v>236</v>
      </c>
      <c r="B177" s="74"/>
      <c r="C177" s="74"/>
      <c r="D177" s="74"/>
      <c r="E177" s="74"/>
      <c r="F177" s="74"/>
      <c r="G177" s="74"/>
      <c r="H177" s="75"/>
      <c r="I177" s="48">
        <v>1</v>
      </c>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9" customFormat="1" ht="20.25" customHeight="1" x14ac:dyDescent="0.25">
      <c r="A178" s="69">
        <f>1</f>
        <v>1</v>
      </c>
      <c r="B178" s="70"/>
      <c r="C178" s="69" t="s">
        <v>230</v>
      </c>
      <c r="D178" s="70"/>
      <c r="E178" s="16">
        <f>(47.76)*10.764</f>
        <v>514.08863999999994</v>
      </c>
      <c r="F178" s="52">
        <v>0</v>
      </c>
      <c r="G178" s="16">
        <v>0</v>
      </c>
      <c r="H178" s="16">
        <f>E178+F178+(IF(G178&lt;101,G178,IF(G178&lt;201,G178/2,IF(G178&lt;=301,G178/3,G178/4))))</f>
        <v>514.08863999999994</v>
      </c>
      <c r="I178" s="48"/>
      <c r="J178" s="1"/>
      <c r="K178" s="1"/>
      <c r="L178" s="1"/>
      <c r="M178" s="1"/>
      <c r="N178" s="1"/>
      <c r="O178" s="1"/>
      <c r="P178" s="1"/>
      <c r="Q178" s="1"/>
      <c r="R178" s="1"/>
      <c r="S178" s="1"/>
      <c r="T178" s="36" t="e">
        <f t="shared" ref="T178:T182" ca="1" si="32">U178&amp;""&amp;",..,"&amp;""&amp;V178</f>
        <v>#REF!</v>
      </c>
      <c r="U178" s="36" t="e">
        <f ca="1">(SUMPRODUCT(MID(0&amp;(LEFT(A177,SUM(LEN(A177)-LEN(SUBSTITUTE(A177,{"0","1","2","3"},""))))), LARGE(INDEX(ISNUMBER(--MID((LEFT(A177,SUM(LEN(A177)-LEN(SUBSTITUTE(A177,{"0","1","2","3"},""))))), ROW(INDIRECT("1:"&amp;LEN((LEFT(A177,SUM(LEN(A177)-LEN(SUBSTITUTE(A177,{"0","1","2","3"},"")))))))), 1)) * ROW(INDIRECT("1:"&amp;LEN((LEFT(A177,SUM(LEN(A177)-LEN(SUBSTITUTE(A177,{"0","1","2","3"},"")))))))), 0), ROW(INDIRECT("1:"&amp;LEN((LEFT(A177,SUM(LEN(A177)-LEN(SUBSTITUTE(A177,{"0","1","2","3"},"")))))))))+1, 1) * 10^ROW(INDIRECT("1:"&amp;LEN((LEFT(A177,SUM(LEN(A177)-LEN(SUBSTITUTE(A177,{"0","1","2","3"},""))))))))/10))*100+1</f>
        <v>#REF!</v>
      </c>
      <c r="V178" s="36">
        <f ca="1">(SUMPRODUCT(MID(0&amp;(--TRIM(RIGHT(SUBSTITUTE(LEFT(A177,_xlfn.AGGREGATE(16,6,FIND({0,1,2,3,4,5,6,7,8,9},A177,ROW(INDIRECT("1:"&amp;LEN(A177)))),1))," ",REPT(" ",LEN(A177))),LEN(A177)))), LARGE(INDEX(ISNUMBER(--MID((--TRIM(RIGHT(SUBSTITUTE(LEFT(A177,_xlfn.AGGREGATE(16,6,FIND({0,1,2,3,4,5,6,7,8,9},A177,ROW(INDIRECT("1:"&amp;LEN(A177)))),1))," ",REPT(" ",LEN(A177))),LEN(A177)))), ROW(INDIRECT("1:"&amp;LEN((--TRIM(RIGHT(SUBSTITUTE(LEFT(A177,_xlfn.AGGREGATE(16,6,FIND({0,1,2,3,4,5,6,7,8,9},A177,ROW(INDIRECT("1:"&amp;LEN(A177)))),1))," ",REPT(" ",LEN(A177))),LEN(A177))))))), 1)) * ROW(INDIRECT("1:"&amp;LEN((--TRIM(RIGHT(SUBSTITUTE(LEFT(A177,_xlfn.AGGREGATE(16,6,FIND({0,1,2,3,4,5,6,7,8,9},A177,ROW(INDIRECT("1:"&amp;LEN(A177)))),1))," ",REPT(" ",LEN(A177))),LEN(A177))))))), 0), ROW(INDIRECT("1:"&amp;LEN((--TRIM(RIGHT(SUBSTITUTE(LEFT(A177,_xlfn.AGGREGATE(16,6,FIND({0,1,2,3,4,5,6,7,8,9},A177,ROW(INDIRECT("1:"&amp;LEN(A177)))),1))," ",REPT(" ",LEN(A177))),LEN(A177))))))))+1, 1) * 10^ROW(INDIRECT("1:"&amp;LEN((--TRIM(RIGHT(SUBSTITUTE(LEFT(A177,_xlfn.AGGREGATE(16,6,FIND({0,1,2,3,4,5,6,7,8,9},A177,ROW(INDIRECT("1:"&amp;LEN(A177)))),1))," ",REPT(" ",LEN(A177))),LEN(A177)))))))/10))*100+1</f>
        <v>901</v>
      </c>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9" customFormat="1" ht="20.25" customHeight="1" x14ac:dyDescent="0.25">
      <c r="A179" s="69">
        <f>A178+1</f>
        <v>2</v>
      </c>
      <c r="B179" s="70"/>
      <c r="C179" s="69" t="s">
        <v>231</v>
      </c>
      <c r="D179" s="70"/>
      <c r="E179" s="16">
        <f>(59.65)*10.764</f>
        <v>642.07259999999997</v>
      </c>
      <c r="F179" s="52">
        <v>0</v>
      </c>
      <c r="G179" s="16">
        <v>0</v>
      </c>
      <c r="H179" s="16">
        <f>E179+F179+(IF(G179&lt;101,G179,IF(G179&lt;201,G179/2,IF(G179&lt;=301,G179/3,G179/4))))</f>
        <v>642.07259999999997</v>
      </c>
      <c r="I179" s="48"/>
      <c r="J179" s="1"/>
      <c r="K179" s="1"/>
      <c r="L179" s="1"/>
      <c r="M179" s="1"/>
      <c r="N179" s="1"/>
      <c r="O179" s="1"/>
      <c r="P179" s="1"/>
      <c r="Q179" s="1"/>
      <c r="R179" s="1"/>
      <c r="S179" s="1"/>
      <c r="T179" s="36" t="e">
        <f t="shared" ca="1" si="32"/>
        <v>#REF!</v>
      </c>
      <c r="U179" s="36" t="e">
        <f ca="1">U178+1</f>
        <v>#REF!</v>
      </c>
      <c r="V179" s="36">
        <f ca="1">V178+1</f>
        <v>902</v>
      </c>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9" customFormat="1" ht="20.25" customHeight="1" x14ac:dyDescent="0.25">
      <c r="A180" s="69">
        <f t="shared" ref="A180:A182" si="33">A179+1</f>
        <v>3</v>
      </c>
      <c r="B180" s="70"/>
      <c r="C180" s="69" t="s">
        <v>230</v>
      </c>
      <c r="D180" s="70"/>
      <c r="E180" s="16">
        <f>(42.59)*10.764</f>
        <v>458.43876</v>
      </c>
      <c r="F180" s="52">
        <v>0</v>
      </c>
      <c r="G180" s="16">
        <v>0</v>
      </c>
      <c r="H180" s="16">
        <f>E180+F180+(IF(G180&lt;101,G180,IF(G180&lt;201,G180/2,IF(G180&lt;=301,G180/3,G180/4))))</f>
        <v>458.43876</v>
      </c>
      <c r="I180" s="48"/>
      <c r="J180" s="1"/>
      <c r="K180" s="1"/>
      <c r="L180" s="1"/>
      <c r="M180" s="1"/>
      <c r="N180" s="1"/>
      <c r="O180" s="1"/>
      <c r="P180" s="1"/>
      <c r="Q180" s="1"/>
      <c r="R180" s="1"/>
      <c r="S180" s="1"/>
      <c r="T180" s="36" t="e">
        <f t="shared" ca="1" si="32"/>
        <v>#REF!</v>
      </c>
      <c r="U180" s="36" t="e">
        <f t="shared" ref="U180:V180" ca="1" si="34">U179+1</f>
        <v>#REF!</v>
      </c>
      <c r="V180" s="36">
        <f t="shared" ca="1" si="34"/>
        <v>903</v>
      </c>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9" customFormat="1" ht="20.25" customHeight="1" x14ac:dyDescent="0.25">
      <c r="A181" s="69">
        <f t="shared" si="33"/>
        <v>4</v>
      </c>
      <c r="B181" s="70"/>
      <c r="C181" s="69" t="s">
        <v>230</v>
      </c>
      <c r="D181" s="70"/>
      <c r="E181" s="16">
        <f>(42.59)*10.764</f>
        <v>458.43876</v>
      </c>
      <c r="F181" s="52">
        <v>0</v>
      </c>
      <c r="G181" s="16">
        <v>0</v>
      </c>
      <c r="H181" s="16">
        <f>E181+F181+(IF(G181&lt;101,G181,IF(G181&lt;201,G181/2,IF(G181&lt;=301,G181/3,G181/4))))</f>
        <v>458.43876</v>
      </c>
      <c r="I181" s="48"/>
      <c r="J181" s="1"/>
      <c r="K181" s="1"/>
      <c r="L181" s="1"/>
      <c r="M181" s="1"/>
      <c r="N181" s="1"/>
      <c r="O181" s="1"/>
      <c r="P181" s="1"/>
      <c r="Q181" s="1"/>
      <c r="R181" s="1"/>
      <c r="S181" s="1"/>
      <c r="T181" s="36" t="e">
        <f t="shared" ca="1" si="32"/>
        <v>#REF!</v>
      </c>
      <c r="U181" s="36" t="e">
        <f t="shared" ref="U181:V181" ca="1" si="35">U180+1</f>
        <v>#REF!</v>
      </c>
      <c r="V181" s="36">
        <f t="shared" ca="1" si="35"/>
        <v>904</v>
      </c>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9" customFormat="1" ht="20.25" customHeight="1" x14ac:dyDescent="0.25">
      <c r="A182" s="69">
        <f t="shared" si="33"/>
        <v>5</v>
      </c>
      <c r="B182" s="70"/>
      <c r="C182" s="69" t="s">
        <v>232</v>
      </c>
      <c r="D182" s="70"/>
      <c r="E182" s="16">
        <f>(53.45)*10.764</f>
        <v>575.33579999999995</v>
      </c>
      <c r="F182" s="52">
        <v>0</v>
      </c>
      <c r="G182" s="16">
        <v>0</v>
      </c>
      <c r="H182" s="16">
        <f>E182+F182+(IF(G182&lt;101,G182,IF(G182&lt;201,G182/2,IF(G182&lt;=301,G182/3,G182/4))))</f>
        <v>575.33579999999995</v>
      </c>
      <c r="I182" s="48"/>
      <c r="J182" s="1"/>
      <c r="K182" s="1"/>
      <c r="L182" s="1"/>
      <c r="M182" s="1"/>
      <c r="N182" s="1"/>
      <c r="O182" s="1"/>
      <c r="P182" s="1"/>
      <c r="Q182" s="1"/>
      <c r="R182" s="1"/>
      <c r="S182" s="1"/>
      <c r="T182" s="36" t="e">
        <f t="shared" ca="1" si="32"/>
        <v>#REF!</v>
      </c>
      <c r="U182" s="36" t="e">
        <f t="shared" ref="U182:V182" ca="1" si="36">U181+1</f>
        <v>#REF!</v>
      </c>
      <c r="V182" s="36">
        <f t="shared" ca="1" si="36"/>
        <v>905</v>
      </c>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9" customFormat="1" ht="20.25" x14ac:dyDescent="0.25">
      <c r="A183" s="73" t="s">
        <v>235</v>
      </c>
      <c r="B183" s="74"/>
      <c r="C183" s="74"/>
      <c r="D183" s="74"/>
      <c r="E183" s="74"/>
      <c r="F183" s="74"/>
      <c r="G183" s="74"/>
      <c r="H183" s="75"/>
      <c r="I183" s="48">
        <v>1</v>
      </c>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9" customFormat="1" ht="20.25" customHeight="1" x14ac:dyDescent="0.25">
      <c r="A184" s="69">
        <f>1</f>
        <v>1</v>
      </c>
      <c r="B184" s="70"/>
      <c r="C184" s="69" t="s">
        <v>230</v>
      </c>
      <c r="D184" s="70"/>
      <c r="E184" s="16">
        <f>(47.76)*10.764</f>
        <v>514.08863999999994</v>
      </c>
      <c r="F184" s="52">
        <v>0</v>
      </c>
      <c r="G184" s="16">
        <v>0</v>
      </c>
      <c r="H184" s="16">
        <f>E184+F184+(IF(G184&lt;101,G184,IF(G184&lt;201,G184/2,IF(G184&lt;=301,G184/3,G184/4))))</f>
        <v>514.08863999999994</v>
      </c>
      <c r="I184" s="48"/>
      <c r="J184" s="1"/>
      <c r="K184" s="1"/>
      <c r="L184" s="1"/>
      <c r="M184" s="1"/>
      <c r="N184" s="1"/>
      <c r="O184" s="1"/>
      <c r="P184" s="1"/>
      <c r="Q184" s="1"/>
      <c r="R184" s="1"/>
      <c r="S184" s="1"/>
      <c r="T184" s="36" t="str">
        <f t="shared" ref="T184:T187" ca="1" si="37">U184&amp;""&amp;",..,"&amp;""&amp;V184</f>
        <v>1001,..,1001</v>
      </c>
      <c r="U184" s="36">
        <f ca="1">(SUMPRODUCT(MID(0&amp;(LEFT(A183,SUM(LEN(A183)-LEN(SUBSTITUTE(A183,{"0","1","2","3"},""))))), LARGE(INDEX(ISNUMBER(--MID((LEFT(A183,SUM(LEN(A183)-LEN(SUBSTITUTE(A183,{"0","1","2","3"},""))))), ROW(INDIRECT("1:"&amp;LEN((LEFT(A183,SUM(LEN(A183)-LEN(SUBSTITUTE(A183,{"0","1","2","3"},"")))))))), 1)) * ROW(INDIRECT("1:"&amp;LEN((LEFT(A183,SUM(LEN(A183)-LEN(SUBSTITUTE(A183,{"0","1","2","3"},"")))))))), 0), ROW(INDIRECT("1:"&amp;LEN((LEFT(A183,SUM(LEN(A183)-LEN(SUBSTITUTE(A183,{"0","1","2","3"},"")))))))))+1, 1) * 10^ROW(INDIRECT("1:"&amp;LEN((LEFT(A183,SUM(LEN(A183)-LEN(SUBSTITUTE(A183,{"0","1","2","3"},""))))))))/10))*100+1</f>
        <v>1001</v>
      </c>
      <c r="V184" s="36">
        <f ca="1">(SUMPRODUCT(MID(0&amp;(--TRIM(RIGHT(SUBSTITUTE(LEFT(A183,_xlfn.AGGREGATE(16,6,FIND({0,1,2,3,4,5,6,7,8,9},A183,ROW(INDIRECT("1:"&amp;LEN(A183)))),1))," ",REPT(" ",LEN(A183))),LEN(A183)))), LARGE(INDEX(ISNUMBER(--MID((--TRIM(RIGHT(SUBSTITUTE(LEFT(A183,_xlfn.AGGREGATE(16,6,FIND({0,1,2,3,4,5,6,7,8,9},A183,ROW(INDIRECT("1:"&amp;LEN(A183)))),1))," ",REPT(" ",LEN(A183))),LEN(A183)))), ROW(INDIRECT("1:"&amp;LEN((--TRIM(RIGHT(SUBSTITUTE(LEFT(A183,_xlfn.AGGREGATE(16,6,FIND({0,1,2,3,4,5,6,7,8,9},A183,ROW(INDIRECT("1:"&amp;LEN(A183)))),1))," ",REPT(" ",LEN(A183))),LEN(A183))))))), 1)) * ROW(INDIRECT("1:"&amp;LEN((--TRIM(RIGHT(SUBSTITUTE(LEFT(A183,_xlfn.AGGREGATE(16,6,FIND({0,1,2,3,4,5,6,7,8,9},A183,ROW(INDIRECT("1:"&amp;LEN(A183)))),1))," ",REPT(" ",LEN(A183))),LEN(A183))))))), 0), ROW(INDIRECT("1:"&amp;LEN((--TRIM(RIGHT(SUBSTITUTE(LEFT(A183,_xlfn.AGGREGATE(16,6,FIND({0,1,2,3,4,5,6,7,8,9},A183,ROW(INDIRECT("1:"&amp;LEN(A183)))),1))," ",REPT(" ",LEN(A183))),LEN(A183))))))))+1, 1) * 10^ROW(INDIRECT("1:"&amp;LEN((--TRIM(RIGHT(SUBSTITUTE(LEFT(A183,_xlfn.AGGREGATE(16,6,FIND({0,1,2,3,4,5,6,7,8,9},A183,ROW(INDIRECT("1:"&amp;LEN(A183)))),1))," ",REPT(" ",LEN(A183))),LEN(A183)))))))/10))*100+1</f>
        <v>1001</v>
      </c>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9" customFormat="1" ht="20.25" customHeight="1" x14ac:dyDescent="0.25">
      <c r="A185" s="69">
        <f>A184+1</f>
        <v>2</v>
      </c>
      <c r="B185" s="70"/>
      <c r="C185" s="69" t="s">
        <v>231</v>
      </c>
      <c r="D185" s="70"/>
      <c r="E185" s="16">
        <f>(59.65)*10.764</f>
        <v>642.07259999999997</v>
      </c>
      <c r="F185" s="52">
        <v>0</v>
      </c>
      <c r="G185" s="16">
        <v>0</v>
      </c>
      <c r="H185" s="16">
        <f>E185+F185+(IF(G185&lt;101,G185,IF(G185&lt;201,G185/2,IF(G185&lt;=301,G185/3,G185/4))))</f>
        <v>642.07259999999997</v>
      </c>
      <c r="I185" s="48"/>
      <c r="J185" s="1"/>
      <c r="K185" s="1"/>
      <c r="L185" s="1"/>
      <c r="M185" s="1"/>
      <c r="N185" s="1"/>
      <c r="O185" s="1"/>
      <c r="P185" s="1"/>
      <c r="Q185" s="1"/>
      <c r="R185" s="1"/>
      <c r="S185" s="1"/>
      <c r="T185" s="36" t="str">
        <f t="shared" ca="1" si="37"/>
        <v>1002,..,1002</v>
      </c>
      <c r="U185" s="36">
        <f ca="1">U184+1</f>
        <v>1002</v>
      </c>
      <c r="V185" s="36">
        <f ca="1">V184+1</f>
        <v>1002</v>
      </c>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9" customFormat="1" ht="20.25" customHeight="1" x14ac:dyDescent="0.25">
      <c r="A186" s="69">
        <f t="shared" ref="A186:A187" si="38">A185+1</f>
        <v>3</v>
      </c>
      <c r="B186" s="70"/>
      <c r="C186" s="69" t="s">
        <v>230</v>
      </c>
      <c r="D186" s="70"/>
      <c r="E186" s="16">
        <f>(42.59)*10.764</f>
        <v>458.43876</v>
      </c>
      <c r="F186" s="52">
        <v>0</v>
      </c>
      <c r="G186" s="16">
        <v>0</v>
      </c>
      <c r="H186" s="16">
        <f>E186+F186+(IF(G186&lt;101,G186,IF(G186&lt;201,G186/2,IF(G186&lt;=301,G186/3,G186/4))))</f>
        <v>458.43876</v>
      </c>
      <c r="I186" s="48"/>
      <c r="J186" s="1"/>
      <c r="K186" s="1"/>
      <c r="L186" s="1"/>
      <c r="M186" s="1"/>
      <c r="N186" s="1"/>
      <c r="O186" s="1"/>
      <c r="P186" s="1"/>
      <c r="Q186" s="1"/>
      <c r="R186" s="1"/>
      <c r="S186" s="1"/>
      <c r="T186" s="36" t="str">
        <f t="shared" ca="1" si="37"/>
        <v>1003,..,1003</v>
      </c>
      <c r="U186" s="36">
        <f t="shared" ref="U186:V186" ca="1" si="39">U185+1</f>
        <v>1003</v>
      </c>
      <c r="V186" s="36">
        <f t="shared" ca="1" si="39"/>
        <v>1003</v>
      </c>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9" customFormat="1" ht="20.25" customHeight="1" x14ac:dyDescent="0.25">
      <c r="A187" s="69">
        <f t="shared" si="38"/>
        <v>4</v>
      </c>
      <c r="B187" s="70"/>
      <c r="C187" s="69" t="s">
        <v>230</v>
      </c>
      <c r="D187" s="70"/>
      <c r="E187" s="16">
        <f>(42.59)*10.764</f>
        <v>458.43876</v>
      </c>
      <c r="F187" s="52">
        <v>0</v>
      </c>
      <c r="G187" s="16">
        <v>0</v>
      </c>
      <c r="H187" s="16">
        <f>E187+F187+(IF(G187&lt;101,G187,IF(G187&lt;201,G187/2,IF(G187&lt;=301,G187/3,G187/4))))</f>
        <v>458.43876</v>
      </c>
      <c r="I187" s="48"/>
      <c r="J187" s="1"/>
      <c r="K187" s="1"/>
      <c r="L187" s="1"/>
      <c r="M187" s="1"/>
      <c r="N187" s="1"/>
      <c r="O187" s="1"/>
      <c r="P187" s="1"/>
      <c r="Q187" s="1"/>
      <c r="R187" s="1"/>
      <c r="S187" s="1"/>
      <c r="T187" s="36" t="str">
        <f t="shared" ca="1" si="37"/>
        <v>1004,..,1004</v>
      </c>
      <c r="U187" s="36">
        <f t="shared" ref="U187:V187" ca="1" si="40">U186+1</f>
        <v>1004</v>
      </c>
      <c r="V187" s="36">
        <f t="shared" ca="1" si="40"/>
        <v>1004</v>
      </c>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9" customFormat="1" ht="20.25" x14ac:dyDescent="0.25">
      <c r="A188" s="73" t="s">
        <v>234</v>
      </c>
      <c r="B188" s="74"/>
      <c r="C188" s="74"/>
      <c r="D188" s="74"/>
      <c r="E188" s="74"/>
      <c r="F188" s="74"/>
      <c r="G188" s="74"/>
      <c r="H188" s="75"/>
      <c r="I188" s="48">
        <v>1</v>
      </c>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9" customFormat="1" ht="20.25" customHeight="1" x14ac:dyDescent="0.25">
      <c r="A189" s="69">
        <f>1</f>
        <v>1</v>
      </c>
      <c r="B189" s="70"/>
      <c r="C189" s="69" t="s">
        <v>231</v>
      </c>
      <c r="D189" s="70"/>
      <c r="E189" s="16">
        <f>(59.65)*10.764</f>
        <v>642.07259999999997</v>
      </c>
      <c r="F189" s="52">
        <v>0</v>
      </c>
      <c r="G189" s="16">
        <v>0</v>
      </c>
      <c r="H189" s="16">
        <f>E189+F189+(IF(G189&lt;101,G189,IF(G189&lt;201,G189/2,IF(G189&lt;=301,G189/3,G189/4))))</f>
        <v>642.07259999999997</v>
      </c>
      <c r="I189" s="48"/>
      <c r="J189" s="1"/>
      <c r="K189" s="1"/>
      <c r="L189" s="1"/>
      <c r="M189" s="1"/>
      <c r="N189" s="1"/>
      <c r="O189" s="1"/>
      <c r="P189" s="1"/>
      <c r="Q189" s="1"/>
      <c r="R189" s="1"/>
      <c r="S189" s="1"/>
      <c r="T189" s="36" t="str">
        <f t="shared" ref="T189:T192" ca="1" si="41">U189&amp;""&amp;",..,"&amp;""&amp;V189</f>
        <v>1101,..,1101</v>
      </c>
      <c r="U189" s="36">
        <f ca="1">(SUMPRODUCT(MID(0&amp;(LEFT(A188,SUM(LEN(A188)-LEN(SUBSTITUTE(A188,{"0","1","2","3"},""))))), LARGE(INDEX(ISNUMBER(--MID((LEFT(A188,SUM(LEN(A188)-LEN(SUBSTITUTE(A188,{"0","1","2","3"},""))))), ROW(INDIRECT("1:"&amp;LEN((LEFT(A188,SUM(LEN(A188)-LEN(SUBSTITUTE(A188,{"0","1","2","3"},"")))))))), 1)) * ROW(INDIRECT("1:"&amp;LEN((LEFT(A188,SUM(LEN(A188)-LEN(SUBSTITUTE(A188,{"0","1","2","3"},"")))))))), 0), ROW(INDIRECT("1:"&amp;LEN((LEFT(A188,SUM(LEN(A188)-LEN(SUBSTITUTE(A188,{"0","1","2","3"},"")))))))))+1, 1) * 10^ROW(INDIRECT("1:"&amp;LEN((LEFT(A188,SUM(LEN(A188)-LEN(SUBSTITUTE(A188,{"0","1","2","3"},""))))))))/10))*100+1</f>
        <v>1101</v>
      </c>
      <c r="V189" s="36">
        <f ca="1">(SUMPRODUCT(MID(0&amp;(--TRIM(RIGHT(SUBSTITUTE(LEFT(A188,_xlfn.AGGREGATE(16,6,FIND({0,1,2,3,4,5,6,7,8,9},A188,ROW(INDIRECT("1:"&amp;LEN(A188)))),1))," ",REPT(" ",LEN(A188))),LEN(A188)))), LARGE(INDEX(ISNUMBER(--MID((--TRIM(RIGHT(SUBSTITUTE(LEFT(A188,_xlfn.AGGREGATE(16,6,FIND({0,1,2,3,4,5,6,7,8,9},A188,ROW(INDIRECT("1:"&amp;LEN(A188)))),1))," ",REPT(" ",LEN(A188))),LEN(A188)))), ROW(INDIRECT("1:"&amp;LEN((--TRIM(RIGHT(SUBSTITUTE(LEFT(A188,_xlfn.AGGREGATE(16,6,FIND({0,1,2,3,4,5,6,7,8,9},A188,ROW(INDIRECT("1:"&amp;LEN(A188)))),1))," ",REPT(" ",LEN(A188))),LEN(A188))))))), 1)) * ROW(INDIRECT("1:"&amp;LEN((--TRIM(RIGHT(SUBSTITUTE(LEFT(A188,_xlfn.AGGREGATE(16,6,FIND({0,1,2,3,4,5,6,7,8,9},A188,ROW(INDIRECT("1:"&amp;LEN(A188)))),1))," ",REPT(" ",LEN(A188))),LEN(A188))))))), 0), ROW(INDIRECT("1:"&amp;LEN((--TRIM(RIGHT(SUBSTITUTE(LEFT(A188,_xlfn.AGGREGATE(16,6,FIND({0,1,2,3,4,5,6,7,8,9},A188,ROW(INDIRECT("1:"&amp;LEN(A188)))),1))," ",REPT(" ",LEN(A188))),LEN(A188))))))))+1, 1) * 10^ROW(INDIRECT("1:"&amp;LEN((--TRIM(RIGHT(SUBSTITUTE(LEFT(A188,_xlfn.AGGREGATE(16,6,FIND({0,1,2,3,4,5,6,7,8,9},A188,ROW(INDIRECT("1:"&amp;LEN(A188)))),1))," ",REPT(" ",LEN(A188))),LEN(A188)))))))/10))*100+1</f>
        <v>1101</v>
      </c>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9" customFormat="1" ht="20.25" customHeight="1" x14ac:dyDescent="0.25">
      <c r="A190" s="69">
        <f>A189+1</f>
        <v>2</v>
      </c>
      <c r="B190" s="70"/>
      <c r="C190" s="69" t="s">
        <v>231</v>
      </c>
      <c r="D190" s="70"/>
      <c r="E190" s="16">
        <f>(59.65)*10.764</f>
        <v>642.07259999999997</v>
      </c>
      <c r="F190" s="52">
        <v>0</v>
      </c>
      <c r="G190" s="16">
        <v>0</v>
      </c>
      <c r="H190" s="16">
        <f>E190+F190+(IF(G190&lt;101,G190,IF(G190&lt;201,G190/2,IF(G190&lt;=301,G190/3,G190/4))))</f>
        <v>642.07259999999997</v>
      </c>
      <c r="I190" s="48"/>
      <c r="J190" s="1"/>
      <c r="K190" s="1"/>
      <c r="L190" s="1"/>
      <c r="M190" s="1"/>
      <c r="N190" s="1"/>
      <c r="O190" s="1"/>
      <c r="P190" s="1"/>
      <c r="Q190" s="1"/>
      <c r="R190" s="1"/>
      <c r="S190" s="1"/>
      <c r="T190" s="36" t="str">
        <f t="shared" ca="1" si="41"/>
        <v>1102,..,1102</v>
      </c>
      <c r="U190" s="36">
        <f ca="1">U189+1</f>
        <v>1102</v>
      </c>
      <c r="V190" s="36">
        <f ca="1">V189+1</f>
        <v>1102</v>
      </c>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9" customFormat="1" ht="20.25" customHeight="1" x14ac:dyDescent="0.25">
      <c r="A191" s="69">
        <f t="shared" ref="A191:A192" si="42">A190+1</f>
        <v>3</v>
      </c>
      <c r="B191" s="70"/>
      <c r="C191" s="69" t="s">
        <v>230</v>
      </c>
      <c r="D191" s="70"/>
      <c r="E191" s="16">
        <f>(42.59)*10.764</f>
        <v>458.43876</v>
      </c>
      <c r="F191" s="52">
        <v>0</v>
      </c>
      <c r="G191" s="16">
        <v>0</v>
      </c>
      <c r="H191" s="16">
        <f>E191+F191+(IF(G191&lt;101,G191,IF(G191&lt;201,G191/2,IF(G191&lt;=301,G191/3,G191/4))))</f>
        <v>458.43876</v>
      </c>
      <c r="I191" s="48"/>
      <c r="J191" s="1"/>
      <c r="K191" s="1"/>
      <c r="L191" s="1"/>
      <c r="M191" s="1"/>
      <c r="N191" s="1"/>
      <c r="O191" s="1"/>
      <c r="P191" s="1"/>
      <c r="Q191" s="1"/>
      <c r="R191" s="1"/>
      <c r="S191" s="1"/>
      <c r="T191" s="36" t="str">
        <f t="shared" ca="1" si="41"/>
        <v>1103,..,1103</v>
      </c>
      <c r="U191" s="36">
        <f t="shared" ref="U191:V191" ca="1" si="43">U190+1</f>
        <v>1103</v>
      </c>
      <c r="V191" s="36">
        <f t="shared" ca="1" si="43"/>
        <v>1103</v>
      </c>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9" customFormat="1" ht="20.25" customHeight="1" x14ac:dyDescent="0.25">
      <c r="A192" s="69">
        <f t="shared" si="42"/>
        <v>4</v>
      </c>
      <c r="B192" s="70"/>
      <c r="C192" s="69" t="s">
        <v>230</v>
      </c>
      <c r="D192" s="70"/>
      <c r="E192" s="16">
        <f>(42.59)*10.764</f>
        <v>458.43876</v>
      </c>
      <c r="F192" s="52">
        <v>0</v>
      </c>
      <c r="G192" s="16">
        <v>0</v>
      </c>
      <c r="H192" s="16">
        <f>E192+F192+(IF(G192&lt;101,G192,IF(G192&lt;201,G192/2,IF(G192&lt;=301,G192/3,G192/4))))</f>
        <v>458.43876</v>
      </c>
      <c r="I192" s="48"/>
      <c r="J192" s="1"/>
      <c r="K192" s="1"/>
      <c r="L192" s="1"/>
      <c r="M192" s="1"/>
      <c r="N192" s="1"/>
      <c r="O192" s="1"/>
      <c r="P192" s="1"/>
      <c r="Q192" s="1"/>
      <c r="R192" s="1"/>
      <c r="S192" s="1"/>
      <c r="T192" s="36" t="str">
        <f t="shared" ca="1" si="41"/>
        <v>1104,..,1104</v>
      </c>
      <c r="U192" s="36">
        <f t="shared" ref="U192:V192" ca="1" si="44">U191+1</f>
        <v>1104</v>
      </c>
      <c r="V192" s="36">
        <f t="shared" ca="1" si="44"/>
        <v>1104</v>
      </c>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9" customFormat="1" ht="20.25" x14ac:dyDescent="0.25">
      <c r="A193" s="73" t="s">
        <v>243</v>
      </c>
      <c r="B193" s="74"/>
      <c r="C193" s="74"/>
      <c r="D193" s="74"/>
      <c r="E193" s="74"/>
      <c r="F193" s="74"/>
      <c r="G193" s="74"/>
      <c r="H193" s="75"/>
      <c r="I193" s="48">
        <v>1</v>
      </c>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9" customFormat="1" ht="20.25" customHeight="1" x14ac:dyDescent="0.25">
      <c r="A194" s="69">
        <f>1</f>
        <v>1</v>
      </c>
      <c r="B194" s="70"/>
      <c r="C194" s="69" t="s">
        <v>231</v>
      </c>
      <c r="D194" s="70"/>
      <c r="E194" s="16">
        <f>(59.65)*10.764</f>
        <v>642.07259999999997</v>
      </c>
      <c r="F194" s="52">
        <v>0</v>
      </c>
      <c r="G194" s="16">
        <v>0</v>
      </c>
      <c r="H194" s="16">
        <f t="shared" ref="H194:H201" si="45">E194+F194+(IF(G194&lt;101,G194,IF(G194&lt;201,G194/2,IF(G194&lt;=301,G194/3,G194/4))))</f>
        <v>642.07259999999997</v>
      </c>
      <c r="I194" s="48"/>
      <c r="J194" s="1"/>
      <c r="K194" s="1"/>
      <c r="L194" s="1"/>
      <c r="M194" s="1"/>
      <c r="N194" s="1"/>
      <c r="O194" s="1"/>
      <c r="P194" s="1"/>
      <c r="Q194" s="1"/>
      <c r="R194" s="1"/>
      <c r="S194" s="1"/>
      <c r="T194" s="36" t="str">
        <f ca="1">U194&amp;""&amp;" to "&amp;""&amp;V194</f>
        <v>1201 to 1201</v>
      </c>
      <c r="U194" s="36">
        <f ca="1">(SUMPRODUCT(MID(0&amp;(LEFT(A193,SUM(LEN(A193)-LEN(SUBSTITUTE(A193,{"0","1","2","3"},""))))), LARGE(INDEX(ISNUMBER(--MID((LEFT(A193,SUM(LEN(A193)-LEN(SUBSTITUTE(A193,{"0","1","2","3"},""))))), ROW(INDIRECT("1:"&amp;LEN((LEFT(A193,SUM(LEN(A193)-LEN(SUBSTITUTE(A193,{"0","1","2","3"},"")))))))), 1)) * ROW(INDIRECT("1:"&amp;LEN((LEFT(A193,SUM(LEN(A193)-LEN(SUBSTITUTE(A193,{"0","1","2","3"},"")))))))), 0), ROW(INDIRECT("1:"&amp;LEN((LEFT(A193,SUM(LEN(A193)-LEN(SUBSTITUTE(A193,{"0","1","2","3"},"")))))))))+1, 1) * 10^ROW(INDIRECT("1:"&amp;LEN((LEFT(A193,SUM(LEN(A193)-LEN(SUBSTITUTE(A193,{"0","1","2","3"},""))))))))/10))*100+1</f>
        <v>1201</v>
      </c>
      <c r="V194" s="36">
        <f ca="1">(SUMPRODUCT(MID(0&amp;(--TRIM(RIGHT(SUBSTITUTE(LEFT(A193,_xlfn.AGGREGATE(16,6,FIND({0,1,2,3,4,5,6,7,8,9},A193,ROW(INDIRECT("1:"&amp;LEN(A193)))),1))," ",REPT(" ",LEN(A193))),LEN(A193)))), LARGE(INDEX(ISNUMBER(--MID((--TRIM(RIGHT(SUBSTITUTE(LEFT(A193,_xlfn.AGGREGATE(16,6,FIND({0,1,2,3,4,5,6,7,8,9},A193,ROW(INDIRECT("1:"&amp;LEN(A193)))),1))," ",REPT(" ",LEN(A193))),LEN(A193)))), ROW(INDIRECT("1:"&amp;LEN((--TRIM(RIGHT(SUBSTITUTE(LEFT(A193,_xlfn.AGGREGATE(16,6,FIND({0,1,2,3,4,5,6,7,8,9},A193,ROW(INDIRECT("1:"&amp;LEN(A193)))),1))," ",REPT(" ",LEN(A193))),LEN(A193))))))), 1)) * ROW(INDIRECT("1:"&amp;LEN((--TRIM(RIGHT(SUBSTITUTE(LEFT(A193,_xlfn.AGGREGATE(16,6,FIND({0,1,2,3,4,5,6,7,8,9},A193,ROW(INDIRECT("1:"&amp;LEN(A193)))),1))," ",REPT(" ",LEN(A193))),LEN(A193))))))), 0), ROW(INDIRECT("1:"&amp;LEN((--TRIM(RIGHT(SUBSTITUTE(LEFT(A193,_xlfn.AGGREGATE(16,6,FIND({0,1,2,3,4,5,6,7,8,9},A193,ROW(INDIRECT("1:"&amp;LEN(A193)))),1))," ",REPT(" ",LEN(A193))),LEN(A193))))))))+1, 1) * 10^ROW(INDIRECT("1:"&amp;LEN((--TRIM(RIGHT(SUBSTITUTE(LEFT(A193,_xlfn.AGGREGATE(16,6,FIND({0,1,2,3,4,5,6,7,8,9},A193,ROW(INDIRECT("1:"&amp;LEN(A193)))),1))," ",REPT(" ",LEN(A193))),LEN(A193)))))))/10))*100+1</f>
        <v>1201</v>
      </c>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9" customFormat="1" ht="20.25" customHeight="1" x14ac:dyDescent="0.25">
      <c r="A195" s="69">
        <f>A194+1</f>
        <v>2</v>
      </c>
      <c r="B195" s="70"/>
      <c r="C195" s="69" t="s">
        <v>231</v>
      </c>
      <c r="D195" s="70"/>
      <c r="E195" s="16">
        <f>(59.65)*10.764</f>
        <v>642.07259999999997</v>
      </c>
      <c r="F195" s="52">
        <v>0</v>
      </c>
      <c r="G195" s="16">
        <v>0</v>
      </c>
      <c r="H195" s="16">
        <f t="shared" si="45"/>
        <v>642.07259999999997</v>
      </c>
      <c r="I195" s="48"/>
      <c r="J195" s="1"/>
      <c r="K195" s="1"/>
      <c r="L195" s="1"/>
      <c r="M195" s="1"/>
      <c r="N195" s="1"/>
      <c r="O195" s="1"/>
      <c r="P195" s="1"/>
      <c r="Q195" s="1"/>
      <c r="R195" s="1"/>
      <c r="S195" s="1"/>
      <c r="T195" s="36" t="str">
        <f t="shared" ref="T195:T201" ca="1" si="46">U195&amp;""&amp;" to "&amp;""&amp;V195</f>
        <v>1202 to 1202</v>
      </c>
      <c r="U195" s="36">
        <f ca="1">U194+1</f>
        <v>1202</v>
      </c>
      <c r="V195" s="36">
        <f ca="1">V194+1</f>
        <v>1202</v>
      </c>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9" customFormat="1" ht="20.25" customHeight="1" x14ac:dyDescent="0.25">
      <c r="A196" s="69">
        <f t="shared" ref="A196:A201" si="47">A195+1</f>
        <v>3</v>
      </c>
      <c r="B196" s="70"/>
      <c r="C196" s="69" t="s">
        <v>230</v>
      </c>
      <c r="D196" s="70"/>
      <c r="E196" s="16">
        <f>(42.59)*10.764</f>
        <v>458.43876</v>
      </c>
      <c r="F196" s="52">
        <v>0</v>
      </c>
      <c r="G196" s="16">
        <v>0</v>
      </c>
      <c r="H196" s="16">
        <f t="shared" si="45"/>
        <v>458.43876</v>
      </c>
      <c r="I196" s="48"/>
      <c r="J196" s="1"/>
      <c r="K196" s="1"/>
      <c r="L196" s="1"/>
      <c r="M196" s="1"/>
      <c r="N196" s="1"/>
      <c r="O196" s="1"/>
      <c r="P196" s="1"/>
      <c r="Q196" s="1"/>
      <c r="R196" s="1"/>
      <c r="S196" s="1"/>
      <c r="T196" s="36" t="str">
        <f t="shared" ca="1" si="46"/>
        <v>1203 to 1203</v>
      </c>
      <c r="U196" s="36">
        <f t="shared" ref="U196:U201" ca="1" si="48">U195+1</f>
        <v>1203</v>
      </c>
      <c r="V196" s="36">
        <f t="shared" ref="V196:V201" ca="1" si="49">V195+1</f>
        <v>1203</v>
      </c>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9" customFormat="1" ht="20.25" customHeight="1" x14ac:dyDescent="0.25">
      <c r="A197" s="69">
        <f t="shared" si="47"/>
        <v>4</v>
      </c>
      <c r="B197" s="70"/>
      <c r="C197" s="69" t="s">
        <v>230</v>
      </c>
      <c r="D197" s="70"/>
      <c r="E197" s="16">
        <f>(42.59)*10.764</f>
        <v>458.43876</v>
      </c>
      <c r="F197" s="52">
        <v>0</v>
      </c>
      <c r="G197" s="16">
        <v>0</v>
      </c>
      <c r="H197" s="16">
        <f t="shared" si="45"/>
        <v>458.43876</v>
      </c>
      <c r="I197" s="48"/>
      <c r="J197" s="1"/>
      <c r="K197" s="1"/>
      <c r="L197" s="1"/>
      <c r="M197" s="1"/>
      <c r="N197" s="1"/>
      <c r="O197" s="1"/>
      <c r="P197" s="1"/>
      <c r="Q197" s="1"/>
      <c r="R197" s="1"/>
      <c r="S197" s="1"/>
      <c r="T197" s="36" t="str">
        <f t="shared" ca="1" si="46"/>
        <v>1204 to 1204</v>
      </c>
      <c r="U197" s="36">
        <f t="shared" ca="1" si="48"/>
        <v>1204</v>
      </c>
      <c r="V197" s="36">
        <f t="shared" ca="1" si="49"/>
        <v>1204</v>
      </c>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9" customFormat="1" ht="20.25" customHeight="1" x14ac:dyDescent="0.25">
      <c r="A198" s="69">
        <f t="shared" si="47"/>
        <v>5</v>
      </c>
      <c r="B198" s="70"/>
      <c r="C198" s="69" t="s">
        <v>232</v>
      </c>
      <c r="D198" s="70"/>
      <c r="E198" s="16">
        <f>(53.45)*10.764</f>
        <v>575.33579999999995</v>
      </c>
      <c r="F198" s="52">
        <v>0</v>
      </c>
      <c r="G198" s="16">
        <v>0</v>
      </c>
      <c r="H198" s="16">
        <f t="shared" si="45"/>
        <v>575.33579999999995</v>
      </c>
      <c r="I198" s="48"/>
      <c r="J198" s="1"/>
      <c r="K198" s="1"/>
      <c r="L198" s="1"/>
      <c r="M198" s="1"/>
      <c r="N198" s="1"/>
      <c r="O198" s="1"/>
      <c r="P198" s="1"/>
      <c r="Q198" s="1"/>
      <c r="R198" s="1"/>
      <c r="S198" s="1"/>
      <c r="T198" s="36" t="str">
        <f t="shared" ca="1" si="46"/>
        <v>1205 to 1205</v>
      </c>
      <c r="U198" s="36">
        <f t="shared" ca="1" si="48"/>
        <v>1205</v>
      </c>
      <c r="V198" s="36">
        <f t="shared" ca="1" si="49"/>
        <v>1205</v>
      </c>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9" customFormat="1" ht="20.25" customHeight="1" x14ac:dyDescent="0.25">
      <c r="A199" s="69">
        <f t="shared" si="47"/>
        <v>6</v>
      </c>
      <c r="B199" s="70"/>
      <c r="C199" s="69" t="s">
        <v>232</v>
      </c>
      <c r="D199" s="70"/>
      <c r="E199" s="16">
        <f>(53.45)*10.764</f>
        <v>575.33579999999995</v>
      </c>
      <c r="F199" s="52">
        <v>0</v>
      </c>
      <c r="G199" s="16">
        <v>0</v>
      </c>
      <c r="H199" s="16">
        <f t="shared" si="45"/>
        <v>575.33579999999995</v>
      </c>
      <c r="I199" s="48"/>
      <c r="J199" s="1"/>
      <c r="K199" s="1"/>
      <c r="L199" s="1"/>
      <c r="M199" s="1"/>
      <c r="N199" s="1"/>
      <c r="O199" s="1"/>
      <c r="P199" s="1"/>
      <c r="Q199" s="1"/>
      <c r="R199" s="1"/>
      <c r="S199" s="1"/>
      <c r="T199" s="36" t="str">
        <f t="shared" ca="1" si="46"/>
        <v>1206 to 1206</v>
      </c>
      <c r="U199" s="36">
        <f t="shared" ca="1" si="48"/>
        <v>1206</v>
      </c>
      <c r="V199" s="36">
        <f t="shared" ca="1" si="49"/>
        <v>1206</v>
      </c>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9" customFormat="1" ht="20.25" customHeight="1" x14ac:dyDescent="0.25">
      <c r="A200" s="69">
        <f t="shared" si="47"/>
        <v>7</v>
      </c>
      <c r="B200" s="70"/>
      <c r="C200" s="69" t="s">
        <v>230</v>
      </c>
      <c r="D200" s="70"/>
      <c r="E200" s="16">
        <f>(42.59)*10.764</f>
        <v>458.43876</v>
      </c>
      <c r="F200" s="52">
        <v>0</v>
      </c>
      <c r="G200" s="16">
        <v>0</v>
      </c>
      <c r="H200" s="16">
        <f t="shared" si="45"/>
        <v>458.43876</v>
      </c>
      <c r="I200" s="48"/>
      <c r="J200" s="1"/>
      <c r="K200" s="1"/>
      <c r="L200" s="1"/>
      <c r="M200" s="1"/>
      <c r="N200" s="1"/>
      <c r="O200" s="1"/>
      <c r="P200" s="1"/>
      <c r="Q200" s="1"/>
      <c r="R200" s="1"/>
      <c r="S200" s="1"/>
      <c r="T200" s="36" t="str">
        <f t="shared" ca="1" si="46"/>
        <v>1207 to 1207</v>
      </c>
      <c r="U200" s="36">
        <f t="shared" ca="1" si="48"/>
        <v>1207</v>
      </c>
      <c r="V200" s="36">
        <f t="shared" ca="1" si="49"/>
        <v>1207</v>
      </c>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9" customFormat="1" ht="20.25" customHeight="1" x14ac:dyDescent="0.25">
      <c r="A201" s="69">
        <f t="shared" si="47"/>
        <v>8</v>
      </c>
      <c r="B201" s="70"/>
      <c r="C201" s="69" t="s">
        <v>230</v>
      </c>
      <c r="D201" s="70"/>
      <c r="E201" s="16">
        <f>(42.59)*10.764</f>
        <v>458.43876</v>
      </c>
      <c r="F201" s="52">
        <v>0</v>
      </c>
      <c r="G201" s="16">
        <v>0</v>
      </c>
      <c r="H201" s="16">
        <f t="shared" si="45"/>
        <v>458.43876</v>
      </c>
      <c r="I201" s="48"/>
      <c r="J201" s="1"/>
      <c r="K201" s="1"/>
      <c r="L201" s="1"/>
      <c r="M201" s="1"/>
      <c r="N201" s="1"/>
      <c r="O201" s="1"/>
      <c r="P201" s="1"/>
      <c r="Q201" s="1"/>
      <c r="R201" s="1"/>
      <c r="S201" s="1"/>
      <c r="T201" s="36" t="str">
        <f t="shared" ca="1" si="46"/>
        <v>1208 to 1208</v>
      </c>
      <c r="U201" s="36">
        <f t="shared" ca="1" si="48"/>
        <v>1208</v>
      </c>
      <c r="V201" s="36">
        <f t="shared" ca="1" si="49"/>
        <v>1208</v>
      </c>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9" customFormat="1" ht="20.25" x14ac:dyDescent="0.25">
      <c r="A202" s="73" t="s">
        <v>248</v>
      </c>
      <c r="B202" s="74"/>
      <c r="C202" s="74"/>
      <c r="D202" s="74"/>
      <c r="E202" s="74"/>
      <c r="F202" s="74"/>
      <c r="G202" s="74"/>
      <c r="H202" s="75"/>
      <c r="I202" s="48">
        <v>2</v>
      </c>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9" customFormat="1" ht="20.25" customHeight="1" x14ac:dyDescent="0.25">
      <c r="A203" s="69">
        <f>1</f>
        <v>1</v>
      </c>
      <c r="B203" s="70"/>
      <c r="C203" s="69" t="s">
        <v>231</v>
      </c>
      <c r="D203" s="70"/>
      <c r="E203" s="16">
        <f>(59.65)*10.764</f>
        <v>642.07259999999997</v>
      </c>
      <c r="F203" s="52">
        <v>0</v>
      </c>
      <c r="G203" s="16">
        <v>0</v>
      </c>
      <c r="H203" s="16">
        <f t="shared" ref="H203:H210" si="50">E203+F203+(IF(G203&lt;101,G203,IF(G203&lt;201,G203/2,IF(G203&lt;=301,G203/3,G203/4))))</f>
        <v>642.07259999999997</v>
      </c>
      <c r="I203" s="49"/>
      <c r="J203" s="1">
        <f>5.35*3.05+2.75*2.15+3.95*3.05+3.05*3.65+1.25*2.15+2.3*1.25+3.85*1.05+1.25*0.45</f>
        <v>55.577500000000001</v>
      </c>
      <c r="K203" s="1"/>
      <c r="L203" s="1"/>
      <c r="M203" s="1"/>
      <c r="N203" s="1"/>
      <c r="O203" s="1"/>
      <c r="P203" s="1"/>
      <c r="Q203" s="1"/>
      <c r="R203" s="1"/>
      <c r="S203" s="1"/>
      <c r="T203" s="36" t="str">
        <f ca="1">U203&amp;""&amp;" to "&amp;""&amp;V203</f>
        <v>1301 to 1401</v>
      </c>
      <c r="U203" s="36">
        <f ca="1">(SUMPRODUCT(MID(0&amp;(LEFT(A202,SUM(LEN(A202)-LEN(SUBSTITUTE(A202,{"0","1","2","3"},""))))), LARGE(INDEX(ISNUMBER(--MID((LEFT(A202,SUM(LEN(A202)-LEN(SUBSTITUTE(A202,{"0","1","2","3"},""))))), ROW(INDIRECT("1:"&amp;LEN((LEFT(A202,SUM(LEN(A202)-LEN(SUBSTITUTE(A202,{"0","1","2","3"},"")))))))), 1)) * ROW(INDIRECT("1:"&amp;LEN((LEFT(A202,SUM(LEN(A202)-LEN(SUBSTITUTE(A202,{"0","1","2","3"},"")))))))), 0), ROW(INDIRECT("1:"&amp;LEN((LEFT(A202,SUM(LEN(A202)-LEN(SUBSTITUTE(A202,{"0","1","2","3"},"")))))))))+1, 1) * 10^ROW(INDIRECT("1:"&amp;LEN((LEFT(A202,SUM(LEN(A202)-LEN(SUBSTITUTE(A202,{"0","1","2","3"},""))))))))/10))*100+1</f>
        <v>1301</v>
      </c>
      <c r="V203" s="36">
        <f ca="1">(SUMPRODUCT(MID(0&amp;(--TRIM(RIGHT(SUBSTITUTE(LEFT(A202,_xlfn.AGGREGATE(16,6,FIND({0,1,2,3,4,5,6,7,8,9},A202,ROW(INDIRECT("1:"&amp;LEN(A202)))),1))," ",REPT(" ",LEN(A202))),LEN(A202)))), LARGE(INDEX(ISNUMBER(--MID((--TRIM(RIGHT(SUBSTITUTE(LEFT(A202,_xlfn.AGGREGATE(16,6,FIND({0,1,2,3,4,5,6,7,8,9},A202,ROW(INDIRECT("1:"&amp;LEN(A202)))),1))," ",REPT(" ",LEN(A202))),LEN(A202)))), ROW(INDIRECT("1:"&amp;LEN((--TRIM(RIGHT(SUBSTITUTE(LEFT(A202,_xlfn.AGGREGATE(16,6,FIND({0,1,2,3,4,5,6,7,8,9},A202,ROW(INDIRECT("1:"&amp;LEN(A202)))),1))," ",REPT(" ",LEN(A202))),LEN(A202))))))), 1)) * ROW(INDIRECT("1:"&amp;LEN((--TRIM(RIGHT(SUBSTITUTE(LEFT(A202,_xlfn.AGGREGATE(16,6,FIND({0,1,2,3,4,5,6,7,8,9},A202,ROW(INDIRECT("1:"&amp;LEN(A202)))),1))," ",REPT(" ",LEN(A202))),LEN(A202))))))), 0), ROW(INDIRECT("1:"&amp;LEN((--TRIM(RIGHT(SUBSTITUTE(LEFT(A202,_xlfn.AGGREGATE(16,6,FIND({0,1,2,3,4,5,6,7,8,9},A202,ROW(INDIRECT("1:"&amp;LEN(A202)))),1))," ",REPT(" ",LEN(A202))),LEN(A202))))))))+1, 1) * 10^ROW(INDIRECT("1:"&amp;LEN((--TRIM(RIGHT(SUBSTITUTE(LEFT(A202,_xlfn.AGGREGATE(16,6,FIND({0,1,2,3,4,5,6,7,8,9},A202,ROW(INDIRECT("1:"&amp;LEN(A202)))),1))," ",REPT(" ",LEN(A202))),LEN(A202)))))))/10))*100+1</f>
        <v>1401</v>
      </c>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9" customFormat="1" ht="20.25" customHeight="1" x14ac:dyDescent="0.25">
      <c r="A204" s="69">
        <f>A203+1</f>
        <v>2</v>
      </c>
      <c r="B204" s="70"/>
      <c r="C204" s="69" t="s">
        <v>231</v>
      </c>
      <c r="D204" s="70"/>
      <c r="E204" s="16">
        <f>(59.65)*10.764</f>
        <v>642.07259999999997</v>
      </c>
      <c r="F204" s="52">
        <v>0</v>
      </c>
      <c r="G204" s="16">
        <v>0</v>
      </c>
      <c r="H204" s="16">
        <f t="shared" si="50"/>
        <v>642.07259999999997</v>
      </c>
      <c r="I204" s="48"/>
      <c r="J204" s="1"/>
      <c r="K204" s="1"/>
      <c r="L204" s="1"/>
      <c r="M204" s="1"/>
      <c r="N204" s="1"/>
      <c r="O204" s="1"/>
      <c r="P204" s="1"/>
      <c r="Q204" s="1"/>
      <c r="R204" s="1"/>
      <c r="S204" s="1"/>
      <c r="T204" s="36" t="str">
        <f t="shared" ref="T204:T210" ca="1" si="51">U204&amp;""&amp;" to "&amp;""&amp;V204</f>
        <v>1302 to 1402</v>
      </c>
      <c r="U204" s="36">
        <f ca="1">U203+1</f>
        <v>1302</v>
      </c>
      <c r="V204" s="36">
        <f ca="1">V203+1</f>
        <v>1402</v>
      </c>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9" customFormat="1" ht="20.25" customHeight="1" x14ac:dyDescent="0.25">
      <c r="A205" s="69">
        <f t="shared" ref="A205:A210" si="52">A204+1</f>
        <v>3</v>
      </c>
      <c r="B205" s="70"/>
      <c r="C205" s="69" t="s">
        <v>230</v>
      </c>
      <c r="D205" s="70"/>
      <c r="E205" s="16">
        <f>(42.59)*10.764</f>
        <v>458.43876</v>
      </c>
      <c r="F205" s="52">
        <v>0</v>
      </c>
      <c r="G205" s="16">
        <v>0</v>
      </c>
      <c r="H205" s="16">
        <f t="shared" si="50"/>
        <v>458.43876</v>
      </c>
      <c r="I205" s="48"/>
      <c r="J205" s="1"/>
      <c r="K205" s="1"/>
      <c r="L205" s="1"/>
      <c r="M205" s="1"/>
      <c r="N205" s="1"/>
      <c r="O205" s="1"/>
      <c r="P205" s="1"/>
      <c r="Q205" s="1"/>
      <c r="R205" s="1"/>
      <c r="S205" s="1"/>
      <c r="T205" s="36" t="str">
        <f t="shared" ca="1" si="51"/>
        <v>1303 to 1403</v>
      </c>
      <c r="U205" s="36">
        <f t="shared" ref="U205:V210" ca="1" si="53">U204+1</f>
        <v>1303</v>
      </c>
      <c r="V205" s="36">
        <f t="shared" ca="1" si="53"/>
        <v>1403</v>
      </c>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9" customFormat="1" ht="20.25" customHeight="1" x14ac:dyDescent="0.25">
      <c r="A206" s="69">
        <f t="shared" si="52"/>
        <v>4</v>
      </c>
      <c r="B206" s="70"/>
      <c r="C206" s="69" t="s">
        <v>230</v>
      </c>
      <c r="D206" s="70"/>
      <c r="E206" s="16">
        <f>(42.59)*10.764</f>
        <v>458.43876</v>
      </c>
      <c r="F206" s="52">
        <v>0</v>
      </c>
      <c r="G206" s="16">
        <v>0</v>
      </c>
      <c r="H206" s="16">
        <f t="shared" si="50"/>
        <v>458.43876</v>
      </c>
      <c r="I206" s="48"/>
      <c r="J206" s="1"/>
      <c r="K206" s="1"/>
      <c r="L206" s="1"/>
      <c r="M206" s="1"/>
      <c r="N206" s="1"/>
      <c r="O206" s="1"/>
      <c r="P206" s="1"/>
      <c r="Q206" s="1"/>
      <c r="R206" s="1"/>
      <c r="S206" s="1"/>
      <c r="T206" s="36" t="str">
        <f t="shared" ca="1" si="51"/>
        <v>1304 to 1404</v>
      </c>
      <c r="U206" s="36">
        <f t="shared" ca="1" si="53"/>
        <v>1304</v>
      </c>
      <c r="V206" s="36">
        <f t="shared" ca="1" si="53"/>
        <v>1404</v>
      </c>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9" customFormat="1" ht="20.25" customHeight="1" x14ac:dyDescent="0.25">
      <c r="A207" s="69">
        <f t="shared" si="52"/>
        <v>5</v>
      </c>
      <c r="B207" s="70"/>
      <c r="C207" s="69" t="s">
        <v>232</v>
      </c>
      <c r="D207" s="70"/>
      <c r="E207" s="16">
        <f>(53.45)*10.764</f>
        <v>575.33579999999995</v>
      </c>
      <c r="F207" s="52">
        <v>0</v>
      </c>
      <c r="G207" s="16">
        <v>0</v>
      </c>
      <c r="H207" s="16">
        <f t="shared" si="50"/>
        <v>575.33579999999995</v>
      </c>
      <c r="I207" s="48"/>
      <c r="J207" s="1"/>
      <c r="K207" s="1"/>
      <c r="L207" s="1"/>
      <c r="M207" s="1"/>
      <c r="N207" s="1"/>
      <c r="O207" s="1"/>
      <c r="P207" s="1"/>
      <c r="Q207" s="1"/>
      <c r="R207" s="1"/>
      <c r="S207" s="1"/>
      <c r="T207" s="36" t="str">
        <f t="shared" ca="1" si="51"/>
        <v>1305 to 1405</v>
      </c>
      <c r="U207" s="36">
        <f t="shared" ca="1" si="53"/>
        <v>1305</v>
      </c>
      <c r="V207" s="36">
        <f t="shared" ca="1" si="53"/>
        <v>1405</v>
      </c>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9" customFormat="1" ht="20.25" customHeight="1" x14ac:dyDescent="0.25">
      <c r="A208" s="69">
        <f t="shared" si="52"/>
        <v>6</v>
      </c>
      <c r="B208" s="70"/>
      <c r="C208" s="69" t="s">
        <v>232</v>
      </c>
      <c r="D208" s="70"/>
      <c r="E208" s="16">
        <f>(53.45)*10.764</f>
        <v>575.33579999999995</v>
      </c>
      <c r="F208" s="52">
        <v>0</v>
      </c>
      <c r="G208" s="16">
        <v>0</v>
      </c>
      <c r="H208" s="16">
        <f t="shared" si="50"/>
        <v>575.33579999999995</v>
      </c>
      <c r="I208" s="48"/>
      <c r="J208" s="1"/>
      <c r="K208" s="1"/>
      <c r="L208" s="1"/>
      <c r="M208" s="1"/>
      <c r="N208" s="1"/>
      <c r="O208" s="1"/>
      <c r="P208" s="1"/>
      <c r="Q208" s="1"/>
      <c r="R208" s="1"/>
      <c r="S208" s="1"/>
      <c r="T208" s="36" t="str">
        <f t="shared" ca="1" si="51"/>
        <v>1306 to 1406</v>
      </c>
      <c r="U208" s="36">
        <f t="shared" ca="1" si="53"/>
        <v>1306</v>
      </c>
      <c r="V208" s="36">
        <f t="shared" ca="1" si="53"/>
        <v>1406</v>
      </c>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9" customFormat="1" ht="20.25" customHeight="1" x14ac:dyDescent="0.25">
      <c r="A209" s="69">
        <f t="shared" si="52"/>
        <v>7</v>
      </c>
      <c r="B209" s="70"/>
      <c r="C209" s="69" t="s">
        <v>230</v>
      </c>
      <c r="D209" s="70"/>
      <c r="E209" s="16">
        <f>(42.59)*10.764</f>
        <v>458.43876</v>
      </c>
      <c r="F209" s="52">
        <v>0</v>
      </c>
      <c r="G209" s="16">
        <v>0</v>
      </c>
      <c r="H209" s="16">
        <f t="shared" si="50"/>
        <v>458.43876</v>
      </c>
      <c r="I209" s="48"/>
      <c r="J209" s="1"/>
      <c r="K209" s="1"/>
      <c r="L209" s="1"/>
      <c r="M209" s="1"/>
      <c r="N209" s="1"/>
      <c r="O209" s="1"/>
      <c r="P209" s="1"/>
      <c r="Q209" s="1"/>
      <c r="R209" s="1"/>
      <c r="S209" s="1"/>
      <c r="T209" s="36" t="str">
        <f t="shared" ca="1" si="51"/>
        <v>1307 to 1407</v>
      </c>
      <c r="U209" s="36">
        <f t="shared" ca="1" si="53"/>
        <v>1307</v>
      </c>
      <c r="V209" s="36">
        <f t="shared" ca="1" si="53"/>
        <v>1407</v>
      </c>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9" customFormat="1" ht="20.25" customHeight="1" x14ac:dyDescent="0.25">
      <c r="A210" s="69">
        <f t="shared" si="52"/>
        <v>8</v>
      </c>
      <c r="B210" s="70"/>
      <c r="C210" s="69" t="s">
        <v>230</v>
      </c>
      <c r="D210" s="70"/>
      <c r="E210" s="16">
        <f>(42.59)*10.764</f>
        <v>458.43876</v>
      </c>
      <c r="F210" s="52">
        <v>0</v>
      </c>
      <c r="G210" s="16">
        <v>0</v>
      </c>
      <c r="H210" s="16">
        <f t="shared" si="50"/>
        <v>458.43876</v>
      </c>
      <c r="I210" s="48"/>
      <c r="J210" s="1"/>
      <c r="K210" s="1"/>
      <c r="L210" s="1"/>
      <c r="M210" s="1"/>
      <c r="N210" s="1"/>
      <c r="O210" s="1"/>
      <c r="P210" s="1"/>
      <c r="Q210" s="1"/>
      <c r="R210" s="1"/>
      <c r="S210" s="1"/>
      <c r="T210" s="36" t="str">
        <f t="shared" ca="1" si="51"/>
        <v>1308 to 1408</v>
      </c>
      <c r="U210" s="36">
        <f t="shared" ca="1" si="53"/>
        <v>1308</v>
      </c>
      <c r="V210" s="36">
        <f t="shared" ca="1" si="53"/>
        <v>1408</v>
      </c>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9" customFormat="1" ht="20.25" x14ac:dyDescent="0.25">
      <c r="A211" s="73" t="s">
        <v>245</v>
      </c>
      <c r="B211" s="74"/>
      <c r="C211" s="74"/>
      <c r="D211" s="74"/>
      <c r="E211" s="74"/>
      <c r="F211" s="74"/>
      <c r="G211" s="74"/>
      <c r="H211" s="75"/>
      <c r="I211" s="48">
        <v>1</v>
      </c>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9" customFormat="1" ht="20.25" customHeight="1" x14ac:dyDescent="0.25">
      <c r="A212" s="69">
        <f>1</f>
        <v>1</v>
      </c>
      <c r="B212" s="70"/>
      <c r="C212" s="69" t="s">
        <v>231</v>
      </c>
      <c r="D212" s="70"/>
      <c r="E212" s="16">
        <f>(59.65)*10.764</f>
        <v>642.07259999999997</v>
      </c>
      <c r="F212" s="52">
        <v>0</v>
      </c>
      <c r="G212" s="16">
        <v>0</v>
      </c>
      <c r="H212" s="16">
        <f>E212+F212+(IF(G212&lt;101,G212,IF(G212&lt;201,G212/2,IF(G212&lt;=301,G212/3,G212/4))))</f>
        <v>642.07259999999997</v>
      </c>
      <c r="I212" s="48"/>
      <c r="J212" s="1"/>
      <c r="K212" s="1"/>
      <c r="L212" s="1"/>
      <c r="M212" s="1"/>
      <c r="N212" s="1"/>
      <c r="O212" s="1"/>
      <c r="P212" s="1"/>
      <c r="Q212" s="1"/>
      <c r="R212" s="1"/>
      <c r="S212" s="1"/>
      <c r="T212" s="36" t="str">
        <f ca="1">U212&amp;""&amp;" to "&amp;""&amp;V212</f>
        <v>101 to 1501</v>
      </c>
      <c r="U212" s="36">
        <f ca="1">(SUMPRODUCT(MID(0&amp;(LEFT(A211,SUM(LEN(A211)-LEN(SUBSTITUTE(A211,{"0","1","2","3"},""))))), LARGE(INDEX(ISNUMBER(--MID((LEFT(A211,SUM(LEN(A211)-LEN(SUBSTITUTE(A211,{"0","1","2","3"},""))))), ROW(INDIRECT("1:"&amp;LEN((LEFT(A211,SUM(LEN(A211)-LEN(SUBSTITUTE(A211,{"0","1","2","3"},"")))))))), 1)) * ROW(INDIRECT("1:"&amp;LEN((LEFT(A211,SUM(LEN(A211)-LEN(SUBSTITUTE(A211,{"0","1","2","3"},"")))))))), 0), ROW(INDIRECT("1:"&amp;LEN((LEFT(A211,SUM(LEN(A211)-LEN(SUBSTITUTE(A211,{"0","1","2","3"},"")))))))))+1, 1) * 10^ROW(INDIRECT("1:"&amp;LEN((LEFT(A211,SUM(LEN(A211)-LEN(SUBSTITUTE(A211,{"0","1","2","3"},""))))))))/10))*100+1</f>
        <v>101</v>
      </c>
      <c r="V212" s="36">
        <f ca="1">(SUMPRODUCT(MID(0&amp;(--TRIM(RIGHT(SUBSTITUTE(LEFT(A211,_xlfn.AGGREGATE(16,6,FIND({0,1,2,3,4,5,6,7,8,9},A211,ROW(INDIRECT("1:"&amp;LEN(A211)))),1))," ",REPT(" ",LEN(A211))),LEN(A211)))), LARGE(INDEX(ISNUMBER(--MID((--TRIM(RIGHT(SUBSTITUTE(LEFT(A211,_xlfn.AGGREGATE(16,6,FIND({0,1,2,3,4,5,6,7,8,9},A211,ROW(INDIRECT("1:"&amp;LEN(A211)))),1))," ",REPT(" ",LEN(A211))),LEN(A211)))), ROW(INDIRECT("1:"&amp;LEN((--TRIM(RIGHT(SUBSTITUTE(LEFT(A211,_xlfn.AGGREGATE(16,6,FIND({0,1,2,3,4,5,6,7,8,9},A211,ROW(INDIRECT("1:"&amp;LEN(A211)))),1))," ",REPT(" ",LEN(A211))),LEN(A211))))))), 1)) * ROW(INDIRECT("1:"&amp;LEN((--TRIM(RIGHT(SUBSTITUTE(LEFT(A211,_xlfn.AGGREGATE(16,6,FIND({0,1,2,3,4,5,6,7,8,9},A211,ROW(INDIRECT("1:"&amp;LEN(A211)))),1))," ",REPT(" ",LEN(A211))),LEN(A211))))))), 0), ROW(INDIRECT("1:"&amp;LEN((--TRIM(RIGHT(SUBSTITUTE(LEFT(A211,_xlfn.AGGREGATE(16,6,FIND({0,1,2,3,4,5,6,7,8,9},A211,ROW(INDIRECT("1:"&amp;LEN(A211)))),1))," ",REPT(" ",LEN(A211))),LEN(A211))))))))+1, 1) * 10^ROW(INDIRECT("1:"&amp;LEN((--TRIM(RIGHT(SUBSTITUTE(LEFT(A211,_xlfn.AGGREGATE(16,6,FIND({0,1,2,3,4,5,6,7,8,9},A211,ROW(INDIRECT("1:"&amp;LEN(A211)))),1))," ",REPT(" ",LEN(A211))),LEN(A211)))))))/10))*100+1</f>
        <v>1501</v>
      </c>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9" customFormat="1" ht="20.25" customHeight="1" x14ac:dyDescent="0.25">
      <c r="A213" s="69">
        <f>A212+1</f>
        <v>2</v>
      </c>
      <c r="B213" s="70"/>
      <c r="C213" s="69" t="s">
        <v>231</v>
      </c>
      <c r="D213" s="70"/>
      <c r="E213" s="16">
        <f>(59.65)*10.764</f>
        <v>642.07259999999997</v>
      </c>
      <c r="F213" s="52">
        <v>0</v>
      </c>
      <c r="G213" s="16">
        <v>0</v>
      </c>
      <c r="H213" s="16">
        <f>E213+F213+(IF(G213&lt;101,G213,IF(G213&lt;201,G213/2,IF(G213&lt;=301,G213/3,G213/4))))</f>
        <v>642.07259999999997</v>
      </c>
      <c r="I213" s="48"/>
      <c r="J213" s="1"/>
      <c r="K213" s="1"/>
      <c r="L213" s="1"/>
      <c r="M213" s="1"/>
      <c r="N213" s="1"/>
      <c r="O213" s="1"/>
      <c r="P213" s="1"/>
      <c r="Q213" s="1"/>
      <c r="R213" s="1"/>
      <c r="S213" s="1"/>
      <c r="T213" s="36" t="str">
        <f t="shared" ref="T213:T219" ca="1" si="54">U213&amp;""&amp;" to "&amp;""&amp;V213</f>
        <v>102 to 1502</v>
      </c>
      <c r="U213" s="36">
        <f ca="1">U212+1</f>
        <v>102</v>
      </c>
      <c r="V213" s="36">
        <f ca="1">V212+1</f>
        <v>1502</v>
      </c>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9" customFormat="1" ht="20.25" customHeight="1" x14ac:dyDescent="0.25">
      <c r="A214" s="69">
        <f t="shared" ref="A214:A219" si="55">A213+1</f>
        <v>3</v>
      </c>
      <c r="B214" s="70"/>
      <c r="C214" s="174" t="s">
        <v>233</v>
      </c>
      <c r="D214" s="175"/>
      <c r="E214" s="175"/>
      <c r="F214" s="175"/>
      <c r="G214" s="175"/>
      <c r="H214" s="176"/>
      <c r="I214" s="48"/>
      <c r="J214" s="1"/>
      <c r="K214" s="1"/>
      <c r="L214" s="1"/>
      <c r="M214" s="1"/>
      <c r="N214" s="1"/>
      <c r="O214" s="1"/>
      <c r="P214" s="1"/>
      <c r="Q214" s="1"/>
      <c r="R214" s="1"/>
      <c r="S214" s="1"/>
      <c r="T214" s="36" t="str">
        <f t="shared" ca="1" si="54"/>
        <v>103 to 1503</v>
      </c>
      <c r="U214" s="36">
        <f t="shared" ref="U214:V214" ca="1" si="56">U213+1</f>
        <v>103</v>
      </c>
      <c r="V214" s="36">
        <f t="shared" ca="1" si="56"/>
        <v>1503</v>
      </c>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9" customFormat="1" ht="20.25" customHeight="1" x14ac:dyDescent="0.25">
      <c r="A215" s="69">
        <f t="shared" si="55"/>
        <v>4</v>
      </c>
      <c r="B215" s="70"/>
      <c r="C215" s="177"/>
      <c r="D215" s="178"/>
      <c r="E215" s="178"/>
      <c r="F215" s="178"/>
      <c r="G215" s="178"/>
      <c r="H215" s="179"/>
      <c r="I215" s="48"/>
      <c r="J215" s="1"/>
      <c r="K215" s="1"/>
      <c r="L215" s="1"/>
      <c r="M215" s="1"/>
      <c r="N215" s="1"/>
      <c r="O215" s="1"/>
      <c r="P215" s="1"/>
      <c r="Q215" s="1"/>
      <c r="R215" s="1"/>
      <c r="S215" s="1"/>
      <c r="T215" s="36" t="str">
        <f t="shared" ca="1" si="54"/>
        <v>104 to 1504</v>
      </c>
      <c r="U215" s="36">
        <f t="shared" ref="U215:V215" ca="1" si="57">U214+1</f>
        <v>104</v>
      </c>
      <c r="V215" s="36">
        <f t="shared" ca="1" si="57"/>
        <v>1504</v>
      </c>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9" customFormat="1" ht="20.25" customHeight="1" x14ac:dyDescent="0.25">
      <c r="A216" s="69">
        <f t="shared" si="55"/>
        <v>5</v>
      </c>
      <c r="B216" s="70"/>
      <c r="C216" s="69" t="s">
        <v>232</v>
      </c>
      <c r="D216" s="70"/>
      <c r="E216" s="16">
        <f>(53.45)*10.764</f>
        <v>575.33579999999995</v>
      </c>
      <c r="F216" s="52">
        <v>0</v>
      </c>
      <c r="G216" s="16">
        <v>0</v>
      </c>
      <c r="H216" s="16">
        <f>E216+F216+(IF(G216&lt;101,G216,IF(G216&lt;201,G216/2,IF(G216&lt;=301,G216/3,G216/4))))</f>
        <v>575.33579999999995</v>
      </c>
      <c r="I216" s="48"/>
      <c r="J216" s="1"/>
      <c r="K216" s="1"/>
      <c r="L216" s="1"/>
      <c r="M216" s="1"/>
      <c r="N216" s="1"/>
      <c r="O216" s="1"/>
      <c r="P216" s="1"/>
      <c r="Q216" s="1"/>
      <c r="R216" s="1"/>
      <c r="S216" s="1"/>
      <c r="T216" s="36" t="str">
        <f t="shared" ca="1" si="54"/>
        <v>105 to 1505</v>
      </c>
      <c r="U216" s="36">
        <f t="shared" ref="U216:V216" ca="1" si="58">U215+1</f>
        <v>105</v>
      </c>
      <c r="V216" s="36">
        <f t="shared" ca="1" si="58"/>
        <v>1505</v>
      </c>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9" customFormat="1" ht="20.25" customHeight="1" x14ac:dyDescent="0.25">
      <c r="A217" s="69">
        <f t="shared" si="55"/>
        <v>6</v>
      </c>
      <c r="B217" s="70"/>
      <c r="C217" s="69" t="s">
        <v>232</v>
      </c>
      <c r="D217" s="70"/>
      <c r="E217" s="16">
        <f>(53.45)*10.764</f>
        <v>575.33579999999995</v>
      </c>
      <c r="F217" s="52">
        <v>0</v>
      </c>
      <c r="G217" s="16">
        <v>0</v>
      </c>
      <c r="H217" s="16">
        <f>E217+F217+(IF(G217&lt;101,G217,IF(G217&lt;201,G217/2,IF(G217&lt;=301,G217/3,G217/4))))</f>
        <v>575.33579999999995</v>
      </c>
      <c r="I217" s="48"/>
      <c r="J217" s="1"/>
      <c r="K217" s="1"/>
      <c r="L217" s="1"/>
      <c r="M217" s="1"/>
      <c r="N217" s="1"/>
      <c r="O217" s="1"/>
      <c r="P217" s="1"/>
      <c r="Q217" s="1"/>
      <c r="R217" s="1"/>
      <c r="S217" s="1"/>
      <c r="T217" s="36" t="str">
        <f t="shared" ca="1" si="54"/>
        <v>106 to 1506</v>
      </c>
      <c r="U217" s="36">
        <f t="shared" ref="U217:V217" ca="1" si="59">U216+1</f>
        <v>106</v>
      </c>
      <c r="V217" s="36">
        <f t="shared" ca="1" si="59"/>
        <v>1506</v>
      </c>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9" customFormat="1" ht="20.25" customHeight="1" x14ac:dyDescent="0.25">
      <c r="A218" s="69">
        <f t="shared" si="55"/>
        <v>7</v>
      </c>
      <c r="B218" s="70"/>
      <c r="C218" s="69" t="s">
        <v>230</v>
      </c>
      <c r="D218" s="70"/>
      <c r="E218" s="16">
        <f>(42.59)*10.764</f>
        <v>458.43876</v>
      </c>
      <c r="F218" s="52">
        <v>0</v>
      </c>
      <c r="G218" s="16">
        <v>0</v>
      </c>
      <c r="H218" s="16">
        <f>E218+F218+(IF(G218&lt;101,G218,IF(G218&lt;201,G218/2,IF(G218&lt;=301,G218/3,G218/4))))</f>
        <v>458.43876</v>
      </c>
      <c r="I218" s="48"/>
      <c r="J218" s="1"/>
      <c r="K218" s="1"/>
      <c r="L218" s="1"/>
      <c r="M218" s="1"/>
      <c r="N218" s="1"/>
      <c r="O218" s="1"/>
      <c r="P218" s="1"/>
      <c r="Q218" s="1"/>
      <c r="R218" s="1"/>
      <c r="S218" s="1"/>
      <c r="T218" s="36" t="str">
        <f t="shared" ca="1" si="54"/>
        <v>107 to 1507</v>
      </c>
      <c r="U218" s="36">
        <f t="shared" ref="U218:V218" ca="1" si="60">U217+1</f>
        <v>107</v>
      </c>
      <c r="V218" s="36">
        <f t="shared" ca="1" si="60"/>
        <v>1507</v>
      </c>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9" customFormat="1" ht="20.25" customHeight="1" x14ac:dyDescent="0.25">
      <c r="A219" s="69">
        <f t="shared" si="55"/>
        <v>8</v>
      </c>
      <c r="B219" s="70"/>
      <c r="C219" s="69" t="s">
        <v>230</v>
      </c>
      <c r="D219" s="70"/>
      <c r="E219" s="16">
        <f>(42.59)*10.764</f>
        <v>458.43876</v>
      </c>
      <c r="F219" s="52">
        <v>0</v>
      </c>
      <c r="G219" s="16">
        <v>0</v>
      </c>
      <c r="H219" s="16">
        <f>E219+F219+(IF(G219&lt;101,G219,IF(G219&lt;201,G219/2,IF(G219&lt;=301,G219/3,G219/4))))</f>
        <v>458.43876</v>
      </c>
      <c r="I219" s="48"/>
      <c r="J219" s="1"/>
      <c r="K219" s="1"/>
      <c r="L219" s="1"/>
      <c r="M219" s="1"/>
      <c r="N219" s="1"/>
      <c r="O219" s="1"/>
      <c r="P219" s="1"/>
      <c r="Q219" s="1"/>
      <c r="R219" s="1"/>
      <c r="S219" s="1"/>
      <c r="T219" s="36" t="str">
        <f t="shared" ca="1" si="54"/>
        <v>108 to 1508</v>
      </c>
      <c r="U219" s="36">
        <f t="shared" ref="U219:V219" ca="1" si="61">U218+1</f>
        <v>108</v>
      </c>
      <c r="V219" s="36">
        <f t="shared" ca="1" si="61"/>
        <v>1508</v>
      </c>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9" customFormat="1" ht="20.25" x14ac:dyDescent="0.25">
      <c r="A220" s="73" t="s">
        <v>246</v>
      </c>
      <c r="B220" s="74"/>
      <c r="C220" s="74"/>
      <c r="D220" s="74"/>
      <c r="E220" s="74"/>
      <c r="F220" s="74"/>
      <c r="G220" s="74"/>
      <c r="H220" s="75"/>
      <c r="I220" s="48">
        <v>1</v>
      </c>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9" customFormat="1" ht="20.25" customHeight="1" x14ac:dyDescent="0.25">
      <c r="A221" s="69">
        <f>1</f>
        <v>1</v>
      </c>
      <c r="B221" s="70"/>
      <c r="C221" s="69" t="s">
        <v>231</v>
      </c>
      <c r="D221" s="70"/>
      <c r="E221" s="16">
        <f>(59.65)*10.764</f>
        <v>642.07259999999997</v>
      </c>
      <c r="F221" s="52">
        <v>0</v>
      </c>
      <c r="G221" s="16">
        <v>0</v>
      </c>
      <c r="H221" s="16">
        <f t="shared" ref="H221:H228" si="62">E221+F221+(IF(G221&lt;101,G221,IF(G221&lt;201,G221/2,IF(G221&lt;=301,G221/3,G221/4))))</f>
        <v>642.07259999999997</v>
      </c>
      <c r="I221" s="48"/>
      <c r="J221" s="1"/>
      <c r="K221" s="1"/>
      <c r="L221" s="1"/>
      <c r="M221" s="1"/>
      <c r="N221" s="1"/>
      <c r="O221" s="1"/>
      <c r="P221" s="1"/>
      <c r="Q221" s="1"/>
      <c r="R221" s="1"/>
      <c r="S221" s="1"/>
      <c r="T221" s="36" t="str">
        <f ca="1">U221&amp;""&amp;" to "&amp;""&amp;V221</f>
        <v>101 to 1601</v>
      </c>
      <c r="U221" s="36">
        <f ca="1">(SUMPRODUCT(MID(0&amp;(LEFT(A220,SUM(LEN(A220)-LEN(SUBSTITUTE(A220,{"0","1","2","3"},""))))), LARGE(INDEX(ISNUMBER(--MID((LEFT(A220,SUM(LEN(A220)-LEN(SUBSTITUTE(A220,{"0","1","2","3"},""))))), ROW(INDIRECT("1:"&amp;LEN((LEFT(A220,SUM(LEN(A220)-LEN(SUBSTITUTE(A220,{"0","1","2","3"},"")))))))), 1)) * ROW(INDIRECT("1:"&amp;LEN((LEFT(A220,SUM(LEN(A220)-LEN(SUBSTITUTE(A220,{"0","1","2","3"},"")))))))), 0), ROW(INDIRECT("1:"&amp;LEN((LEFT(A220,SUM(LEN(A220)-LEN(SUBSTITUTE(A220,{"0","1","2","3"},"")))))))))+1, 1) * 10^ROW(INDIRECT("1:"&amp;LEN((LEFT(A220,SUM(LEN(A220)-LEN(SUBSTITUTE(A220,{"0","1","2","3"},""))))))))/10))*100+1</f>
        <v>101</v>
      </c>
      <c r="V221" s="36">
        <f ca="1">(SUMPRODUCT(MID(0&amp;(--TRIM(RIGHT(SUBSTITUTE(LEFT(A220,_xlfn.AGGREGATE(16,6,FIND({0,1,2,3,4,5,6,7,8,9},A220,ROW(INDIRECT("1:"&amp;LEN(A220)))),1))," ",REPT(" ",LEN(A220))),LEN(A220)))), LARGE(INDEX(ISNUMBER(--MID((--TRIM(RIGHT(SUBSTITUTE(LEFT(A220,_xlfn.AGGREGATE(16,6,FIND({0,1,2,3,4,5,6,7,8,9},A220,ROW(INDIRECT("1:"&amp;LEN(A220)))),1))," ",REPT(" ",LEN(A220))),LEN(A220)))), ROW(INDIRECT("1:"&amp;LEN((--TRIM(RIGHT(SUBSTITUTE(LEFT(A220,_xlfn.AGGREGATE(16,6,FIND({0,1,2,3,4,5,6,7,8,9},A220,ROW(INDIRECT("1:"&amp;LEN(A220)))),1))," ",REPT(" ",LEN(A220))),LEN(A220))))))), 1)) * ROW(INDIRECT("1:"&amp;LEN((--TRIM(RIGHT(SUBSTITUTE(LEFT(A220,_xlfn.AGGREGATE(16,6,FIND({0,1,2,3,4,5,6,7,8,9},A220,ROW(INDIRECT("1:"&amp;LEN(A220)))),1))," ",REPT(" ",LEN(A220))),LEN(A220))))))), 0), ROW(INDIRECT("1:"&amp;LEN((--TRIM(RIGHT(SUBSTITUTE(LEFT(A220,_xlfn.AGGREGATE(16,6,FIND({0,1,2,3,4,5,6,7,8,9},A220,ROW(INDIRECT("1:"&amp;LEN(A220)))),1))," ",REPT(" ",LEN(A220))),LEN(A220))))))))+1, 1) * 10^ROW(INDIRECT("1:"&amp;LEN((--TRIM(RIGHT(SUBSTITUTE(LEFT(A220,_xlfn.AGGREGATE(16,6,FIND({0,1,2,3,4,5,6,7,8,9},A220,ROW(INDIRECT("1:"&amp;LEN(A220)))),1))," ",REPT(" ",LEN(A220))),LEN(A220)))))))/10))*100+1</f>
        <v>1601</v>
      </c>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9" customFormat="1" ht="20.25" customHeight="1" x14ac:dyDescent="0.25">
      <c r="A222" s="69">
        <f>A221+1</f>
        <v>2</v>
      </c>
      <c r="B222" s="70"/>
      <c r="C222" s="69" t="s">
        <v>231</v>
      </c>
      <c r="D222" s="70"/>
      <c r="E222" s="16">
        <f>(59.65)*10.764</f>
        <v>642.07259999999997</v>
      </c>
      <c r="F222" s="52">
        <v>0</v>
      </c>
      <c r="G222" s="16">
        <v>0</v>
      </c>
      <c r="H222" s="16">
        <f t="shared" si="62"/>
        <v>642.07259999999997</v>
      </c>
      <c r="I222" s="48"/>
      <c r="J222" s="1"/>
      <c r="K222" s="1"/>
      <c r="L222" s="1"/>
      <c r="M222" s="1"/>
      <c r="N222" s="1"/>
      <c r="O222" s="1"/>
      <c r="P222" s="1"/>
      <c r="Q222" s="1"/>
      <c r="R222" s="1"/>
      <c r="S222" s="1"/>
      <c r="T222" s="36" t="str">
        <f t="shared" ref="T222:T228" ca="1" si="63">U222&amp;""&amp;" to "&amp;""&amp;V222</f>
        <v>102 to 1602</v>
      </c>
      <c r="U222" s="36">
        <f ca="1">U221+1</f>
        <v>102</v>
      </c>
      <c r="V222" s="36">
        <f ca="1">V221+1</f>
        <v>1602</v>
      </c>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9" customFormat="1" ht="20.25" customHeight="1" x14ac:dyDescent="0.25">
      <c r="A223" s="69">
        <f t="shared" ref="A223:A228" si="64">A222+1</f>
        <v>3</v>
      </c>
      <c r="B223" s="70"/>
      <c r="C223" s="69" t="s">
        <v>230</v>
      </c>
      <c r="D223" s="70"/>
      <c r="E223" s="16">
        <f>(42.59)*10.764</f>
        <v>458.43876</v>
      </c>
      <c r="F223" s="52">
        <v>0</v>
      </c>
      <c r="G223" s="16">
        <v>0</v>
      </c>
      <c r="H223" s="16">
        <f t="shared" si="62"/>
        <v>458.43876</v>
      </c>
      <c r="I223" s="48"/>
      <c r="J223" s="1"/>
      <c r="K223" s="1"/>
      <c r="L223" s="1"/>
      <c r="M223" s="1"/>
      <c r="N223" s="1"/>
      <c r="O223" s="1"/>
      <c r="P223" s="1"/>
      <c r="Q223" s="1"/>
      <c r="R223" s="1"/>
      <c r="S223" s="1"/>
      <c r="T223" s="36" t="str">
        <f t="shared" ca="1" si="63"/>
        <v>103 to 1603</v>
      </c>
      <c r="U223" s="36">
        <f t="shared" ref="U223:V228" ca="1" si="65">U222+1</f>
        <v>103</v>
      </c>
      <c r="V223" s="36">
        <f t="shared" ca="1" si="65"/>
        <v>1603</v>
      </c>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9" customFormat="1" ht="20.25" customHeight="1" x14ac:dyDescent="0.25">
      <c r="A224" s="69">
        <f t="shared" si="64"/>
        <v>4</v>
      </c>
      <c r="B224" s="70"/>
      <c r="C224" s="69" t="s">
        <v>230</v>
      </c>
      <c r="D224" s="70"/>
      <c r="E224" s="16">
        <f>(42.59)*10.764</f>
        <v>458.43876</v>
      </c>
      <c r="F224" s="52">
        <v>0</v>
      </c>
      <c r="G224" s="16">
        <v>0</v>
      </c>
      <c r="H224" s="16">
        <f t="shared" si="62"/>
        <v>458.43876</v>
      </c>
      <c r="I224" s="48"/>
      <c r="J224" s="1"/>
      <c r="K224" s="1"/>
      <c r="L224" s="1"/>
      <c r="M224" s="1"/>
      <c r="N224" s="1"/>
      <c r="O224" s="1"/>
      <c r="P224" s="1"/>
      <c r="Q224" s="1"/>
      <c r="R224" s="1"/>
      <c r="S224" s="1"/>
      <c r="T224" s="36" t="str">
        <f t="shared" ca="1" si="63"/>
        <v>104 to 1604</v>
      </c>
      <c r="U224" s="36">
        <f t="shared" ca="1" si="65"/>
        <v>104</v>
      </c>
      <c r="V224" s="36">
        <f t="shared" ca="1" si="65"/>
        <v>1604</v>
      </c>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9" customFormat="1" ht="20.25" customHeight="1" x14ac:dyDescent="0.25">
      <c r="A225" s="69">
        <f t="shared" si="64"/>
        <v>5</v>
      </c>
      <c r="B225" s="70"/>
      <c r="C225" s="69" t="s">
        <v>232</v>
      </c>
      <c r="D225" s="70"/>
      <c r="E225" s="16">
        <f>(53.45)*10.764</f>
        <v>575.33579999999995</v>
      </c>
      <c r="F225" s="52">
        <v>0</v>
      </c>
      <c r="G225" s="16">
        <v>0</v>
      </c>
      <c r="H225" s="16">
        <f t="shared" si="62"/>
        <v>575.33579999999995</v>
      </c>
      <c r="I225" s="48"/>
      <c r="J225" s="1"/>
      <c r="K225" s="1"/>
      <c r="L225" s="1"/>
      <c r="M225" s="1"/>
      <c r="N225" s="1"/>
      <c r="O225" s="1"/>
      <c r="P225" s="1"/>
      <c r="Q225" s="1"/>
      <c r="R225" s="1"/>
      <c r="S225" s="1"/>
      <c r="T225" s="36" t="str">
        <f t="shared" ca="1" si="63"/>
        <v>105 to 1605</v>
      </c>
      <c r="U225" s="36">
        <f t="shared" ca="1" si="65"/>
        <v>105</v>
      </c>
      <c r="V225" s="36">
        <f t="shared" ca="1" si="65"/>
        <v>1605</v>
      </c>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9" customFormat="1" ht="20.25" customHeight="1" x14ac:dyDescent="0.25">
      <c r="A226" s="69">
        <f t="shared" si="64"/>
        <v>6</v>
      </c>
      <c r="B226" s="70"/>
      <c r="C226" s="69" t="s">
        <v>232</v>
      </c>
      <c r="D226" s="70"/>
      <c r="E226" s="16">
        <f>(53.45)*10.764</f>
        <v>575.33579999999995</v>
      </c>
      <c r="F226" s="52">
        <v>0</v>
      </c>
      <c r="G226" s="16">
        <v>0</v>
      </c>
      <c r="H226" s="16">
        <f t="shared" si="62"/>
        <v>575.33579999999995</v>
      </c>
      <c r="I226" s="48"/>
      <c r="J226" s="1"/>
      <c r="K226" s="1"/>
      <c r="L226" s="1"/>
      <c r="M226" s="1"/>
      <c r="N226" s="1"/>
      <c r="O226" s="1"/>
      <c r="P226" s="1"/>
      <c r="Q226" s="1"/>
      <c r="R226" s="1"/>
      <c r="S226" s="1"/>
      <c r="T226" s="36" t="str">
        <f t="shared" ca="1" si="63"/>
        <v>106 to 1606</v>
      </c>
      <c r="U226" s="36">
        <f t="shared" ca="1" si="65"/>
        <v>106</v>
      </c>
      <c r="V226" s="36">
        <f t="shared" ca="1" si="65"/>
        <v>1606</v>
      </c>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9" customFormat="1" ht="20.25" customHeight="1" x14ac:dyDescent="0.25">
      <c r="A227" s="69">
        <f t="shared" si="64"/>
        <v>7</v>
      </c>
      <c r="B227" s="70"/>
      <c r="C227" s="69" t="s">
        <v>230</v>
      </c>
      <c r="D227" s="70"/>
      <c r="E227" s="16">
        <f>(42.59)*10.764</f>
        <v>458.43876</v>
      </c>
      <c r="F227" s="52">
        <v>0</v>
      </c>
      <c r="G227" s="16">
        <v>0</v>
      </c>
      <c r="H227" s="16">
        <f t="shared" si="62"/>
        <v>458.43876</v>
      </c>
      <c r="I227" s="48"/>
      <c r="J227" s="1"/>
      <c r="K227" s="1"/>
      <c r="L227" s="1"/>
      <c r="M227" s="1"/>
      <c r="N227" s="1"/>
      <c r="O227" s="1"/>
      <c r="P227" s="1"/>
      <c r="Q227" s="1"/>
      <c r="R227" s="1"/>
      <c r="S227" s="1"/>
      <c r="T227" s="36" t="str">
        <f t="shared" ca="1" si="63"/>
        <v>107 to 1607</v>
      </c>
      <c r="U227" s="36">
        <f t="shared" ca="1" si="65"/>
        <v>107</v>
      </c>
      <c r="V227" s="36">
        <f t="shared" ca="1" si="65"/>
        <v>1607</v>
      </c>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9" customFormat="1" ht="20.25" customHeight="1" x14ac:dyDescent="0.25">
      <c r="A228" s="69">
        <f t="shared" si="64"/>
        <v>8</v>
      </c>
      <c r="B228" s="70"/>
      <c r="C228" s="69" t="s">
        <v>230</v>
      </c>
      <c r="D228" s="70"/>
      <c r="E228" s="16">
        <f>(42.59)*10.764</f>
        <v>458.43876</v>
      </c>
      <c r="F228" s="52">
        <v>0</v>
      </c>
      <c r="G228" s="16">
        <v>0</v>
      </c>
      <c r="H228" s="16">
        <f t="shared" si="62"/>
        <v>458.43876</v>
      </c>
      <c r="I228" s="48"/>
      <c r="J228" s="1"/>
      <c r="K228" s="1"/>
      <c r="L228" s="1"/>
      <c r="M228" s="1"/>
      <c r="N228" s="1"/>
      <c r="O228" s="1"/>
      <c r="P228" s="1"/>
      <c r="Q228" s="1"/>
      <c r="R228" s="1"/>
      <c r="S228" s="1"/>
      <c r="T228" s="36" t="str">
        <f t="shared" ca="1" si="63"/>
        <v>108 to 1608</v>
      </c>
      <c r="U228" s="36">
        <f t="shared" ca="1" si="65"/>
        <v>108</v>
      </c>
      <c r="V228" s="36">
        <f t="shared" ca="1" si="65"/>
        <v>1608</v>
      </c>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9" customFormat="1" ht="20.25" x14ac:dyDescent="0.25">
      <c r="A229" s="73" t="s">
        <v>249</v>
      </c>
      <c r="B229" s="74"/>
      <c r="C229" s="74"/>
      <c r="D229" s="74"/>
      <c r="E229" s="74"/>
      <c r="F229" s="74"/>
      <c r="G229" s="74"/>
      <c r="H229" s="75"/>
      <c r="I229" s="48">
        <f>5+6+6</f>
        <v>17</v>
      </c>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9" customFormat="1" ht="20.25" customHeight="1" x14ac:dyDescent="0.25">
      <c r="A230" s="69">
        <f>1</f>
        <v>1</v>
      </c>
      <c r="B230" s="70"/>
      <c r="C230" s="69" t="s">
        <v>231</v>
      </c>
      <c r="D230" s="70"/>
      <c r="E230" s="16">
        <f>(59.65)*10.764</f>
        <v>642.07259999999997</v>
      </c>
      <c r="F230" s="52">
        <v>0</v>
      </c>
      <c r="G230" s="16">
        <v>0</v>
      </c>
      <c r="H230" s="16">
        <f t="shared" ref="H230:H237" si="66">E230+F230+(IF(G230&lt;101,G230,IF(G230&lt;201,G230/2,IF(G230&lt;=301,G230/3,G230/4))))</f>
        <v>642.07259999999997</v>
      </c>
      <c r="I230" s="48"/>
      <c r="J230" s="1"/>
      <c r="K230" s="1"/>
      <c r="L230" s="1"/>
      <c r="M230" s="1"/>
      <c r="N230" s="1"/>
      <c r="O230" s="1"/>
      <c r="P230" s="1"/>
      <c r="Q230" s="1"/>
      <c r="R230" s="1"/>
      <c r="S230" s="1"/>
      <c r="T230" s="36" t="str">
        <f ca="1">U230&amp;""&amp;" to "&amp;""&amp;V230</f>
        <v>17201 to 3501</v>
      </c>
      <c r="U230" s="36">
        <f ca="1">(SUMPRODUCT(MID(0&amp;(LEFT(A229,SUM(LEN(A229)-LEN(SUBSTITUTE(A229,{"0","1","2","3"},""))))), LARGE(INDEX(ISNUMBER(--MID((LEFT(A229,SUM(LEN(A229)-LEN(SUBSTITUTE(A229,{"0","1","2","3"},""))))), ROW(INDIRECT("1:"&amp;LEN((LEFT(A229,SUM(LEN(A229)-LEN(SUBSTITUTE(A229,{"0","1","2","3"},"")))))))), 1)) * ROW(INDIRECT("1:"&amp;LEN((LEFT(A229,SUM(LEN(A229)-LEN(SUBSTITUTE(A229,{"0","1","2","3"},"")))))))), 0), ROW(INDIRECT("1:"&amp;LEN((LEFT(A229,SUM(LEN(A229)-LEN(SUBSTITUTE(A229,{"0","1","2","3"},"")))))))))+1, 1) * 10^ROW(INDIRECT("1:"&amp;LEN((LEFT(A229,SUM(LEN(A229)-LEN(SUBSTITUTE(A229,{"0","1","2","3"},""))))))))/10))*100+1</f>
        <v>17201</v>
      </c>
      <c r="V230" s="36">
        <f ca="1">(SUMPRODUCT(MID(0&amp;(--TRIM(RIGHT(SUBSTITUTE(LEFT(A229,_xlfn.AGGREGATE(16,6,FIND({0,1,2,3,4,5,6,7,8,9},A229,ROW(INDIRECT("1:"&amp;LEN(A229)))),1))," ",REPT(" ",LEN(A229))),LEN(A229)))), LARGE(INDEX(ISNUMBER(--MID((--TRIM(RIGHT(SUBSTITUTE(LEFT(A229,_xlfn.AGGREGATE(16,6,FIND({0,1,2,3,4,5,6,7,8,9},A229,ROW(INDIRECT("1:"&amp;LEN(A229)))),1))," ",REPT(" ",LEN(A229))),LEN(A229)))), ROW(INDIRECT("1:"&amp;LEN((--TRIM(RIGHT(SUBSTITUTE(LEFT(A229,_xlfn.AGGREGATE(16,6,FIND({0,1,2,3,4,5,6,7,8,9},A229,ROW(INDIRECT("1:"&amp;LEN(A229)))),1))," ",REPT(" ",LEN(A229))),LEN(A229))))))), 1)) * ROW(INDIRECT("1:"&amp;LEN((--TRIM(RIGHT(SUBSTITUTE(LEFT(A229,_xlfn.AGGREGATE(16,6,FIND({0,1,2,3,4,5,6,7,8,9},A229,ROW(INDIRECT("1:"&amp;LEN(A229)))),1))," ",REPT(" ",LEN(A229))),LEN(A229))))))), 0), ROW(INDIRECT("1:"&amp;LEN((--TRIM(RIGHT(SUBSTITUTE(LEFT(A229,_xlfn.AGGREGATE(16,6,FIND({0,1,2,3,4,5,6,7,8,9},A229,ROW(INDIRECT("1:"&amp;LEN(A229)))),1))," ",REPT(" ",LEN(A229))),LEN(A229))))))))+1, 1) * 10^ROW(INDIRECT("1:"&amp;LEN((--TRIM(RIGHT(SUBSTITUTE(LEFT(A229,_xlfn.AGGREGATE(16,6,FIND({0,1,2,3,4,5,6,7,8,9},A229,ROW(INDIRECT("1:"&amp;LEN(A229)))),1))," ",REPT(" ",LEN(A229))),LEN(A229)))))))/10))*100+1</f>
        <v>3501</v>
      </c>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9" customFormat="1" ht="20.25" customHeight="1" x14ac:dyDescent="0.25">
      <c r="A231" s="69">
        <f>A230+1</f>
        <v>2</v>
      </c>
      <c r="B231" s="70"/>
      <c r="C231" s="69" t="s">
        <v>231</v>
      </c>
      <c r="D231" s="70"/>
      <c r="E231" s="16">
        <f>(59.65)*10.764</f>
        <v>642.07259999999997</v>
      </c>
      <c r="F231" s="52">
        <v>0</v>
      </c>
      <c r="G231" s="16">
        <v>0</v>
      </c>
      <c r="H231" s="16">
        <f t="shared" si="66"/>
        <v>642.07259999999997</v>
      </c>
      <c r="I231" s="48"/>
      <c r="J231" s="1"/>
      <c r="K231" s="1"/>
      <c r="L231" s="1"/>
      <c r="M231" s="1"/>
      <c r="N231" s="1"/>
      <c r="O231" s="1"/>
      <c r="P231" s="1"/>
      <c r="Q231" s="1"/>
      <c r="R231" s="1"/>
      <c r="S231" s="1"/>
      <c r="T231" s="36" t="str">
        <f t="shared" ref="T231:T237" ca="1" si="67">U231&amp;""&amp;" to "&amp;""&amp;V231</f>
        <v>17202 to 3502</v>
      </c>
      <c r="U231" s="36">
        <f ca="1">U230+1</f>
        <v>17202</v>
      </c>
      <c r="V231" s="36">
        <f ca="1">V230+1</f>
        <v>3502</v>
      </c>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9" customFormat="1" ht="20.25" customHeight="1" x14ac:dyDescent="0.25">
      <c r="A232" s="69">
        <f t="shared" ref="A232:A237" si="68">A231+1</f>
        <v>3</v>
      </c>
      <c r="B232" s="70"/>
      <c r="C232" s="69" t="s">
        <v>230</v>
      </c>
      <c r="D232" s="70"/>
      <c r="E232" s="16">
        <f>(42.59)*10.764</f>
        <v>458.43876</v>
      </c>
      <c r="F232" s="52">
        <v>0</v>
      </c>
      <c r="G232" s="16">
        <v>0</v>
      </c>
      <c r="H232" s="16">
        <f t="shared" si="66"/>
        <v>458.43876</v>
      </c>
      <c r="I232" s="48"/>
      <c r="J232" s="1"/>
      <c r="K232" s="1"/>
      <c r="L232" s="1"/>
      <c r="M232" s="1"/>
      <c r="N232" s="1"/>
      <c r="O232" s="1"/>
      <c r="P232" s="1"/>
      <c r="Q232" s="1"/>
      <c r="R232" s="1"/>
      <c r="S232" s="1"/>
      <c r="T232" s="36" t="str">
        <f t="shared" ca="1" si="67"/>
        <v>17203 to 3503</v>
      </c>
      <c r="U232" s="36">
        <f t="shared" ref="U232:V232" ca="1" si="69">U231+1</f>
        <v>17203</v>
      </c>
      <c r="V232" s="36">
        <f t="shared" ca="1" si="69"/>
        <v>3503</v>
      </c>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9" customFormat="1" ht="20.25" customHeight="1" x14ac:dyDescent="0.25">
      <c r="A233" s="69">
        <f t="shared" si="68"/>
        <v>4</v>
      </c>
      <c r="B233" s="70"/>
      <c r="C233" s="69" t="s">
        <v>230</v>
      </c>
      <c r="D233" s="70"/>
      <c r="E233" s="16">
        <f>(42.59)*10.764</f>
        <v>458.43876</v>
      </c>
      <c r="F233" s="52">
        <v>0</v>
      </c>
      <c r="G233" s="16">
        <v>0</v>
      </c>
      <c r="H233" s="16">
        <f t="shared" si="66"/>
        <v>458.43876</v>
      </c>
      <c r="I233" s="48"/>
      <c r="J233" s="1"/>
      <c r="K233" s="1"/>
      <c r="L233" s="1"/>
      <c r="M233" s="1"/>
      <c r="N233" s="1"/>
      <c r="O233" s="1"/>
      <c r="P233" s="1"/>
      <c r="Q233" s="1"/>
      <c r="R233" s="1"/>
      <c r="S233" s="1"/>
      <c r="T233" s="36" t="str">
        <f t="shared" ca="1" si="67"/>
        <v>17204 to 3504</v>
      </c>
      <c r="U233" s="36">
        <f t="shared" ref="U233:V233" ca="1" si="70">U232+1</f>
        <v>17204</v>
      </c>
      <c r="V233" s="36">
        <f t="shared" ca="1" si="70"/>
        <v>3504</v>
      </c>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9" customFormat="1" ht="20.25" customHeight="1" x14ac:dyDescent="0.25">
      <c r="A234" s="69">
        <f t="shared" si="68"/>
        <v>5</v>
      </c>
      <c r="B234" s="70"/>
      <c r="C234" s="69" t="s">
        <v>232</v>
      </c>
      <c r="D234" s="70"/>
      <c r="E234" s="16">
        <f>(53.45)*10.764</f>
        <v>575.33579999999995</v>
      </c>
      <c r="F234" s="52">
        <v>0</v>
      </c>
      <c r="G234" s="16">
        <v>0</v>
      </c>
      <c r="H234" s="16">
        <f t="shared" si="66"/>
        <v>575.33579999999995</v>
      </c>
      <c r="I234" s="48"/>
      <c r="J234" s="1"/>
      <c r="K234" s="1"/>
      <c r="L234" s="1"/>
      <c r="M234" s="1"/>
      <c r="N234" s="1"/>
      <c r="O234" s="1"/>
      <c r="P234" s="1"/>
      <c r="Q234" s="1"/>
      <c r="R234" s="1"/>
      <c r="S234" s="1"/>
      <c r="T234" s="36" t="str">
        <f t="shared" ca="1" si="67"/>
        <v>17205 to 3505</v>
      </c>
      <c r="U234" s="36">
        <f t="shared" ref="U234:V234" ca="1" si="71">U233+1</f>
        <v>17205</v>
      </c>
      <c r="V234" s="36">
        <f t="shared" ca="1" si="71"/>
        <v>3505</v>
      </c>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s="9" customFormat="1" ht="20.25" customHeight="1" x14ac:dyDescent="0.25">
      <c r="A235" s="69">
        <f t="shared" si="68"/>
        <v>6</v>
      </c>
      <c r="B235" s="70"/>
      <c r="C235" s="69" t="s">
        <v>232</v>
      </c>
      <c r="D235" s="70"/>
      <c r="E235" s="16">
        <f>(53.45)*10.764</f>
        <v>575.33579999999995</v>
      </c>
      <c r="F235" s="52">
        <v>0</v>
      </c>
      <c r="G235" s="16">
        <v>0</v>
      </c>
      <c r="H235" s="16">
        <f t="shared" si="66"/>
        <v>575.33579999999995</v>
      </c>
      <c r="I235" s="48"/>
      <c r="J235" s="1"/>
      <c r="K235" s="1"/>
      <c r="L235" s="1"/>
      <c r="M235" s="1"/>
      <c r="N235" s="1"/>
      <c r="O235" s="1"/>
      <c r="P235" s="1"/>
      <c r="Q235" s="1"/>
      <c r="R235" s="1"/>
      <c r="S235" s="1"/>
      <c r="T235" s="36" t="str">
        <f t="shared" ca="1" si="67"/>
        <v>17206 to 3506</v>
      </c>
      <c r="U235" s="36">
        <f t="shared" ref="U235:V235" ca="1" si="72">U234+1</f>
        <v>17206</v>
      </c>
      <c r="V235" s="36">
        <f t="shared" ca="1" si="72"/>
        <v>3506</v>
      </c>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row>
    <row r="236" spans="1:150 16226:16383" s="9" customFormat="1" ht="20.25" customHeight="1" x14ac:dyDescent="0.25">
      <c r="A236" s="69">
        <f t="shared" si="68"/>
        <v>7</v>
      </c>
      <c r="B236" s="70"/>
      <c r="C236" s="69" t="s">
        <v>230</v>
      </c>
      <c r="D236" s="70"/>
      <c r="E236" s="16">
        <f>(42.59)*10.764</f>
        <v>458.43876</v>
      </c>
      <c r="F236" s="52">
        <v>0</v>
      </c>
      <c r="G236" s="16">
        <v>0</v>
      </c>
      <c r="H236" s="16">
        <f t="shared" si="66"/>
        <v>458.43876</v>
      </c>
      <c r="I236" s="48"/>
      <c r="J236" s="1"/>
      <c r="K236" s="1"/>
      <c r="L236" s="1"/>
      <c r="M236" s="1"/>
      <c r="N236" s="1"/>
      <c r="O236" s="1"/>
      <c r="P236" s="1"/>
      <c r="Q236" s="1"/>
      <c r="R236" s="1"/>
      <c r="S236" s="1"/>
      <c r="T236" s="36" t="str">
        <f t="shared" ca="1" si="67"/>
        <v>17207 to 3507</v>
      </c>
      <c r="U236" s="36">
        <f t="shared" ref="U236:V236" ca="1" si="73">U235+1</f>
        <v>17207</v>
      </c>
      <c r="V236" s="36">
        <f t="shared" ca="1" si="73"/>
        <v>3507</v>
      </c>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row>
    <row r="237" spans="1:150 16226:16383" s="9" customFormat="1" ht="20.25" customHeight="1" x14ac:dyDescent="0.25">
      <c r="A237" s="69">
        <f t="shared" si="68"/>
        <v>8</v>
      </c>
      <c r="B237" s="70"/>
      <c r="C237" s="69" t="s">
        <v>230</v>
      </c>
      <c r="D237" s="70"/>
      <c r="E237" s="16">
        <f>(42.59)*10.764</f>
        <v>458.43876</v>
      </c>
      <c r="F237" s="52">
        <v>0</v>
      </c>
      <c r="G237" s="16">
        <v>0</v>
      </c>
      <c r="H237" s="16">
        <f t="shared" si="66"/>
        <v>458.43876</v>
      </c>
      <c r="I237" s="48"/>
      <c r="J237" s="1"/>
      <c r="K237" s="1"/>
      <c r="L237" s="1"/>
      <c r="M237" s="1"/>
      <c r="N237" s="1"/>
      <c r="O237" s="1"/>
      <c r="P237" s="1"/>
      <c r="Q237" s="1"/>
      <c r="R237" s="1"/>
      <c r="S237" s="1"/>
      <c r="T237" s="36" t="str">
        <f t="shared" ca="1" si="67"/>
        <v>17208 to 3508</v>
      </c>
      <c r="U237" s="36">
        <f t="shared" ref="U237:V237" ca="1" si="74">U236+1</f>
        <v>17208</v>
      </c>
      <c r="V237" s="36">
        <f t="shared" ca="1" si="74"/>
        <v>3508</v>
      </c>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row>
    <row r="238" spans="1:150 16226:16383" s="9" customFormat="1" ht="20.25" x14ac:dyDescent="0.25">
      <c r="A238" s="73" t="s">
        <v>247</v>
      </c>
      <c r="B238" s="74"/>
      <c r="C238" s="74"/>
      <c r="D238" s="74"/>
      <c r="E238" s="74"/>
      <c r="F238" s="74"/>
      <c r="G238" s="74"/>
      <c r="H238" s="75"/>
      <c r="I238" s="48">
        <v>2</v>
      </c>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row>
    <row r="239" spans="1:150 16226:16383" s="9" customFormat="1" ht="20.25" customHeight="1" x14ac:dyDescent="0.25">
      <c r="A239" s="69">
        <f>1</f>
        <v>1</v>
      </c>
      <c r="B239" s="70"/>
      <c r="C239" s="69" t="s">
        <v>231</v>
      </c>
      <c r="D239" s="70"/>
      <c r="E239" s="16">
        <f>(59.65)*10.764</f>
        <v>642.07259999999997</v>
      </c>
      <c r="F239" s="52">
        <v>0</v>
      </c>
      <c r="G239" s="16">
        <v>0</v>
      </c>
      <c r="H239" s="16">
        <f>E239+F239+(IF(G239&lt;101,G239,IF(G239&lt;201,G239/2,IF(G239&lt;=301,G239/3,G239/4))))</f>
        <v>642.07259999999997</v>
      </c>
      <c r="I239" s="1"/>
      <c r="J239" s="1"/>
      <c r="K239" s="1"/>
      <c r="L239" s="1"/>
      <c r="M239" s="1"/>
      <c r="N239" s="1"/>
      <c r="O239" s="1"/>
      <c r="P239" s="1"/>
      <c r="Q239" s="1"/>
      <c r="R239" s="1"/>
      <c r="S239" s="1"/>
      <c r="T239" s="36" t="str">
        <f ca="1">U239&amp;""&amp;" to "&amp;""&amp;V239</f>
        <v>2201 to 2901</v>
      </c>
      <c r="U239" s="36">
        <f ca="1">(SUMPRODUCT(MID(0&amp;(LEFT(A238,SUM(LEN(A238)-LEN(SUBSTITUTE(A238,{"0","1","2","3"},""))))), LARGE(INDEX(ISNUMBER(--MID((LEFT(A238,SUM(LEN(A238)-LEN(SUBSTITUTE(A238,{"0","1","2","3"},""))))), ROW(INDIRECT("1:"&amp;LEN((LEFT(A238,SUM(LEN(A238)-LEN(SUBSTITUTE(A238,{"0","1","2","3"},"")))))))), 1)) * ROW(INDIRECT("1:"&amp;LEN((LEFT(A238,SUM(LEN(A238)-LEN(SUBSTITUTE(A238,{"0","1","2","3"},"")))))))), 0), ROW(INDIRECT("1:"&amp;LEN((LEFT(A238,SUM(LEN(A238)-LEN(SUBSTITUTE(A238,{"0","1","2","3"},"")))))))))+1, 1) * 10^ROW(INDIRECT("1:"&amp;LEN((LEFT(A238,SUM(LEN(A238)-LEN(SUBSTITUTE(A238,{"0","1","2","3"},""))))))))/10))*100+1</f>
        <v>2201</v>
      </c>
      <c r="V239" s="36">
        <f ca="1">(SUMPRODUCT(MID(0&amp;(--TRIM(RIGHT(SUBSTITUTE(LEFT(A238,_xlfn.AGGREGATE(16,6,FIND({0,1,2,3,4,5,6,7,8,9},A238,ROW(INDIRECT("1:"&amp;LEN(A238)))),1))," ",REPT(" ",LEN(A238))),LEN(A238)))), LARGE(INDEX(ISNUMBER(--MID((--TRIM(RIGHT(SUBSTITUTE(LEFT(A238,_xlfn.AGGREGATE(16,6,FIND({0,1,2,3,4,5,6,7,8,9},A238,ROW(INDIRECT("1:"&amp;LEN(A238)))),1))," ",REPT(" ",LEN(A238))),LEN(A238)))), ROW(INDIRECT("1:"&amp;LEN((--TRIM(RIGHT(SUBSTITUTE(LEFT(A238,_xlfn.AGGREGATE(16,6,FIND({0,1,2,3,4,5,6,7,8,9},A238,ROW(INDIRECT("1:"&amp;LEN(A238)))),1))," ",REPT(" ",LEN(A238))),LEN(A238))))))), 1)) * ROW(INDIRECT("1:"&amp;LEN((--TRIM(RIGHT(SUBSTITUTE(LEFT(A238,_xlfn.AGGREGATE(16,6,FIND({0,1,2,3,4,5,6,7,8,9},A238,ROW(INDIRECT("1:"&amp;LEN(A238)))),1))," ",REPT(" ",LEN(A238))),LEN(A238))))))), 0), ROW(INDIRECT("1:"&amp;LEN((--TRIM(RIGHT(SUBSTITUTE(LEFT(A238,_xlfn.AGGREGATE(16,6,FIND({0,1,2,3,4,5,6,7,8,9},A238,ROW(INDIRECT("1:"&amp;LEN(A238)))),1))," ",REPT(" ",LEN(A238))),LEN(A238))))))))+1, 1) * 10^ROW(INDIRECT("1:"&amp;LEN((--TRIM(RIGHT(SUBSTITUTE(LEFT(A238,_xlfn.AGGREGATE(16,6,FIND({0,1,2,3,4,5,6,7,8,9},A238,ROW(INDIRECT("1:"&amp;LEN(A238)))),1))," ",REPT(" ",LEN(A238))),LEN(A238)))))))/10))*100+1</f>
        <v>2901</v>
      </c>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row>
    <row r="240" spans="1:150 16226:16383" s="9" customFormat="1" ht="20.25" customHeight="1" x14ac:dyDescent="0.25">
      <c r="A240" s="69">
        <f>A239+1</f>
        <v>2</v>
      </c>
      <c r="B240" s="70"/>
      <c r="C240" s="69" t="s">
        <v>231</v>
      </c>
      <c r="D240" s="70"/>
      <c r="E240" s="16">
        <f>(59.65)*10.764</f>
        <v>642.07259999999997</v>
      </c>
      <c r="F240" s="52">
        <v>0</v>
      </c>
      <c r="G240" s="16">
        <v>0</v>
      </c>
      <c r="H240" s="16">
        <f>E240+F240+(IF(G240&lt;101,G240,IF(G240&lt;201,G240/2,IF(G240&lt;=301,G240/3,G240/4))))</f>
        <v>642.07259999999997</v>
      </c>
      <c r="I240" s="1"/>
      <c r="J240" s="1"/>
      <c r="K240" s="1"/>
      <c r="L240" s="1"/>
      <c r="M240" s="1"/>
      <c r="N240" s="1"/>
      <c r="O240" s="1"/>
      <c r="P240" s="1"/>
      <c r="Q240" s="1"/>
      <c r="R240" s="1"/>
      <c r="S240" s="1"/>
      <c r="T240" s="36" t="str">
        <f t="shared" ref="T240:T246" ca="1" si="75">U240&amp;""&amp;" to "&amp;""&amp;V240</f>
        <v>2202 to 2902</v>
      </c>
      <c r="U240" s="36">
        <f ca="1">U239+1</f>
        <v>2202</v>
      </c>
      <c r="V240" s="36">
        <f ca="1">V239+1</f>
        <v>2902</v>
      </c>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row>
    <row r="241" spans="1:150 16226:16383" s="9" customFormat="1" ht="20.25" customHeight="1" x14ac:dyDescent="0.25">
      <c r="A241" s="69">
        <f t="shared" ref="A241:A246" si="76">A240+1</f>
        <v>3</v>
      </c>
      <c r="B241" s="70"/>
      <c r="C241" s="174" t="s">
        <v>233</v>
      </c>
      <c r="D241" s="175"/>
      <c r="E241" s="175"/>
      <c r="F241" s="175"/>
      <c r="G241" s="175"/>
      <c r="H241" s="176"/>
      <c r="I241" s="1"/>
      <c r="J241" s="1"/>
      <c r="K241" s="1"/>
      <c r="L241" s="1"/>
      <c r="M241" s="1"/>
      <c r="N241" s="1"/>
      <c r="O241" s="1"/>
      <c r="P241" s="1"/>
      <c r="Q241" s="1"/>
      <c r="R241" s="1"/>
      <c r="S241" s="1"/>
      <c r="T241" s="36" t="str">
        <f t="shared" ca="1" si="75"/>
        <v>2203 to 2903</v>
      </c>
      <c r="U241" s="36">
        <f t="shared" ref="U241:V241" ca="1" si="77">U240+1</f>
        <v>2203</v>
      </c>
      <c r="V241" s="36">
        <f t="shared" ca="1" si="77"/>
        <v>2903</v>
      </c>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row>
    <row r="242" spans="1:150 16226:16383" s="9" customFormat="1" ht="20.25" customHeight="1" x14ac:dyDescent="0.25">
      <c r="A242" s="69">
        <f t="shared" si="76"/>
        <v>4</v>
      </c>
      <c r="B242" s="70"/>
      <c r="C242" s="177"/>
      <c r="D242" s="178"/>
      <c r="E242" s="178"/>
      <c r="F242" s="178"/>
      <c r="G242" s="178"/>
      <c r="H242" s="179"/>
      <c r="I242" s="1"/>
      <c r="J242" s="1"/>
      <c r="K242" s="1"/>
      <c r="L242" s="1"/>
      <c r="M242" s="1"/>
      <c r="N242" s="1"/>
      <c r="O242" s="1"/>
      <c r="P242" s="1"/>
      <c r="Q242" s="1"/>
      <c r="R242" s="1"/>
      <c r="S242" s="1"/>
      <c r="T242" s="36" t="str">
        <f t="shared" ca="1" si="75"/>
        <v>2204 to 2904</v>
      </c>
      <c r="U242" s="36">
        <f t="shared" ref="U242:V242" ca="1" si="78">U241+1</f>
        <v>2204</v>
      </c>
      <c r="V242" s="36">
        <f t="shared" ca="1" si="78"/>
        <v>2904</v>
      </c>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row>
    <row r="243" spans="1:150 16226:16383" s="9" customFormat="1" ht="20.25" customHeight="1" x14ac:dyDescent="0.25">
      <c r="A243" s="69">
        <f t="shared" si="76"/>
        <v>5</v>
      </c>
      <c r="B243" s="70"/>
      <c r="C243" s="69" t="s">
        <v>232</v>
      </c>
      <c r="D243" s="70"/>
      <c r="E243" s="16">
        <f>(53.45)*10.764</f>
        <v>575.33579999999995</v>
      </c>
      <c r="F243" s="52">
        <v>0</v>
      </c>
      <c r="G243" s="16">
        <v>0</v>
      </c>
      <c r="H243" s="16">
        <f>E243+F243+(IF(G243&lt;101,G243,IF(G243&lt;201,G243/2,IF(G243&lt;=301,G243/3,G243/4))))</f>
        <v>575.33579999999995</v>
      </c>
      <c r="I243" s="1"/>
      <c r="J243" s="1"/>
      <c r="K243" s="1"/>
      <c r="L243" s="1"/>
      <c r="M243" s="1"/>
      <c r="N243" s="1"/>
      <c r="O243" s="1"/>
      <c r="P243" s="1"/>
      <c r="Q243" s="1"/>
      <c r="R243" s="1"/>
      <c r="S243" s="1"/>
      <c r="T243" s="36" t="str">
        <f t="shared" ca="1" si="75"/>
        <v>2205 to 2905</v>
      </c>
      <c r="U243" s="36">
        <f t="shared" ref="U243:V243" ca="1" si="79">U242+1</f>
        <v>2205</v>
      </c>
      <c r="V243" s="36">
        <f t="shared" ca="1" si="79"/>
        <v>2905</v>
      </c>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row>
    <row r="244" spans="1:150 16226:16383" s="9" customFormat="1" ht="20.25" customHeight="1" x14ac:dyDescent="0.25">
      <c r="A244" s="69">
        <f t="shared" si="76"/>
        <v>6</v>
      </c>
      <c r="B244" s="70"/>
      <c r="C244" s="69" t="s">
        <v>232</v>
      </c>
      <c r="D244" s="70"/>
      <c r="E244" s="16">
        <f>(53.45)*10.764</f>
        <v>575.33579999999995</v>
      </c>
      <c r="F244" s="52">
        <v>0</v>
      </c>
      <c r="G244" s="16">
        <v>0</v>
      </c>
      <c r="H244" s="16">
        <f>E244+F244+(IF(G244&lt;101,G244,IF(G244&lt;201,G244/2,IF(G244&lt;=301,G244/3,G244/4))))</f>
        <v>575.33579999999995</v>
      </c>
      <c r="I244" s="1"/>
      <c r="J244" s="1"/>
      <c r="K244" s="1"/>
      <c r="L244" s="1"/>
      <c r="M244" s="1"/>
      <c r="N244" s="1"/>
      <c r="O244" s="1"/>
      <c r="P244" s="1"/>
      <c r="Q244" s="1"/>
      <c r="R244" s="1"/>
      <c r="S244" s="1"/>
      <c r="T244" s="36" t="str">
        <f t="shared" ca="1" si="75"/>
        <v>2206 to 2906</v>
      </c>
      <c r="U244" s="36">
        <f t="shared" ref="U244:V244" ca="1" si="80">U243+1</f>
        <v>2206</v>
      </c>
      <c r="V244" s="36">
        <f t="shared" ca="1" si="80"/>
        <v>2906</v>
      </c>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row>
    <row r="245" spans="1:150 16226:16383" s="9" customFormat="1" ht="20.25" customHeight="1" x14ac:dyDescent="0.25">
      <c r="A245" s="69">
        <f t="shared" si="76"/>
        <v>7</v>
      </c>
      <c r="B245" s="70"/>
      <c r="C245" s="69" t="s">
        <v>230</v>
      </c>
      <c r="D245" s="70"/>
      <c r="E245" s="16">
        <f>(42.59)*10.764</f>
        <v>458.43876</v>
      </c>
      <c r="F245" s="52">
        <v>0</v>
      </c>
      <c r="G245" s="16">
        <v>0</v>
      </c>
      <c r="H245" s="16">
        <f>E245+F245+(IF(G245&lt;101,G245,IF(G245&lt;201,G245/2,IF(G245&lt;=301,G245/3,G245/4))))</f>
        <v>458.43876</v>
      </c>
      <c r="I245" s="1"/>
      <c r="J245" s="1"/>
      <c r="K245" s="1"/>
      <c r="L245" s="1"/>
      <c r="M245" s="1"/>
      <c r="N245" s="1"/>
      <c r="O245" s="1"/>
      <c r="P245" s="1"/>
      <c r="Q245" s="1"/>
      <c r="R245" s="1"/>
      <c r="S245" s="1"/>
      <c r="T245" s="36" t="str">
        <f t="shared" ca="1" si="75"/>
        <v>2207 to 2907</v>
      </c>
      <c r="U245" s="36">
        <f t="shared" ref="U245:V245" ca="1" si="81">U244+1</f>
        <v>2207</v>
      </c>
      <c r="V245" s="36">
        <f t="shared" ca="1" si="81"/>
        <v>2907</v>
      </c>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row>
    <row r="246" spans="1:150 16226:16383" s="9" customFormat="1" ht="20.25" customHeight="1" x14ac:dyDescent="0.25">
      <c r="A246" s="69">
        <f t="shared" si="76"/>
        <v>8</v>
      </c>
      <c r="B246" s="70"/>
      <c r="C246" s="69" t="s">
        <v>230</v>
      </c>
      <c r="D246" s="70"/>
      <c r="E246" s="16">
        <f>(42.59)*10.764</f>
        <v>458.43876</v>
      </c>
      <c r="F246" s="52">
        <v>0</v>
      </c>
      <c r="G246" s="16">
        <v>0</v>
      </c>
      <c r="H246" s="16">
        <f>E246+F246+(IF(G246&lt;101,G246,IF(G246&lt;201,G246/2,IF(G246&lt;=301,G246/3,G246/4))))</f>
        <v>458.43876</v>
      </c>
      <c r="I246" s="1"/>
      <c r="J246" s="1"/>
      <c r="K246" s="1"/>
      <c r="L246" s="1"/>
      <c r="M246" s="1"/>
      <c r="N246" s="1"/>
      <c r="O246" s="1"/>
      <c r="P246" s="1"/>
      <c r="Q246" s="1"/>
      <c r="R246" s="1"/>
      <c r="S246" s="1"/>
      <c r="T246" s="36" t="str">
        <f t="shared" ca="1" si="75"/>
        <v>2208 to 2908</v>
      </c>
      <c r="U246" s="36">
        <f t="shared" ref="U246:V246" ca="1" si="82">U245+1</f>
        <v>2208</v>
      </c>
      <c r="V246" s="36">
        <f t="shared" ca="1" si="82"/>
        <v>2908</v>
      </c>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row>
    <row r="247" spans="1:150 16226:16383" s="9" customFormat="1" ht="20.25" x14ac:dyDescent="0.25">
      <c r="A247" s="86" t="s">
        <v>270</v>
      </c>
      <c r="B247" s="87"/>
      <c r="C247" s="87"/>
      <c r="D247" s="87"/>
      <c r="E247" s="87"/>
      <c r="F247" s="87"/>
      <c r="G247" s="87"/>
      <c r="H247" s="88"/>
      <c r="I247" s="16">
        <v>10.763999999999999</v>
      </c>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row>
    <row r="248" spans="1:150 16226:16383" s="9" customFormat="1" ht="20.25" x14ac:dyDescent="0.25">
      <c r="A248" s="86" t="s">
        <v>225</v>
      </c>
      <c r="B248" s="87"/>
      <c r="C248" s="87"/>
      <c r="D248" s="87"/>
      <c r="E248" s="87"/>
      <c r="F248" s="87"/>
      <c r="G248" s="87"/>
      <c r="H248" s="88"/>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row>
    <row r="249" spans="1:150 16226:16383" s="9" customFormat="1" ht="20.25" x14ac:dyDescent="0.25">
      <c r="A249" s="86" t="s">
        <v>250</v>
      </c>
      <c r="B249" s="87"/>
      <c r="C249" s="87"/>
      <c r="D249" s="87"/>
      <c r="E249" s="87"/>
      <c r="F249" s="87"/>
      <c r="G249" s="87"/>
      <c r="H249" s="88"/>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row>
    <row r="250" spans="1:150 16226:16383" s="9" customFormat="1" ht="20.25" x14ac:dyDescent="0.25">
      <c r="A250" s="86" t="s">
        <v>252</v>
      </c>
      <c r="B250" s="87"/>
      <c r="C250" s="87"/>
      <c r="D250" s="87"/>
      <c r="E250" s="87"/>
      <c r="F250" s="87"/>
      <c r="G250" s="87"/>
      <c r="H250" s="88"/>
      <c r="I250" s="48">
        <v>1</v>
      </c>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WZB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row>
    <row r="251" spans="1:150 16226:16383" s="9" customFormat="1" ht="20.25" x14ac:dyDescent="0.25">
      <c r="A251" s="73" t="s">
        <v>257</v>
      </c>
      <c r="B251" s="74"/>
      <c r="C251" s="74"/>
      <c r="D251" s="74"/>
      <c r="E251" s="74"/>
      <c r="F251" s="74"/>
      <c r="G251" s="74"/>
      <c r="H251" s="75"/>
      <c r="I251" s="48">
        <f>6+1</f>
        <v>7</v>
      </c>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WZB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row>
    <row r="252" spans="1:150 16226:16383" s="9" customFormat="1" ht="20.25" customHeight="1" x14ac:dyDescent="0.25">
      <c r="A252" s="69">
        <v>1</v>
      </c>
      <c r="B252" s="70"/>
      <c r="C252" s="69" t="s">
        <v>230</v>
      </c>
      <c r="D252" s="70"/>
      <c r="E252" s="16">
        <f>(42.59)*10.764</f>
        <v>458.43876</v>
      </c>
      <c r="F252" s="52">
        <v>0</v>
      </c>
      <c r="G252" s="16">
        <v>0</v>
      </c>
      <c r="H252" s="16">
        <f>E252+F252+(IF(G252&lt;101,G252,IF(G252&lt;201,G252/2,IF(G252&lt;=301,G252/3,G252/4))))</f>
        <v>458.43876</v>
      </c>
      <c r="I252" s="49"/>
      <c r="J252" s="1"/>
      <c r="K252" s="1"/>
      <c r="L252" s="1"/>
      <c r="M252" s="1"/>
      <c r="N252" s="1"/>
      <c r="O252" s="1"/>
      <c r="P252" s="1"/>
      <c r="Q252" s="1"/>
      <c r="R252" s="1"/>
      <c r="S252" s="1"/>
      <c r="T252" s="36" t="e">
        <f t="shared" ref="T252:T255" si="83">U252&amp;""&amp;",..,"&amp;""&amp;V252</f>
        <v>#REF!</v>
      </c>
      <c r="U252" s="36" t="e">
        <f>#REF!+1</f>
        <v>#REF!</v>
      </c>
      <c r="V252" s="36" t="e">
        <f>#REF!+1</f>
        <v>#REF!</v>
      </c>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row>
    <row r="253" spans="1:150 16226:16383" s="9" customFormat="1" ht="20.25" customHeight="1" x14ac:dyDescent="0.25">
      <c r="A253" s="69">
        <f t="shared" ref="A253:A255" si="84">A252+1</f>
        <v>2</v>
      </c>
      <c r="B253" s="70"/>
      <c r="C253" s="69" t="s">
        <v>230</v>
      </c>
      <c r="D253" s="70"/>
      <c r="E253" s="16">
        <f>(42.59)*10.764</f>
        <v>458.43876</v>
      </c>
      <c r="F253" s="52">
        <v>0</v>
      </c>
      <c r="G253" s="16">
        <v>0</v>
      </c>
      <c r="H253" s="16">
        <f>E253+F253+(IF(G253&lt;101,G253,IF(G253&lt;201,G253/2,IF(G253&lt;=301,G253/3,G253/4))))</f>
        <v>458.43876</v>
      </c>
      <c r="I253" s="48"/>
      <c r="J253" s="1"/>
      <c r="K253" s="1"/>
      <c r="L253" s="1"/>
      <c r="M253" s="1"/>
      <c r="N253" s="1"/>
      <c r="O253" s="1"/>
      <c r="P253" s="1"/>
      <c r="Q253" s="1"/>
      <c r="R253" s="1"/>
      <c r="S253" s="1"/>
      <c r="T253" s="36" t="e">
        <f t="shared" si="83"/>
        <v>#REF!</v>
      </c>
      <c r="U253" s="36" t="e">
        <f t="shared" ref="U253:V255" si="85">U252+1</f>
        <v>#REF!</v>
      </c>
      <c r="V253" s="36" t="e">
        <f t="shared" si="85"/>
        <v>#REF!</v>
      </c>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WZB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row>
    <row r="254" spans="1:150 16226:16383" s="9" customFormat="1" ht="20.25" customHeight="1" x14ac:dyDescent="0.25">
      <c r="A254" s="69">
        <f t="shared" si="84"/>
        <v>3</v>
      </c>
      <c r="B254" s="70"/>
      <c r="C254" s="174" t="s">
        <v>253</v>
      </c>
      <c r="D254" s="175"/>
      <c r="E254" s="175"/>
      <c r="F254" s="175"/>
      <c r="G254" s="175"/>
      <c r="H254" s="176"/>
      <c r="I254" s="48"/>
      <c r="J254" s="1"/>
      <c r="K254" s="1"/>
      <c r="L254" s="1"/>
      <c r="M254" s="1"/>
      <c r="N254" s="1"/>
      <c r="O254" s="1"/>
      <c r="P254" s="1"/>
      <c r="Q254" s="1"/>
      <c r="R254" s="1"/>
      <c r="S254" s="1"/>
      <c r="T254" s="36" t="e">
        <f t="shared" si="83"/>
        <v>#REF!</v>
      </c>
      <c r="U254" s="36" t="e">
        <f t="shared" si="85"/>
        <v>#REF!</v>
      </c>
      <c r="V254" s="36" t="e">
        <f t="shared" si="85"/>
        <v>#REF!</v>
      </c>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WZB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row>
    <row r="255" spans="1:150 16226:16383" s="9" customFormat="1" ht="20.25" customHeight="1" x14ac:dyDescent="0.25">
      <c r="A255" s="69">
        <f t="shared" si="84"/>
        <v>4</v>
      </c>
      <c r="B255" s="70"/>
      <c r="C255" s="177"/>
      <c r="D255" s="178"/>
      <c r="E255" s="178"/>
      <c r="F255" s="178"/>
      <c r="G255" s="178"/>
      <c r="H255" s="179"/>
      <c r="I255" s="48"/>
      <c r="J255" s="1"/>
      <c r="K255" s="1"/>
      <c r="L255" s="1"/>
      <c r="M255" s="1"/>
      <c r="N255" s="1"/>
      <c r="O255" s="1"/>
      <c r="P255" s="1"/>
      <c r="Q255" s="1"/>
      <c r="R255" s="1"/>
      <c r="S255" s="1"/>
      <c r="T255" s="36" t="e">
        <f t="shared" si="83"/>
        <v>#REF!</v>
      </c>
      <c r="U255" s="36" t="e">
        <f t="shared" si="85"/>
        <v>#REF!</v>
      </c>
      <c r="V255" s="36" t="e">
        <f t="shared" si="85"/>
        <v>#REF!</v>
      </c>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WZB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row>
    <row r="256" spans="1:150 16226:16383" s="9" customFormat="1" ht="20.25" x14ac:dyDescent="0.25">
      <c r="A256" s="73" t="s">
        <v>254</v>
      </c>
      <c r="B256" s="74"/>
      <c r="C256" s="74"/>
      <c r="D256" s="74"/>
      <c r="E256" s="74"/>
      <c r="F256" s="74"/>
      <c r="G256" s="74"/>
      <c r="H256" s="75"/>
      <c r="I256" s="48">
        <v>1</v>
      </c>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WZB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row>
    <row r="257" spans="1:150 16226:16383" s="9" customFormat="1" ht="20.25" customHeight="1" x14ac:dyDescent="0.25">
      <c r="A257" s="69">
        <f>1</f>
        <v>1</v>
      </c>
      <c r="B257" s="70"/>
      <c r="C257" s="174" t="s">
        <v>141</v>
      </c>
      <c r="D257" s="175"/>
      <c r="E257" s="175"/>
      <c r="F257" s="175"/>
      <c r="G257" s="175"/>
      <c r="H257" s="176"/>
      <c r="I257" s="49"/>
      <c r="J257" s="1"/>
      <c r="K257" s="1"/>
      <c r="L257" s="1"/>
      <c r="M257" s="1"/>
      <c r="N257" s="1"/>
      <c r="O257" s="1"/>
      <c r="P257" s="1"/>
      <c r="Q257" s="1"/>
      <c r="R257" s="1"/>
      <c r="S257" s="1"/>
      <c r="T257" s="36" t="e">
        <f t="shared" ref="T257:T262" ca="1" si="86">U257&amp;""&amp;",..,"&amp;""&amp;V257</f>
        <v>#REF!</v>
      </c>
      <c r="U257" s="36" t="e">
        <f ca="1">(SUMPRODUCT(MID(0&amp;(LEFT(A256,SUM(LEN(A256)-LEN(SUBSTITUTE(A256,{"0","1","2","3"},""))))), LARGE(INDEX(ISNUMBER(--MID((LEFT(A256,SUM(LEN(A256)-LEN(SUBSTITUTE(A256,{"0","1","2","3"},""))))), ROW(INDIRECT("1:"&amp;LEN((LEFT(A256,SUM(LEN(A256)-LEN(SUBSTITUTE(A256,{"0","1","2","3"},"")))))))), 1)) * ROW(INDIRECT("1:"&amp;LEN((LEFT(A256,SUM(LEN(A256)-LEN(SUBSTITUTE(A256,{"0","1","2","3"},"")))))))), 0), ROW(INDIRECT("1:"&amp;LEN((LEFT(A256,SUM(LEN(A256)-LEN(SUBSTITUTE(A256,{"0","1","2","3"},"")))))))))+1, 1) * 10^ROW(INDIRECT("1:"&amp;LEN((LEFT(A256,SUM(LEN(A256)-LEN(SUBSTITUTE(A256,{"0","1","2","3"},""))))))))/10))*100+1</f>
        <v>#REF!</v>
      </c>
      <c r="V257" s="36">
        <f ca="1">(SUMPRODUCT(MID(0&amp;(--TRIM(RIGHT(SUBSTITUTE(LEFT(A256,_xlfn.AGGREGATE(16,6,FIND({0,1,2,3,4,5,6,7,8,9},A256,ROW(INDIRECT("1:"&amp;LEN(A256)))),1))," ",REPT(" ",LEN(A256))),LEN(A256)))), LARGE(INDEX(ISNUMBER(--MID((--TRIM(RIGHT(SUBSTITUTE(LEFT(A256,_xlfn.AGGREGATE(16,6,FIND({0,1,2,3,4,5,6,7,8,9},A256,ROW(INDIRECT("1:"&amp;LEN(A256)))),1))," ",REPT(" ",LEN(A256))),LEN(A256)))), ROW(INDIRECT("1:"&amp;LEN((--TRIM(RIGHT(SUBSTITUTE(LEFT(A256,_xlfn.AGGREGATE(16,6,FIND({0,1,2,3,4,5,6,7,8,9},A256,ROW(INDIRECT("1:"&amp;LEN(A256)))),1))," ",REPT(" ",LEN(A256))),LEN(A256))))))), 1)) * ROW(INDIRECT("1:"&amp;LEN((--TRIM(RIGHT(SUBSTITUTE(LEFT(A256,_xlfn.AGGREGATE(16,6,FIND({0,1,2,3,4,5,6,7,8,9},A256,ROW(INDIRECT("1:"&amp;LEN(A256)))),1))," ",REPT(" ",LEN(A256))),LEN(A256))))))), 0), ROW(INDIRECT("1:"&amp;LEN((--TRIM(RIGHT(SUBSTITUTE(LEFT(A256,_xlfn.AGGREGATE(16,6,FIND({0,1,2,3,4,5,6,7,8,9},A256,ROW(INDIRECT("1:"&amp;LEN(A256)))),1))," ",REPT(" ",LEN(A256))),LEN(A256))))))))+1, 1) * 10^ROW(INDIRECT("1:"&amp;LEN((--TRIM(RIGHT(SUBSTITUTE(LEFT(A256,_xlfn.AGGREGATE(16,6,FIND({0,1,2,3,4,5,6,7,8,9},A256,ROW(INDIRECT("1:"&amp;LEN(A256)))),1))," ",REPT(" ",LEN(A256))),LEN(A256)))))))/10))*100+1</f>
        <v>801</v>
      </c>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WZB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row>
    <row r="258" spans="1:150 16226:16383" s="9" customFormat="1" ht="20.25" customHeight="1" x14ac:dyDescent="0.25">
      <c r="A258" s="69">
        <f>A257+1</f>
        <v>2</v>
      </c>
      <c r="B258" s="70"/>
      <c r="C258" s="177"/>
      <c r="D258" s="178"/>
      <c r="E258" s="178"/>
      <c r="F258" s="178"/>
      <c r="G258" s="178"/>
      <c r="H258" s="179"/>
      <c r="I258" s="48"/>
      <c r="J258" s="1"/>
      <c r="K258" s="1"/>
      <c r="L258" s="1"/>
      <c r="M258" s="1"/>
      <c r="N258" s="1"/>
      <c r="O258" s="1"/>
      <c r="P258" s="1"/>
      <c r="Q258" s="1"/>
      <c r="R258" s="1"/>
      <c r="S258" s="1"/>
      <c r="T258" s="36" t="e">
        <f t="shared" ca="1" si="86"/>
        <v>#REF!</v>
      </c>
      <c r="U258" s="36" t="e">
        <f ca="1">U257+1</f>
        <v>#REF!</v>
      </c>
      <c r="V258" s="36">
        <f ca="1">V257+1</f>
        <v>802</v>
      </c>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row>
    <row r="259" spans="1:150 16226:16383" s="9" customFormat="1" ht="20.25" customHeight="1" x14ac:dyDescent="0.25">
      <c r="A259" s="69">
        <f>A258+1</f>
        <v>3</v>
      </c>
      <c r="B259" s="70"/>
      <c r="C259" s="69" t="s">
        <v>233</v>
      </c>
      <c r="D259" s="183"/>
      <c r="E259" s="183"/>
      <c r="F259" s="183"/>
      <c r="G259" s="183"/>
      <c r="H259" s="70"/>
      <c r="I259" s="49"/>
      <c r="J259" s="1"/>
      <c r="K259" s="1"/>
      <c r="L259" s="1"/>
      <c r="M259" s="1"/>
      <c r="N259" s="1"/>
      <c r="O259" s="1"/>
      <c r="P259" s="1"/>
      <c r="Q259" s="1"/>
      <c r="R259" s="1"/>
      <c r="S259" s="1"/>
      <c r="T259" s="36" t="e">
        <f t="shared" ca="1" si="86"/>
        <v>#REF!</v>
      </c>
      <c r="U259" s="36" t="e">
        <f ca="1">U258+1</f>
        <v>#REF!</v>
      </c>
      <c r="V259" s="36">
        <f ca="1">V258+1</f>
        <v>803</v>
      </c>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row>
    <row r="260" spans="1:150 16226:16383" s="9" customFormat="1" ht="20.25" customHeight="1" x14ac:dyDescent="0.25">
      <c r="A260" s="69">
        <f t="shared" ref="A260:A262" si="87">A259+1</f>
        <v>4</v>
      </c>
      <c r="B260" s="70"/>
      <c r="C260" s="69" t="s">
        <v>230</v>
      </c>
      <c r="D260" s="70"/>
      <c r="E260" s="16">
        <f>(42.59)*10.764</f>
        <v>458.43876</v>
      </c>
      <c r="F260" s="52">
        <v>0</v>
      </c>
      <c r="G260" s="16">
        <v>0</v>
      </c>
      <c r="H260" s="16">
        <f>E260+F260+(IF(G260&lt;101,G260,IF(G260&lt;201,G260/2,IF(G260&lt;=301,G260/3,G260/4))))</f>
        <v>458.43876</v>
      </c>
      <c r="I260" s="48"/>
      <c r="J260" s="1"/>
      <c r="K260" s="1"/>
      <c r="L260" s="1"/>
      <c r="M260" s="1"/>
      <c r="N260" s="1"/>
      <c r="O260" s="1"/>
      <c r="P260" s="1"/>
      <c r="Q260" s="1"/>
      <c r="R260" s="1"/>
      <c r="S260" s="1"/>
      <c r="T260" s="36" t="e">
        <f t="shared" ca="1" si="86"/>
        <v>#REF!</v>
      </c>
      <c r="U260" s="36" t="e">
        <f t="shared" ref="U260:V260" ca="1" si="88">U259+1</f>
        <v>#REF!</v>
      </c>
      <c r="V260" s="36">
        <f t="shared" ca="1" si="88"/>
        <v>804</v>
      </c>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WZB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row>
    <row r="261" spans="1:150 16226:16383" s="9" customFormat="1" ht="20.25" customHeight="1" x14ac:dyDescent="0.25">
      <c r="A261" s="69">
        <f t="shared" si="87"/>
        <v>5</v>
      </c>
      <c r="B261" s="70"/>
      <c r="C261" s="174" t="s">
        <v>253</v>
      </c>
      <c r="D261" s="175"/>
      <c r="E261" s="175"/>
      <c r="F261" s="175"/>
      <c r="G261" s="175"/>
      <c r="H261" s="176"/>
      <c r="I261" s="48"/>
      <c r="J261" s="1"/>
      <c r="K261" s="1"/>
      <c r="L261" s="1"/>
      <c r="M261" s="1"/>
      <c r="N261" s="1"/>
      <c r="O261" s="1"/>
      <c r="P261" s="1"/>
      <c r="Q261" s="1"/>
      <c r="R261" s="1"/>
      <c r="S261" s="1"/>
      <c r="T261" s="36" t="e">
        <f t="shared" ca="1" si="86"/>
        <v>#REF!</v>
      </c>
      <c r="U261" s="36" t="e">
        <f t="shared" ref="U261:V261" ca="1" si="89">U260+1</f>
        <v>#REF!</v>
      </c>
      <c r="V261" s="36">
        <f t="shared" ca="1" si="89"/>
        <v>805</v>
      </c>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WZB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row>
    <row r="262" spans="1:150 16226:16383" s="9" customFormat="1" ht="20.25" customHeight="1" x14ac:dyDescent="0.25">
      <c r="A262" s="69">
        <f t="shared" si="87"/>
        <v>6</v>
      </c>
      <c r="B262" s="70"/>
      <c r="C262" s="177"/>
      <c r="D262" s="178"/>
      <c r="E262" s="178"/>
      <c r="F262" s="178"/>
      <c r="G262" s="178"/>
      <c r="H262" s="179"/>
      <c r="I262" s="48"/>
      <c r="J262" s="1"/>
      <c r="K262" s="1"/>
      <c r="L262" s="1"/>
      <c r="M262" s="1"/>
      <c r="N262" s="1"/>
      <c r="O262" s="1"/>
      <c r="P262" s="1"/>
      <c r="Q262" s="1"/>
      <c r="R262" s="1"/>
      <c r="S262" s="1"/>
      <c r="T262" s="36" t="e">
        <f t="shared" ca="1" si="86"/>
        <v>#REF!</v>
      </c>
      <c r="U262" s="36" t="e">
        <f t="shared" ref="U262:V262" ca="1" si="90">U261+1</f>
        <v>#REF!</v>
      </c>
      <c r="V262" s="36">
        <f t="shared" ca="1" si="90"/>
        <v>806</v>
      </c>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WZB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row>
    <row r="263" spans="1:150 16226:16383" s="9" customFormat="1" ht="20.25" x14ac:dyDescent="0.25">
      <c r="A263" s="73" t="s">
        <v>259</v>
      </c>
      <c r="B263" s="74"/>
      <c r="C263" s="74"/>
      <c r="D263" s="74"/>
      <c r="E263" s="74"/>
      <c r="F263" s="74"/>
      <c r="G263" s="74"/>
      <c r="H263" s="75"/>
      <c r="I263" s="48">
        <v>1</v>
      </c>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WZB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row>
    <row r="264" spans="1:150 16226:16383" s="9" customFormat="1" ht="20.25" customHeight="1" x14ac:dyDescent="0.25">
      <c r="A264" s="69">
        <v>1</v>
      </c>
      <c r="B264" s="70"/>
      <c r="C264" s="69" t="s">
        <v>230</v>
      </c>
      <c r="D264" s="70"/>
      <c r="E264" s="16">
        <f>(42.59)*10.764</f>
        <v>458.43876</v>
      </c>
      <c r="F264" s="52">
        <v>0</v>
      </c>
      <c r="G264" s="16">
        <v>0</v>
      </c>
      <c r="H264" s="16">
        <f>E264+F264+(IF(G264&lt;101,G264,IF(G264&lt;201,G264/2,IF(G264&lt;=301,G264/3,G264/4))))</f>
        <v>458.43876</v>
      </c>
      <c r="I264" s="49"/>
      <c r="J264" s="1"/>
      <c r="K264" s="1"/>
      <c r="L264" s="1"/>
      <c r="M264" s="1"/>
      <c r="N264" s="1"/>
      <c r="O264" s="1"/>
      <c r="P264" s="1"/>
      <c r="Q264" s="1"/>
      <c r="R264" s="1"/>
      <c r="S264" s="1"/>
      <c r="T264" s="36" t="e">
        <f t="shared" ref="T264:T267" si="91">U264&amp;""&amp;",..,"&amp;""&amp;V264</f>
        <v>#REF!</v>
      </c>
      <c r="U264" s="36" t="e">
        <f>#REF!+1</f>
        <v>#REF!</v>
      </c>
      <c r="V264" s="36" t="e">
        <f>#REF!+1</f>
        <v>#REF!</v>
      </c>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WZB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row>
    <row r="265" spans="1:150 16226:16383" s="9" customFormat="1" ht="20.25" customHeight="1" x14ac:dyDescent="0.25">
      <c r="A265" s="69">
        <f t="shared" ref="A265:A267" si="92">A264+1</f>
        <v>2</v>
      </c>
      <c r="B265" s="70"/>
      <c r="C265" s="69" t="s">
        <v>230</v>
      </c>
      <c r="D265" s="70"/>
      <c r="E265" s="16">
        <f>(42.59)*10.764</f>
        <v>458.43876</v>
      </c>
      <c r="F265" s="52">
        <v>0</v>
      </c>
      <c r="G265" s="16">
        <v>0</v>
      </c>
      <c r="H265" s="16">
        <f>E265+F265+(IF(G265&lt;101,G265,IF(G265&lt;201,G265/2,IF(G265&lt;=301,G265/3,G265/4))))</f>
        <v>458.43876</v>
      </c>
      <c r="I265" s="48"/>
      <c r="J265" s="1"/>
      <c r="K265" s="1"/>
      <c r="L265" s="1"/>
      <c r="M265" s="1"/>
      <c r="N265" s="1"/>
      <c r="O265" s="1"/>
      <c r="P265" s="1"/>
      <c r="Q265" s="1"/>
      <c r="R265" s="1"/>
      <c r="S265" s="1"/>
      <c r="T265" s="36" t="e">
        <f t="shared" si="91"/>
        <v>#REF!</v>
      </c>
      <c r="U265" s="36" t="e">
        <f t="shared" ref="U265:V265" si="93">U264+1</f>
        <v>#REF!</v>
      </c>
      <c r="V265" s="36" t="e">
        <f t="shared" si="93"/>
        <v>#REF!</v>
      </c>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WZB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row>
    <row r="266" spans="1:150 16226:16383" s="9" customFormat="1" ht="20.25" customHeight="1" x14ac:dyDescent="0.25">
      <c r="A266" s="69">
        <f t="shared" si="92"/>
        <v>3</v>
      </c>
      <c r="B266" s="70"/>
      <c r="C266" s="174" t="s">
        <v>260</v>
      </c>
      <c r="D266" s="175"/>
      <c r="E266" s="175"/>
      <c r="F266" s="175"/>
      <c r="G266" s="175"/>
      <c r="H266" s="176"/>
      <c r="I266" s="48"/>
      <c r="J266" s="1"/>
      <c r="K266" s="1"/>
      <c r="L266" s="1"/>
      <c r="M266" s="1"/>
      <c r="N266" s="1"/>
      <c r="O266" s="1"/>
      <c r="P266" s="1"/>
      <c r="Q266" s="1"/>
      <c r="R266" s="1"/>
      <c r="S266" s="1"/>
      <c r="T266" s="36" t="e">
        <f t="shared" si="91"/>
        <v>#REF!</v>
      </c>
      <c r="U266" s="36" t="e">
        <f t="shared" ref="U266:V266" si="94">U265+1</f>
        <v>#REF!</v>
      </c>
      <c r="V266" s="36" t="e">
        <f t="shared" si="94"/>
        <v>#REF!</v>
      </c>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WZB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row>
    <row r="267" spans="1:150 16226:16383" s="9" customFormat="1" ht="20.25" customHeight="1" x14ac:dyDescent="0.25">
      <c r="A267" s="69">
        <f t="shared" si="92"/>
        <v>4</v>
      </c>
      <c r="B267" s="70"/>
      <c r="C267" s="177"/>
      <c r="D267" s="178"/>
      <c r="E267" s="178"/>
      <c r="F267" s="178"/>
      <c r="G267" s="178"/>
      <c r="H267" s="179"/>
      <c r="I267" s="48"/>
      <c r="J267" s="1"/>
      <c r="K267" s="1"/>
      <c r="L267" s="1"/>
      <c r="M267" s="1"/>
      <c r="N267" s="1"/>
      <c r="O267" s="1"/>
      <c r="P267" s="1"/>
      <c r="Q267" s="1"/>
      <c r="R267" s="1"/>
      <c r="S267" s="1"/>
      <c r="T267" s="36" t="e">
        <f t="shared" si="91"/>
        <v>#REF!</v>
      </c>
      <c r="U267" s="36" t="e">
        <f t="shared" ref="U267:V267" si="95">U266+1</f>
        <v>#REF!</v>
      </c>
      <c r="V267" s="36" t="e">
        <f t="shared" si="95"/>
        <v>#REF!</v>
      </c>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WZB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row>
    <row r="268" spans="1:150 16226:16383" s="9" customFormat="1" ht="20.25" x14ac:dyDescent="0.25">
      <c r="A268" s="73" t="s">
        <v>234</v>
      </c>
      <c r="B268" s="74"/>
      <c r="C268" s="74"/>
      <c r="D268" s="74"/>
      <c r="E268" s="74"/>
      <c r="F268" s="74"/>
      <c r="G268" s="74"/>
      <c r="H268" s="75"/>
      <c r="I268" s="48">
        <v>1</v>
      </c>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WZB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row>
    <row r="269" spans="1:150 16226:16383" s="9" customFormat="1" ht="20.25" customHeight="1" x14ac:dyDescent="0.25">
      <c r="A269" s="69">
        <v>1</v>
      </c>
      <c r="B269" s="70"/>
      <c r="C269" s="69" t="s">
        <v>230</v>
      </c>
      <c r="D269" s="70"/>
      <c r="E269" s="16">
        <f>(42.59)*10.764</f>
        <v>458.43876</v>
      </c>
      <c r="F269" s="52">
        <v>0</v>
      </c>
      <c r="G269" s="16">
        <v>0</v>
      </c>
      <c r="H269" s="16">
        <f>E269+F269+(IF(G269&lt;101,G269,IF(G269&lt;201,G269/2,IF(G269&lt;=301,G269/3,G269/4))))</f>
        <v>458.43876</v>
      </c>
      <c r="I269" s="49"/>
      <c r="J269" s="1"/>
      <c r="K269" s="1"/>
      <c r="L269" s="1"/>
      <c r="M269" s="1"/>
      <c r="N269" s="1"/>
      <c r="O269" s="1"/>
      <c r="P269" s="1"/>
      <c r="Q269" s="1"/>
      <c r="R269" s="1"/>
      <c r="S269" s="1"/>
      <c r="T269" s="36" t="e">
        <f t="shared" ref="T269:T270" si="96">U269&amp;""&amp;",..,"&amp;""&amp;V269</f>
        <v>#REF!</v>
      </c>
      <c r="U269" s="36" t="e">
        <f>#REF!+1</f>
        <v>#REF!</v>
      </c>
      <c r="V269" s="36" t="e">
        <f>#REF!+1</f>
        <v>#REF!</v>
      </c>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WZB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row>
    <row r="270" spans="1:150 16226:16383" s="9" customFormat="1" ht="20.25" customHeight="1" x14ac:dyDescent="0.25">
      <c r="A270" s="69">
        <f t="shared" ref="A270" si="97">A269+1</f>
        <v>2</v>
      </c>
      <c r="B270" s="70"/>
      <c r="C270" s="69" t="s">
        <v>230</v>
      </c>
      <c r="D270" s="70"/>
      <c r="E270" s="16">
        <f>(42.59)*10.764</f>
        <v>458.43876</v>
      </c>
      <c r="F270" s="52">
        <v>0</v>
      </c>
      <c r="G270" s="16">
        <v>0</v>
      </c>
      <c r="H270" s="16">
        <f>E270+F270+(IF(G270&lt;101,G270,IF(G270&lt;201,G270/2,IF(G270&lt;=301,G270/3,G270/4))))</f>
        <v>458.43876</v>
      </c>
      <c r="I270" s="48"/>
      <c r="J270" s="1"/>
      <c r="K270" s="1"/>
      <c r="L270" s="1"/>
      <c r="M270" s="1"/>
      <c r="N270" s="1"/>
      <c r="O270" s="1"/>
      <c r="P270" s="1"/>
      <c r="Q270" s="1"/>
      <c r="R270" s="1"/>
      <c r="S270" s="1"/>
      <c r="T270" s="36" t="e">
        <f t="shared" si="96"/>
        <v>#REF!</v>
      </c>
      <c r="U270" s="36" t="e">
        <f t="shared" ref="U270:V270" si="98">U269+1</f>
        <v>#REF!</v>
      </c>
      <c r="V270" s="36" t="e">
        <f t="shared" si="98"/>
        <v>#REF!</v>
      </c>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WZB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row>
    <row r="271" spans="1:150 16226:16383" s="9" customFormat="1" ht="20.25" x14ac:dyDescent="0.25">
      <c r="A271" s="86" t="s">
        <v>269</v>
      </c>
      <c r="B271" s="87"/>
      <c r="C271" s="87"/>
      <c r="D271" s="87"/>
      <c r="E271" s="87"/>
      <c r="F271" s="87"/>
      <c r="G271" s="87"/>
      <c r="H271" s="88"/>
      <c r="I271" s="16">
        <v>10.763999999999999</v>
      </c>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WZB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row>
    <row r="272" spans="1:150 16226:16383" s="9" customFormat="1" ht="20.25" x14ac:dyDescent="0.25">
      <c r="A272" s="86" t="s">
        <v>225</v>
      </c>
      <c r="B272" s="87"/>
      <c r="C272" s="87"/>
      <c r="D272" s="87"/>
      <c r="E272" s="87"/>
      <c r="F272" s="87"/>
      <c r="G272" s="87"/>
      <c r="H272" s="88"/>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WZB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row>
    <row r="273" spans="1:150 16226:16383" s="9" customFormat="1" ht="20.25" x14ac:dyDescent="0.25">
      <c r="A273" s="86" t="s">
        <v>226</v>
      </c>
      <c r="B273" s="87"/>
      <c r="C273" s="87"/>
      <c r="D273" s="87"/>
      <c r="E273" s="87"/>
      <c r="F273" s="87"/>
      <c r="G273" s="87"/>
      <c r="H273" s="88"/>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WZB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row>
    <row r="274" spans="1:150 16226:16383" s="9" customFormat="1" ht="66.75" customHeight="1" x14ac:dyDescent="0.25">
      <c r="A274" s="69">
        <f>1</f>
        <v>1</v>
      </c>
      <c r="B274" s="70"/>
      <c r="C274" s="69" t="s">
        <v>227</v>
      </c>
      <c r="D274" s="70"/>
      <c r="E274" s="16">
        <f>(270.7)*10.764</f>
        <v>2913.8147999999997</v>
      </c>
      <c r="F274" s="52">
        <v>0</v>
      </c>
      <c r="G274" s="16">
        <v>0</v>
      </c>
      <c r="H274" s="16">
        <f>E274+F274+(IF(G274&lt;101,G274,IF(G274&lt;201,G274/2,IF(G274&lt;=301,G274/3,G274/4))))</f>
        <v>2913.8147999999997</v>
      </c>
      <c r="I274" s="49"/>
      <c r="J274" s="1"/>
      <c r="K274" s="1"/>
      <c r="L274" s="1"/>
      <c r="M274" s="1"/>
      <c r="N274" s="1"/>
      <c r="O274" s="1"/>
      <c r="P274" s="1"/>
      <c r="Q274" s="1"/>
      <c r="R274" s="1"/>
      <c r="S274" s="1"/>
      <c r="T274" s="36" t="e">
        <f t="shared" ref="T274" ca="1" si="99">U274&amp;""&amp;",..,"&amp;""&amp;V274</f>
        <v>#REF!</v>
      </c>
      <c r="U274" s="36" t="e">
        <f ca="1">(SUMPRODUCT(MID(0&amp;(LEFT(A273,SUM(LEN(A273)-LEN(SUBSTITUTE(A273,{"0","1","2","3"},""))))), LARGE(INDEX(ISNUMBER(--MID((LEFT(A273,SUM(LEN(A273)-LEN(SUBSTITUTE(A273,{"0","1","2","3"},""))))), ROW(INDIRECT("1:"&amp;LEN((LEFT(A273,SUM(LEN(A273)-LEN(SUBSTITUTE(A273,{"0","1","2","3"},"")))))))), 1)) * ROW(INDIRECT("1:"&amp;LEN((LEFT(A273,SUM(LEN(A273)-LEN(SUBSTITUTE(A273,{"0","1","2","3"},"")))))))), 0), ROW(INDIRECT("1:"&amp;LEN((LEFT(A273,SUM(LEN(A273)-LEN(SUBSTITUTE(A273,{"0","1","2","3"},"")))))))))+1, 1) * 10^ROW(INDIRECT("1:"&amp;LEN((LEFT(A273,SUM(LEN(A273)-LEN(SUBSTITUTE(A273,{"0","1","2","3"},""))))))))/10))*100+1</f>
        <v>#REF!</v>
      </c>
      <c r="V274" s="36" t="e">
        <f ca="1">(SUMPRODUCT(MID(0&amp;(--TRIM(RIGHT(SUBSTITUTE(LEFT(A273,_xlfn.AGGREGATE(16,6,FIND({0,1,2,3,4,5,6,7,8,9},A273,ROW(INDIRECT("1:"&amp;LEN(A273)))),1))," ",REPT(" ",LEN(A273))),LEN(A273)))), LARGE(INDEX(ISNUMBER(--MID((--TRIM(RIGHT(SUBSTITUTE(LEFT(A273,_xlfn.AGGREGATE(16,6,FIND({0,1,2,3,4,5,6,7,8,9},A273,ROW(INDIRECT("1:"&amp;LEN(A273)))),1))," ",REPT(" ",LEN(A273))),LEN(A273)))), ROW(INDIRECT("1:"&amp;LEN((--TRIM(RIGHT(SUBSTITUTE(LEFT(A273,_xlfn.AGGREGATE(16,6,FIND({0,1,2,3,4,5,6,7,8,9},A273,ROW(INDIRECT("1:"&amp;LEN(A273)))),1))," ",REPT(" ",LEN(A273))),LEN(A273))))))), 1)) * ROW(INDIRECT("1:"&amp;LEN((--TRIM(RIGHT(SUBSTITUTE(LEFT(A273,_xlfn.AGGREGATE(16,6,FIND({0,1,2,3,4,5,6,7,8,9},A273,ROW(INDIRECT("1:"&amp;LEN(A273)))),1))," ",REPT(" ",LEN(A273))),LEN(A273))))))), 0), ROW(INDIRECT("1:"&amp;LEN((--TRIM(RIGHT(SUBSTITUTE(LEFT(A273,_xlfn.AGGREGATE(16,6,FIND({0,1,2,3,4,5,6,7,8,9},A273,ROW(INDIRECT("1:"&amp;LEN(A273)))),1))," ",REPT(" ",LEN(A273))),LEN(A273))))))))+1, 1) * 10^ROW(INDIRECT("1:"&amp;LEN((--TRIM(RIGHT(SUBSTITUTE(LEFT(A273,_xlfn.AGGREGATE(16,6,FIND({0,1,2,3,4,5,6,7,8,9},A273,ROW(INDIRECT("1:"&amp;LEN(A273)))),1))," ",REPT(" ",LEN(A273))),LEN(A273)))))))/10))*100+1</f>
        <v>#NUM!</v>
      </c>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WZB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row>
    <row r="275" spans="1:150 16226:16383" s="9" customFormat="1" ht="20.25" x14ac:dyDescent="0.25">
      <c r="A275" s="86" t="s">
        <v>228</v>
      </c>
      <c r="B275" s="87"/>
      <c r="C275" s="87"/>
      <c r="D275" s="87"/>
      <c r="E275" s="87"/>
      <c r="F275" s="87"/>
      <c r="G275" s="87"/>
      <c r="H275" s="88"/>
      <c r="I275" s="48">
        <v>1</v>
      </c>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WZB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row>
    <row r="276" spans="1:150 16226:16383" s="9" customFormat="1" ht="20.25" x14ac:dyDescent="0.25">
      <c r="A276" s="73" t="s">
        <v>257</v>
      </c>
      <c r="B276" s="74"/>
      <c r="C276" s="74"/>
      <c r="D276" s="74"/>
      <c r="E276" s="74"/>
      <c r="F276" s="74"/>
      <c r="G276" s="74"/>
      <c r="H276" s="75"/>
      <c r="I276" s="48">
        <f>6+1</f>
        <v>7</v>
      </c>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WZB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row>
    <row r="277" spans="1:150 16226:16383" s="9" customFormat="1" ht="20.25" customHeight="1" x14ac:dyDescent="0.25">
      <c r="A277" s="69">
        <f>1</f>
        <v>1</v>
      </c>
      <c r="B277" s="70"/>
      <c r="C277" s="69" t="s">
        <v>231</v>
      </c>
      <c r="D277" s="70"/>
      <c r="E277" s="16">
        <f>(59.65)*10.764</f>
        <v>642.07259999999997</v>
      </c>
      <c r="F277" s="52">
        <v>0</v>
      </c>
      <c r="G277" s="16">
        <v>0</v>
      </c>
      <c r="H277" s="16">
        <f>E277+F277+(IF(G277&lt;101,G277,IF(G277&lt;201,G277/2,IF(G277&lt;=301,G277/3,G277/4))))</f>
        <v>642.07259999999997</v>
      </c>
      <c r="I277" s="49"/>
      <c r="J277" s="1"/>
      <c r="K277" s="1"/>
      <c r="L277" s="1"/>
      <c r="M277" s="1"/>
      <c r="N277" s="1"/>
      <c r="O277" s="1"/>
      <c r="P277" s="1"/>
      <c r="Q277" s="1"/>
      <c r="R277" s="1"/>
      <c r="S277" s="1"/>
      <c r="T277" s="36" t="str">
        <f t="shared" ref="T277:T284" ca="1" si="100">U277&amp;""&amp;",..,"&amp;""&amp;V277</f>
        <v>201,..,901</v>
      </c>
      <c r="U277" s="36">
        <f ca="1">(SUMPRODUCT(MID(0&amp;(LEFT(A276,SUM(LEN(A276)-LEN(SUBSTITUTE(A276,{"0","1","2","3"},""))))), LARGE(INDEX(ISNUMBER(--MID((LEFT(A276,SUM(LEN(A276)-LEN(SUBSTITUTE(A276,{"0","1","2","3"},""))))), ROW(INDIRECT("1:"&amp;LEN((LEFT(A276,SUM(LEN(A276)-LEN(SUBSTITUTE(A276,{"0","1","2","3"},"")))))))), 1)) * ROW(INDIRECT("1:"&amp;LEN((LEFT(A276,SUM(LEN(A276)-LEN(SUBSTITUTE(A276,{"0","1","2","3"},"")))))))), 0), ROW(INDIRECT("1:"&amp;LEN((LEFT(A276,SUM(LEN(A276)-LEN(SUBSTITUTE(A276,{"0","1","2","3"},"")))))))))+1, 1) * 10^ROW(INDIRECT("1:"&amp;LEN((LEFT(A276,SUM(LEN(A276)-LEN(SUBSTITUTE(A276,{"0","1","2","3"},""))))))))/10))*100+1</f>
        <v>201</v>
      </c>
      <c r="V277" s="36">
        <f ca="1">(SUMPRODUCT(MID(0&amp;(--TRIM(RIGHT(SUBSTITUTE(LEFT(A276,_xlfn.AGGREGATE(16,6,FIND({0,1,2,3,4,5,6,7,8,9},A276,ROW(INDIRECT("1:"&amp;LEN(A276)))),1))," ",REPT(" ",LEN(A276))),LEN(A276)))), LARGE(INDEX(ISNUMBER(--MID((--TRIM(RIGHT(SUBSTITUTE(LEFT(A276,_xlfn.AGGREGATE(16,6,FIND({0,1,2,3,4,5,6,7,8,9},A276,ROW(INDIRECT("1:"&amp;LEN(A276)))),1))," ",REPT(" ",LEN(A276))),LEN(A276)))), ROW(INDIRECT("1:"&amp;LEN((--TRIM(RIGHT(SUBSTITUTE(LEFT(A276,_xlfn.AGGREGATE(16,6,FIND({0,1,2,3,4,5,6,7,8,9},A276,ROW(INDIRECT("1:"&amp;LEN(A276)))),1))," ",REPT(" ",LEN(A276))),LEN(A276))))))), 1)) * ROW(INDIRECT("1:"&amp;LEN((--TRIM(RIGHT(SUBSTITUTE(LEFT(A276,_xlfn.AGGREGATE(16,6,FIND({0,1,2,3,4,5,6,7,8,9},A276,ROW(INDIRECT("1:"&amp;LEN(A276)))),1))," ",REPT(" ",LEN(A276))),LEN(A276))))))), 0), ROW(INDIRECT("1:"&amp;LEN((--TRIM(RIGHT(SUBSTITUTE(LEFT(A276,_xlfn.AGGREGATE(16,6,FIND({0,1,2,3,4,5,6,7,8,9},A276,ROW(INDIRECT("1:"&amp;LEN(A276)))),1))," ",REPT(" ",LEN(A276))),LEN(A276))))))))+1, 1) * 10^ROW(INDIRECT("1:"&amp;LEN((--TRIM(RIGHT(SUBSTITUTE(LEFT(A276,_xlfn.AGGREGATE(16,6,FIND({0,1,2,3,4,5,6,7,8,9},A276,ROW(INDIRECT("1:"&amp;LEN(A276)))),1))," ",REPT(" ",LEN(A276))),LEN(A276)))))))/10))*100+1</f>
        <v>901</v>
      </c>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WZB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row>
    <row r="278" spans="1:150 16226:16383" s="9" customFormat="1" ht="20.25" customHeight="1" x14ac:dyDescent="0.25">
      <c r="A278" s="69">
        <f>A277+1</f>
        <v>2</v>
      </c>
      <c r="B278" s="70"/>
      <c r="C278" s="69" t="s">
        <v>230</v>
      </c>
      <c r="D278" s="70"/>
      <c r="E278" s="16">
        <f>(47.76)*10.764</f>
        <v>514.08863999999994</v>
      </c>
      <c r="F278" s="52">
        <v>0</v>
      </c>
      <c r="G278" s="16">
        <v>0</v>
      </c>
      <c r="H278" s="16">
        <f>E278+F278+(IF(G278&lt;101,G278,IF(G278&lt;201,G278/2,IF(G278&lt;=301,G278/3,G278/4))))</f>
        <v>514.08863999999994</v>
      </c>
      <c r="I278" s="48"/>
      <c r="J278" s="1"/>
      <c r="K278" s="1"/>
      <c r="L278" s="1"/>
      <c r="M278" s="1"/>
      <c r="N278" s="1"/>
      <c r="O278" s="1"/>
      <c r="P278" s="1"/>
      <c r="Q278" s="1"/>
      <c r="R278" s="1"/>
      <c r="S278" s="1"/>
      <c r="T278" s="36" t="str">
        <f t="shared" ca="1" si="100"/>
        <v>202,..,902</v>
      </c>
      <c r="U278" s="36">
        <f ca="1">U277+1</f>
        <v>202</v>
      </c>
      <c r="V278" s="36">
        <f ca="1">V277+1</f>
        <v>902</v>
      </c>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WZB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row>
    <row r="279" spans="1:150 16226:16383" s="9" customFormat="1" ht="20.25" customHeight="1" x14ac:dyDescent="0.25">
      <c r="A279" s="69">
        <f t="shared" ref="A279:A284" si="101">A278+1</f>
        <v>3</v>
      </c>
      <c r="B279" s="70"/>
      <c r="C279" s="174" t="s">
        <v>255</v>
      </c>
      <c r="D279" s="175"/>
      <c r="E279" s="175"/>
      <c r="F279" s="175"/>
      <c r="G279" s="175"/>
      <c r="H279" s="176"/>
      <c r="I279" s="49"/>
      <c r="J279" s="1"/>
      <c r="K279" s="1"/>
      <c r="L279" s="1"/>
      <c r="M279" s="1"/>
      <c r="N279" s="1"/>
      <c r="O279" s="1"/>
      <c r="P279" s="1"/>
      <c r="Q279" s="1"/>
      <c r="R279" s="1"/>
      <c r="S279" s="1"/>
      <c r="T279" s="36" t="str">
        <f t="shared" ca="1" si="100"/>
        <v>203,..,903</v>
      </c>
      <c r="U279" s="36">
        <f t="shared" ref="U279:V279" ca="1" si="102">U278+1</f>
        <v>203</v>
      </c>
      <c r="V279" s="36">
        <f t="shared" ca="1" si="102"/>
        <v>903</v>
      </c>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WZB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row>
    <row r="280" spans="1:150 16226:16383" s="9" customFormat="1" ht="20.25" customHeight="1" x14ac:dyDescent="0.25">
      <c r="A280" s="69">
        <f t="shared" si="101"/>
        <v>4</v>
      </c>
      <c r="B280" s="70"/>
      <c r="C280" s="180"/>
      <c r="D280" s="181"/>
      <c r="E280" s="181"/>
      <c r="F280" s="181"/>
      <c r="G280" s="181"/>
      <c r="H280" s="182"/>
      <c r="I280" s="48"/>
      <c r="J280" s="1"/>
      <c r="K280" s="1"/>
      <c r="L280" s="1"/>
      <c r="M280" s="1"/>
      <c r="N280" s="1"/>
      <c r="O280" s="1"/>
      <c r="P280" s="1"/>
      <c r="Q280" s="1"/>
      <c r="R280" s="1"/>
      <c r="S280" s="1"/>
      <c r="T280" s="36" t="str">
        <f t="shared" ca="1" si="100"/>
        <v>204,..,904</v>
      </c>
      <c r="U280" s="36">
        <f t="shared" ref="U280:V280" ca="1" si="103">U279+1</f>
        <v>204</v>
      </c>
      <c r="V280" s="36">
        <f t="shared" ca="1" si="103"/>
        <v>904</v>
      </c>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WZB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row>
    <row r="281" spans="1:150 16226:16383" s="9" customFormat="1" ht="20.25" customHeight="1" x14ac:dyDescent="0.25">
      <c r="A281" s="69">
        <f t="shared" si="101"/>
        <v>5</v>
      </c>
      <c r="B281" s="70"/>
      <c r="C281" s="180"/>
      <c r="D281" s="181"/>
      <c r="E281" s="181"/>
      <c r="F281" s="181"/>
      <c r="G281" s="181"/>
      <c r="H281" s="182"/>
      <c r="I281" s="48"/>
      <c r="J281" s="1"/>
      <c r="K281" s="1"/>
      <c r="L281" s="1"/>
      <c r="M281" s="1"/>
      <c r="N281" s="1"/>
      <c r="O281" s="1"/>
      <c r="P281" s="1"/>
      <c r="Q281" s="1"/>
      <c r="R281" s="1"/>
      <c r="S281" s="1"/>
      <c r="T281" s="36" t="str">
        <f t="shared" ca="1" si="100"/>
        <v>205,..,905</v>
      </c>
      <c r="U281" s="36">
        <f t="shared" ref="U281:V281" ca="1" si="104">U280+1</f>
        <v>205</v>
      </c>
      <c r="V281" s="36">
        <f t="shared" ca="1" si="104"/>
        <v>905</v>
      </c>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WZB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row>
    <row r="282" spans="1:150 16226:16383" s="9" customFormat="1" ht="20.25" customHeight="1" x14ac:dyDescent="0.25">
      <c r="A282" s="69">
        <f t="shared" si="101"/>
        <v>6</v>
      </c>
      <c r="B282" s="70"/>
      <c r="C282" s="177"/>
      <c r="D282" s="178"/>
      <c r="E282" s="178"/>
      <c r="F282" s="178"/>
      <c r="G282" s="178"/>
      <c r="H282" s="179"/>
      <c r="I282" s="48"/>
      <c r="J282" s="1"/>
      <c r="K282" s="1"/>
      <c r="L282" s="1"/>
      <c r="M282" s="1"/>
      <c r="N282" s="1"/>
      <c r="O282" s="1"/>
      <c r="P282" s="1"/>
      <c r="Q282" s="1"/>
      <c r="R282" s="1"/>
      <c r="S282" s="1"/>
      <c r="T282" s="36" t="str">
        <f t="shared" ca="1" si="100"/>
        <v>206,..,906</v>
      </c>
      <c r="U282" s="36">
        <f t="shared" ref="U282:V282" ca="1" si="105">U281+1</f>
        <v>206</v>
      </c>
      <c r="V282" s="36">
        <f t="shared" ca="1" si="105"/>
        <v>906</v>
      </c>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WZB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row>
    <row r="283" spans="1:150 16226:16383" s="9" customFormat="1" ht="20.25" customHeight="1" x14ac:dyDescent="0.25">
      <c r="A283" s="69">
        <f t="shared" si="101"/>
        <v>7</v>
      </c>
      <c r="B283" s="70"/>
      <c r="C283" s="69" t="s">
        <v>230</v>
      </c>
      <c r="D283" s="70"/>
      <c r="E283" s="16">
        <f>(42.59)*10.764</f>
        <v>458.43876</v>
      </c>
      <c r="F283" s="52">
        <v>0</v>
      </c>
      <c r="G283" s="16">
        <v>0</v>
      </c>
      <c r="H283" s="16">
        <f>E283+F283+(IF(G283&lt;101,G283,IF(G283&lt;201,G283/2,IF(G283&lt;=301,G283/3,G283/4))))</f>
        <v>458.43876</v>
      </c>
      <c r="I283" s="48"/>
      <c r="J283" s="1"/>
      <c r="K283" s="1"/>
      <c r="L283" s="1"/>
      <c r="M283" s="1"/>
      <c r="N283" s="1"/>
      <c r="O283" s="1"/>
      <c r="P283" s="1"/>
      <c r="Q283" s="1"/>
      <c r="R283" s="1"/>
      <c r="S283" s="1"/>
      <c r="T283" s="36" t="str">
        <f t="shared" ca="1" si="100"/>
        <v>207,..,907</v>
      </c>
      <c r="U283" s="36">
        <f t="shared" ref="U283:V283" ca="1" si="106">U282+1</f>
        <v>207</v>
      </c>
      <c r="V283" s="36">
        <f t="shared" ca="1" si="106"/>
        <v>907</v>
      </c>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WZB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row>
    <row r="284" spans="1:150 16226:16383" s="9" customFormat="1" ht="20.25" customHeight="1" x14ac:dyDescent="0.25">
      <c r="A284" s="69">
        <f t="shared" si="101"/>
        <v>8</v>
      </c>
      <c r="B284" s="70"/>
      <c r="C284" s="69" t="s">
        <v>230</v>
      </c>
      <c r="D284" s="70"/>
      <c r="E284" s="16">
        <f>(42.59)*10.764</f>
        <v>458.43876</v>
      </c>
      <c r="F284" s="52">
        <v>0</v>
      </c>
      <c r="G284" s="16">
        <v>0</v>
      </c>
      <c r="H284" s="16">
        <f>E284+F284+(IF(G284&lt;101,G284,IF(G284&lt;201,G284/2,IF(G284&lt;=301,G284/3,G284/4))))</f>
        <v>458.43876</v>
      </c>
      <c r="I284" s="48"/>
      <c r="J284" s="1"/>
      <c r="K284" s="1"/>
      <c r="L284" s="1"/>
      <c r="M284" s="1"/>
      <c r="N284" s="1"/>
      <c r="O284" s="1"/>
      <c r="P284" s="1"/>
      <c r="Q284" s="1"/>
      <c r="R284" s="1"/>
      <c r="S284" s="1"/>
      <c r="T284" s="36" t="str">
        <f t="shared" ca="1" si="100"/>
        <v>208,..,908</v>
      </c>
      <c r="U284" s="36">
        <f t="shared" ref="U284:V284" ca="1" si="107">U283+1</f>
        <v>208</v>
      </c>
      <c r="V284" s="36">
        <f t="shared" ca="1" si="107"/>
        <v>908</v>
      </c>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WZB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row>
    <row r="285" spans="1:150 16226:16383" s="9" customFormat="1" ht="20.25" x14ac:dyDescent="0.25">
      <c r="A285" s="73" t="s">
        <v>256</v>
      </c>
      <c r="B285" s="74"/>
      <c r="C285" s="74"/>
      <c r="D285" s="74"/>
      <c r="E285" s="74"/>
      <c r="F285" s="74"/>
      <c r="G285" s="74"/>
      <c r="H285" s="75"/>
      <c r="I285" s="48">
        <v>1</v>
      </c>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WZB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row>
    <row r="286" spans="1:150 16226:16383" s="9" customFormat="1" ht="20.25" customHeight="1" x14ac:dyDescent="0.25">
      <c r="A286" s="69">
        <f>1</f>
        <v>1</v>
      </c>
      <c r="B286" s="70"/>
      <c r="C286" s="69" t="s">
        <v>231</v>
      </c>
      <c r="D286" s="70"/>
      <c r="E286" s="16">
        <f>(59.65)*10.764</f>
        <v>642.07259999999997</v>
      </c>
      <c r="F286" s="52">
        <v>0</v>
      </c>
      <c r="G286" s="16">
        <v>0</v>
      </c>
      <c r="H286" s="16">
        <f>E286+F286+(IF(G286&lt;101,G286,IF(G286&lt;201,G286/2,IF(G286&lt;=301,G286/3,G286/4))))</f>
        <v>642.07259999999997</v>
      </c>
      <c r="I286" s="49"/>
      <c r="J286" s="1"/>
      <c r="K286" s="1"/>
      <c r="L286" s="1"/>
      <c r="M286" s="1"/>
      <c r="N286" s="1"/>
      <c r="O286" s="1"/>
      <c r="P286" s="1"/>
      <c r="Q286" s="1"/>
      <c r="R286" s="1"/>
      <c r="S286" s="1"/>
      <c r="T286" s="36" t="e">
        <f t="shared" ref="T286:T293" ca="1" si="108">U286&amp;""&amp;",..,"&amp;""&amp;V286</f>
        <v>#REF!</v>
      </c>
      <c r="U286" s="36" t="e">
        <f ca="1">(SUMPRODUCT(MID(0&amp;(LEFT(A285,SUM(LEN(A285)-LEN(SUBSTITUTE(A285,{"0","1","2","3"},""))))), LARGE(INDEX(ISNUMBER(--MID((LEFT(A285,SUM(LEN(A285)-LEN(SUBSTITUTE(A285,{"0","1","2","3"},""))))), ROW(INDIRECT("1:"&amp;LEN((LEFT(A285,SUM(LEN(A285)-LEN(SUBSTITUTE(A285,{"0","1","2","3"},"")))))))), 1)) * ROW(INDIRECT("1:"&amp;LEN((LEFT(A285,SUM(LEN(A285)-LEN(SUBSTITUTE(A285,{"0","1","2","3"},"")))))))), 0), ROW(INDIRECT("1:"&amp;LEN((LEFT(A285,SUM(LEN(A285)-LEN(SUBSTITUTE(A285,{"0","1","2","3"},"")))))))))+1, 1) * 10^ROW(INDIRECT("1:"&amp;LEN((LEFT(A285,SUM(LEN(A285)-LEN(SUBSTITUTE(A285,{"0","1","2","3"},""))))))))/10))*100+1</f>
        <v>#REF!</v>
      </c>
      <c r="V286" s="36">
        <f ca="1">(SUMPRODUCT(MID(0&amp;(--TRIM(RIGHT(SUBSTITUTE(LEFT(A285,_xlfn.AGGREGATE(16,6,FIND({0,1,2,3,4,5,6,7,8,9},A285,ROW(INDIRECT("1:"&amp;LEN(A285)))),1))," ",REPT(" ",LEN(A285))),LEN(A285)))), LARGE(INDEX(ISNUMBER(--MID((--TRIM(RIGHT(SUBSTITUTE(LEFT(A285,_xlfn.AGGREGATE(16,6,FIND({0,1,2,3,4,5,6,7,8,9},A285,ROW(INDIRECT("1:"&amp;LEN(A285)))),1))," ",REPT(" ",LEN(A285))),LEN(A285)))), ROW(INDIRECT("1:"&amp;LEN((--TRIM(RIGHT(SUBSTITUTE(LEFT(A285,_xlfn.AGGREGATE(16,6,FIND({0,1,2,3,4,5,6,7,8,9},A285,ROW(INDIRECT("1:"&amp;LEN(A285)))),1))," ",REPT(" ",LEN(A285))),LEN(A285))))))), 1)) * ROW(INDIRECT("1:"&amp;LEN((--TRIM(RIGHT(SUBSTITUTE(LEFT(A285,_xlfn.AGGREGATE(16,6,FIND({0,1,2,3,4,5,6,7,8,9},A285,ROW(INDIRECT("1:"&amp;LEN(A285)))),1))," ",REPT(" ",LEN(A285))),LEN(A285))))))), 0), ROW(INDIRECT("1:"&amp;LEN((--TRIM(RIGHT(SUBSTITUTE(LEFT(A285,_xlfn.AGGREGATE(16,6,FIND({0,1,2,3,4,5,6,7,8,9},A285,ROW(INDIRECT("1:"&amp;LEN(A285)))),1))," ",REPT(" ",LEN(A285))),LEN(A285))))))))+1, 1) * 10^ROW(INDIRECT("1:"&amp;LEN((--TRIM(RIGHT(SUBSTITUTE(LEFT(A285,_xlfn.AGGREGATE(16,6,FIND({0,1,2,3,4,5,6,7,8,9},A285,ROW(INDIRECT("1:"&amp;LEN(A285)))),1))," ",REPT(" ",LEN(A285))),LEN(A285)))))))/10))*100+1</f>
        <v>801</v>
      </c>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WZB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row>
    <row r="287" spans="1:150 16226:16383" s="9" customFormat="1" ht="20.25" customHeight="1" x14ac:dyDescent="0.25">
      <c r="A287" s="69">
        <f>A286+1</f>
        <v>2</v>
      </c>
      <c r="B287" s="70"/>
      <c r="C287" s="69" t="s">
        <v>230</v>
      </c>
      <c r="D287" s="70"/>
      <c r="E287" s="16">
        <f>(47.76)*10.764</f>
        <v>514.08863999999994</v>
      </c>
      <c r="F287" s="52">
        <v>0</v>
      </c>
      <c r="G287" s="16">
        <v>0</v>
      </c>
      <c r="H287" s="16">
        <f>E287+F287+(IF(G287&lt;101,G287,IF(G287&lt;201,G287/2,IF(G287&lt;=301,G287/3,G287/4))))</f>
        <v>514.08863999999994</v>
      </c>
      <c r="I287" s="48"/>
      <c r="J287" s="1"/>
      <c r="K287" s="1"/>
      <c r="L287" s="1"/>
      <c r="M287" s="1"/>
      <c r="N287" s="1"/>
      <c r="O287" s="1"/>
      <c r="P287" s="1"/>
      <c r="Q287" s="1"/>
      <c r="R287" s="1"/>
      <c r="S287" s="1"/>
      <c r="T287" s="36" t="e">
        <f t="shared" ca="1" si="108"/>
        <v>#REF!</v>
      </c>
      <c r="U287" s="36" t="e">
        <f ca="1">U286+1</f>
        <v>#REF!</v>
      </c>
      <c r="V287" s="36">
        <f ca="1">V286+1</f>
        <v>802</v>
      </c>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WZB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row>
    <row r="288" spans="1:150 16226:16383" s="9" customFormat="1" ht="20.25" customHeight="1" x14ac:dyDescent="0.25">
      <c r="A288" s="69">
        <f t="shared" ref="A288:A293" si="109">A287+1</f>
        <v>3</v>
      </c>
      <c r="B288" s="70"/>
      <c r="C288" s="174" t="s">
        <v>255</v>
      </c>
      <c r="D288" s="175"/>
      <c r="E288" s="175"/>
      <c r="F288" s="175"/>
      <c r="G288" s="175"/>
      <c r="H288" s="176"/>
      <c r="I288" s="49"/>
      <c r="J288" s="1"/>
      <c r="K288" s="1"/>
      <c r="L288" s="1"/>
      <c r="M288" s="1"/>
      <c r="N288" s="1"/>
      <c r="O288" s="1"/>
      <c r="P288" s="1"/>
      <c r="Q288" s="1"/>
      <c r="R288" s="1"/>
      <c r="S288" s="1"/>
      <c r="T288" s="36" t="e">
        <f t="shared" ca="1" si="108"/>
        <v>#REF!</v>
      </c>
      <c r="U288" s="36" t="e">
        <f t="shared" ref="U288:V288" ca="1" si="110">U287+1</f>
        <v>#REF!</v>
      </c>
      <c r="V288" s="36">
        <f t="shared" ca="1" si="110"/>
        <v>803</v>
      </c>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WZB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row>
    <row r="289" spans="1:150 16226:16383" s="9" customFormat="1" ht="20.25" customHeight="1" x14ac:dyDescent="0.25">
      <c r="A289" s="69">
        <f t="shared" si="109"/>
        <v>4</v>
      </c>
      <c r="B289" s="70"/>
      <c r="C289" s="180"/>
      <c r="D289" s="181"/>
      <c r="E289" s="181"/>
      <c r="F289" s="181"/>
      <c r="G289" s="181"/>
      <c r="H289" s="182"/>
      <c r="I289" s="48"/>
      <c r="J289" s="1"/>
      <c r="K289" s="1"/>
      <c r="L289" s="1"/>
      <c r="M289" s="1"/>
      <c r="N289" s="1"/>
      <c r="O289" s="1"/>
      <c r="P289" s="1"/>
      <c r="Q289" s="1"/>
      <c r="R289" s="1"/>
      <c r="S289" s="1"/>
      <c r="T289" s="36" t="e">
        <f t="shared" ca="1" si="108"/>
        <v>#REF!</v>
      </c>
      <c r="U289" s="36" t="e">
        <f t="shared" ref="U289:V289" ca="1" si="111">U288+1</f>
        <v>#REF!</v>
      </c>
      <c r="V289" s="36">
        <f t="shared" ca="1" si="111"/>
        <v>804</v>
      </c>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WZB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row>
    <row r="290" spans="1:150 16226:16383" s="9" customFormat="1" ht="20.25" customHeight="1" x14ac:dyDescent="0.25">
      <c r="A290" s="69">
        <f t="shared" si="109"/>
        <v>5</v>
      </c>
      <c r="B290" s="70"/>
      <c r="C290" s="180"/>
      <c r="D290" s="181"/>
      <c r="E290" s="181"/>
      <c r="F290" s="181"/>
      <c r="G290" s="181"/>
      <c r="H290" s="182"/>
      <c r="I290" s="48"/>
      <c r="J290" s="1"/>
      <c r="K290" s="1"/>
      <c r="L290" s="1"/>
      <c r="M290" s="1"/>
      <c r="N290" s="1"/>
      <c r="O290" s="1"/>
      <c r="P290" s="1"/>
      <c r="Q290" s="1"/>
      <c r="R290" s="1"/>
      <c r="S290" s="1"/>
      <c r="T290" s="36" t="e">
        <f t="shared" ca="1" si="108"/>
        <v>#REF!</v>
      </c>
      <c r="U290" s="36" t="e">
        <f t="shared" ref="U290:V290" ca="1" si="112">U289+1</f>
        <v>#REF!</v>
      </c>
      <c r="V290" s="36">
        <f t="shared" ca="1" si="112"/>
        <v>805</v>
      </c>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WZB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row>
    <row r="291" spans="1:150 16226:16383" s="9" customFormat="1" ht="20.25" customHeight="1" x14ac:dyDescent="0.25">
      <c r="A291" s="69">
        <f t="shared" si="109"/>
        <v>6</v>
      </c>
      <c r="B291" s="70"/>
      <c r="C291" s="177"/>
      <c r="D291" s="178"/>
      <c r="E291" s="178"/>
      <c r="F291" s="178"/>
      <c r="G291" s="178"/>
      <c r="H291" s="179"/>
      <c r="I291" s="48"/>
      <c r="J291" s="1"/>
      <c r="K291" s="1"/>
      <c r="L291" s="1"/>
      <c r="M291" s="1"/>
      <c r="N291" s="1"/>
      <c r="O291" s="1"/>
      <c r="P291" s="1"/>
      <c r="Q291" s="1"/>
      <c r="R291" s="1"/>
      <c r="S291" s="1"/>
      <c r="T291" s="36" t="e">
        <f t="shared" ca="1" si="108"/>
        <v>#REF!</v>
      </c>
      <c r="U291" s="36" t="e">
        <f t="shared" ref="U291:V291" ca="1" si="113">U290+1</f>
        <v>#REF!</v>
      </c>
      <c r="V291" s="36">
        <f t="shared" ca="1" si="113"/>
        <v>806</v>
      </c>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WZB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row>
    <row r="292" spans="1:150 16226:16383" s="9" customFormat="1" ht="20.25" customHeight="1" x14ac:dyDescent="0.25">
      <c r="A292" s="69">
        <f t="shared" si="109"/>
        <v>7</v>
      </c>
      <c r="B292" s="70"/>
      <c r="C292" s="174" t="s">
        <v>233</v>
      </c>
      <c r="D292" s="175"/>
      <c r="E292" s="175"/>
      <c r="F292" s="175"/>
      <c r="G292" s="175"/>
      <c r="H292" s="176"/>
      <c r="I292" s="48"/>
      <c r="J292" s="1"/>
      <c r="K292" s="1"/>
      <c r="L292" s="1"/>
      <c r="M292" s="1"/>
      <c r="N292" s="1"/>
      <c r="O292" s="1"/>
      <c r="P292" s="1"/>
      <c r="Q292" s="1"/>
      <c r="R292" s="1"/>
      <c r="S292" s="1"/>
      <c r="T292" s="36" t="e">
        <f t="shared" ca="1" si="108"/>
        <v>#REF!</v>
      </c>
      <c r="U292" s="36" t="e">
        <f t="shared" ref="U292:V292" ca="1" si="114">U291+1</f>
        <v>#REF!</v>
      </c>
      <c r="V292" s="36">
        <f t="shared" ca="1" si="114"/>
        <v>807</v>
      </c>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WZB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row>
    <row r="293" spans="1:150 16226:16383" s="9" customFormat="1" ht="20.25" customHeight="1" x14ac:dyDescent="0.25">
      <c r="A293" s="69">
        <f t="shared" si="109"/>
        <v>8</v>
      </c>
      <c r="B293" s="70"/>
      <c r="C293" s="177"/>
      <c r="D293" s="178"/>
      <c r="E293" s="178"/>
      <c r="F293" s="178"/>
      <c r="G293" s="178"/>
      <c r="H293" s="179"/>
      <c r="I293" s="48"/>
      <c r="J293" s="1"/>
      <c r="K293" s="1"/>
      <c r="L293" s="1"/>
      <c r="M293" s="1"/>
      <c r="N293" s="1"/>
      <c r="O293" s="1"/>
      <c r="P293" s="1"/>
      <c r="Q293" s="1"/>
      <c r="R293" s="1"/>
      <c r="S293" s="1"/>
      <c r="T293" s="36" t="e">
        <f t="shared" ca="1" si="108"/>
        <v>#REF!</v>
      </c>
      <c r="U293" s="36" t="e">
        <f t="shared" ref="U293:V293" ca="1" si="115">U292+1</f>
        <v>#REF!</v>
      </c>
      <c r="V293" s="36">
        <f t="shared" ca="1" si="115"/>
        <v>808</v>
      </c>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WZB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row>
    <row r="294" spans="1:150 16226:16383" s="9" customFormat="1" ht="20.25" customHeight="1" x14ac:dyDescent="0.25">
      <c r="A294" s="73" t="s">
        <v>258</v>
      </c>
      <c r="B294" s="74"/>
      <c r="C294" s="74"/>
      <c r="D294" s="74"/>
      <c r="E294" s="74"/>
      <c r="F294" s="74"/>
      <c r="G294" s="74"/>
      <c r="H294" s="75"/>
      <c r="I294" s="48">
        <v>1</v>
      </c>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WZB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row>
    <row r="295" spans="1:150 16226:16383" s="9" customFormat="1" ht="20.25" customHeight="1" x14ac:dyDescent="0.25">
      <c r="A295" s="69">
        <f>1</f>
        <v>1</v>
      </c>
      <c r="B295" s="70"/>
      <c r="C295" s="69" t="s">
        <v>231</v>
      </c>
      <c r="D295" s="70"/>
      <c r="E295" s="16">
        <f>(59.65)*10.764</f>
        <v>642.07259999999997</v>
      </c>
      <c r="F295" s="52">
        <v>0</v>
      </c>
      <c r="G295" s="16">
        <v>0</v>
      </c>
      <c r="H295" s="16">
        <f>E295+F295+(IF(G295&lt;101,G295,IF(G295&lt;201,G295/2,IF(G295&lt;=301,G295/3,G295/4))))</f>
        <v>642.07259999999997</v>
      </c>
      <c r="I295" s="49"/>
      <c r="J295" s="1"/>
      <c r="K295" s="1"/>
      <c r="L295" s="1"/>
      <c r="M295" s="1"/>
      <c r="N295" s="1"/>
      <c r="O295" s="1"/>
      <c r="P295" s="1"/>
      <c r="Q295" s="1"/>
      <c r="R295" s="1"/>
      <c r="S295" s="1"/>
      <c r="T295" s="36" t="str">
        <f t="shared" ref="T295:T302" ca="1" si="116">U295&amp;""&amp;",..,"&amp;""&amp;V295</f>
        <v>1001,..,201</v>
      </c>
      <c r="U295" s="36">
        <f ca="1">(SUMPRODUCT(MID(0&amp;(LEFT(A294,SUM(LEN(A294)-LEN(SUBSTITUTE(A294,{"0","1","2","3"},""))))), LARGE(INDEX(ISNUMBER(--MID((LEFT(A294,SUM(LEN(A294)-LEN(SUBSTITUTE(A294,{"0","1","2","3"},""))))), ROW(INDIRECT("1:"&amp;LEN((LEFT(A294,SUM(LEN(A294)-LEN(SUBSTITUTE(A294,{"0","1","2","3"},"")))))))), 1)) * ROW(INDIRECT("1:"&amp;LEN((LEFT(A294,SUM(LEN(A294)-LEN(SUBSTITUTE(A294,{"0","1","2","3"},"")))))))), 0), ROW(INDIRECT("1:"&amp;LEN((LEFT(A294,SUM(LEN(A294)-LEN(SUBSTITUTE(A294,{"0","1","2","3"},"")))))))))+1, 1) * 10^ROW(INDIRECT("1:"&amp;LEN((LEFT(A294,SUM(LEN(A294)-LEN(SUBSTITUTE(A294,{"0","1","2","3"},""))))))))/10))*100+1</f>
        <v>1001</v>
      </c>
      <c r="V295" s="36">
        <f ca="1">(SUMPRODUCT(MID(0&amp;(--TRIM(RIGHT(SUBSTITUTE(LEFT(A294,_xlfn.AGGREGATE(16,6,FIND({0,1,2,3,4,5,6,7,8,9},A294,ROW(INDIRECT("1:"&amp;LEN(A294)))),1))," ",REPT(" ",LEN(A294))),LEN(A294)))), LARGE(INDEX(ISNUMBER(--MID((--TRIM(RIGHT(SUBSTITUTE(LEFT(A294,_xlfn.AGGREGATE(16,6,FIND({0,1,2,3,4,5,6,7,8,9},A294,ROW(INDIRECT("1:"&amp;LEN(A294)))),1))," ",REPT(" ",LEN(A294))),LEN(A294)))), ROW(INDIRECT("1:"&amp;LEN((--TRIM(RIGHT(SUBSTITUTE(LEFT(A294,_xlfn.AGGREGATE(16,6,FIND({0,1,2,3,4,5,6,7,8,9},A294,ROW(INDIRECT("1:"&amp;LEN(A294)))),1))," ",REPT(" ",LEN(A294))),LEN(A294))))))), 1)) * ROW(INDIRECT("1:"&amp;LEN((--TRIM(RIGHT(SUBSTITUTE(LEFT(A294,_xlfn.AGGREGATE(16,6,FIND({0,1,2,3,4,5,6,7,8,9},A294,ROW(INDIRECT("1:"&amp;LEN(A294)))),1))," ",REPT(" ",LEN(A294))),LEN(A294))))))), 0), ROW(INDIRECT("1:"&amp;LEN((--TRIM(RIGHT(SUBSTITUTE(LEFT(A294,_xlfn.AGGREGATE(16,6,FIND({0,1,2,3,4,5,6,7,8,9},A294,ROW(INDIRECT("1:"&amp;LEN(A294)))),1))," ",REPT(" ",LEN(A294))),LEN(A294))))))))+1, 1) * 10^ROW(INDIRECT("1:"&amp;LEN((--TRIM(RIGHT(SUBSTITUTE(LEFT(A294,_xlfn.AGGREGATE(16,6,FIND({0,1,2,3,4,5,6,7,8,9},A294,ROW(INDIRECT("1:"&amp;LEN(A294)))),1))," ",REPT(" ",LEN(A294))),LEN(A294)))))))/10))*100+1</f>
        <v>201</v>
      </c>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WZB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row>
    <row r="296" spans="1:150 16226:16383" s="9" customFormat="1" ht="20.25" customHeight="1" x14ac:dyDescent="0.25">
      <c r="A296" s="69">
        <f>A295+1</f>
        <v>2</v>
      </c>
      <c r="B296" s="70"/>
      <c r="C296" s="69" t="s">
        <v>230</v>
      </c>
      <c r="D296" s="70"/>
      <c r="E296" s="16">
        <f>(47.76)*10.764</f>
        <v>514.08863999999994</v>
      </c>
      <c r="F296" s="52">
        <v>0</v>
      </c>
      <c r="G296" s="16">
        <v>0</v>
      </c>
      <c r="H296" s="16">
        <f>E296+F296+(IF(G296&lt;101,G296,IF(G296&lt;201,G296/2,IF(G296&lt;=301,G296/3,G296/4))))</f>
        <v>514.08863999999994</v>
      </c>
      <c r="I296" s="48"/>
      <c r="J296" s="1"/>
      <c r="K296" s="1"/>
      <c r="L296" s="1"/>
      <c r="M296" s="1"/>
      <c r="N296" s="1"/>
      <c r="O296" s="1"/>
      <c r="P296" s="1"/>
      <c r="Q296" s="1"/>
      <c r="R296" s="1"/>
      <c r="S296" s="1"/>
      <c r="T296" s="36" t="str">
        <f t="shared" ca="1" si="116"/>
        <v>1002,..,202</v>
      </c>
      <c r="U296" s="36">
        <f ca="1">U295+1</f>
        <v>1002</v>
      </c>
      <c r="V296" s="36">
        <f ca="1">V295+1</f>
        <v>202</v>
      </c>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WZB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row>
    <row r="297" spans="1:150 16226:16383" s="9" customFormat="1" ht="20.25" customHeight="1" x14ac:dyDescent="0.25">
      <c r="A297" s="69">
        <f t="shared" ref="A297:A302" si="117">A296+1</f>
        <v>3</v>
      </c>
      <c r="B297" s="70"/>
      <c r="C297" s="174" t="s">
        <v>261</v>
      </c>
      <c r="D297" s="175"/>
      <c r="E297" s="175"/>
      <c r="F297" s="175"/>
      <c r="G297" s="175"/>
      <c r="H297" s="176"/>
      <c r="I297" s="49"/>
      <c r="J297" s="1"/>
      <c r="K297" s="1"/>
      <c r="L297" s="1"/>
      <c r="M297" s="1"/>
      <c r="N297" s="1"/>
      <c r="O297" s="1"/>
      <c r="P297" s="1"/>
      <c r="Q297" s="1"/>
      <c r="R297" s="1"/>
      <c r="S297" s="1"/>
      <c r="T297" s="36" t="str">
        <f t="shared" ca="1" si="116"/>
        <v>1003,..,203</v>
      </c>
      <c r="U297" s="36">
        <f t="shared" ref="U297:V297" ca="1" si="118">U296+1</f>
        <v>1003</v>
      </c>
      <c r="V297" s="36">
        <f t="shared" ca="1" si="118"/>
        <v>203</v>
      </c>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WZB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row>
    <row r="298" spans="1:150 16226:16383" s="9" customFormat="1" ht="20.25" customHeight="1" x14ac:dyDescent="0.25">
      <c r="A298" s="69">
        <f t="shared" si="117"/>
        <v>4</v>
      </c>
      <c r="B298" s="70"/>
      <c r="C298" s="180"/>
      <c r="D298" s="181"/>
      <c r="E298" s="181"/>
      <c r="F298" s="181"/>
      <c r="G298" s="181"/>
      <c r="H298" s="182"/>
      <c r="I298" s="48"/>
      <c r="J298" s="1"/>
      <c r="K298" s="1"/>
      <c r="L298" s="1"/>
      <c r="M298" s="1"/>
      <c r="N298" s="1"/>
      <c r="O298" s="1"/>
      <c r="P298" s="1"/>
      <c r="Q298" s="1"/>
      <c r="R298" s="1"/>
      <c r="S298" s="1"/>
      <c r="T298" s="36" t="str">
        <f t="shared" ca="1" si="116"/>
        <v>1004,..,204</v>
      </c>
      <c r="U298" s="36">
        <f t="shared" ref="U298:V298" ca="1" si="119">U297+1</f>
        <v>1004</v>
      </c>
      <c r="V298" s="36">
        <f t="shared" ca="1" si="119"/>
        <v>204</v>
      </c>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WZB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row>
    <row r="299" spans="1:150 16226:16383" s="9" customFormat="1" ht="20.25" customHeight="1" x14ac:dyDescent="0.25">
      <c r="A299" s="69">
        <f t="shared" si="117"/>
        <v>5</v>
      </c>
      <c r="B299" s="70"/>
      <c r="C299" s="180"/>
      <c r="D299" s="181"/>
      <c r="E299" s="181"/>
      <c r="F299" s="181"/>
      <c r="G299" s="181"/>
      <c r="H299" s="182"/>
      <c r="I299" s="48"/>
      <c r="J299" s="1"/>
      <c r="K299" s="1"/>
      <c r="L299" s="1"/>
      <c r="M299" s="1"/>
      <c r="N299" s="1"/>
      <c r="O299" s="1"/>
      <c r="P299" s="1"/>
      <c r="Q299" s="1"/>
      <c r="R299" s="1"/>
      <c r="S299" s="1"/>
      <c r="T299" s="36" t="str">
        <f t="shared" ca="1" si="116"/>
        <v>1005,..,205</v>
      </c>
      <c r="U299" s="36">
        <f t="shared" ref="U299:V299" ca="1" si="120">U298+1</f>
        <v>1005</v>
      </c>
      <c r="V299" s="36">
        <f t="shared" ca="1" si="120"/>
        <v>205</v>
      </c>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WZB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row>
    <row r="300" spans="1:150 16226:16383" s="9" customFormat="1" ht="20.25" customHeight="1" x14ac:dyDescent="0.25">
      <c r="A300" s="69">
        <f t="shared" si="117"/>
        <v>6</v>
      </c>
      <c r="B300" s="70"/>
      <c r="C300" s="177"/>
      <c r="D300" s="178"/>
      <c r="E300" s="178"/>
      <c r="F300" s="178"/>
      <c r="G300" s="178"/>
      <c r="H300" s="179"/>
      <c r="I300" s="48"/>
      <c r="J300" s="1"/>
      <c r="K300" s="1"/>
      <c r="L300" s="1"/>
      <c r="M300" s="1"/>
      <c r="N300" s="1"/>
      <c r="O300" s="1"/>
      <c r="P300" s="1"/>
      <c r="Q300" s="1"/>
      <c r="R300" s="1"/>
      <c r="S300" s="1"/>
      <c r="T300" s="36" t="str">
        <f t="shared" ca="1" si="116"/>
        <v>1006,..,206</v>
      </c>
      <c r="U300" s="36">
        <f t="shared" ref="U300:V300" ca="1" si="121">U299+1</f>
        <v>1006</v>
      </c>
      <c r="V300" s="36">
        <f t="shared" ca="1" si="121"/>
        <v>206</v>
      </c>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WZB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row>
    <row r="301" spans="1:150 16226:16383" s="9" customFormat="1" ht="20.25" customHeight="1" x14ac:dyDescent="0.25">
      <c r="A301" s="69">
        <f t="shared" si="117"/>
        <v>7</v>
      </c>
      <c r="B301" s="70"/>
      <c r="C301" s="69" t="s">
        <v>230</v>
      </c>
      <c r="D301" s="70"/>
      <c r="E301" s="16">
        <f>(42.59)*10.764</f>
        <v>458.43876</v>
      </c>
      <c r="F301" s="52">
        <v>0</v>
      </c>
      <c r="G301" s="16">
        <v>0</v>
      </c>
      <c r="H301" s="16">
        <f>E301+F301+(IF(G301&lt;101,G301,IF(G301&lt;201,G301/2,IF(G301&lt;=301,G301/3,G301/4))))</f>
        <v>458.43876</v>
      </c>
      <c r="I301" s="48"/>
      <c r="J301" s="1"/>
      <c r="K301" s="1"/>
      <c r="L301" s="1"/>
      <c r="M301" s="1"/>
      <c r="N301" s="1"/>
      <c r="O301" s="1"/>
      <c r="P301" s="1"/>
      <c r="Q301" s="1"/>
      <c r="R301" s="1"/>
      <c r="S301" s="1"/>
      <c r="T301" s="36" t="str">
        <f t="shared" ca="1" si="116"/>
        <v>1007,..,207</v>
      </c>
      <c r="U301" s="36">
        <f t="shared" ref="U301:V301" ca="1" si="122">U300+1</f>
        <v>1007</v>
      </c>
      <c r="V301" s="36">
        <f t="shared" ca="1" si="122"/>
        <v>207</v>
      </c>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WZB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row>
    <row r="302" spans="1:150 16226:16383" s="9" customFormat="1" ht="20.25" customHeight="1" x14ac:dyDescent="0.25">
      <c r="A302" s="69">
        <f t="shared" si="117"/>
        <v>8</v>
      </c>
      <c r="B302" s="70"/>
      <c r="C302" s="69" t="s">
        <v>230</v>
      </c>
      <c r="D302" s="70"/>
      <c r="E302" s="16">
        <f>(42.59)*10.764</f>
        <v>458.43876</v>
      </c>
      <c r="F302" s="52">
        <v>0</v>
      </c>
      <c r="G302" s="16">
        <v>0</v>
      </c>
      <c r="H302" s="16">
        <f>E302+F302+(IF(G302&lt;101,G302,IF(G302&lt;201,G302/2,IF(G302&lt;=301,G302/3,G302/4))))</f>
        <v>458.43876</v>
      </c>
      <c r="I302" s="48"/>
      <c r="J302" s="1"/>
      <c r="K302" s="1"/>
      <c r="L302" s="1"/>
      <c r="M302" s="1"/>
      <c r="N302" s="1"/>
      <c r="O302" s="1"/>
      <c r="P302" s="1"/>
      <c r="Q302" s="1"/>
      <c r="R302" s="1"/>
      <c r="S302" s="1"/>
      <c r="T302" s="36" t="str">
        <f t="shared" ca="1" si="116"/>
        <v>1008,..,208</v>
      </c>
      <c r="U302" s="36">
        <f t="shared" ref="U302:V302" ca="1" si="123">U301+1</f>
        <v>1008</v>
      </c>
      <c r="V302" s="36">
        <f t="shared" ca="1" si="123"/>
        <v>208</v>
      </c>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WZB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row>
    <row r="303" spans="1:150 16226:16383" s="9" customFormat="1" ht="20.25" customHeight="1" x14ac:dyDescent="0.25">
      <c r="A303" s="73" t="s">
        <v>234</v>
      </c>
      <c r="B303" s="74"/>
      <c r="C303" s="74"/>
      <c r="D303" s="74"/>
      <c r="E303" s="74"/>
      <c r="F303" s="74"/>
      <c r="G303" s="74"/>
      <c r="H303" s="75"/>
      <c r="I303" s="48">
        <v>1</v>
      </c>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WZB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row>
    <row r="304" spans="1:150 16226:16383" s="9" customFormat="1" ht="20.25" customHeight="1" x14ac:dyDescent="0.25">
      <c r="A304" s="69">
        <f>1</f>
        <v>1</v>
      </c>
      <c r="B304" s="70"/>
      <c r="C304" s="69" t="s">
        <v>231</v>
      </c>
      <c r="D304" s="70"/>
      <c r="E304" s="16">
        <f>(59.65)*10.764</f>
        <v>642.07259999999997</v>
      </c>
      <c r="F304" s="52">
        <v>0</v>
      </c>
      <c r="G304" s="16">
        <v>0</v>
      </c>
      <c r="H304" s="16">
        <f>E304+F304+(IF(G304&lt;101,G304,IF(G304&lt;201,G304/2,IF(G304&lt;=301,G304/3,G304/4))))</f>
        <v>642.07259999999997</v>
      </c>
      <c r="I304" s="49"/>
      <c r="J304" s="1"/>
      <c r="K304" s="1"/>
      <c r="L304" s="1"/>
      <c r="M304" s="1"/>
      <c r="N304" s="1"/>
      <c r="O304" s="1"/>
      <c r="P304" s="1"/>
      <c r="Q304" s="1"/>
      <c r="R304" s="1"/>
      <c r="S304" s="1"/>
      <c r="T304" s="36" t="str">
        <f t="shared" ref="T304:T311" ca="1" si="124">U304&amp;""&amp;",..,"&amp;""&amp;V304</f>
        <v>1101,..,1101</v>
      </c>
      <c r="U304" s="36">
        <f ca="1">(SUMPRODUCT(MID(0&amp;(LEFT(A303,SUM(LEN(A303)-LEN(SUBSTITUTE(A303,{"0","1","2","3"},""))))), LARGE(INDEX(ISNUMBER(--MID((LEFT(A303,SUM(LEN(A303)-LEN(SUBSTITUTE(A303,{"0","1","2","3"},""))))), ROW(INDIRECT("1:"&amp;LEN((LEFT(A303,SUM(LEN(A303)-LEN(SUBSTITUTE(A303,{"0","1","2","3"},"")))))))), 1)) * ROW(INDIRECT("1:"&amp;LEN((LEFT(A303,SUM(LEN(A303)-LEN(SUBSTITUTE(A303,{"0","1","2","3"},"")))))))), 0), ROW(INDIRECT("1:"&amp;LEN((LEFT(A303,SUM(LEN(A303)-LEN(SUBSTITUTE(A303,{"0","1","2","3"},"")))))))))+1, 1) * 10^ROW(INDIRECT("1:"&amp;LEN((LEFT(A303,SUM(LEN(A303)-LEN(SUBSTITUTE(A303,{"0","1","2","3"},""))))))))/10))*100+1</f>
        <v>1101</v>
      </c>
      <c r="V304" s="36">
        <f ca="1">(SUMPRODUCT(MID(0&amp;(--TRIM(RIGHT(SUBSTITUTE(LEFT(A303,_xlfn.AGGREGATE(16,6,FIND({0,1,2,3,4,5,6,7,8,9},A303,ROW(INDIRECT("1:"&amp;LEN(A303)))),1))," ",REPT(" ",LEN(A303))),LEN(A303)))), LARGE(INDEX(ISNUMBER(--MID((--TRIM(RIGHT(SUBSTITUTE(LEFT(A303,_xlfn.AGGREGATE(16,6,FIND({0,1,2,3,4,5,6,7,8,9},A303,ROW(INDIRECT("1:"&amp;LEN(A303)))),1))," ",REPT(" ",LEN(A303))),LEN(A303)))), ROW(INDIRECT("1:"&amp;LEN((--TRIM(RIGHT(SUBSTITUTE(LEFT(A303,_xlfn.AGGREGATE(16,6,FIND({0,1,2,3,4,5,6,7,8,9},A303,ROW(INDIRECT("1:"&amp;LEN(A303)))),1))," ",REPT(" ",LEN(A303))),LEN(A303))))))), 1)) * ROW(INDIRECT("1:"&amp;LEN((--TRIM(RIGHT(SUBSTITUTE(LEFT(A303,_xlfn.AGGREGATE(16,6,FIND({0,1,2,3,4,5,6,7,8,9},A303,ROW(INDIRECT("1:"&amp;LEN(A303)))),1))," ",REPT(" ",LEN(A303))),LEN(A303))))))), 0), ROW(INDIRECT("1:"&amp;LEN((--TRIM(RIGHT(SUBSTITUTE(LEFT(A303,_xlfn.AGGREGATE(16,6,FIND({0,1,2,3,4,5,6,7,8,9},A303,ROW(INDIRECT("1:"&amp;LEN(A303)))),1))," ",REPT(" ",LEN(A303))),LEN(A303))))))))+1, 1) * 10^ROW(INDIRECT("1:"&amp;LEN((--TRIM(RIGHT(SUBSTITUTE(LEFT(A303,_xlfn.AGGREGATE(16,6,FIND({0,1,2,3,4,5,6,7,8,9},A303,ROW(INDIRECT("1:"&amp;LEN(A303)))),1))," ",REPT(" ",LEN(A303))),LEN(A303)))))))/10))*100+1</f>
        <v>1101</v>
      </c>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WZB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row>
    <row r="305" spans="1:150 16226:16383" s="9" customFormat="1" ht="20.25" customHeight="1" x14ac:dyDescent="0.25">
      <c r="A305" s="69">
        <f>A304+1</f>
        <v>2</v>
      </c>
      <c r="B305" s="70"/>
      <c r="C305" s="69" t="s">
        <v>230</v>
      </c>
      <c r="D305" s="70"/>
      <c r="E305" s="16">
        <f>(47.76)*10.764</f>
        <v>514.08863999999994</v>
      </c>
      <c r="F305" s="52">
        <v>0</v>
      </c>
      <c r="G305" s="16">
        <v>0</v>
      </c>
      <c r="H305" s="16">
        <f>E305+F305+(IF(G305&lt;101,G305,IF(G305&lt;201,G305/2,IF(G305&lt;=301,G305/3,G305/4))))</f>
        <v>514.08863999999994</v>
      </c>
      <c r="I305" s="48"/>
      <c r="J305" s="1"/>
      <c r="K305" s="1"/>
      <c r="L305" s="1"/>
      <c r="M305" s="1"/>
      <c r="N305" s="1"/>
      <c r="O305" s="1"/>
      <c r="P305" s="1"/>
      <c r="Q305" s="1"/>
      <c r="R305" s="1"/>
      <c r="S305" s="1"/>
      <c r="T305" s="36" t="str">
        <f t="shared" ca="1" si="124"/>
        <v>1102,..,1102</v>
      </c>
      <c r="U305" s="36">
        <f ca="1">U304+1</f>
        <v>1102</v>
      </c>
      <c r="V305" s="36">
        <f ca="1">V304+1</f>
        <v>1102</v>
      </c>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WZB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row>
    <row r="306" spans="1:150 16226:16383" s="9" customFormat="1" ht="20.25" customHeight="1" x14ac:dyDescent="0.25">
      <c r="A306" s="69">
        <f t="shared" ref="A306:A311" si="125">A305+1</f>
        <v>3</v>
      </c>
      <c r="B306" s="70"/>
      <c r="C306" s="174" t="s">
        <v>262</v>
      </c>
      <c r="D306" s="175"/>
      <c r="E306" s="175"/>
      <c r="F306" s="175"/>
      <c r="G306" s="175"/>
      <c r="H306" s="176"/>
      <c r="I306" s="49"/>
      <c r="J306" s="1"/>
      <c r="K306" s="1"/>
      <c r="L306" s="1"/>
      <c r="M306" s="1"/>
      <c r="N306" s="1"/>
      <c r="O306" s="1"/>
      <c r="P306" s="1"/>
      <c r="Q306" s="1"/>
      <c r="R306" s="1"/>
      <c r="S306" s="1"/>
      <c r="T306" s="36" t="str">
        <f t="shared" ca="1" si="124"/>
        <v>1103,..,1103</v>
      </c>
      <c r="U306" s="36">
        <f t="shared" ref="U306:V306" ca="1" si="126">U305+1</f>
        <v>1103</v>
      </c>
      <c r="V306" s="36">
        <f t="shared" ca="1" si="126"/>
        <v>1103</v>
      </c>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WZB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row>
    <row r="307" spans="1:150 16226:16383" s="9" customFormat="1" ht="20.25" customHeight="1" x14ac:dyDescent="0.25">
      <c r="A307" s="69">
        <f t="shared" si="125"/>
        <v>4</v>
      </c>
      <c r="B307" s="70"/>
      <c r="C307" s="180"/>
      <c r="D307" s="181"/>
      <c r="E307" s="181"/>
      <c r="F307" s="181"/>
      <c r="G307" s="181"/>
      <c r="H307" s="182"/>
      <c r="I307" s="48"/>
      <c r="J307" s="1"/>
      <c r="K307" s="1"/>
      <c r="L307" s="1"/>
      <c r="M307" s="1"/>
      <c r="N307" s="1"/>
      <c r="O307" s="1"/>
      <c r="P307" s="1"/>
      <c r="Q307" s="1"/>
      <c r="R307" s="1"/>
      <c r="S307" s="1"/>
      <c r="T307" s="36" t="str">
        <f t="shared" ca="1" si="124"/>
        <v>1104,..,1104</v>
      </c>
      <c r="U307" s="36">
        <f t="shared" ref="U307:V307" ca="1" si="127">U306+1</f>
        <v>1104</v>
      </c>
      <c r="V307" s="36">
        <f t="shared" ca="1" si="127"/>
        <v>1104</v>
      </c>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WZB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row>
    <row r="308" spans="1:150 16226:16383" s="9" customFormat="1" ht="20.25" customHeight="1" x14ac:dyDescent="0.25">
      <c r="A308" s="69">
        <f t="shared" si="125"/>
        <v>5</v>
      </c>
      <c r="B308" s="70"/>
      <c r="C308" s="180"/>
      <c r="D308" s="181"/>
      <c r="E308" s="181"/>
      <c r="F308" s="181"/>
      <c r="G308" s="181"/>
      <c r="H308" s="182"/>
      <c r="I308" s="48"/>
      <c r="J308" s="1"/>
      <c r="K308" s="1"/>
      <c r="L308" s="1"/>
      <c r="M308" s="1"/>
      <c r="N308" s="1"/>
      <c r="O308" s="1"/>
      <c r="P308" s="1"/>
      <c r="Q308" s="1"/>
      <c r="R308" s="1"/>
      <c r="S308" s="1"/>
      <c r="T308" s="36" t="str">
        <f t="shared" ca="1" si="124"/>
        <v>1105,..,1105</v>
      </c>
      <c r="U308" s="36">
        <f t="shared" ref="U308:V308" ca="1" si="128">U307+1</f>
        <v>1105</v>
      </c>
      <c r="V308" s="36">
        <f t="shared" ca="1" si="128"/>
        <v>1105</v>
      </c>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WZB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row>
    <row r="309" spans="1:150 16226:16383" s="9" customFormat="1" ht="20.25" customHeight="1" x14ac:dyDescent="0.25">
      <c r="A309" s="69">
        <f t="shared" si="125"/>
        <v>6</v>
      </c>
      <c r="B309" s="70"/>
      <c r="C309" s="177"/>
      <c r="D309" s="178"/>
      <c r="E309" s="178"/>
      <c r="F309" s="178"/>
      <c r="G309" s="178"/>
      <c r="H309" s="179"/>
      <c r="I309" s="48"/>
      <c r="J309" s="1"/>
      <c r="K309" s="1"/>
      <c r="L309" s="1"/>
      <c r="M309" s="1"/>
      <c r="N309" s="1"/>
      <c r="O309" s="1"/>
      <c r="P309" s="1"/>
      <c r="Q309" s="1"/>
      <c r="R309" s="1"/>
      <c r="S309" s="1"/>
      <c r="T309" s="36" t="str">
        <f t="shared" ca="1" si="124"/>
        <v>1106,..,1106</v>
      </c>
      <c r="U309" s="36">
        <f t="shared" ref="U309:V309" ca="1" si="129">U308+1</f>
        <v>1106</v>
      </c>
      <c r="V309" s="36">
        <f t="shared" ca="1" si="129"/>
        <v>1106</v>
      </c>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WZB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row>
    <row r="310" spans="1:150 16226:16383" s="9" customFormat="1" ht="20.25" customHeight="1" x14ac:dyDescent="0.25">
      <c r="A310" s="69">
        <f t="shared" si="125"/>
        <v>7</v>
      </c>
      <c r="B310" s="70"/>
      <c r="C310" s="69" t="s">
        <v>230</v>
      </c>
      <c r="D310" s="70"/>
      <c r="E310" s="16">
        <f>(42.59)*10.764</f>
        <v>458.43876</v>
      </c>
      <c r="F310" s="52">
        <v>0</v>
      </c>
      <c r="G310" s="16">
        <v>0</v>
      </c>
      <c r="H310" s="16">
        <f>E310+F310+(IF(G310&lt;101,G310,IF(G310&lt;201,G310/2,IF(G310&lt;=301,G310/3,G310/4))))</f>
        <v>458.43876</v>
      </c>
      <c r="I310" s="48"/>
      <c r="J310" s="1"/>
      <c r="K310" s="1"/>
      <c r="L310" s="1"/>
      <c r="M310" s="1"/>
      <c r="N310" s="1"/>
      <c r="O310" s="1"/>
      <c r="P310" s="1"/>
      <c r="Q310" s="1"/>
      <c r="R310" s="1"/>
      <c r="S310" s="1"/>
      <c r="T310" s="36" t="str">
        <f t="shared" ca="1" si="124"/>
        <v>1107,..,1107</v>
      </c>
      <c r="U310" s="36">
        <f t="shared" ref="U310:V310" ca="1" si="130">U309+1</f>
        <v>1107</v>
      </c>
      <c r="V310" s="36">
        <f t="shared" ca="1" si="130"/>
        <v>1107</v>
      </c>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WZB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row>
    <row r="311" spans="1:150 16226:16383" s="9" customFormat="1" ht="20.25" customHeight="1" x14ac:dyDescent="0.25">
      <c r="A311" s="69">
        <f t="shared" si="125"/>
        <v>8</v>
      </c>
      <c r="B311" s="70"/>
      <c r="C311" s="69" t="s">
        <v>230</v>
      </c>
      <c r="D311" s="70"/>
      <c r="E311" s="16">
        <f>(42.59)*10.764</f>
        <v>458.43876</v>
      </c>
      <c r="F311" s="52">
        <v>0</v>
      </c>
      <c r="G311" s="16">
        <v>0</v>
      </c>
      <c r="H311" s="16">
        <f>E311+F311+(IF(G311&lt;101,G311,IF(G311&lt;201,G311/2,IF(G311&lt;=301,G311/3,G311/4))))</f>
        <v>458.43876</v>
      </c>
      <c r="I311" s="48"/>
      <c r="J311" s="1"/>
      <c r="K311" s="1"/>
      <c r="L311" s="1"/>
      <c r="M311" s="1"/>
      <c r="N311" s="1"/>
      <c r="O311" s="1"/>
      <c r="P311" s="1"/>
      <c r="Q311" s="1"/>
      <c r="R311" s="1"/>
      <c r="S311" s="1"/>
      <c r="T311" s="36" t="str">
        <f t="shared" ca="1" si="124"/>
        <v>1108,..,1108</v>
      </c>
      <c r="U311" s="36">
        <f t="shared" ref="U311:V311" ca="1" si="131">U310+1</f>
        <v>1108</v>
      </c>
      <c r="V311" s="36">
        <f t="shared" ca="1" si="131"/>
        <v>1108</v>
      </c>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WZB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row>
    <row r="312" spans="1:150 16226:16383" s="9" customFormat="1" ht="20.25" x14ac:dyDescent="0.25">
      <c r="A312" s="73" t="s">
        <v>263</v>
      </c>
      <c r="B312" s="74"/>
      <c r="C312" s="74"/>
      <c r="D312" s="74"/>
      <c r="E312" s="74"/>
      <c r="F312" s="74"/>
      <c r="G312" s="74"/>
      <c r="H312" s="75"/>
      <c r="I312" s="48">
        <v>3</v>
      </c>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WZB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row>
    <row r="313" spans="1:150 16226:16383" s="9" customFormat="1" ht="20.25" customHeight="1" x14ac:dyDescent="0.25">
      <c r="A313" s="69">
        <f>1</f>
        <v>1</v>
      </c>
      <c r="B313" s="70"/>
      <c r="C313" s="69" t="s">
        <v>231</v>
      </c>
      <c r="D313" s="70"/>
      <c r="E313" s="16">
        <f>(59.65)*10.764</f>
        <v>642.07259999999997</v>
      </c>
      <c r="F313" s="52">
        <v>0</v>
      </c>
      <c r="G313" s="16">
        <v>0</v>
      </c>
      <c r="H313" s="16">
        <f t="shared" ref="H313:H320" si="132">E313+F313+(IF(G313&lt;101,G313,IF(G313&lt;201,G313/2,IF(G313&lt;=301,G313/3,G313/4))))</f>
        <v>642.07259999999997</v>
      </c>
      <c r="I313" s="48"/>
      <c r="J313" s="1"/>
      <c r="K313" s="1"/>
      <c r="L313" s="1"/>
      <c r="M313" s="1"/>
      <c r="N313" s="1"/>
      <c r="O313" s="1"/>
      <c r="P313" s="1"/>
      <c r="Q313" s="1"/>
      <c r="R313" s="1"/>
      <c r="S313" s="1"/>
      <c r="T313" s="36" t="str">
        <f ca="1">U313&amp;""&amp;" to "&amp;""&amp;V313</f>
        <v>1201 to 1401</v>
      </c>
      <c r="U313" s="36">
        <f ca="1">(SUMPRODUCT(MID(0&amp;(LEFT(A312,SUM(LEN(A312)-LEN(SUBSTITUTE(A312,{"0","1","2","3"},""))))), LARGE(INDEX(ISNUMBER(--MID((LEFT(A312,SUM(LEN(A312)-LEN(SUBSTITUTE(A312,{"0","1","2","3"},""))))), ROW(INDIRECT("1:"&amp;LEN((LEFT(A312,SUM(LEN(A312)-LEN(SUBSTITUTE(A312,{"0","1","2","3"},"")))))))), 1)) * ROW(INDIRECT("1:"&amp;LEN((LEFT(A312,SUM(LEN(A312)-LEN(SUBSTITUTE(A312,{"0","1","2","3"},"")))))))), 0), ROW(INDIRECT("1:"&amp;LEN((LEFT(A312,SUM(LEN(A312)-LEN(SUBSTITUTE(A312,{"0","1","2","3"},"")))))))))+1, 1) * 10^ROW(INDIRECT("1:"&amp;LEN((LEFT(A312,SUM(LEN(A312)-LEN(SUBSTITUTE(A312,{"0","1","2","3"},""))))))))/10))*100+1</f>
        <v>1201</v>
      </c>
      <c r="V313" s="36">
        <f ca="1">(SUMPRODUCT(MID(0&amp;(--TRIM(RIGHT(SUBSTITUTE(LEFT(A312,_xlfn.AGGREGATE(16,6,FIND({0,1,2,3,4,5,6,7,8,9},A312,ROW(INDIRECT("1:"&amp;LEN(A312)))),1))," ",REPT(" ",LEN(A312))),LEN(A312)))), LARGE(INDEX(ISNUMBER(--MID((--TRIM(RIGHT(SUBSTITUTE(LEFT(A312,_xlfn.AGGREGATE(16,6,FIND({0,1,2,3,4,5,6,7,8,9},A312,ROW(INDIRECT("1:"&amp;LEN(A312)))),1))," ",REPT(" ",LEN(A312))),LEN(A312)))), ROW(INDIRECT("1:"&amp;LEN((--TRIM(RIGHT(SUBSTITUTE(LEFT(A312,_xlfn.AGGREGATE(16,6,FIND({0,1,2,3,4,5,6,7,8,9},A312,ROW(INDIRECT("1:"&amp;LEN(A312)))),1))," ",REPT(" ",LEN(A312))),LEN(A312))))))), 1)) * ROW(INDIRECT("1:"&amp;LEN((--TRIM(RIGHT(SUBSTITUTE(LEFT(A312,_xlfn.AGGREGATE(16,6,FIND({0,1,2,3,4,5,6,7,8,9},A312,ROW(INDIRECT("1:"&amp;LEN(A312)))),1))," ",REPT(" ",LEN(A312))),LEN(A312))))))), 0), ROW(INDIRECT("1:"&amp;LEN((--TRIM(RIGHT(SUBSTITUTE(LEFT(A312,_xlfn.AGGREGATE(16,6,FIND({0,1,2,3,4,5,6,7,8,9},A312,ROW(INDIRECT("1:"&amp;LEN(A312)))),1))," ",REPT(" ",LEN(A312))),LEN(A312))))))))+1, 1) * 10^ROW(INDIRECT("1:"&amp;LEN((--TRIM(RIGHT(SUBSTITUTE(LEFT(A312,_xlfn.AGGREGATE(16,6,FIND({0,1,2,3,4,5,6,7,8,9},A312,ROW(INDIRECT("1:"&amp;LEN(A312)))),1))," ",REPT(" ",LEN(A312))),LEN(A312)))))))/10))*100+1</f>
        <v>1401</v>
      </c>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WZB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row>
    <row r="314" spans="1:150 16226:16383" s="9" customFormat="1" ht="20.25" customHeight="1" x14ac:dyDescent="0.25">
      <c r="A314" s="69">
        <f>A313+1</f>
        <v>2</v>
      </c>
      <c r="B314" s="70"/>
      <c r="C314" s="69" t="s">
        <v>231</v>
      </c>
      <c r="D314" s="70"/>
      <c r="E314" s="16">
        <f>(59.65)*10.764</f>
        <v>642.07259999999997</v>
      </c>
      <c r="F314" s="52">
        <v>0</v>
      </c>
      <c r="G314" s="16">
        <v>0</v>
      </c>
      <c r="H314" s="16">
        <f t="shared" si="132"/>
        <v>642.07259999999997</v>
      </c>
      <c r="I314" s="48"/>
      <c r="J314" s="1"/>
      <c r="K314" s="1"/>
      <c r="L314" s="1"/>
      <c r="M314" s="1"/>
      <c r="N314" s="1"/>
      <c r="O314" s="1"/>
      <c r="P314" s="1"/>
      <c r="Q314" s="1"/>
      <c r="R314" s="1"/>
      <c r="S314" s="1"/>
      <c r="T314" s="36" t="str">
        <f t="shared" ref="T314:T320" ca="1" si="133">U314&amp;""&amp;" to "&amp;""&amp;V314</f>
        <v>1202 to 1402</v>
      </c>
      <c r="U314" s="36">
        <f ca="1">U313+1</f>
        <v>1202</v>
      </c>
      <c r="V314" s="36">
        <f ca="1">V313+1</f>
        <v>1402</v>
      </c>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WZB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row>
    <row r="315" spans="1:150 16226:16383" s="9" customFormat="1" ht="20.25" customHeight="1" x14ac:dyDescent="0.25">
      <c r="A315" s="69">
        <f t="shared" ref="A315:A320" si="134">A314+1</f>
        <v>3</v>
      </c>
      <c r="B315" s="70"/>
      <c r="C315" s="69" t="s">
        <v>230</v>
      </c>
      <c r="D315" s="70"/>
      <c r="E315" s="16">
        <f>(42.59)*10.764</f>
        <v>458.43876</v>
      </c>
      <c r="F315" s="52">
        <v>0</v>
      </c>
      <c r="G315" s="16">
        <v>0</v>
      </c>
      <c r="H315" s="16">
        <f t="shared" si="132"/>
        <v>458.43876</v>
      </c>
      <c r="I315" s="48"/>
      <c r="J315" s="1"/>
      <c r="K315" s="1"/>
      <c r="L315" s="1"/>
      <c r="M315" s="1"/>
      <c r="N315" s="1"/>
      <c r="O315" s="1"/>
      <c r="P315" s="1"/>
      <c r="Q315" s="1"/>
      <c r="R315" s="1"/>
      <c r="S315" s="1"/>
      <c r="T315" s="36" t="str">
        <f t="shared" ca="1" si="133"/>
        <v>1203 to 1403</v>
      </c>
      <c r="U315" s="36">
        <f t="shared" ref="U315:V315" ca="1" si="135">U314+1</f>
        <v>1203</v>
      </c>
      <c r="V315" s="36">
        <f t="shared" ca="1" si="135"/>
        <v>1403</v>
      </c>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WZB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row>
    <row r="316" spans="1:150 16226:16383" s="9" customFormat="1" ht="20.25" customHeight="1" x14ac:dyDescent="0.25">
      <c r="A316" s="69">
        <f t="shared" si="134"/>
        <v>4</v>
      </c>
      <c r="B316" s="70"/>
      <c r="C316" s="69" t="s">
        <v>230</v>
      </c>
      <c r="D316" s="70"/>
      <c r="E316" s="16">
        <f>(42.59)*10.764</f>
        <v>458.43876</v>
      </c>
      <c r="F316" s="52">
        <v>0</v>
      </c>
      <c r="G316" s="16">
        <v>0</v>
      </c>
      <c r="H316" s="16">
        <f t="shared" si="132"/>
        <v>458.43876</v>
      </c>
      <c r="I316" s="48"/>
      <c r="J316" s="1"/>
      <c r="K316" s="1"/>
      <c r="L316" s="1"/>
      <c r="M316" s="1"/>
      <c r="N316" s="1"/>
      <c r="O316" s="1"/>
      <c r="P316" s="1"/>
      <c r="Q316" s="1"/>
      <c r="R316" s="1"/>
      <c r="S316" s="1"/>
      <c r="T316" s="36" t="str">
        <f t="shared" ca="1" si="133"/>
        <v>1204 to 1404</v>
      </c>
      <c r="U316" s="36">
        <f t="shared" ref="U316:V316" ca="1" si="136">U315+1</f>
        <v>1204</v>
      </c>
      <c r="V316" s="36">
        <f t="shared" ca="1" si="136"/>
        <v>1404</v>
      </c>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WZB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row>
    <row r="317" spans="1:150 16226:16383" s="9" customFormat="1" ht="20.25" customHeight="1" x14ac:dyDescent="0.25">
      <c r="A317" s="69">
        <f t="shared" si="134"/>
        <v>5</v>
      </c>
      <c r="B317" s="70"/>
      <c r="C317" s="69" t="s">
        <v>232</v>
      </c>
      <c r="D317" s="70"/>
      <c r="E317" s="16">
        <f>(53.45)*10.764</f>
        <v>575.33579999999995</v>
      </c>
      <c r="F317" s="52">
        <v>0</v>
      </c>
      <c r="G317" s="16">
        <v>0</v>
      </c>
      <c r="H317" s="16">
        <f t="shared" si="132"/>
        <v>575.33579999999995</v>
      </c>
      <c r="I317" s="48"/>
      <c r="J317" s="1"/>
      <c r="K317" s="1"/>
      <c r="L317" s="1"/>
      <c r="M317" s="1"/>
      <c r="N317" s="1"/>
      <c r="O317" s="1"/>
      <c r="P317" s="1"/>
      <c r="Q317" s="1"/>
      <c r="R317" s="1"/>
      <c r="S317" s="1"/>
      <c r="T317" s="36" t="str">
        <f t="shared" ca="1" si="133"/>
        <v>1205 to 1405</v>
      </c>
      <c r="U317" s="36">
        <f t="shared" ref="U317:V317" ca="1" si="137">U316+1</f>
        <v>1205</v>
      </c>
      <c r="V317" s="36">
        <f t="shared" ca="1" si="137"/>
        <v>1405</v>
      </c>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WZB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row>
    <row r="318" spans="1:150 16226:16383" s="9" customFormat="1" ht="20.25" customHeight="1" x14ac:dyDescent="0.25">
      <c r="A318" s="69">
        <f t="shared" si="134"/>
        <v>6</v>
      </c>
      <c r="B318" s="70"/>
      <c r="C318" s="69" t="s">
        <v>232</v>
      </c>
      <c r="D318" s="70"/>
      <c r="E318" s="16">
        <f>(53.45)*10.764</f>
        <v>575.33579999999995</v>
      </c>
      <c r="F318" s="52">
        <v>0</v>
      </c>
      <c r="G318" s="16">
        <v>0</v>
      </c>
      <c r="H318" s="16">
        <f t="shared" si="132"/>
        <v>575.33579999999995</v>
      </c>
      <c r="I318" s="48"/>
      <c r="J318" s="1"/>
      <c r="K318" s="1"/>
      <c r="L318" s="1"/>
      <c r="M318" s="1"/>
      <c r="N318" s="1"/>
      <c r="O318" s="1"/>
      <c r="P318" s="1"/>
      <c r="Q318" s="1"/>
      <c r="R318" s="1"/>
      <c r="S318" s="1"/>
      <c r="T318" s="36" t="str">
        <f t="shared" ca="1" si="133"/>
        <v>1206 to 1406</v>
      </c>
      <c r="U318" s="36">
        <f t="shared" ref="U318:V318" ca="1" si="138">U317+1</f>
        <v>1206</v>
      </c>
      <c r="V318" s="36">
        <f t="shared" ca="1" si="138"/>
        <v>1406</v>
      </c>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WZB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row>
    <row r="319" spans="1:150 16226:16383" s="9" customFormat="1" ht="20.25" customHeight="1" x14ac:dyDescent="0.25">
      <c r="A319" s="69">
        <f t="shared" si="134"/>
        <v>7</v>
      </c>
      <c r="B319" s="70"/>
      <c r="C319" s="69" t="s">
        <v>230</v>
      </c>
      <c r="D319" s="70"/>
      <c r="E319" s="16">
        <f>(42.59)*10.764</f>
        <v>458.43876</v>
      </c>
      <c r="F319" s="52">
        <v>0</v>
      </c>
      <c r="G319" s="16">
        <v>0</v>
      </c>
      <c r="H319" s="16">
        <f t="shared" si="132"/>
        <v>458.43876</v>
      </c>
      <c r="I319" s="48"/>
      <c r="J319" s="1"/>
      <c r="K319" s="1"/>
      <c r="L319" s="1"/>
      <c r="M319" s="1"/>
      <c r="N319" s="1"/>
      <c r="O319" s="1"/>
      <c r="P319" s="1"/>
      <c r="Q319" s="1"/>
      <c r="R319" s="1"/>
      <c r="S319" s="1"/>
      <c r="T319" s="36" t="str">
        <f t="shared" ca="1" si="133"/>
        <v>1207 to 1407</v>
      </c>
      <c r="U319" s="36">
        <f t="shared" ref="U319:V319" ca="1" si="139">U318+1</f>
        <v>1207</v>
      </c>
      <c r="V319" s="36">
        <f t="shared" ca="1" si="139"/>
        <v>1407</v>
      </c>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WZB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row>
    <row r="320" spans="1:150 16226:16383" s="9" customFormat="1" ht="20.25" customHeight="1" x14ac:dyDescent="0.25">
      <c r="A320" s="69">
        <f t="shared" si="134"/>
        <v>8</v>
      </c>
      <c r="B320" s="70"/>
      <c r="C320" s="69" t="s">
        <v>230</v>
      </c>
      <c r="D320" s="70"/>
      <c r="E320" s="16">
        <f>(42.59)*10.764</f>
        <v>458.43876</v>
      </c>
      <c r="F320" s="52">
        <v>0</v>
      </c>
      <c r="G320" s="16">
        <v>0</v>
      </c>
      <c r="H320" s="16">
        <f t="shared" si="132"/>
        <v>458.43876</v>
      </c>
      <c r="I320" s="48"/>
      <c r="J320" s="1"/>
      <c r="K320" s="1"/>
      <c r="L320" s="1"/>
      <c r="M320" s="1"/>
      <c r="N320" s="1"/>
      <c r="O320" s="1"/>
      <c r="P320" s="1"/>
      <c r="Q320" s="1"/>
      <c r="R320" s="1"/>
      <c r="S320" s="1"/>
      <c r="T320" s="36" t="str">
        <f t="shared" ca="1" si="133"/>
        <v>1208 to 1408</v>
      </c>
      <c r="U320" s="36">
        <f t="shared" ref="U320:V320" ca="1" si="140">U319+1</f>
        <v>1208</v>
      </c>
      <c r="V320" s="36">
        <f t="shared" ca="1" si="140"/>
        <v>1408</v>
      </c>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WZB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row>
    <row r="321" spans="1:150 16226:16383" s="9" customFormat="1" ht="20.25" x14ac:dyDescent="0.25">
      <c r="A321" s="73" t="s">
        <v>244</v>
      </c>
      <c r="B321" s="74"/>
      <c r="C321" s="74"/>
      <c r="D321" s="74"/>
      <c r="E321" s="74"/>
      <c r="F321" s="74"/>
      <c r="G321" s="74"/>
      <c r="H321" s="75"/>
      <c r="I321" s="48">
        <v>1</v>
      </c>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WZB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row>
    <row r="322" spans="1:150 16226:16383" s="9" customFormat="1" ht="20.25" customHeight="1" x14ac:dyDescent="0.25">
      <c r="A322" s="69">
        <f>1</f>
        <v>1</v>
      </c>
      <c r="B322" s="70"/>
      <c r="C322" s="69" t="s">
        <v>231</v>
      </c>
      <c r="D322" s="70"/>
      <c r="E322" s="16">
        <f>(59.65)*10.764</f>
        <v>642.07259999999997</v>
      </c>
      <c r="F322" s="52">
        <v>0</v>
      </c>
      <c r="G322" s="16">
        <v>0</v>
      </c>
      <c r="H322" s="16">
        <f t="shared" ref="H322:H329" si="141">E322+F322+(IF(G322&lt;101,G322,IF(G322&lt;201,G322/2,IF(G322&lt;=301,G322/3,G322/4))))</f>
        <v>642.07259999999997</v>
      </c>
      <c r="I322" s="48"/>
      <c r="J322" s="1"/>
      <c r="K322" s="1"/>
      <c r="L322" s="1"/>
      <c r="M322" s="1"/>
      <c r="N322" s="1"/>
      <c r="O322" s="1"/>
      <c r="P322" s="1"/>
      <c r="Q322" s="1"/>
      <c r="R322" s="1"/>
      <c r="S322" s="1"/>
      <c r="T322" s="36" t="str">
        <f ca="1">U322&amp;""&amp;" to "&amp;""&amp;V322</f>
        <v>101 to 1501</v>
      </c>
      <c r="U322" s="36">
        <f ca="1">(SUMPRODUCT(MID(0&amp;(LEFT(A321,SUM(LEN(A321)-LEN(SUBSTITUTE(A321,{"0","1","2","3"},""))))), LARGE(INDEX(ISNUMBER(--MID((LEFT(A321,SUM(LEN(A321)-LEN(SUBSTITUTE(A321,{"0","1","2","3"},""))))), ROW(INDIRECT("1:"&amp;LEN((LEFT(A321,SUM(LEN(A321)-LEN(SUBSTITUTE(A321,{"0","1","2","3"},"")))))))), 1)) * ROW(INDIRECT("1:"&amp;LEN((LEFT(A321,SUM(LEN(A321)-LEN(SUBSTITUTE(A321,{"0","1","2","3"},"")))))))), 0), ROW(INDIRECT("1:"&amp;LEN((LEFT(A321,SUM(LEN(A321)-LEN(SUBSTITUTE(A321,{"0","1","2","3"},"")))))))))+1, 1) * 10^ROW(INDIRECT("1:"&amp;LEN((LEFT(A321,SUM(LEN(A321)-LEN(SUBSTITUTE(A321,{"0","1","2","3"},""))))))))/10))*100+1</f>
        <v>101</v>
      </c>
      <c r="V322" s="36">
        <f ca="1">(SUMPRODUCT(MID(0&amp;(--TRIM(RIGHT(SUBSTITUTE(LEFT(A321,_xlfn.AGGREGATE(16,6,FIND({0,1,2,3,4,5,6,7,8,9},A321,ROW(INDIRECT("1:"&amp;LEN(A321)))),1))," ",REPT(" ",LEN(A321))),LEN(A321)))), LARGE(INDEX(ISNUMBER(--MID((--TRIM(RIGHT(SUBSTITUTE(LEFT(A321,_xlfn.AGGREGATE(16,6,FIND({0,1,2,3,4,5,6,7,8,9},A321,ROW(INDIRECT("1:"&amp;LEN(A321)))),1))," ",REPT(" ",LEN(A321))),LEN(A321)))), ROW(INDIRECT("1:"&amp;LEN((--TRIM(RIGHT(SUBSTITUTE(LEFT(A321,_xlfn.AGGREGATE(16,6,FIND({0,1,2,3,4,5,6,7,8,9},A321,ROW(INDIRECT("1:"&amp;LEN(A321)))),1))," ",REPT(" ",LEN(A321))),LEN(A321))))))), 1)) * ROW(INDIRECT("1:"&amp;LEN((--TRIM(RIGHT(SUBSTITUTE(LEFT(A321,_xlfn.AGGREGATE(16,6,FIND({0,1,2,3,4,5,6,7,8,9},A321,ROW(INDIRECT("1:"&amp;LEN(A321)))),1))," ",REPT(" ",LEN(A321))),LEN(A321))))))), 0), ROW(INDIRECT("1:"&amp;LEN((--TRIM(RIGHT(SUBSTITUTE(LEFT(A321,_xlfn.AGGREGATE(16,6,FIND({0,1,2,3,4,5,6,7,8,9},A321,ROW(INDIRECT("1:"&amp;LEN(A321)))),1))," ",REPT(" ",LEN(A321))),LEN(A321))))))))+1, 1) * 10^ROW(INDIRECT("1:"&amp;LEN((--TRIM(RIGHT(SUBSTITUTE(LEFT(A321,_xlfn.AGGREGATE(16,6,FIND({0,1,2,3,4,5,6,7,8,9},A321,ROW(INDIRECT("1:"&amp;LEN(A321)))),1))," ",REPT(" ",LEN(A321))),LEN(A321)))))))/10))*100+1</f>
        <v>1501</v>
      </c>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WZB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row>
    <row r="323" spans="1:150 16226:16383" s="9" customFormat="1" ht="20.25" customHeight="1" x14ac:dyDescent="0.25">
      <c r="A323" s="69">
        <f>A322+1</f>
        <v>2</v>
      </c>
      <c r="B323" s="70"/>
      <c r="C323" s="69" t="s">
        <v>231</v>
      </c>
      <c r="D323" s="70"/>
      <c r="E323" s="16">
        <f>(59.65)*10.764</f>
        <v>642.07259999999997</v>
      </c>
      <c r="F323" s="52">
        <v>0</v>
      </c>
      <c r="G323" s="16">
        <v>0</v>
      </c>
      <c r="H323" s="16">
        <f t="shared" si="141"/>
        <v>642.07259999999997</v>
      </c>
      <c r="I323" s="48"/>
      <c r="J323" s="1"/>
      <c r="K323" s="1"/>
      <c r="L323" s="1"/>
      <c r="M323" s="1"/>
      <c r="N323" s="1"/>
      <c r="O323" s="1"/>
      <c r="P323" s="1"/>
      <c r="Q323" s="1"/>
      <c r="R323" s="1"/>
      <c r="S323" s="1"/>
      <c r="T323" s="36" t="str">
        <f t="shared" ref="T323:T329" ca="1" si="142">U323&amp;""&amp;" to "&amp;""&amp;V323</f>
        <v>102 to 1502</v>
      </c>
      <c r="U323" s="36">
        <f ca="1">U322+1</f>
        <v>102</v>
      </c>
      <c r="V323" s="36">
        <f ca="1">V322+1</f>
        <v>1502</v>
      </c>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WZB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row>
    <row r="324" spans="1:150 16226:16383" s="9" customFormat="1" ht="20.25" customHeight="1" x14ac:dyDescent="0.25">
      <c r="A324" s="69">
        <f t="shared" ref="A324:A329" si="143">A323+1</f>
        <v>3</v>
      </c>
      <c r="B324" s="70"/>
      <c r="C324" s="69" t="s">
        <v>230</v>
      </c>
      <c r="D324" s="70"/>
      <c r="E324" s="16">
        <f>(42.59)*10.764</f>
        <v>458.43876</v>
      </c>
      <c r="F324" s="52">
        <v>0</v>
      </c>
      <c r="G324" s="16">
        <v>0</v>
      </c>
      <c r="H324" s="16">
        <f t="shared" si="141"/>
        <v>458.43876</v>
      </c>
      <c r="I324" s="48"/>
      <c r="J324" s="1"/>
      <c r="K324" s="1"/>
      <c r="L324" s="1"/>
      <c r="M324" s="1"/>
      <c r="N324" s="1"/>
      <c r="O324" s="1"/>
      <c r="P324" s="1"/>
      <c r="Q324" s="1"/>
      <c r="R324" s="1"/>
      <c r="S324" s="1"/>
      <c r="T324" s="36" t="str">
        <f t="shared" ca="1" si="142"/>
        <v>103 to 1503</v>
      </c>
      <c r="U324" s="36">
        <f t="shared" ref="U324:V324" ca="1" si="144">U323+1</f>
        <v>103</v>
      </c>
      <c r="V324" s="36">
        <f t="shared" ca="1" si="144"/>
        <v>1503</v>
      </c>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WZB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row>
    <row r="325" spans="1:150 16226:16383" s="9" customFormat="1" ht="20.25" customHeight="1" x14ac:dyDescent="0.25">
      <c r="A325" s="69">
        <f t="shared" si="143"/>
        <v>4</v>
      </c>
      <c r="B325" s="70"/>
      <c r="C325" s="69" t="s">
        <v>230</v>
      </c>
      <c r="D325" s="70"/>
      <c r="E325" s="16">
        <f>(42.59)*10.764</f>
        <v>458.43876</v>
      </c>
      <c r="F325" s="52">
        <v>0</v>
      </c>
      <c r="G325" s="16">
        <v>0</v>
      </c>
      <c r="H325" s="16">
        <f t="shared" si="141"/>
        <v>458.43876</v>
      </c>
      <c r="I325" s="48"/>
      <c r="J325" s="1"/>
      <c r="K325" s="1"/>
      <c r="L325" s="1"/>
      <c r="M325" s="1"/>
      <c r="N325" s="1"/>
      <c r="O325" s="1"/>
      <c r="P325" s="1"/>
      <c r="Q325" s="1"/>
      <c r="R325" s="1"/>
      <c r="S325" s="1"/>
      <c r="T325" s="36" t="str">
        <f t="shared" ca="1" si="142"/>
        <v>104 to 1504</v>
      </c>
      <c r="U325" s="36">
        <f t="shared" ref="U325:V325" ca="1" si="145">U324+1</f>
        <v>104</v>
      </c>
      <c r="V325" s="36">
        <f t="shared" ca="1" si="145"/>
        <v>1504</v>
      </c>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WZB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row>
    <row r="326" spans="1:150 16226:16383" s="9" customFormat="1" ht="20.25" customHeight="1" x14ac:dyDescent="0.25">
      <c r="A326" s="69">
        <f t="shared" si="143"/>
        <v>5</v>
      </c>
      <c r="B326" s="70"/>
      <c r="C326" s="69" t="s">
        <v>232</v>
      </c>
      <c r="D326" s="70"/>
      <c r="E326" s="16">
        <f>(53.45)*10.764</f>
        <v>575.33579999999995</v>
      </c>
      <c r="F326" s="52">
        <v>0</v>
      </c>
      <c r="G326" s="16">
        <v>0</v>
      </c>
      <c r="H326" s="16">
        <f t="shared" si="141"/>
        <v>575.33579999999995</v>
      </c>
      <c r="I326" s="48"/>
      <c r="J326" s="1"/>
      <c r="K326" s="1"/>
      <c r="L326" s="1"/>
      <c r="M326" s="1"/>
      <c r="N326" s="1"/>
      <c r="O326" s="1"/>
      <c r="P326" s="1"/>
      <c r="Q326" s="1"/>
      <c r="R326" s="1"/>
      <c r="S326" s="1"/>
      <c r="T326" s="36" t="str">
        <f t="shared" ca="1" si="142"/>
        <v>105 to 1505</v>
      </c>
      <c r="U326" s="36">
        <f t="shared" ref="U326:V326" ca="1" si="146">U325+1</f>
        <v>105</v>
      </c>
      <c r="V326" s="36">
        <f t="shared" ca="1" si="146"/>
        <v>1505</v>
      </c>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WZB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row>
    <row r="327" spans="1:150 16226:16383" s="9" customFormat="1" ht="20.25" customHeight="1" x14ac:dyDescent="0.25">
      <c r="A327" s="69">
        <f t="shared" si="143"/>
        <v>6</v>
      </c>
      <c r="B327" s="70"/>
      <c r="C327" s="69" t="s">
        <v>232</v>
      </c>
      <c r="D327" s="70"/>
      <c r="E327" s="16">
        <f>(53.45)*10.764</f>
        <v>575.33579999999995</v>
      </c>
      <c r="F327" s="52">
        <v>0</v>
      </c>
      <c r="G327" s="16">
        <v>0</v>
      </c>
      <c r="H327" s="16">
        <f t="shared" si="141"/>
        <v>575.33579999999995</v>
      </c>
      <c r="I327" s="48"/>
      <c r="J327" s="1"/>
      <c r="K327" s="1"/>
      <c r="L327" s="1"/>
      <c r="M327" s="1"/>
      <c r="N327" s="1"/>
      <c r="O327" s="1"/>
      <c r="P327" s="1"/>
      <c r="Q327" s="1"/>
      <c r="R327" s="1"/>
      <c r="S327" s="1"/>
      <c r="T327" s="36" t="str">
        <f t="shared" ca="1" si="142"/>
        <v>106 to 1506</v>
      </c>
      <c r="U327" s="36">
        <f t="shared" ref="U327:V327" ca="1" si="147">U326+1</f>
        <v>106</v>
      </c>
      <c r="V327" s="36">
        <f t="shared" ca="1" si="147"/>
        <v>1506</v>
      </c>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WZB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row>
    <row r="328" spans="1:150 16226:16383" s="9" customFormat="1" ht="20.25" customHeight="1" x14ac:dyDescent="0.25">
      <c r="A328" s="69">
        <f t="shared" si="143"/>
        <v>7</v>
      </c>
      <c r="B328" s="70"/>
      <c r="C328" s="69" t="s">
        <v>230</v>
      </c>
      <c r="D328" s="70"/>
      <c r="E328" s="16">
        <f>(42.59)*10.764</f>
        <v>458.43876</v>
      </c>
      <c r="F328" s="52">
        <v>0</v>
      </c>
      <c r="G328" s="16">
        <v>0</v>
      </c>
      <c r="H328" s="16">
        <f t="shared" si="141"/>
        <v>458.43876</v>
      </c>
      <c r="I328" s="48"/>
      <c r="J328" s="1"/>
      <c r="K328" s="1"/>
      <c r="L328" s="1"/>
      <c r="M328" s="1"/>
      <c r="N328" s="1"/>
      <c r="O328" s="1"/>
      <c r="P328" s="1"/>
      <c r="Q328" s="1"/>
      <c r="R328" s="1"/>
      <c r="S328" s="1"/>
      <c r="T328" s="36" t="str">
        <f t="shared" ca="1" si="142"/>
        <v>107 to 1507</v>
      </c>
      <c r="U328" s="36">
        <f t="shared" ref="U328:V328" ca="1" si="148">U327+1</f>
        <v>107</v>
      </c>
      <c r="V328" s="36">
        <f t="shared" ca="1" si="148"/>
        <v>1507</v>
      </c>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WZB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row>
    <row r="329" spans="1:150 16226:16383" s="9" customFormat="1" ht="20.25" customHeight="1" x14ac:dyDescent="0.25">
      <c r="A329" s="69">
        <f t="shared" si="143"/>
        <v>8</v>
      </c>
      <c r="B329" s="70"/>
      <c r="C329" s="69" t="s">
        <v>230</v>
      </c>
      <c r="D329" s="70"/>
      <c r="E329" s="16">
        <f>(42.59)*10.764</f>
        <v>458.43876</v>
      </c>
      <c r="F329" s="52">
        <v>0</v>
      </c>
      <c r="G329" s="16">
        <v>0</v>
      </c>
      <c r="H329" s="16">
        <f t="shared" si="141"/>
        <v>458.43876</v>
      </c>
      <c r="I329" s="48"/>
      <c r="J329" s="1"/>
      <c r="K329" s="1"/>
      <c r="L329" s="1"/>
      <c r="M329" s="1"/>
      <c r="N329" s="1"/>
      <c r="O329" s="1"/>
      <c r="P329" s="1"/>
      <c r="Q329" s="1"/>
      <c r="R329" s="1"/>
      <c r="S329" s="1"/>
      <c r="T329" s="36" t="str">
        <f t="shared" ca="1" si="142"/>
        <v>108 to 1508</v>
      </c>
      <c r="U329" s="36">
        <f t="shared" ref="U329:V329" ca="1" si="149">U328+1</f>
        <v>108</v>
      </c>
      <c r="V329" s="36">
        <f t="shared" ca="1" si="149"/>
        <v>1508</v>
      </c>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WZB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c r="XFC329" s="1"/>
    </row>
    <row r="330" spans="1:150 16226:16383" ht="20.25" x14ac:dyDescent="0.25">
      <c r="A330" s="109" t="s">
        <v>72</v>
      </c>
      <c r="B330" s="109"/>
      <c r="C330" s="109"/>
      <c r="D330" s="109"/>
      <c r="E330" s="109"/>
      <c r="F330" s="109"/>
      <c r="G330" s="109"/>
      <c r="H330" s="109"/>
    </row>
    <row r="331" spans="1:150 16226:16383" ht="150" customHeight="1" x14ac:dyDescent="0.25">
      <c r="A331" s="123" t="s">
        <v>80</v>
      </c>
      <c r="B331" s="124"/>
      <c r="C331" s="72" t="s">
        <v>292</v>
      </c>
      <c r="D331" s="72"/>
      <c r="E331" s="72"/>
      <c r="F331" s="72"/>
      <c r="G331" s="72"/>
      <c r="H331" s="72"/>
      <c r="I331" s="63" t="s">
        <v>291</v>
      </c>
    </row>
    <row r="332" spans="1:150 16226:16383" ht="20.25" x14ac:dyDescent="0.25">
      <c r="A332" s="151" t="s">
        <v>81</v>
      </c>
      <c r="B332" s="151"/>
      <c r="C332" s="151"/>
      <c r="D332" s="151"/>
      <c r="E332" s="151"/>
      <c r="F332" s="151"/>
      <c r="G332" s="151"/>
      <c r="H332" s="151"/>
    </row>
    <row r="333" spans="1:150 16226:16383" ht="20.25" x14ac:dyDescent="0.25">
      <c r="A333" s="161" t="s">
        <v>73</v>
      </c>
      <c r="B333" s="162"/>
      <c r="C333" s="162"/>
      <c r="D333" s="163"/>
      <c r="E333" s="67" t="str">
        <f>E3</f>
        <v>Greendale Estates</v>
      </c>
      <c r="F333" s="133"/>
      <c r="G333" s="133"/>
      <c r="H333" s="68"/>
    </row>
    <row r="334" spans="1:150 16226:16383" ht="40.5" customHeight="1" x14ac:dyDescent="0.25">
      <c r="A334" s="164" t="s">
        <v>129</v>
      </c>
      <c r="B334" s="96"/>
      <c r="C334" s="96"/>
      <c r="D334" s="97"/>
      <c r="E334" s="67" t="str">
        <f>E9</f>
        <v>Sugee Greendale Estates, Survey No. 656, Ashoknagar, A.C.C Cement Road &amp; S.N Road, Mulund West, Mumbai - 400080</v>
      </c>
      <c r="F334" s="133"/>
      <c r="G334" s="133"/>
      <c r="H334" s="68"/>
    </row>
    <row r="335" spans="1:150 16226:16383" ht="20.25" customHeight="1" x14ac:dyDescent="0.25">
      <c r="A335" s="164" t="s">
        <v>135</v>
      </c>
      <c r="B335" s="96"/>
      <c r="C335" s="96"/>
      <c r="D335" s="97"/>
      <c r="E335" s="67" t="str">
        <f>H3</f>
        <v>05/09/2025 at 04:20 PM</v>
      </c>
      <c r="F335" s="133"/>
      <c r="G335" s="133"/>
      <c r="H335" s="68"/>
    </row>
    <row r="336" spans="1:150 16226:16383" ht="20.25" x14ac:dyDescent="0.25">
      <c r="A336" s="23"/>
      <c r="B336" s="24"/>
      <c r="C336" s="24"/>
      <c r="D336" s="24"/>
      <c r="E336" s="24"/>
      <c r="F336" s="24"/>
      <c r="G336" s="24"/>
      <c r="H336" s="19"/>
    </row>
    <row r="337" spans="1:8" ht="20.25" x14ac:dyDescent="0.25">
      <c r="A337" s="25"/>
      <c r="B337" s="26"/>
      <c r="C337" s="26"/>
      <c r="D337" s="26"/>
      <c r="E337" s="26"/>
      <c r="F337" s="26"/>
      <c r="G337" s="26"/>
      <c r="H337" s="20"/>
    </row>
    <row r="338" spans="1:8" ht="20.25" x14ac:dyDescent="0.25">
      <c r="A338" s="25"/>
      <c r="B338" s="26"/>
      <c r="C338" s="26"/>
      <c r="D338" s="26"/>
      <c r="E338" s="26"/>
      <c r="F338" s="26"/>
      <c r="G338" s="26"/>
      <c r="H338" s="20"/>
    </row>
    <row r="339" spans="1:8" ht="20.25" x14ac:dyDescent="0.25">
      <c r="A339" s="25"/>
      <c r="B339" s="26"/>
      <c r="C339" s="26"/>
      <c r="D339" s="26"/>
      <c r="E339" s="26"/>
      <c r="F339" s="26"/>
      <c r="G339" s="26"/>
      <c r="H339" s="20"/>
    </row>
    <row r="340" spans="1:8" ht="20.25" x14ac:dyDescent="0.25">
      <c r="A340" s="25"/>
      <c r="B340" s="26"/>
      <c r="C340" s="26"/>
      <c r="D340" s="26"/>
      <c r="E340" s="26"/>
      <c r="F340" s="26"/>
      <c r="G340" s="26"/>
      <c r="H340" s="20"/>
    </row>
    <row r="341" spans="1:8" ht="20.25" x14ac:dyDescent="0.25">
      <c r="A341" s="25"/>
      <c r="B341" s="26"/>
      <c r="C341" s="26"/>
      <c r="D341" s="26"/>
      <c r="E341" s="26"/>
      <c r="F341" s="26"/>
      <c r="G341" s="26"/>
      <c r="H341" s="20"/>
    </row>
    <row r="342" spans="1:8" ht="20.25" x14ac:dyDescent="0.25">
      <c r="A342" s="25"/>
      <c r="B342" s="26"/>
      <c r="C342" s="26"/>
      <c r="D342" s="26"/>
      <c r="E342" s="26"/>
      <c r="F342" s="26"/>
      <c r="G342" s="26"/>
      <c r="H342" s="20"/>
    </row>
    <row r="343" spans="1:8" ht="20.25" x14ac:dyDescent="0.25">
      <c r="A343" s="25"/>
      <c r="B343" s="26"/>
      <c r="C343" s="26"/>
      <c r="D343" s="26"/>
      <c r="E343" s="26"/>
      <c r="F343" s="26"/>
      <c r="G343" s="26"/>
      <c r="H343" s="20"/>
    </row>
    <row r="344" spans="1:8" ht="20.25" x14ac:dyDescent="0.25">
      <c r="A344" s="25"/>
      <c r="B344" s="26"/>
      <c r="C344" s="26"/>
      <c r="D344" s="26"/>
      <c r="E344" s="26"/>
      <c r="F344" s="26"/>
      <c r="G344" s="26"/>
      <c r="H344" s="20"/>
    </row>
    <row r="345" spans="1:8" ht="20.25" x14ac:dyDescent="0.25">
      <c r="A345" s="25"/>
      <c r="B345" s="26"/>
      <c r="C345" s="26"/>
      <c r="D345" s="26"/>
      <c r="E345" s="26"/>
      <c r="F345" s="26"/>
      <c r="G345" s="26"/>
      <c r="H345" s="20"/>
    </row>
    <row r="346" spans="1:8" ht="20.25" x14ac:dyDescent="0.25">
      <c r="A346" s="25"/>
      <c r="B346" s="26"/>
      <c r="C346" s="26"/>
      <c r="D346" s="26"/>
      <c r="E346" s="26"/>
      <c r="F346" s="26"/>
      <c r="G346" s="26"/>
      <c r="H346" s="20"/>
    </row>
    <row r="347" spans="1:8" ht="20.25" x14ac:dyDescent="0.25">
      <c r="A347" s="25"/>
      <c r="B347" s="26"/>
      <c r="C347" s="26"/>
      <c r="D347" s="26"/>
      <c r="E347" s="26"/>
      <c r="F347" s="26"/>
      <c r="G347" s="26"/>
      <c r="H347" s="20"/>
    </row>
    <row r="348" spans="1:8" ht="20.25" x14ac:dyDescent="0.25">
      <c r="A348" s="25"/>
      <c r="B348" s="26"/>
      <c r="C348" s="26"/>
      <c r="D348" s="26"/>
      <c r="E348" s="26"/>
      <c r="F348" s="26"/>
      <c r="G348" s="26"/>
      <c r="H348" s="20"/>
    </row>
    <row r="349" spans="1:8" ht="20.25" x14ac:dyDescent="0.25">
      <c r="A349" s="25"/>
      <c r="B349" s="26"/>
      <c r="C349" s="26"/>
      <c r="D349" s="26"/>
      <c r="E349" s="26"/>
      <c r="F349" s="26"/>
      <c r="G349" s="26"/>
      <c r="H349" s="20"/>
    </row>
    <row r="350" spans="1:8" ht="20.25" x14ac:dyDescent="0.25">
      <c r="A350" s="25"/>
      <c r="B350" s="26"/>
      <c r="C350" s="26"/>
      <c r="D350" s="26"/>
      <c r="E350" s="26"/>
      <c r="F350" s="26"/>
      <c r="G350" s="26"/>
      <c r="H350" s="20"/>
    </row>
    <row r="351" spans="1:8" ht="20.25" x14ac:dyDescent="0.25">
      <c r="A351" s="25"/>
      <c r="B351" s="26"/>
      <c r="C351" s="26"/>
      <c r="D351" s="26"/>
      <c r="E351" s="26"/>
      <c r="F351" s="26"/>
      <c r="G351" s="26"/>
      <c r="H351" s="20"/>
    </row>
    <row r="352" spans="1:8" ht="20.25" x14ac:dyDescent="0.25">
      <c r="A352" s="25"/>
      <c r="B352" s="26"/>
      <c r="C352" s="26"/>
      <c r="D352" s="26"/>
      <c r="E352" s="26"/>
      <c r="F352" s="26"/>
      <c r="G352" s="26"/>
      <c r="H352" s="20"/>
    </row>
    <row r="353" spans="1:12" ht="20.25" x14ac:dyDescent="0.25">
      <c r="A353" s="25"/>
      <c r="B353" s="26"/>
      <c r="C353" s="26"/>
      <c r="D353" s="26"/>
      <c r="E353" s="26"/>
      <c r="F353" s="26"/>
      <c r="G353" s="26"/>
      <c r="H353" s="20"/>
    </row>
    <row r="354" spans="1:12" ht="20.25" x14ac:dyDescent="0.25">
      <c r="A354" s="25"/>
      <c r="B354" s="26"/>
      <c r="C354" s="26"/>
      <c r="D354" s="26"/>
      <c r="E354" s="26"/>
      <c r="F354" s="26"/>
      <c r="G354" s="26"/>
      <c r="H354" s="20"/>
    </row>
    <row r="355" spans="1:12" ht="20.25" x14ac:dyDescent="0.25">
      <c r="A355" s="25"/>
      <c r="B355" s="26"/>
      <c r="C355" s="26"/>
      <c r="D355" s="26"/>
      <c r="E355" s="26"/>
      <c r="F355" s="26"/>
      <c r="G355" s="26"/>
      <c r="H355" s="20"/>
    </row>
    <row r="356" spans="1:12" ht="20.25" x14ac:dyDescent="0.25">
      <c r="A356" s="25"/>
      <c r="B356" s="26"/>
      <c r="C356" s="26"/>
      <c r="D356" s="26"/>
      <c r="E356" s="26"/>
      <c r="F356" s="26"/>
      <c r="G356" s="26"/>
      <c r="H356" s="20"/>
    </row>
    <row r="357" spans="1:12" ht="20.25" x14ac:dyDescent="0.25">
      <c r="A357" s="25"/>
      <c r="B357" s="26"/>
      <c r="C357" s="26"/>
      <c r="D357" s="26"/>
      <c r="E357" s="26"/>
      <c r="F357" s="26"/>
      <c r="G357" s="26"/>
      <c r="H357" s="20"/>
    </row>
    <row r="358" spans="1:12" ht="20.25" x14ac:dyDescent="0.25">
      <c r="A358" s="25"/>
      <c r="B358" s="26"/>
      <c r="C358" s="26"/>
      <c r="D358" s="26"/>
      <c r="E358" s="26"/>
      <c r="F358" s="26"/>
      <c r="G358" s="26"/>
      <c r="H358" s="20"/>
    </row>
    <row r="359" spans="1:12" ht="20.25" x14ac:dyDescent="0.25">
      <c r="A359" s="25"/>
      <c r="B359" s="26"/>
      <c r="C359" s="26"/>
      <c r="D359" s="26"/>
      <c r="E359" s="26"/>
      <c r="F359" s="26"/>
      <c r="G359" s="26"/>
      <c r="H359" s="20"/>
    </row>
    <row r="360" spans="1:12" ht="20.25" x14ac:dyDescent="0.25">
      <c r="A360" s="25"/>
      <c r="B360" s="26"/>
      <c r="C360" s="26"/>
      <c r="D360" s="26"/>
      <c r="E360" s="26"/>
      <c r="F360" s="26"/>
      <c r="G360" s="26"/>
      <c r="H360" s="20"/>
    </row>
    <row r="361" spans="1:12" ht="20.25" x14ac:dyDescent="0.25">
      <c r="A361" s="25"/>
      <c r="B361" s="26"/>
      <c r="C361" s="26"/>
      <c r="D361" s="26"/>
      <c r="E361" s="26"/>
      <c r="F361" s="26"/>
      <c r="G361" s="26"/>
      <c r="H361" s="20"/>
    </row>
    <row r="362" spans="1:12" ht="20.25" x14ac:dyDescent="0.25">
      <c r="A362" s="25"/>
      <c r="B362" s="26"/>
      <c r="C362" s="26"/>
      <c r="D362" s="26"/>
      <c r="E362" s="26"/>
      <c r="F362" s="26"/>
      <c r="G362" s="26"/>
      <c r="H362" s="20"/>
    </row>
    <row r="363" spans="1:12" ht="20.25" x14ac:dyDescent="0.25">
      <c r="A363" s="25"/>
      <c r="B363" s="26"/>
      <c r="C363" s="26"/>
      <c r="D363" s="26"/>
      <c r="E363" s="26"/>
      <c r="F363" s="26"/>
      <c r="G363" s="26"/>
      <c r="H363" s="20"/>
      <c r="L363" s="62" t="s">
        <v>295</v>
      </c>
    </row>
    <row r="364" spans="1:12" ht="20.25" x14ac:dyDescent="0.25">
      <c r="A364" s="25"/>
      <c r="B364" s="26"/>
      <c r="C364" s="26"/>
      <c r="D364" s="26"/>
      <c r="E364" s="26"/>
      <c r="F364" s="26"/>
      <c r="G364" s="26"/>
      <c r="H364" s="20"/>
    </row>
    <row r="365" spans="1:12" ht="20.25" x14ac:dyDescent="0.25">
      <c r="A365" s="25"/>
      <c r="B365" s="26"/>
      <c r="C365" s="26"/>
      <c r="D365" s="26"/>
      <c r="E365" s="26"/>
      <c r="F365" s="26"/>
      <c r="G365" s="26"/>
      <c r="H365" s="20"/>
    </row>
    <row r="366" spans="1:12" ht="20.25" x14ac:dyDescent="0.25">
      <c r="A366" s="25"/>
      <c r="B366" s="26"/>
      <c r="C366" s="26"/>
      <c r="D366" s="26"/>
      <c r="E366" s="26"/>
      <c r="F366" s="26"/>
      <c r="G366" s="26"/>
      <c r="H366" s="20"/>
    </row>
    <row r="367" spans="1:12" ht="20.25" x14ac:dyDescent="0.25">
      <c r="A367" s="25"/>
      <c r="B367" s="26"/>
      <c r="C367" s="26"/>
      <c r="D367" s="26"/>
      <c r="E367" s="26"/>
      <c r="F367" s="26"/>
      <c r="G367" s="26"/>
      <c r="H367" s="20"/>
    </row>
    <row r="368" spans="1:12" ht="20.25" x14ac:dyDescent="0.25">
      <c r="A368" s="25"/>
      <c r="B368" s="26"/>
      <c r="C368" s="26"/>
      <c r="D368" s="26"/>
      <c r="E368" s="26"/>
      <c r="F368" s="26"/>
      <c r="G368" s="26"/>
      <c r="H368" s="20"/>
    </row>
    <row r="369" spans="1:8" ht="20.25" x14ac:dyDescent="0.25">
      <c r="A369" s="25"/>
      <c r="B369" s="26"/>
      <c r="C369" s="26"/>
      <c r="D369" s="26"/>
      <c r="E369" s="26"/>
      <c r="F369" s="26"/>
      <c r="G369" s="26"/>
      <c r="H369" s="20"/>
    </row>
    <row r="370" spans="1:8" ht="20.25" x14ac:dyDescent="0.25">
      <c r="A370" s="25"/>
      <c r="B370" s="26"/>
      <c r="C370" s="26"/>
      <c r="D370" s="26"/>
      <c r="E370" s="26"/>
      <c r="F370" s="26"/>
      <c r="G370" s="26"/>
      <c r="H370" s="20"/>
    </row>
    <row r="371" spans="1:8" ht="20.25" x14ac:dyDescent="0.25">
      <c r="A371" s="25"/>
      <c r="B371" s="26"/>
      <c r="C371" s="26"/>
      <c r="D371" s="26"/>
      <c r="E371" s="26"/>
      <c r="F371" s="26"/>
      <c r="G371" s="26"/>
      <c r="H371" s="20"/>
    </row>
    <row r="372" spans="1:8" ht="20.25" x14ac:dyDescent="0.25">
      <c r="A372" s="25"/>
      <c r="B372" s="26"/>
      <c r="C372" s="26"/>
      <c r="D372" s="26"/>
      <c r="E372" s="26"/>
      <c r="F372" s="26"/>
      <c r="G372" s="26"/>
      <c r="H372" s="20"/>
    </row>
    <row r="373" spans="1:8" ht="20.25" x14ac:dyDescent="0.25">
      <c r="A373" s="25"/>
      <c r="B373" s="26"/>
      <c r="C373" s="26"/>
      <c r="D373" s="26"/>
      <c r="E373" s="26"/>
      <c r="F373" s="26"/>
      <c r="G373" s="26"/>
      <c r="H373" s="20"/>
    </row>
    <row r="374" spans="1:8" ht="20.25" x14ac:dyDescent="0.25">
      <c r="A374" s="25"/>
      <c r="B374" s="26"/>
      <c r="C374" s="26"/>
      <c r="D374" s="26"/>
      <c r="E374" s="26"/>
      <c r="F374" s="26"/>
      <c r="G374" s="26"/>
      <c r="H374" s="20"/>
    </row>
    <row r="375" spans="1:8" ht="20.25" x14ac:dyDescent="0.25">
      <c r="A375" s="25"/>
      <c r="B375" s="26"/>
      <c r="C375" s="26"/>
      <c r="D375" s="26"/>
      <c r="E375" s="26"/>
      <c r="F375" s="26"/>
      <c r="G375" s="26"/>
      <c r="H375" s="20"/>
    </row>
    <row r="376" spans="1:8" ht="20.25" x14ac:dyDescent="0.25">
      <c r="A376" s="25"/>
      <c r="B376" s="26"/>
      <c r="C376" s="26"/>
      <c r="D376" s="26"/>
      <c r="E376" s="26"/>
      <c r="F376" s="26"/>
      <c r="G376" s="26"/>
      <c r="H376" s="20"/>
    </row>
    <row r="377" spans="1:8" ht="20.25" x14ac:dyDescent="0.25">
      <c r="A377" s="25"/>
      <c r="B377" s="26"/>
      <c r="C377" s="26"/>
      <c r="D377" s="26"/>
      <c r="E377" s="26"/>
      <c r="F377" s="26"/>
      <c r="G377" s="26"/>
      <c r="H377" s="20"/>
    </row>
    <row r="378" spans="1:8" ht="20.25" x14ac:dyDescent="0.25">
      <c r="A378" s="25"/>
      <c r="B378" s="26"/>
      <c r="C378" s="26"/>
      <c r="D378" s="26"/>
      <c r="E378" s="26"/>
      <c r="F378" s="26"/>
      <c r="G378" s="26"/>
      <c r="H378" s="20"/>
    </row>
    <row r="379" spans="1:8" ht="20.25" x14ac:dyDescent="0.25">
      <c r="A379" s="25"/>
      <c r="B379" s="26"/>
      <c r="C379" s="26"/>
      <c r="D379" s="26"/>
      <c r="E379" s="26"/>
      <c r="F379" s="26"/>
      <c r="G379" s="26"/>
      <c r="H379" s="20"/>
    </row>
    <row r="380" spans="1:8" ht="20.25" x14ac:dyDescent="0.25">
      <c r="A380" s="25"/>
      <c r="B380" s="26"/>
      <c r="C380" s="26"/>
      <c r="D380" s="26"/>
      <c r="E380" s="26"/>
      <c r="F380" s="26"/>
      <c r="G380" s="26"/>
      <c r="H380" s="20"/>
    </row>
    <row r="381" spans="1:8" ht="20.25" x14ac:dyDescent="0.25">
      <c r="A381" s="25"/>
      <c r="B381" s="26"/>
      <c r="C381" s="26"/>
      <c r="D381" s="26"/>
      <c r="E381" s="26"/>
      <c r="F381" s="26"/>
      <c r="G381" s="26"/>
      <c r="H381" s="20"/>
    </row>
    <row r="382" spans="1:8" ht="20.25" x14ac:dyDescent="0.25">
      <c r="A382" s="25"/>
      <c r="B382" s="26"/>
      <c r="C382" s="26"/>
      <c r="D382" s="26"/>
      <c r="E382" s="26"/>
      <c r="F382" s="26"/>
      <c r="G382" s="26"/>
      <c r="H382" s="20"/>
    </row>
    <row r="383" spans="1:8" ht="20.25" hidden="1" x14ac:dyDescent="0.25">
      <c r="A383" s="25"/>
      <c r="B383" s="26"/>
      <c r="C383" s="26"/>
      <c r="D383" s="26"/>
      <c r="E383" s="26"/>
      <c r="F383" s="26"/>
      <c r="G383" s="26"/>
      <c r="H383" s="20"/>
    </row>
    <row r="384" spans="1:8" ht="20.25" hidden="1" x14ac:dyDescent="0.25">
      <c r="A384" s="25"/>
      <c r="B384" s="26"/>
      <c r="C384" s="26"/>
      <c r="D384" s="26"/>
      <c r="E384" s="26"/>
      <c r="F384" s="26"/>
      <c r="G384" s="26"/>
      <c r="H384" s="20"/>
    </row>
    <row r="385" spans="1:8" ht="20.25" hidden="1" x14ac:dyDescent="0.25">
      <c r="A385" s="25"/>
      <c r="B385" s="26"/>
      <c r="C385" s="26"/>
      <c r="D385" s="26"/>
      <c r="E385" s="26"/>
      <c r="F385" s="26"/>
      <c r="G385" s="26"/>
      <c r="H385" s="20"/>
    </row>
    <row r="386" spans="1:8" ht="20.25" hidden="1" x14ac:dyDescent="0.25">
      <c r="A386" s="25"/>
      <c r="B386" s="26"/>
      <c r="C386" s="26"/>
      <c r="D386" s="26"/>
      <c r="E386" s="26"/>
      <c r="F386" s="26"/>
      <c r="G386" s="26"/>
      <c r="H386" s="20"/>
    </row>
    <row r="387" spans="1:8" ht="20.25" x14ac:dyDescent="0.25">
      <c r="A387" s="25"/>
      <c r="B387" s="26"/>
      <c r="C387" s="26"/>
      <c r="D387" s="26"/>
      <c r="E387" s="26"/>
      <c r="F387" s="26"/>
      <c r="G387" s="26"/>
      <c r="H387" s="20"/>
    </row>
    <row r="388" spans="1:8" ht="20.25" x14ac:dyDescent="0.25">
      <c r="A388" s="25"/>
      <c r="B388" s="26"/>
      <c r="C388" s="26"/>
      <c r="D388" s="26"/>
      <c r="E388" s="26"/>
      <c r="F388" s="26"/>
      <c r="G388" s="26"/>
      <c r="H388" s="20"/>
    </row>
    <row r="389" spans="1:8" ht="20.25" x14ac:dyDescent="0.25">
      <c r="A389" s="27"/>
      <c r="B389" s="28"/>
      <c r="C389" s="28"/>
      <c r="D389" s="28"/>
      <c r="E389" s="28"/>
      <c r="F389" s="28"/>
      <c r="G389" s="28"/>
      <c r="H389" s="21"/>
    </row>
    <row r="390" spans="1:8" ht="20.25" x14ac:dyDescent="0.25">
      <c r="A390" s="151" t="s">
        <v>185</v>
      </c>
      <c r="B390" s="151"/>
      <c r="C390" s="151"/>
      <c r="D390" s="151"/>
      <c r="E390" s="151"/>
      <c r="F390" s="151"/>
      <c r="G390" s="151"/>
      <c r="H390" s="151"/>
    </row>
    <row r="391" spans="1:8" ht="20.25" x14ac:dyDescent="0.25">
      <c r="A391" s="23"/>
      <c r="B391" s="24"/>
      <c r="C391" s="24"/>
      <c r="D391" s="24"/>
      <c r="E391" s="24"/>
      <c r="F391" s="24"/>
      <c r="G391" s="24"/>
      <c r="H391" s="19"/>
    </row>
    <row r="392" spans="1:8" ht="20.25" x14ac:dyDescent="0.25">
      <c r="A392" s="25"/>
      <c r="B392" s="26"/>
      <c r="C392" s="26"/>
      <c r="D392" s="26"/>
      <c r="E392" s="26"/>
      <c r="F392" s="26"/>
      <c r="G392" s="26"/>
      <c r="H392" s="20"/>
    </row>
    <row r="393" spans="1:8" ht="20.25" x14ac:dyDescent="0.25">
      <c r="A393" s="25"/>
      <c r="B393" s="26"/>
      <c r="C393" s="26"/>
      <c r="D393" s="26"/>
      <c r="E393" s="26"/>
      <c r="F393" s="26"/>
      <c r="G393" s="26"/>
      <c r="H393" s="20"/>
    </row>
    <row r="394" spans="1:8" ht="20.25" x14ac:dyDescent="0.25">
      <c r="A394" s="25"/>
      <c r="B394" s="26"/>
      <c r="C394" s="26"/>
      <c r="D394" s="26"/>
      <c r="E394" s="26"/>
      <c r="F394" s="26"/>
      <c r="G394" s="26"/>
      <c r="H394" s="20"/>
    </row>
    <row r="395" spans="1:8" ht="20.25" x14ac:dyDescent="0.25">
      <c r="A395" s="25"/>
      <c r="B395" s="26"/>
      <c r="C395" s="26"/>
      <c r="D395" s="26"/>
      <c r="E395" s="26"/>
      <c r="F395" s="26"/>
      <c r="G395" s="26"/>
      <c r="H395" s="20"/>
    </row>
    <row r="396" spans="1:8" ht="20.25" x14ac:dyDescent="0.25">
      <c r="A396" s="25"/>
      <c r="B396" s="26"/>
      <c r="C396" s="26"/>
      <c r="D396" s="26"/>
      <c r="E396" s="26"/>
      <c r="F396" s="26"/>
      <c r="G396" s="26"/>
      <c r="H396" s="20"/>
    </row>
    <row r="397" spans="1:8" ht="20.25" x14ac:dyDescent="0.25">
      <c r="A397" s="25"/>
      <c r="B397" s="26"/>
      <c r="C397" s="26"/>
      <c r="D397" s="26"/>
      <c r="E397" s="26"/>
      <c r="F397" s="26"/>
      <c r="G397" s="26"/>
      <c r="H397" s="20"/>
    </row>
    <row r="398" spans="1:8" ht="20.25" x14ac:dyDescent="0.25">
      <c r="A398" s="25"/>
      <c r="B398" s="26"/>
      <c r="C398" s="26"/>
      <c r="D398" s="26"/>
      <c r="E398" s="26"/>
      <c r="F398" s="26"/>
      <c r="G398" s="26"/>
      <c r="H398" s="20"/>
    </row>
    <row r="399" spans="1:8" ht="20.25" x14ac:dyDescent="0.25">
      <c r="A399" s="25"/>
      <c r="B399" s="26"/>
      <c r="C399" s="26"/>
      <c r="D399" s="26"/>
      <c r="E399" s="26"/>
      <c r="F399" s="26"/>
      <c r="G399" s="26"/>
      <c r="H399" s="20"/>
    </row>
    <row r="400" spans="1:8" ht="20.25" x14ac:dyDescent="0.25">
      <c r="A400" s="25"/>
      <c r="B400" s="26"/>
      <c r="C400" s="26"/>
      <c r="D400" s="26"/>
      <c r="E400" s="26"/>
      <c r="F400" s="26"/>
      <c r="G400" s="26"/>
      <c r="H400" s="20"/>
    </row>
    <row r="401" spans="1:8" ht="20.25" x14ac:dyDescent="0.25">
      <c r="A401" s="25"/>
      <c r="B401" s="26"/>
      <c r="C401" s="26"/>
      <c r="D401" s="26"/>
      <c r="E401" s="26"/>
      <c r="F401" s="26"/>
      <c r="G401" s="26"/>
      <c r="H401" s="20"/>
    </row>
    <row r="402" spans="1:8" ht="20.25" x14ac:dyDescent="0.25">
      <c r="A402" s="25"/>
      <c r="B402" s="26"/>
      <c r="C402" s="26"/>
      <c r="D402" s="26"/>
      <c r="E402" s="26"/>
      <c r="F402" s="26"/>
      <c r="G402" s="26"/>
      <c r="H402" s="20"/>
    </row>
    <row r="403" spans="1:8" ht="20.25" x14ac:dyDescent="0.25">
      <c r="A403" s="25"/>
      <c r="B403" s="26"/>
      <c r="C403" s="26"/>
      <c r="D403" s="26"/>
      <c r="E403" s="26"/>
      <c r="F403" s="26"/>
      <c r="G403" s="26"/>
      <c r="H403" s="20"/>
    </row>
    <row r="404" spans="1:8" ht="20.25" x14ac:dyDescent="0.25">
      <c r="A404" s="25"/>
      <c r="B404" s="26"/>
      <c r="C404" s="26"/>
      <c r="D404" s="26"/>
      <c r="E404" s="26"/>
      <c r="F404" s="26"/>
      <c r="G404" s="26"/>
      <c r="H404" s="20"/>
    </row>
    <row r="405" spans="1:8" ht="20.25" x14ac:dyDescent="0.25">
      <c r="A405" s="25"/>
      <c r="B405" s="26"/>
      <c r="C405" s="26"/>
      <c r="D405" s="26"/>
      <c r="E405" s="26"/>
      <c r="F405" s="26"/>
      <c r="G405" s="26"/>
      <c r="H405" s="20"/>
    </row>
    <row r="406" spans="1:8" ht="20.25" x14ac:dyDescent="0.25">
      <c r="A406" s="25"/>
      <c r="B406" s="26"/>
      <c r="C406" s="26"/>
      <c r="D406" s="26"/>
      <c r="E406" s="26"/>
      <c r="F406" s="26"/>
      <c r="G406" s="26"/>
      <c r="H406" s="20"/>
    </row>
    <row r="407" spans="1:8" ht="20.25" x14ac:dyDescent="0.25">
      <c r="A407" s="25"/>
      <c r="B407" s="26"/>
      <c r="C407" s="26"/>
      <c r="D407" s="26"/>
      <c r="E407" s="26"/>
      <c r="F407" s="26"/>
      <c r="G407" s="26"/>
      <c r="H407" s="20"/>
    </row>
    <row r="408" spans="1:8" ht="20.25" x14ac:dyDescent="0.25">
      <c r="A408" s="25"/>
      <c r="B408" s="26"/>
      <c r="C408" s="26"/>
      <c r="D408" s="26"/>
      <c r="E408" s="26"/>
      <c r="F408" s="26"/>
      <c r="G408" s="26"/>
      <c r="H408" s="20"/>
    </row>
    <row r="409" spans="1:8" ht="20.25" x14ac:dyDescent="0.25">
      <c r="A409" s="25"/>
      <c r="B409" s="26"/>
      <c r="C409" s="26"/>
      <c r="D409" s="26"/>
      <c r="E409" s="26"/>
      <c r="F409" s="26"/>
      <c r="G409" s="26"/>
      <c r="H409" s="20"/>
    </row>
    <row r="410" spans="1:8" ht="20.25" x14ac:dyDescent="0.25">
      <c r="A410" s="25"/>
      <c r="B410" s="26"/>
      <c r="C410" s="26"/>
      <c r="D410" s="26"/>
      <c r="E410" s="26"/>
      <c r="F410" s="26"/>
      <c r="G410" s="26"/>
      <c r="H410" s="20"/>
    </row>
    <row r="411" spans="1:8" ht="20.25" x14ac:dyDescent="0.25">
      <c r="A411" s="25"/>
      <c r="B411" s="26"/>
      <c r="C411" s="26"/>
      <c r="D411" s="26"/>
      <c r="E411" s="26"/>
      <c r="F411" s="26"/>
      <c r="G411" s="26"/>
      <c r="H411" s="20"/>
    </row>
    <row r="412" spans="1:8" ht="20.25" x14ac:dyDescent="0.25">
      <c r="A412" s="25"/>
      <c r="B412" s="26"/>
      <c r="C412" s="26"/>
      <c r="D412" s="26"/>
      <c r="E412" s="26"/>
      <c r="F412" s="26"/>
      <c r="G412" s="26"/>
      <c r="H412" s="20"/>
    </row>
    <row r="413" spans="1:8" ht="20.25" x14ac:dyDescent="0.25">
      <c r="A413" s="25"/>
      <c r="B413" s="26"/>
      <c r="C413" s="26"/>
      <c r="D413" s="26"/>
      <c r="E413" s="26"/>
      <c r="F413" s="26"/>
      <c r="G413" s="26"/>
      <c r="H413" s="20"/>
    </row>
    <row r="414" spans="1:8" ht="20.25" x14ac:dyDescent="0.25">
      <c r="A414" s="25"/>
      <c r="B414" s="26"/>
      <c r="C414" s="26"/>
      <c r="D414" s="26"/>
      <c r="E414" s="26"/>
      <c r="F414" s="26"/>
      <c r="G414" s="26"/>
      <c r="H414" s="20"/>
    </row>
    <row r="415" spans="1:8" ht="20.25" x14ac:dyDescent="0.25">
      <c r="A415" s="25"/>
      <c r="B415" s="26"/>
      <c r="C415" s="26"/>
      <c r="D415" s="26"/>
      <c r="E415" s="26"/>
      <c r="F415" s="26"/>
      <c r="G415" s="26"/>
      <c r="H415" s="20"/>
    </row>
    <row r="416" spans="1:8" ht="20.25" x14ac:dyDescent="0.25">
      <c r="A416" s="25"/>
      <c r="B416" s="26"/>
      <c r="C416" s="26"/>
      <c r="D416" s="26"/>
      <c r="E416" s="26"/>
      <c r="F416" s="26"/>
      <c r="G416" s="26"/>
      <c r="H416" s="20"/>
    </row>
    <row r="417" spans="1:8" ht="20.25" x14ac:dyDescent="0.25">
      <c r="A417" s="25"/>
      <c r="B417" s="26"/>
      <c r="C417" s="26"/>
      <c r="D417" s="26"/>
      <c r="E417" s="26"/>
      <c r="F417" s="26"/>
      <c r="G417" s="26"/>
      <c r="H417" s="20"/>
    </row>
    <row r="418" spans="1:8" ht="20.25" x14ac:dyDescent="0.25">
      <c r="A418" s="25"/>
      <c r="B418" s="26"/>
      <c r="C418" s="26"/>
      <c r="D418" s="26"/>
      <c r="E418" s="26"/>
      <c r="F418" s="26"/>
      <c r="G418" s="26"/>
      <c r="H418" s="20"/>
    </row>
    <row r="419" spans="1:8" ht="20.25" x14ac:dyDescent="0.25">
      <c r="A419" s="25"/>
      <c r="B419" s="26"/>
      <c r="C419" s="26"/>
      <c r="D419" s="26"/>
      <c r="E419" s="26"/>
      <c r="F419" s="26"/>
      <c r="G419" s="26"/>
      <c r="H419" s="20"/>
    </row>
    <row r="420" spans="1:8" ht="20.25" x14ac:dyDescent="0.25">
      <c r="A420" s="25"/>
      <c r="B420" s="26"/>
      <c r="C420" s="26"/>
      <c r="D420" s="26"/>
      <c r="E420" s="26"/>
      <c r="F420" s="26"/>
      <c r="G420" s="26"/>
      <c r="H420" s="20"/>
    </row>
    <row r="421" spans="1:8" ht="20.25" x14ac:dyDescent="0.25">
      <c r="A421" s="25"/>
      <c r="B421" s="26"/>
      <c r="C421" s="26"/>
      <c r="D421" s="26"/>
      <c r="E421" s="26"/>
      <c r="F421" s="26"/>
      <c r="G421" s="26"/>
      <c r="H421" s="20"/>
    </row>
    <row r="422" spans="1:8" ht="20.25" x14ac:dyDescent="0.25">
      <c r="A422" s="25"/>
      <c r="B422" s="26"/>
      <c r="C422" s="26"/>
      <c r="D422" s="26"/>
      <c r="E422" s="26"/>
      <c r="F422" s="26"/>
      <c r="G422" s="26"/>
      <c r="H422" s="20"/>
    </row>
    <row r="423" spans="1:8" ht="20.25" x14ac:dyDescent="0.25">
      <c r="A423" s="25"/>
      <c r="B423" s="26"/>
      <c r="C423" s="26"/>
      <c r="D423" s="26"/>
      <c r="E423" s="26"/>
      <c r="F423" s="26"/>
      <c r="G423" s="26"/>
      <c r="H423" s="20"/>
    </row>
    <row r="424" spans="1:8" ht="20.25" x14ac:dyDescent="0.25">
      <c r="A424" s="25"/>
      <c r="B424" s="26"/>
      <c r="C424" s="26"/>
      <c r="D424" s="26"/>
      <c r="E424" s="26"/>
      <c r="F424" s="26"/>
      <c r="G424" s="26"/>
      <c r="H424" s="20"/>
    </row>
    <row r="425" spans="1:8" ht="20.25" x14ac:dyDescent="0.25">
      <c r="A425" s="25"/>
      <c r="B425" s="26"/>
      <c r="C425" s="26"/>
      <c r="D425" s="26"/>
      <c r="E425" s="26"/>
      <c r="F425" s="26"/>
      <c r="G425" s="26"/>
      <c r="H425" s="20"/>
    </row>
    <row r="426" spans="1:8" ht="20.25" x14ac:dyDescent="0.25">
      <c r="A426" s="25"/>
      <c r="B426" s="26"/>
      <c r="C426" s="26"/>
      <c r="D426" s="26"/>
      <c r="E426" s="26"/>
      <c r="F426" s="26"/>
      <c r="G426" s="26"/>
      <c r="H426" s="20"/>
    </row>
    <row r="427" spans="1:8" ht="20.25" x14ac:dyDescent="0.25">
      <c r="A427" s="25"/>
      <c r="B427" s="26"/>
      <c r="C427" s="26"/>
      <c r="D427" s="26"/>
      <c r="E427" s="26"/>
      <c r="F427" s="26"/>
      <c r="G427" s="26"/>
      <c r="H427" s="20"/>
    </row>
    <row r="428" spans="1:8" ht="20.25" x14ac:dyDescent="0.25">
      <c r="A428" s="25"/>
      <c r="B428" s="26"/>
      <c r="C428" s="26"/>
      <c r="D428" s="26"/>
      <c r="E428" s="26"/>
      <c r="F428" s="26"/>
      <c r="G428" s="26"/>
      <c r="H428" s="20"/>
    </row>
    <row r="429" spans="1:8" ht="20.25" x14ac:dyDescent="0.25">
      <c r="A429" s="25"/>
      <c r="B429" s="26"/>
      <c r="C429" s="26"/>
      <c r="D429" s="26"/>
      <c r="E429" s="26"/>
      <c r="F429" s="26"/>
      <c r="G429" s="26"/>
      <c r="H429" s="20"/>
    </row>
    <row r="430" spans="1:8" ht="20.25" x14ac:dyDescent="0.25">
      <c r="A430" s="25"/>
      <c r="B430" s="26"/>
      <c r="C430" s="26"/>
      <c r="D430" s="26"/>
      <c r="E430" s="26"/>
      <c r="F430" s="26"/>
      <c r="G430" s="26"/>
      <c r="H430" s="20"/>
    </row>
    <row r="431" spans="1:8" ht="20.25" x14ac:dyDescent="0.25">
      <c r="A431" s="25"/>
      <c r="B431" s="26"/>
      <c r="C431" s="26"/>
      <c r="D431" s="26"/>
      <c r="E431" s="26"/>
      <c r="F431" s="26"/>
      <c r="G431" s="26"/>
      <c r="H431" s="20"/>
    </row>
    <row r="432" spans="1:8" ht="20.25" x14ac:dyDescent="0.25">
      <c r="A432" s="25"/>
      <c r="B432" s="26"/>
      <c r="C432" s="26"/>
      <c r="D432" s="26"/>
      <c r="E432" s="26"/>
      <c r="F432" s="26"/>
      <c r="G432" s="26"/>
      <c r="H432" s="20"/>
    </row>
    <row r="433" spans="1:8" ht="20.25" x14ac:dyDescent="0.25">
      <c r="A433" s="25"/>
      <c r="B433" s="26"/>
      <c r="C433" s="26"/>
      <c r="D433" s="26"/>
      <c r="E433" s="26"/>
      <c r="F433" s="26"/>
      <c r="G433" s="26"/>
      <c r="H433" s="20"/>
    </row>
    <row r="434" spans="1:8" ht="20.25" x14ac:dyDescent="0.25">
      <c r="A434" s="25"/>
      <c r="B434" s="26"/>
      <c r="C434" s="26"/>
      <c r="D434" s="26"/>
      <c r="E434" s="26"/>
      <c r="F434" s="26"/>
      <c r="G434" s="26"/>
      <c r="H434" s="20"/>
    </row>
    <row r="435" spans="1:8" ht="20.25" x14ac:dyDescent="0.25">
      <c r="A435" s="25"/>
      <c r="B435" s="26"/>
      <c r="C435" s="26"/>
      <c r="D435" s="26"/>
      <c r="E435" s="26"/>
      <c r="F435" s="26"/>
      <c r="G435" s="26"/>
      <c r="H435" s="20"/>
    </row>
    <row r="436" spans="1:8" ht="20.25" x14ac:dyDescent="0.25">
      <c r="A436" s="25"/>
      <c r="B436" s="26"/>
      <c r="C436" s="26"/>
      <c r="D436" s="26"/>
      <c r="E436" s="26"/>
      <c r="F436" s="26"/>
      <c r="G436" s="26"/>
      <c r="H436" s="20"/>
    </row>
    <row r="437" spans="1:8" ht="20.25" x14ac:dyDescent="0.25">
      <c r="A437" s="25"/>
      <c r="B437" s="26"/>
      <c r="C437" s="26"/>
      <c r="D437" s="26"/>
      <c r="E437" s="26"/>
      <c r="F437" s="26"/>
      <c r="G437" s="26"/>
      <c r="H437" s="20"/>
    </row>
    <row r="438" spans="1:8" ht="20.25" x14ac:dyDescent="0.25">
      <c r="A438" s="25"/>
      <c r="B438" s="26"/>
      <c r="C438" s="26"/>
      <c r="D438" s="26"/>
      <c r="E438" s="26"/>
      <c r="F438" s="26"/>
      <c r="G438" s="26"/>
      <c r="H438" s="20"/>
    </row>
    <row r="439" spans="1:8" ht="20.25" x14ac:dyDescent="0.25">
      <c r="A439" s="25"/>
      <c r="B439" s="26"/>
      <c r="C439" s="26"/>
      <c r="D439" s="26"/>
      <c r="E439" s="26"/>
      <c r="F439" s="26"/>
      <c r="G439" s="26"/>
      <c r="H439" s="20"/>
    </row>
    <row r="440" spans="1:8" ht="20.25" x14ac:dyDescent="0.25">
      <c r="A440" s="25"/>
      <c r="B440" s="26"/>
      <c r="C440" s="26"/>
      <c r="D440" s="26"/>
      <c r="E440" s="26"/>
      <c r="F440" s="26"/>
      <c r="G440" s="26"/>
      <c r="H440" s="20"/>
    </row>
    <row r="441" spans="1:8" ht="20.25" x14ac:dyDescent="0.25">
      <c r="A441" s="25"/>
      <c r="B441" s="26"/>
      <c r="C441" s="26"/>
      <c r="D441" s="26"/>
      <c r="E441" s="26"/>
      <c r="F441" s="26"/>
      <c r="G441" s="26"/>
      <c r="H441" s="20"/>
    </row>
    <row r="442" spans="1:8" ht="20.25" x14ac:dyDescent="0.25">
      <c r="A442" s="25"/>
      <c r="B442" s="26"/>
      <c r="C442" s="26"/>
      <c r="D442" s="26"/>
      <c r="E442" s="26"/>
      <c r="F442" s="26"/>
      <c r="G442" s="26"/>
      <c r="H442" s="20"/>
    </row>
    <row r="443" spans="1:8" ht="20.25" x14ac:dyDescent="0.25">
      <c r="A443" s="25"/>
      <c r="B443" s="26"/>
      <c r="C443" s="26"/>
      <c r="D443" s="26"/>
      <c r="E443" s="26"/>
      <c r="F443" s="26"/>
      <c r="G443" s="26"/>
      <c r="H443" s="20"/>
    </row>
    <row r="444" spans="1:8" ht="20.25" x14ac:dyDescent="0.25">
      <c r="A444" s="27"/>
      <c r="B444" s="28"/>
      <c r="C444" s="28"/>
      <c r="D444" s="28"/>
      <c r="E444" s="28"/>
      <c r="F444" s="28"/>
      <c r="G444" s="28"/>
      <c r="H444" s="21"/>
    </row>
    <row r="445" spans="1:8" ht="20.25" x14ac:dyDescent="0.25">
      <c r="A445" s="99" t="s">
        <v>82</v>
      </c>
      <c r="B445" s="100"/>
      <c r="C445" s="100"/>
      <c r="D445" s="100"/>
      <c r="E445" s="100"/>
      <c r="F445" s="100"/>
      <c r="G445" s="100"/>
      <c r="H445" s="101"/>
    </row>
    <row r="446" spans="1:8" ht="20.25" x14ac:dyDescent="0.25">
      <c r="A446" s="23"/>
      <c r="B446" s="24"/>
      <c r="C446" s="24"/>
      <c r="D446" s="24"/>
      <c r="E446" s="24"/>
      <c r="F446" s="24"/>
      <c r="G446" s="24"/>
      <c r="H446" s="19"/>
    </row>
    <row r="447" spans="1:8" ht="20.25" x14ac:dyDescent="0.25">
      <c r="A447" s="25"/>
      <c r="B447" s="26"/>
      <c r="C447" s="26"/>
      <c r="D447" s="26"/>
      <c r="E447" s="26"/>
      <c r="F447" s="26"/>
      <c r="G447" s="26"/>
      <c r="H447" s="20"/>
    </row>
    <row r="448" spans="1:8" ht="20.25" x14ac:dyDescent="0.25">
      <c r="A448" s="25"/>
      <c r="B448" s="26"/>
      <c r="C448" s="26"/>
      <c r="D448" s="26"/>
      <c r="E448" s="26"/>
      <c r="F448" s="26"/>
      <c r="G448" s="26"/>
      <c r="H448" s="20"/>
    </row>
    <row r="449" spans="1:8" ht="20.25" x14ac:dyDescent="0.25">
      <c r="A449" s="25"/>
      <c r="B449" s="26"/>
      <c r="C449" s="26"/>
      <c r="D449" s="26"/>
      <c r="E449" s="26"/>
      <c r="F449" s="26"/>
      <c r="G449" s="26"/>
      <c r="H449" s="20"/>
    </row>
    <row r="450" spans="1:8" ht="20.25" x14ac:dyDescent="0.25">
      <c r="A450" s="25"/>
      <c r="B450" s="26"/>
      <c r="C450" s="26"/>
      <c r="D450" s="26"/>
      <c r="E450" s="26"/>
      <c r="F450" s="26"/>
      <c r="G450" s="26"/>
      <c r="H450" s="20"/>
    </row>
    <row r="451" spans="1:8" ht="20.25" x14ac:dyDescent="0.25">
      <c r="A451" s="25"/>
      <c r="B451" s="26"/>
      <c r="C451" s="26"/>
      <c r="D451" s="26"/>
      <c r="E451" s="26"/>
      <c r="F451" s="26"/>
      <c r="G451" s="26"/>
      <c r="H451" s="20"/>
    </row>
    <row r="452" spans="1:8" ht="20.25" x14ac:dyDescent="0.25">
      <c r="A452" s="25"/>
      <c r="B452" s="26"/>
      <c r="C452" s="26"/>
      <c r="D452" s="26"/>
      <c r="E452" s="26"/>
      <c r="F452" s="26"/>
      <c r="G452" s="26"/>
      <c r="H452" s="20"/>
    </row>
    <row r="453" spans="1:8" ht="20.25" x14ac:dyDescent="0.25">
      <c r="A453" s="25"/>
      <c r="B453" s="26"/>
      <c r="C453" s="26"/>
      <c r="D453" s="26"/>
      <c r="E453" s="26"/>
      <c r="F453" s="26"/>
      <c r="G453" s="26"/>
      <c r="H453" s="20"/>
    </row>
    <row r="454" spans="1:8" ht="20.25" x14ac:dyDescent="0.25">
      <c r="A454" s="25"/>
      <c r="B454" s="26"/>
      <c r="C454" s="26"/>
      <c r="D454" s="26"/>
      <c r="E454" s="26"/>
      <c r="F454" s="26"/>
      <c r="G454" s="26"/>
      <c r="H454" s="20"/>
    </row>
    <row r="455" spans="1:8" ht="20.25" x14ac:dyDescent="0.25">
      <c r="A455" s="25"/>
      <c r="B455" s="26"/>
      <c r="C455" s="26"/>
      <c r="D455" s="26"/>
      <c r="E455" s="26"/>
      <c r="F455" s="26"/>
      <c r="G455" s="26"/>
      <c r="H455" s="20"/>
    </row>
    <row r="456" spans="1:8" ht="20.25" x14ac:dyDescent="0.25">
      <c r="A456" s="25"/>
      <c r="B456" s="26"/>
      <c r="C456" s="26"/>
      <c r="D456" s="26"/>
      <c r="E456" s="26"/>
      <c r="F456" s="26"/>
      <c r="G456" s="26"/>
      <c r="H456" s="20"/>
    </row>
    <row r="457" spans="1:8" ht="20.25" x14ac:dyDescent="0.25">
      <c r="A457" s="25"/>
      <c r="B457" s="26"/>
      <c r="C457" s="26"/>
      <c r="D457" s="26"/>
      <c r="E457" s="26"/>
      <c r="F457" s="26"/>
      <c r="G457" s="26"/>
      <c r="H457" s="20"/>
    </row>
    <row r="458" spans="1:8" ht="20.25" x14ac:dyDescent="0.25">
      <c r="A458" s="25"/>
      <c r="B458" s="26"/>
      <c r="C458" s="26"/>
      <c r="D458" s="26"/>
      <c r="E458" s="26"/>
      <c r="F458" s="26"/>
      <c r="G458" s="26"/>
      <c r="H458" s="20"/>
    </row>
    <row r="459" spans="1:8" ht="20.25" x14ac:dyDescent="0.25">
      <c r="A459" s="25"/>
      <c r="B459" s="26"/>
      <c r="C459" s="26"/>
      <c r="D459" s="26"/>
      <c r="E459" s="26"/>
      <c r="F459" s="26"/>
      <c r="G459" s="26"/>
      <c r="H459" s="20"/>
    </row>
    <row r="460" spans="1:8" ht="20.25" x14ac:dyDescent="0.25">
      <c r="A460" s="25"/>
      <c r="B460" s="26"/>
      <c r="C460" s="26"/>
      <c r="D460" s="26"/>
      <c r="E460" s="26"/>
      <c r="F460" s="26"/>
      <c r="G460" s="26"/>
      <c r="H460" s="20"/>
    </row>
    <row r="461" spans="1:8" ht="20.25" x14ac:dyDescent="0.25">
      <c r="A461" s="25"/>
      <c r="B461" s="26"/>
      <c r="C461" s="26"/>
      <c r="D461" s="26"/>
      <c r="E461" s="26"/>
      <c r="F461" s="26"/>
      <c r="G461" s="26"/>
      <c r="H461" s="20"/>
    </row>
    <row r="462" spans="1:8" ht="20.25" x14ac:dyDescent="0.25">
      <c r="A462" s="25"/>
      <c r="B462" s="26"/>
      <c r="C462" s="26"/>
      <c r="D462" s="26"/>
      <c r="E462" s="26"/>
      <c r="F462" s="26"/>
      <c r="G462" s="26"/>
      <c r="H462" s="20"/>
    </row>
    <row r="463" spans="1:8" ht="20.25" x14ac:dyDescent="0.25">
      <c r="A463" s="25"/>
      <c r="B463" s="26"/>
      <c r="C463" s="26"/>
      <c r="D463" s="26"/>
      <c r="E463" s="26"/>
      <c r="F463" s="26"/>
      <c r="G463" s="26"/>
      <c r="H463" s="20"/>
    </row>
    <row r="464" spans="1:8" ht="20.25" x14ac:dyDescent="0.25">
      <c r="A464" s="25"/>
      <c r="B464" s="26"/>
      <c r="C464" s="26"/>
      <c r="D464" s="26"/>
      <c r="E464" s="26"/>
      <c r="F464" s="26"/>
      <c r="G464" s="26"/>
      <c r="H464" s="20"/>
    </row>
    <row r="465" spans="1:8" ht="20.25" x14ac:dyDescent="0.25">
      <c r="A465" s="25"/>
      <c r="B465" s="26"/>
      <c r="C465" s="26"/>
      <c r="D465" s="26"/>
      <c r="E465" s="26"/>
      <c r="F465" s="26"/>
      <c r="G465" s="26"/>
      <c r="H465" s="20"/>
    </row>
    <row r="466" spans="1:8" ht="20.25" x14ac:dyDescent="0.25">
      <c r="A466" s="25"/>
      <c r="B466" s="26"/>
      <c r="C466" s="26"/>
      <c r="D466" s="26"/>
      <c r="E466" s="26"/>
      <c r="F466" s="26"/>
      <c r="G466" s="26"/>
      <c r="H466" s="20"/>
    </row>
    <row r="467" spans="1:8" ht="20.25" x14ac:dyDescent="0.25">
      <c r="A467" s="25"/>
      <c r="B467" s="26"/>
      <c r="C467" s="26"/>
      <c r="D467" s="26"/>
      <c r="E467" s="26"/>
      <c r="F467" s="26"/>
      <c r="G467" s="26"/>
      <c r="H467" s="20"/>
    </row>
    <row r="468" spans="1:8" ht="20.25" x14ac:dyDescent="0.25">
      <c r="A468" s="25"/>
      <c r="B468" s="26"/>
      <c r="C468" s="26"/>
      <c r="D468" s="26"/>
      <c r="E468" s="26"/>
      <c r="F468" s="26"/>
      <c r="G468" s="26"/>
      <c r="H468" s="20"/>
    </row>
    <row r="469" spans="1:8" ht="20.25" x14ac:dyDescent="0.25">
      <c r="A469" s="25"/>
      <c r="B469" s="26"/>
      <c r="C469" s="26"/>
      <c r="D469" s="26"/>
      <c r="E469" s="26"/>
      <c r="F469" s="26"/>
      <c r="G469" s="26"/>
      <c r="H469" s="20"/>
    </row>
    <row r="470" spans="1:8" ht="20.25" x14ac:dyDescent="0.25">
      <c r="A470" s="25"/>
      <c r="B470" s="26"/>
      <c r="C470" s="26"/>
      <c r="D470" s="26"/>
      <c r="E470" s="26"/>
      <c r="F470" s="26"/>
      <c r="G470" s="26"/>
      <c r="H470" s="20"/>
    </row>
    <row r="471" spans="1:8" ht="20.25" x14ac:dyDescent="0.25">
      <c r="A471" s="25"/>
      <c r="B471" s="26"/>
      <c r="C471" s="26"/>
      <c r="D471" s="26"/>
      <c r="E471" s="26"/>
      <c r="F471" s="26"/>
      <c r="G471" s="26"/>
      <c r="H471" s="20"/>
    </row>
    <row r="472" spans="1:8" ht="20.25" x14ac:dyDescent="0.25">
      <c r="A472" s="25"/>
      <c r="B472" s="26"/>
      <c r="C472" s="26"/>
      <c r="D472" s="26"/>
      <c r="E472" s="26"/>
      <c r="F472" s="26"/>
      <c r="G472" s="26"/>
      <c r="H472" s="20"/>
    </row>
    <row r="473" spans="1:8" ht="20.25" x14ac:dyDescent="0.25">
      <c r="A473" s="25"/>
      <c r="B473" s="26"/>
      <c r="C473" s="26"/>
      <c r="D473" s="26"/>
      <c r="E473" s="26"/>
      <c r="F473" s="26"/>
      <c r="G473" s="26"/>
      <c r="H473" s="20"/>
    </row>
    <row r="474" spans="1:8" ht="20.25" x14ac:dyDescent="0.25">
      <c r="A474" s="25"/>
      <c r="B474" s="26"/>
      <c r="C474" s="26"/>
      <c r="D474" s="26"/>
      <c r="E474" s="26"/>
      <c r="F474" s="26"/>
      <c r="G474" s="26"/>
      <c r="H474" s="20"/>
    </row>
    <row r="475" spans="1:8" ht="20.25" x14ac:dyDescent="0.25">
      <c r="A475" s="25"/>
      <c r="B475" s="26"/>
      <c r="C475" s="26"/>
      <c r="D475" s="26"/>
      <c r="E475" s="26"/>
      <c r="F475" s="26"/>
      <c r="G475" s="26"/>
      <c r="H475" s="20"/>
    </row>
    <row r="476" spans="1:8" ht="20.25" x14ac:dyDescent="0.25">
      <c r="A476" s="25"/>
      <c r="B476" s="26"/>
      <c r="C476" s="26"/>
      <c r="D476" s="26"/>
      <c r="E476" s="26"/>
      <c r="F476" s="26"/>
      <c r="G476" s="26"/>
      <c r="H476" s="20"/>
    </row>
    <row r="477" spans="1:8" ht="20.25" x14ac:dyDescent="0.25">
      <c r="A477" s="25"/>
      <c r="B477" s="26"/>
      <c r="C477" s="26"/>
      <c r="D477" s="26"/>
      <c r="E477" s="26"/>
      <c r="F477" s="26"/>
      <c r="G477" s="26"/>
      <c r="H477" s="20"/>
    </row>
    <row r="478" spans="1:8" ht="20.25" x14ac:dyDescent="0.25">
      <c r="A478" s="25"/>
      <c r="B478" s="26"/>
      <c r="C478" s="26"/>
      <c r="D478" s="26"/>
      <c r="E478" s="26"/>
      <c r="F478" s="26"/>
      <c r="G478" s="26"/>
      <c r="H478" s="20"/>
    </row>
    <row r="479" spans="1:8" ht="20.25" x14ac:dyDescent="0.25">
      <c r="A479" s="25"/>
      <c r="B479" s="26"/>
      <c r="C479" s="26"/>
      <c r="D479" s="26"/>
      <c r="E479" s="26"/>
      <c r="F479" s="26"/>
      <c r="G479" s="26"/>
      <c r="H479" s="20"/>
    </row>
    <row r="480" spans="1:8" ht="20.25" x14ac:dyDescent="0.25">
      <c r="A480" s="25"/>
      <c r="B480" s="26"/>
      <c r="C480" s="26"/>
      <c r="D480" s="26"/>
      <c r="E480" s="26"/>
      <c r="F480" s="26"/>
      <c r="G480" s="26"/>
      <c r="H480" s="20"/>
    </row>
    <row r="481" spans="1:8" ht="20.25" x14ac:dyDescent="0.25">
      <c r="A481" s="25"/>
      <c r="B481" s="26"/>
      <c r="C481" s="26"/>
      <c r="D481" s="26"/>
      <c r="E481" s="26"/>
      <c r="F481" s="26"/>
      <c r="G481" s="26"/>
      <c r="H481" s="20"/>
    </row>
    <row r="482" spans="1:8" ht="20.25" hidden="1" x14ac:dyDescent="0.25">
      <c r="A482" s="25"/>
      <c r="B482" s="26"/>
      <c r="C482" s="26"/>
      <c r="D482" s="26"/>
      <c r="E482" s="26"/>
      <c r="F482" s="26"/>
      <c r="G482" s="26"/>
      <c r="H482" s="20"/>
    </row>
    <row r="483" spans="1:8" ht="20.25" hidden="1" x14ac:dyDescent="0.25">
      <c r="A483" s="25"/>
      <c r="B483" s="26"/>
      <c r="C483" s="26"/>
      <c r="D483" s="26"/>
      <c r="E483" s="26"/>
      <c r="F483" s="26"/>
      <c r="G483" s="26"/>
      <c r="H483" s="20"/>
    </row>
    <row r="484" spans="1:8" ht="20.25" hidden="1" x14ac:dyDescent="0.25">
      <c r="A484" s="25"/>
      <c r="B484" s="26"/>
      <c r="C484" s="26"/>
      <c r="D484" s="26"/>
      <c r="E484" s="26"/>
      <c r="F484" s="26"/>
      <c r="G484" s="26"/>
      <c r="H484" s="20"/>
    </row>
    <row r="485" spans="1:8" ht="20.25" hidden="1" x14ac:dyDescent="0.25">
      <c r="A485" s="25"/>
      <c r="B485" s="26"/>
      <c r="C485" s="26"/>
      <c r="D485" s="26"/>
      <c r="E485" s="26"/>
      <c r="F485" s="26"/>
      <c r="G485" s="26"/>
      <c r="H485" s="20"/>
    </row>
    <row r="486" spans="1:8" ht="20.25" x14ac:dyDescent="0.25">
      <c r="A486" s="25"/>
      <c r="B486" s="26"/>
      <c r="C486" s="26"/>
      <c r="D486" s="26"/>
      <c r="E486" s="26"/>
      <c r="F486" s="26"/>
      <c r="G486" s="26"/>
      <c r="H486" s="20"/>
    </row>
    <row r="487" spans="1:8" ht="20.25" x14ac:dyDescent="0.25">
      <c r="A487" s="109" t="s">
        <v>26</v>
      </c>
      <c r="B487" s="109"/>
      <c r="C487" s="109"/>
      <c r="D487" s="109"/>
      <c r="E487" s="109"/>
      <c r="F487" s="109"/>
      <c r="G487" s="109"/>
      <c r="H487" s="109"/>
    </row>
    <row r="488" spans="1:8" ht="20.25" x14ac:dyDescent="0.25">
      <c r="A488" s="152" t="s">
        <v>84</v>
      </c>
      <c r="B488" s="153"/>
      <c r="C488" s="153"/>
      <c r="D488" s="153"/>
      <c r="E488" s="153"/>
      <c r="F488" s="153"/>
      <c r="G488" s="153"/>
      <c r="H488" s="154"/>
    </row>
    <row r="489" spans="1:8" ht="20.25" x14ac:dyDescent="0.25">
      <c r="A489" s="155" t="s">
        <v>85</v>
      </c>
      <c r="B489" s="156"/>
      <c r="C489" s="156"/>
      <c r="D489" s="156"/>
      <c r="E489" s="156"/>
      <c r="F489" s="156"/>
      <c r="G489" s="156"/>
      <c r="H489" s="157"/>
    </row>
    <row r="490" spans="1:8" ht="45" customHeight="1" x14ac:dyDescent="0.25">
      <c r="A490" s="155" t="s">
        <v>86</v>
      </c>
      <c r="B490" s="156"/>
      <c r="C490" s="156"/>
      <c r="D490" s="156"/>
      <c r="E490" s="156"/>
      <c r="F490" s="156"/>
      <c r="G490" s="156"/>
      <c r="H490" s="157"/>
    </row>
    <row r="491" spans="1:8" ht="42.75" customHeight="1" x14ac:dyDescent="0.25">
      <c r="A491" s="155" t="s">
        <v>87</v>
      </c>
      <c r="B491" s="156"/>
      <c r="C491" s="156"/>
      <c r="D491" s="156"/>
      <c r="E491" s="156"/>
      <c r="F491" s="156"/>
      <c r="G491" s="156"/>
      <c r="H491" s="157"/>
    </row>
    <row r="492" spans="1:8" ht="20.25" x14ac:dyDescent="0.25">
      <c r="A492" s="155" t="s">
        <v>88</v>
      </c>
      <c r="B492" s="156"/>
      <c r="C492" s="156"/>
      <c r="D492" s="156"/>
      <c r="E492" s="156"/>
      <c r="F492" s="156"/>
      <c r="G492" s="156"/>
      <c r="H492" s="157"/>
    </row>
    <row r="493" spans="1:8" ht="20.25" x14ac:dyDescent="0.25">
      <c r="A493" s="155" t="s">
        <v>89</v>
      </c>
      <c r="B493" s="156"/>
      <c r="C493" s="156"/>
      <c r="D493" s="156"/>
      <c r="E493" s="156"/>
      <c r="F493" s="156"/>
      <c r="G493" s="156"/>
      <c r="H493" s="157"/>
    </row>
    <row r="494" spans="1:8" ht="45" customHeight="1" x14ac:dyDescent="0.25">
      <c r="A494" s="155" t="s">
        <v>90</v>
      </c>
      <c r="B494" s="156"/>
      <c r="C494" s="156"/>
      <c r="D494" s="156"/>
      <c r="E494" s="156"/>
      <c r="F494" s="156"/>
      <c r="G494" s="156"/>
      <c r="H494" s="157"/>
    </row>
    <row r="495" spans="1:8" ht="45" customHeight="1" x14ac:dyDescent="0.25">
      <c r="A495" s="155" t="s">
        <v>91</v>
      </c>
      <c r="B495" s="156"/>
      <c r="C495" s="156"/>
      <c r="D495" s="156"/>
      <c r="E495" s="156"/>
      <c r="F495" s="156"/>
      <c r="G495" s="156"/>
      <c r="H495" s="157"/>
    </row>
    <row r="496" spans="1:8" ht="20.25" x14ac:dyDescent="0.25">
      <c r="A496" s="158" t="s">
        <v>92</v>
      </c>
      <c r="B496" s="159"/>
      <c r="C496" s="159"/>
      <c r="D496" s="159"/>
      <c r="E496" s="159"/>
      <c r="F496" s="159"/>
      <c r="G496" s="159"/>
      <c r="H496" s="160"/>
    </row>
    <row r="497" spans="1:8" ht="70.5" customHeight="1" x14ac:dyDescent="0.25">
      <c r="A497" s="188" t="s">
        <v>32</v>
      </c>
      <c r="B497" s="189"/>
      <c r="C497" s="189"/>
      <c r="D497" s="190"/>
      <c r="E497" s="18" t="s">
        <v>288</v>
      </c>
      <c r="F497" s="10" t="s">
        <v>10</v>
      </c>
      <c r="G497" s="129"/>
      <c r="H497" s="129"/>
    </row>
  </sheetData>
  <mergeCells count="592">
    <mergeCell ref="A331:B331"/>
    <mergeCell ref="A497:D497"/>
    <mergeCell ref="A116:B116"/>
    <mergeCell ref="C116:D116"/>
    <mergeCell ref="C266:H267"/>
    <mergeCell ref="A267:B267"/>
    <mergeCell ref="A319:B319"/>
    <mergeCell ref="C319:D319"/>
    <mergeCell ref="A312:H312"/>
    <mergeCell ref="A313:B313"/>
    <mergeCell ref="C313:D313"/>
    <mergeCell ref="A314:B314"/>
    <mergeCell ref="C314:D314"/>
    <mergeCell ref="A315:B315"/>
    <mergeCell ref="C315:D315"/>
    <mergeCell ref="A320:B320"/>
    <mergeCell ref="C320:D320"/>
    <mergeCell ref="A268:H268"/>
    <mergeCell ref="C278:D278"/>
    <mergeCell ref="A119:B119"/>
    <mergeCell ref="C119:D119"/>
    <mergeCell ref="G119:H119"/>
    <mergeCell ref="A125:B125"/>
    <mergeCell ref="C125:D125"/>
    <mergeCell ref="A2:D2"/>
    <mergeCell ref="A3:D3"/>
    <mergeCell ref="A4:D4"/>
    <mergeCell ref="A6:D6"/>
    <mergeCell ref="A7:D7"/>
    <mergeCell ref="A8:D8"/>
    <mergeCell ref="C9:D9"/>
    <mergeCell ref="C10:D10"/>
    <mergeCell ref="C11:D11"/>
    <mergeCell ref="A9:A11"/>
    <mergeCell ref="I5:J5"/>
    <mergeCell ref="E53:F53"/>
    <mergeCell ref="E54:F54"/>
    <mergeCell ref="E55:F55"/>
    <mergeCell ref="E56:F67"/>
    <mergeCell ref="A281:B281"/>
    <mergeCell ref="A280:B280"/>
    <mergeCell ref="A279:B279"/>
    <mergeCell ref="A180:B180"/>
    <mergeCell ref="E69:F69"/>
    <mergeCell ref="E70:F70"/>
    <mergeCell ref="E71:F71"/>
    <mergeCell ref="E72:F83"/>
    <mergeCell ref="E85:F85"/>
    <mergeCell ref="E86:F86"/>
    <mergeCell ref="E87:F87"/>
    <mergeCell ref="E88:F99"/>
    <mergeCell ref="A12:D12"/>
    <mergeCell ref="A34:D34"/>
    <mergeCell ref="A35:D35"/>
    <mergeCell ref="A36:D36"/>
    <mergeCell ref="A38:D38"/>
    <mergeCell ref="A39:D39"/>
    <mergeCell ref="A40:D40"/>
    <mergeCell ref="A263:H263"/>
    <mergeCell ref="A264:B264"/>
    <mergeCell ref="C264:D264"/>
    <mergeCell ref="A265:B265"/>
    <mergeCell ref="C265:D265"/>
    <mergeCell ref="A253:B253"/>
    <mergeCell ref="C253:D253"/>
    <mergeCell ref="A254:B254"/>
    <mergeCell ref="A255:B255"/>
    <mergeCell ref="C254:H255"/>
    <mergeCell ref="A256:H256"/>
    <mergeCell ref="A257:B257"/>
    <mergeCell ref="C257:H258"/>
    <mergeCell ref="A258:B258"/>
    <mergeCell ref="A259:B259"/>
    <mergeCell ref="A260:B260"/>
    <mergeCell ref="C260:D260"/>
    <mergeCell ref="A261:B261"/>
    <mergeCell ref="C261:H262"/>
    <mergeCell ref="A262:B262"/>
    <mergeCell ref="C259:H259"/>
    <mergeCell ref="A266:B266"/>
    <mergeCell ref="C274:D274"/>
    <mergeCell ref="A285:H285"/>
    <mergeCell ref="C288:H291"/>
    <mergeCell ref="A291:B291"/>
    <mergeCell ref="C292:H293"/>
    <mergeCell ref="C297:H300"/>
    <mergeCell ref="C301:D301"/>
    <mergeCell ref="C302:D302"/>
    <mergeCell ref="A298:B298"/>
    <mergeCell ref="A299:B299"/>
    <mergeCell ref="A300:B300"/>
    <mergeCell ref="A301:B301"/>
    <mergeCell ref="A302:B302"/>
    <mergeCell ref="A294:H294"/>
    <mergeCell ref="A295:B295"/>
    <mergeCell ref="C295:D295"/>
    <mergeCell ref="A296:B296"/>
    <mergeCell ref="C296:D296"/>
    <mergeCell ref="A297:B297"/>
    <mergeCell ref="A292:B292"/>
    <mergeCell ref="A293:B293"/>
    <mergeCell ref="A286:B286"/>
    <mergeCell ref="C286:D286"/>
    <mergeCell ref="A329:B329"/>
    <mergeCell ref="C327:D327"/>
    <mergeCell ref="C328:D328"/>
    <mergeCell ref="C329:D329"/>
    <mergeCell ref="A321:H321"/>
    <mergeCell ref="A322:B322"/>
    <mergeCell ref="C322:D322"/>
    <mergeCell ref="A323:B323"/>
    <mergeCell ref="C323:D323"/>
    <mergeCell ref="A324:B324"/>
    <mergeCell ref="C324:D324"/>
    <mergeCell ref="A325:B325"/>
    <mergeCell ref="C325:D325"/>
    <mergeCell ref="C310:D310"/>
    <mergeCell ref="C311:D311"/>
    <mergeCell ref="A307:B307"/>
    <mergeCell ref="A308:B308"/>
    <mergeCell ref="C306:H309"/>
    <mergeCell ref="A326:B326"/>
    <mergeCell ref="C326:D326"/>
    <mergeCell ref="A327:B327"/>
    <mergeCell ref="A328:B328"/>
    <mergeCell ref="A316:B316"/>
    <mergeCell ref="C316:D316"/>
    <mergeCell ref="A317:B317"/>
    <mergeCell ref="C317:D317"/>
    <mergeCell ref="A318:B318"/>
    <mergeCell ref="C318:D318"/>
    <mergeCell ref="A309:B309"/>
    <mergeCell ref="A310:B310"/>
    <mergeCell ref="A311:B311"/>
    <mergeCell ref="A278:B278"/>
    <mergeCell ref="C279:H282"/>
    <mergeCell ref="A274:B274"/>
    <mergeCell ref="A303:H303"/>
    <mergeCell ref="A304:B304"/>
    <mergeCell ref="C304:D304"/>
    <mergeCell ref="A305:B305"/>
    <mergeCell ref="C305:D305"/>
    <mergeCell ref="A306:B306"/>
    <mergeCell ref="C244:D244"/>
    <mergeCell ref="A245:B245"/>
    <mergeCell ref="C245:D245"/>
    <mergeCell ref="A287:B287"/>
    <mergeCell ref="C287:D287"/>
    <mergeCell ref="A288:B288"/>
    <mergeCell ref="A289:B289"/>
    <mergeCell ref="A290:B290"/>
    <mergeCell ref="C284:D284"/>
    <mergeCell ref="A269:B269"/>
    <mergeCell ref="C269:D269"/>
    <mergeCell ref="A270:B270"/>
    <mergeCell ref="C270:D270"/>
    <mergeCell ref="C283:D283"/>
    <mergeCell ref="A271:H271"/>
    <mergeCell ref="A272:H272"/>
    <mergeCell ref="A273:H273"/>
    <mergeCell ref="A282:B282"/>
    <mergeCell ref="A283:B283"/>
    <mergeCell ref="A284:B284"/>
    <mergeCell ref="A275:H275"/>
    <mergeCell ref="A276:H276"/>
    <mergeCell ref="A277:B277"/>
    <mergeCell ref="C277:D277"/>
    <mergeCell ref="A250:H250"/>
    <mergeCell ref="A251:H251"/>
    <mergeCell ref="A252:B252"/>
    <mergeCell ref="C252:D252"/>
    <mergeCell ref="A240:B240"/>
    <mergeCell ref="C240:D240"/>
    <mergeCell ref="A241:B241"/>
    <mergeCell ref="A242:B242"/>
    <mergeCell ref="A236:B236"/>
    <mergeCell ref="C236:D236"/>
    <mergeCell ref="A237:B237"/>
    <mergeCell ref="C237:D237"/>
    <mergeCell ref="A238:H238"/>
    <mergeCell ref="A239:B239"/>
    <mergeCell ref="C239:D239"/>
    <mergeCell ref="A246:B246"/>
    <mergeCell ref="C246:D246"/>
    <mergeCell ref="C241:H242"/>
    <mergeCell ref="A247:H247"/>
    <mergeCell ref="A248:H248"/>
    <mergeCell ref="A249:H249"/>
    <mergeCell ref="A243:B243"/>
    <mergeCell ref="C243:D243"/>
    <mergeCell ref="A244:B244"/>
    <mergeCell ref="A233:B233"/>
    <mergeCell ref="C233:D233"/>
    <mergeCell ref="A234:B234"/>
    <mergeCell ref="C234:D234"/>
    <mergeCell ref="A235:B235"/>
    <mergeCell ref="C235:D235"/>
    <mergeCell ref="A229:H229"/>
    <mergeCell ref="A230:B230"/>
    <mergeCell ref="C230:D230"/>
    <mergeCell ref="A231:B231"/>
    <mergeCell ref="C231:D231"/>
    <mergeCell ref="A232:B232"/>
    <mergeCell ref="C232:D232"/>
    <mergeCell ref="A226:B226"/>
    <mergeCell ref="C226:D226"/>
    <mergeCell ref="A227:B227"/>
    <mergeCell ref="C227:D227"/>
    <mergeCell ref="A228:B228"/>
    <mergeCell ref="C228:D228"/>
    <mergeCell ref="A223:B223"/>
    <mergeCell ref="C223:D223"/>
    <mergeCell ref="A224:B224"/>
    <mergeCell ref="C224:D224"/>
    <mergeCell ref="A225:B225"/>
    <mergeCell ref="C225:D225"/>
    <mergeCell ref="A219:B219"/>
    <mergeCell ref="C219:D219"/>
    <mergeCell ref="C214:H215"/>
    <mergeCell ref="A220:H220"/>
    <mergeCell ref="A221:B221"/>
    <mergeCell ref="C221:D221"/>
    <mergeCell ref="A222:B222"/>
    <mergeCell ref="C222:D222"/>
    <mergeCell ref="A216:B216"/>
    <mergeCell ref="C216:D216"/>
    <mergeCell ref="A217:B217"/>
    <mergeCell ref="C217:D217"/>
    <mergeCell ref="A218:B218"/>
    <mergeCell ref="C218:D218"/>
    <mergeCell ref="A213:B213"/>
    <mergeCell ref="C213:D213"/>
    <mergeCell ref="A214:B214"/>
    <mergeCell ref="A215:B215"/>
    <mergeCell ref="A209:B209"/>
    <mergeCell ref="C209:D209"/>
    <mergeCell ref="A210:B210"/>
    <mergeCell ref="C210:D210"/>
    <mergeCell ref="A211:H211"/>
    <mergeCell ref="A212:B212"/>
    <mergeCell ref="C212:D212"/>
    <mergeCell ref="A206:B206"/>
    <mergeCell ref="C206:D206"/>
    <mergeCell ref="A207:B207"/>
    <mergeCell ref="C207:D207"/>
    <mergeCell ref="A208:B208"/>
    <mergeCell ref="C208:D208"/>
    <mergeCell ref="A203:B203"/>
    <mergeCell ref="C203:D203"/>
    <mergeCell ref="A204:B204"/>
    <mergeCell ref="C204:D204"/>
    <mergeCell ref="A205:B205"/>
    <mergeCell ref="C205:D205"/>
    <mergeCell ref="A202:H202"/>
    <mergeCell ref="A192:B192"/>
    <mergeCell ref="C192:D192"/>
    <mergeCell ref="A201:B201"/>
    <mergeCell ref="C201:D201"/>
    <mergeCell ref="A198:B198"/>
    <mergeCell ref="C198:D198"/>
    <mergeCell ref="A199:B199"/>
    <mergeCell ref="C199:D199"/>
    <mergeCell ref="A200:B200"/>
    <mergeCell ref="C200:D200"/>
    <mergeCell ref="A195:B195"/>
    <mergeCell ref="C195:D195"/>
    <mergeCell ref="A197:B197"/>
    <mergeCell ref="C197:D197"/>
    <mergeCell ref="A196:B196"/>
    <mergeCell ref="C196:D196"/>
    <mergeCell ref="A193:H193"/>
    <mergeCell ref="A194:B194"/>
    <mergeCell ref="C194:D194"/>
    <mergeCell ref="A148:H148"/>
    <mergeCell ref="A149:B149"/>
    <mergeCell ref="C149:D149"/>
    <mergeCell ref="A150:B150"/>
    <mergeCell ref="C150:D150"/>
    <mergeCell ref="A151:B151"/>
    <mergeCell ref="A155:B155"/>
    <mergeCell ref="C155:D155"/>
    <mergeCell ref="A156:B156"/>
    <mergeCell ref="C156:D156"/>
    <mergeCell ref="A172:H172"/>
    <mergeCell ref="C151:D151"/>
    <mergeCell ref="A152:B152"/>
    <mergeCell ref="C178:D178"/>
    <mergeCell ref="A179:B179"/>
    <mergeCell ref="C179:D179"/>
    <mergeCell ref="C152:D152"/>
    <mergeCell ref="A153:B153"/>
    <mergeCell ref="C153:D153"/>
    <mergeCell ref="A154:H154"/>
    <mergeCell ref="A173:B173"/>
    <mergeCell ref="A157:B157"/>
    <mergeCell ref="C157:D157"/>
    <mergeCell ref="A177:H177"/>
    <mergeCell ref="C173:D173"/>
    <mergeCell ref="A174:B174"/>
    <mergeCell ref="C174:D174"/>
    <mergeCell ref="A175:B175"/>
    <mergeCell ref="C175:D175"/>
    <mergeCell ref="A176:B176"/>
    <mergeCell ref="C176:D176"/>
    <mergeCell ref="A178:B178"/>
    <mergeCell ref="A171:B171"/>
    <mergeCell ref="C171:D171"/>
    <mergeCell ref="A188:H188"/>
    <mergeCell ref="A189:B189"/>
    <mergeCell ref="C189:D189"/>
    <mergeCell ref="A190:B190"/>
    <mergeCell ref="C190:D190"/>
    <mergeCell ref="A191:B191"/>
    <mergeCell ref="C191:D191"/>
    <mergeCell ref="C180:D180"/>
    <mergeCell ref="A181:B181"/>
    <mergeCell ref="C181:D181"/>
    <mergeCell ref="A182:B182"/>
    <mergeCell ref="C182:D182"/>
    <mergeCell ref="A187:B187"/>
    <mergeCell ref="C187:D187"/>
    <mergeCell ref="A183:H183"/>
    <mergeCell ref="A184:B184"/>
    <mergeCell ref="C184:D184"/>
    <mergeCell ref="A185:B185"/>
    <mergeCell ref="C185:D185"/>
    <mergeCell ref="A186:B186"/>
    <mergeCell ref="C186:D186"/>
    <mergeCell ref="G116:H116"/>
    <mergeCell ref="A117:B117"/>
    <mergeCell ref="C117:D117"/>
    <mergeCell ref="G117:H117"/>
    <mergeCell ref="A118:B118"/>
    <mergeCell ref="C118:D118"/>
    <mergeCell ref="G118:H118"/>
    <mergeCell ref="A102:D102"/>
    <mergeCell ref="A103:D103"/>
    <mergeCell ref="A104:D104"/>
    <mergeCell ref="A126:H126"/>
    <mergeCell ref="A120:B120"/>
    <mergeCell ref="C120:D120"/>
    <mergeCell ref="A121:B121"/>
    <mergeCell ref="C121:D121"/>
    <mergeCell ref="A122:B122"/>
    <mergeCell ref="C122:D122"/>
    <mergeCell ref="C132:D132"/>
    <mergeCell ref="C133:D133"/>
    <mergeCell ref="G125:H125"/>
    <mergeCell ref="A123:B123"/>
    <mergeCell ref="C123:D123"/>
    <mergeCell ref="G123:H123"/>
    <mergeCell ref="A92:B92"/>
    <mergeCell ref="A93:B93"/>
    <mergeCell ref="A94:B94"/>
    <mergeCell ref="G34:H34"/>
    <mergeCell ref="G112:H112"/>
    <mergeCell ref="G56:H67"/>
    <mergeCell ref="A57:B57"/>
    <mergeCell ref="A112:F112"/>
    <mergeCell ref="G51:H51"/>
    <mergeCell ref="G49:H49"/>
    <mergeCell ref="A67:B67"/>
    <mergeCell ref="A58:B58"/>
    <mergeCell ref="A59:B59"/>
    <mergeCell ref="A61:B61"/>
    <mergeCell ref="A71:B71"/>
    <mergeCell ref="A69:C70"/>
    <mergeCell ref="A68:H68"/>
    <mergeCell ref="A60:B60"/>
    <mergeCell ref="A63:B63"/>
    <mergeCell ref="C48:E48"/>
    <mergeCell ref="A95:B95"/>
    <mergeCell ref="A87:B87"/>
    <mergeCell ref="A88:B88"/>
    <mergeCell ref="G88:H99"/>
    <mergeCell ref="G14:H14"/>
    <mergeCell ref="G16:H16"/>
    <mergeCell ref="G17:H17"/>
    <mergeCell ref="G15:H15"/>
    <mergeCell ref="G18:H18"/>
    <mergeCell ref="G19:H19"/>
    <mergeCell ref="G44:H44"/>
    <mergeCell ref="G31:H31"/>
    <mergeCell ref="G22:H22"/>
    <mergeCell ref="C24:H24"/>
    <mergeCell ref="C23:H23"/>
    <mergeCell ref="A41:D41"/>
    <mergeCell ref="G497:H497"/>
    <mergeCell ref="A332:H332"/>
    <mergeCell ref="E334:H334"/>
    <mergeCell ref="A488:H488"/>
    <mergeCell ref="A494:H494"/>
    <mergeCell ref="A495:H495"/>
    <mergeCell ref="A496:H496"/>
    <mergeCell ref="A489:H489"/>
    <mergeCell ref="A490:H490"/>
    <mergeCell ref="A491:H491"/>
    <mergeCell ref="A492:H492"/>
    <mergeCell ref="A487:H487"/>
    <mergeCell ref="A493:H493"/>
    <mergeCell ref="A445:H445"/>
    <mergeCell ref="E333:H333"/>
    <mergeCell ref="E335:H335"/>
    <mergeCell ref="A390:H390"/>
    <mergeCell ref="A333:D333"/>
    <mergeCell ref="A334:D334"/>
    <mergeCell ref="A335:D335"/>
    <mergeCell ref="A1:H1"/>
    <mergeCell ref="G27:H27"/>
    <mergeCell ref="G28:H28"/>
    <mergeCell ref="A37:H37"/>
    <mergeCell ref="G48:H48"/>
    <mergeCell ref="G50:H50"/>
    <mergeCell ref="A42:H42"/>
    <mergeCell ref="A47:H47"/>
    <mergeCell ref="A115:H115"/>
    <mergeCell ref="G113:H113"/>
    <mergeCell ref="E2:F2"/>
    <mergeCell ref="G41:H41"/>
    <mergeCell ref="E4:F4"/>
    <mergeCell ref="E12:H12"/>
    <mergeCell ref="E8:H8"/>
    <mergeCell ref="G7:H7"/>
    <mergeCell ref="E9:H9"/>
    <mergeCell ref="G45:H45"/>
    <mergeCell ref="G43:H43"/>
    <mergeCell ref="E3:F3"/>
    <mergeCell ref="A25:H25"/>
    <mergeCell ref="G26:H26"/>
    <mergeCell ref="G20:H20"/>
    <mergeCell ref="G21:H21"/>
    <mergeCell ref="E10:H10"/>
    <mergeCell ref="E11:H11"/>
    <mergeCell ref="G6:H6"/>
    <mergeCell ref="A5:H5"/>
    <mergeCell ref="A33:H33"/>
    <mergeCell ref="G30:H30"/>
    <mergeCell ref="G29:H29"/>
    <mergeCell ref="A13:H13"/>
    <mergeCell ref="C26:E26"/>
    <mergeCell ref="C27:E27"/>
    <mergeCell ref="C28:E28"/>
    <mergeCell ref="C29:E29"/>
    <mergeCell ref="C30:E30"/>
    <mergeCell ref="C31:E31"/>
    <mergeCell ref="C32:H32"/>
    <mergeCell ref="C14:E14"/>
    <mergeCell ref="C15:E15"/>
    <mergeCell ref="C16:E16"/>
    <mergeCell ref="C17:E17"/>
    <mergeCell ref="C18:E18"/>
    <mergeCell ref="C19:E19"/>
    <mergeCell ref="C20:E20"/>
    <mergeCell ref="C21:E21"/>
    <mergeCell ref="C22:E22"/>
    <mergeCell ref="C331:H331"/>
    <mergeCell ref="A330:H330"/>
    <mergeCell ref="A101:H101"/>
    <mergeCell ref="G102:H102"/>
    <mergeCell ref="G36:H36"/>
    <mergeCell ref="G35:H35"/>
    <mergeCell ref="A138:B138"/>
    <mergeCell ref="C138:D138"/>
    <mergeCell ref="A52:H52"/>
    <mergeCell ref="A55:B55"/>
    <mergeCell ref="A56:B56"/>
    <mergeCell ref="A136:H136"/>
    <mergeCell ref="A137:B137"/>
    <mergeCell ref="C137:D137"/>
    <mergeCell ref="C134:D134"/>
    <mergeCell ref="A132:B132"/>
    <mergeCell ref="A133:B133"/>
    <mergeCell ref="A134:B134"/>
    <mergeCell ref="A131:B131"/>
    <mergeCell ref="A53:C54"/>
    <mergeCell ref="A62:B62"/>
    <mergeCell ref="A64:B64"/>
    <mergeCell ref="A65:B65"/>
    <mergeCell ref="A66:B66"/>
    <mergeCell ref="A96:B96"/>
    <mergeCell ref="A97:B97"/>
    <mergeCell ref="C49:E49"/>
    <mergeCell ref="C50:E50"/>
    <mergeCell ref="C51:E51"/>
    <mergeCell ref="A43:B43"/>
    <mergeCell ref="A44:B44"/>
    <mergeCell ref="A45:B45"/>
    <mergeCell ref="E44:F44"/>
    <mergeCell ref="E43:F43"/>
    <mergeCell ref="E45:F45"/>
    <mergeCell ref="C43:D43"/>
    <mergeCell ref="C44:D44"/>
    <mergeCell ref="C45:D45"/>
    <mergeCell ref="A74:B74"/>
    <mergeCell ref="A75:B75"/>
    <mergeCell ref="A76:B76"/>
    <mergeCell ref="A77:B77"/>
    <mergeCell ref="A46:B46"/>
    <mergeCell ref="C46:D46"/>
    <mergeCell ref="E46:F46"/>
    <mergeCell ref="A89:B89"/>
    <mergeCell ref="A90:B90"/>
    <mergeCell ref="A91:B91"/>
    <mergeCell ref="G46:H46"/>
    <mergeCell ref="A84:H84"/>
    <mergeCell ref="A85:C86"/>
    <mergeCell ref="G72:H83"/>
    <mergeCell ref="A82:B82"/>
    <mergeCell ref="A83:B83"/>
    <mergeCell ref="A72:B72"/>
    <mergeCell ref="A73:B73"/>
    <mergeCell ref="A78:B78"/>
    <mergeCell ref="A79:B79"/>
    <mergeCell ref="A80:B80"/>
    <mergeCell ref="A81:B81"/>
    <mergeCell ref="A98:B98"/>
    <mergeCell ref="A99:B99"/>
    <mergeCell ref="A129:H129"/>
    <mergeCell ref="A128:H128"/>
    <mergeCell ref="A130:H130"/>
    <mergeCell ref="A135:H135"/>
    <mergeCell ref="A100:F100"/>
    <mergeCell ref="G100:H100"/>
    <mergeCell ref="G104:H104"/>
    <mergeCell ref="A114:F114"/>
    <mergeCell ref="G114:H114"/>
    <mergeCell ref="A113:F113"/>
    <mergeCell ref="A111:H111"/>
    <mergeCell ref="A110:C110"/>
    <mergeCell ref="G110:H110"/>
    <mergeCell ref="A107:C107"/>
    <mergeCell ref="G107:H107"/>
    <mergeCell ref="A108:C108"/>
    <mergeCell ref="G108:H108"/>
    <mergeCell ref="A109:C109"/>
    <mergeCell ref="G109:H109"/>
    <mergeCell ref="G103:H103"/>
    <mergeCell ref="A105:C105"/>
    <mergeCell ref="G105:H105"/>
    <mergeCell ref="A146:B146"/>
    <mergeCell ref="C146:D146"/>
    <mergeCell ref="A147:B147"/>
    <mergeCell ref="C147:D147"/>
    <mergeCell ref="A139:B139"/>
    <mergeCell ref="C127:D127"/>
    <mergeCell ref="A127:B127"/>
    <mergeCell ref="A140:B140"/>
    <mergeCell ref="C140:D140"/>
    <mergeCell ref="C139:D139"/>
    <mergeCell ref="C131:D131"/>
    <mergeCell ref="A141:B141"/>
    <mergeCell ref="C141:D141"/>
    <mergeCell ref="A143:B143"/>
    <mergeCell ref="C143:D143"/>
    <mergeCell ref="A142:H142"/>
    <mergeCell ref="A144:B144"/>
    <mergeCell ref="C144:D144"/>
    <mergeCell ref="A145:B145"/>
    <mergeCell ref="C145:D145"/>
    <mergeCell ref="A162:B162"/>
    <mergeCell ref="C162:D162"/>
    <mergeCell ref="A163:B163"/>
    <mergeCell ref="C163:D163"/>
    <mergeCell ref="A164:B164"/>
    <mergeCell ref="C164:D164"/>
    <mergeCell ref="A165:B165"/>
    <mergeCell ref="C165:D165"/>
    <mergeCell ref="A166:H166"/>
    <mergeCell ref="I6:J6"/>
    <mergeCell ref="A167:B167"/>
    <mergeCell ref="C167:D167"/>
    <mergeCell ref="A168:B168"/>
    <mergeCell ref="C168:D168"/>
    <mergeCell ref="A169:B169"/>
    <mergeCell ref="C169:D169"/>
    <mergeCell ref="A170:B170"/>
    <mergeCell ref="C170:D170"/>
    <mergeCell ref="A106:C106"/>
    <mergeCell ref="G106:H106"/>
    <mergeCell ref="A158:B158"/>
    <mergeCell ref="C158:D158"/>
    <mergeCell ref="A159:B159"/>
    <mergeCell ref="C159:D159"/>
    <mergeCell ref="A160:H160"/>
    <mergeCell ref="A161:B161"/>
    <mergeCell ref="C161:D161"/>
    <mergeCell ref="A124:B124"/>
    <mergeCell ref="C124:D124"/>
    <mergeCell ref="G120:H120"/>
    <mergeCell ref="G121:H121"/>
    <mergeCell ref="G122:H122"/>
    <mergeCell ref="G124:H124"/>
  </mergeCells>
  <dataValidations count="6">
    <dataValidation type="list" allowBlank="1" showInputMessage="1" showErrorMessage="1" sqref="G6:H6">
      <formula1>"Mr. Suraj Khare, Mr. Gaurav Pawar,Mr.Rushil Sanghvi,Mr.Fahad Quershi,Mr.Vaibhav Gite,Miss Ankita Mohite"</formula1>
    </dataValidation>
    <dataValidation type="list" allowBlank="1" showInputMessage="1" showErrorMessage="1" sqref="G26:H26">
      <formula1>"Middle,Upper"</formula1>
    </dataValidation>
    <dataValidation type="list" allowBlank="1" showInputMessage="1" showErrorMessage="1" sqref="C26:E26">
      <formula1>"Developing,Developed"</formula1>
    </dataValidation>
    <dataValidation type="list" allowBlank="1" showInputMessage="1" showErrorMessage="1" sqref="C27:E27">
      <formula1>"Bitumen,Concrete"</formula1>
    </dataValidation>
    <dataValidation type="list" allowBlank="1" showInputMessage="1" showErrorMessage="1" sqref="E104">
      <formula1>"300000,350000,400000,500000,600000,700000,800000,900000,1000000,1200000,1400000,1500000,1600000"</formula1>
    </dataValidation>
    <dataValidation type="list" allowBlank="1" showInputMessage="1" showErrorMessage="1" sqref="F127">
      <formula1>"Fungible area,Balcony Area,Chajja Area,Cornice Area,AP Area,WS Area"</formula1>
    </dataValidation>
  </dataValidations>
  <hyperlinks>
    <hyperlink ref="C23" r:id="rId1"/>
  </hyperlinks>
  <printOptions horizontalCentered="1"/>
  <pageMargins left="0.27559055118110237" right="0.27559055118110237" top="0.70866141732283472" bottom="0.47244094488188981" header="0.15748031496062992" footer="0.15748031496062992"/>
  <pageSetup paperSize="9" scale="59" fitToHeight="0" orientation="portrait" r:id="rId2"/>
  <headerFooter>
    <oddHeader>&amp;C&amp;25&amp;G</oddHeader>
    <oddFooter>&amp;L&amp;"Times New Roman,Bold"&amp;16Ref No: &amp;F&amp;R&amp;"Times New Roman,Bold"&amp;16&amp;P</oddFooter>
  </headerFooter>
  <rowBreaks count="5" manualBreakCount="5">
    <brk id="67" max="16383" man="1"/>
    <brk id="119" max="16383" man="1"/>
    <brk id="331" max="8" man="1"/>
    <brk id="389" max="16383" man="1"/>
    <brk id="444"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Sheet1</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2025-09-06T09:47:00Z</cp:lastPrinted>
  <dcterms:created xsi:type="dcterms:W3CDTF">2010-11-23T11:42:48Z</dcterms:created>
  <dcterms:modified xsi:type="dcterms:W3CDTF">2025-09-06T09:51:03Z</dcterms:modified>
</cp:coreProperties>
</file>