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SJCV\Making\AXIS\2025-26\Axis\APF Dump\Sept 2025\11-09-2025\"/>
    </mc:Choice>
  </mc:AlternateContent>
  <bookViews>
    <workbookView xWindow="0" yWindow="0" windowWidth="19200" windowHeight="6640"/>
  </bookViews>
  <sheets>
    <sheet name="Sheet1" sheetId="1" r:id="rId1"/>
    <sheet name="Note" sheetId="16" r:id="rId2"/>
    <sheet name="VALUATION" sheetId="15" r:id="rId3"/>
    <sheet name="C %" sheetId="14" r:id="rId4"/>
    <sheet name="1" sheetId="11" r:id="rId5"/>
    <sheet name="Wing B" sheetId="12" r:id="rId6"/>
    <sheet name="Wing C" sheetId="13" r:id="rId7"/>
  </sheets>
  <definedNames>
    <definedName name="_xlnm.Print_Area" localSheetId="0">Sheet1!$A$1:$J$229</definedName>
  </definedNames>
  <calcPr calcId="162913"/>
</workbook>
</file>

<file path=xl/calcChain.xml><?xml version="1.0" encoding="utf-8"?>
<calcChain xmlns="http://schemas.openxmlformats.org/spreadsheetml/2006/main">
  <c r="N34" i="13" l="1"/>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J35" i="12" s="1"/>
  <c r="I35" i="12" s="1"/>
  <c r="F7" i="12"/>
  <c r="F35" i="12" s="1"/>
  <c r="E35" i="12" s="1"/>
  <c r="M33" i="11"/>
  <c r="J33" i="11"/>
  <c r="F33" i="11"/>
  <c r="M32" i="11"/>
  <c r="J32" i="11"/>
  <c r="F32" i="11"/>
  <c r="M31" i="11"/>
  <c r="J31" i="11"/>
  <c r="F31" i="11"/>
  <c r="M30" i="11"/>
  <c r="J30" i="11"/>
  <c r="F30" i="11"/>
  <c r="M29" i="11"/>
  <c r="J29" i="11"/>
  <c r="F29" i="11"/>
  <c r="M28" i="11"/>
  <c r="J28" i="11"/>
  <c r="F28" i="11"/>
  <c r="M27" i="11"/>
  <c r="J27" i="11"/>
  <c r="F27" i="11"/>
  <c r="M26" i="11"/>
  <c r="J26" i="11"/>
  <c r="F26" i="11"/>
  <c r="M25" i="11"/>
  <c r="J25" i="11"/>
  <c r="F25" i="11"/>
  <c r="M24" i="11"/>
  <c r="J24" i="11"/>
  <c r="F24" i="11"/>
  <c r="M23" i="11"/>
  <c r="J23" i="11"/>
  <c r="F23" i="11"/>
  <c r="M22" i="11"/>
  <c r="J22" i="11"/>
  <c r="F22" i="11"/>
  <c r="M21" i="11"/>
  <c r="J21" i="11"/>
  <c r="F21" i="11"/>
  <c r="M20" i="11"/>
  <c r="J20" i="11"/>
  <c r="F20" i="11"/>
  <c r="M19" i="11"/>
  <c r="J19" i="11"/>
  <c r="F19" i="11"/>
  <c r="M18" i="11"/>
  <c r="J18" i="11"/>
  <c r="F18" i="11"/>
  <c r="M17" i="11"/>
  <c r="J17" i="11"/>
  <c r="F17" i="11"/>
  <c r="M16" i="11"/>
  <c r="J16" i="11"/>
  <c r="F16" i="11"/>
  <c r="M15" i="11"/>
  <c r="J15" i="11"/>
  <c r="F15" i="11"/>
  <c r="M14" i="11"/>
  <c r="J14" i="11"/>
  <c r="F14" i="11"/>
  <c r="M13" i="11"/>
  <c r="J13" i="11"/>
  <c r="F13" i="11"/>
  <c r="M12" i="11"/>
  <c r="J12" i="11"/>
  <c r="F12" i="11"/>
  <c r="M11" i="11"/>
  <c r="J11" i="11"/>
  <c r="F11" i="11"/>
  <c r="M10" i="11"/>
  <c r="J10" i="11"/>
  <c r="F10" i="11"/>
  <c r="M9" i="11"/>
  <c r="J9" i="11"/>
  <c r="F9" i="11"/>
  <c r="M8" i="11"/>
  <c r="J8" i="11"/>
  <c r="F8" i="11"/>
  <c r="M7" i="11"/>
  <c r="J7" i="11"/>
  <c r="F7" i="11"/>
  <c r="M6" i="11"/>
  <c r="J6" i="11"/>
  <c r="F6" i="11"/>
  <c r="B16" i="14"/>
  <c r="O7" i="14" s="1"/>
  <c r="K19" i="14" s="1"/>
  <c r="B14" i="14"/>
  <c r="E14" i="14" s="1"/>
  <c r="B12" i="14"/>
  <c r="E12" i="14" s="1"/>
  <c r="B10" i="14"/>
  <c r="L7" i="14" s="1"/>
  <c r="K16" i="14" s="1"/>
  <c r="B8" i="14"/>
  <c r="K7" i="14" s="1"/>
  <c r="K15" i="14" s="1"/>
  <c r="N7" i="14"/>
  <c r="K18" i="14" s="1"/>
  <c r="N6" i="14"/>
  <c r="J18" i="14" s="1"/>
  <c r="M6" i="14"/>
  <c r="J17" i="14" s="1"/>
  <c r="L6" i="14"/>
  <c r="J16" i="14" s="1"/>
  <c r="I6" i="14"/>
  <c r="J13" i="14" s="1"/>
  <c r="B6" i="14"/>
  <c r="J7" i="14" s="1"/>
  <c r="K14" i="14" s="1"/>
  <c r="E4" i="14"/>
  <c r="F11" i="15"/>
  <c r="G10" i="15"/>
  <c r="G9" i="15"/>
  <c r="G8" i="15"/>
  <c r="G7" i="15"/>
  <c r="G6" i="15"/>
  <c r="G5" i="15"/>
  <c r="D130" i="1"/>
  <c r="F130" i="1" s="1"/>
  <c r="H130" i="1" s="1"/>
  <c r="F129" i="1"/>
  <c r="H129" i="1" s="1"/>
  <c r="D129" i="1"/>
  <c r="D126" i="1"/>
  <c r="F126" i="1" s="1"/>
  <c r="H126" i="1" s="1"/>
  <c r="D125" i="1"/>
  <c r="F125" i="1" s="1"/>
  <c r="H125" i="1" s="1"/>
  <c r="D123" i="1"/>
  <c r="F123" i="1" s="1"/>
  <c r="H123" i="1" s="1"/>
  <c r="D122" i="1"/>
  <c r="F122" i="1" s="1"/>
  <c r="H122" i="1" s="1"/>
  <c r="F121" i="1"/>
  <c r="H121" i="1" s="1"/>
  <c r="D121" i="1"/>
  <c r="D120" i="1"/>
  <c r="F120" i="1" s="1"/>
  <c r="D119" i="1"/>
  <c r="F119" i="1" s="1"/>
  <c r="H119" i="1" s="1"/>
  <c r="F118" i="1"/>
  <c r="H118" i="1" s="1"/>
  <c r="D118" i="1"/>
  <c r="D115" i="1"/>
  <c r="F115" i="1" s="1"/>
  <c r="H115" i="1" s="1"/>
  <c r="D113" i="1"/>
  <c r="F113" i="1" s="1"/>
  <c r="D112" i="1"/>
  <c r="F112" i="1" s="1"/>
  <c r="H112" i="1" s="1"/>
  <c r="F109" i="1"/>
  <c r="H109" i="1" s="1"/>
  <c r="D109" i="1"/>
  <c r="D108" i="1"/>
  <c r="F108" i="1" s="1"/>
  <c r="H108" i="1" s="1"/>
  <c r="M107" i="1"/>
  <c r="D107" i="1"/>
  <c r="F107" i="1" s="1"/>
  <c r="H107" i="1" s="1"/>
  <c r="K107" i="1" s="1"/>
  <c r="F106" i="1"/>
  <c r="H106" i="1" s="1"/>
  <c r="D106" i="1"/>
  <c r="D105" i="1"/>
  <c r="F105" i="1" s="1"/>
  <c r="H105" i="1" s="1"/>
  <c r="D104" i="1"/>
  <c r="F104" i="1" s="1"/>
  <c r="H104" i="1" s="1"/>
  <c r="D103" i="1"/>
  <c r="F103" i="1" s="1"/>
  <c r="H103" i="1" s="1"/>
  <c r="D102" i="1"/>
  <c r="F102" i="1" s="1"/>
  <c r="H102" i="1" s="1"/>
  <c r="D100" i="1"/>
  <c r="F100" i="1" s="1"/>
  <c r="H100" i="1" s="1"/>
  <c r="F99" i="1"/>
  <c r="H99" i="1" s="1"/>
  <c r="D99" i="1"/>
  <c r="M98" i="1"/>
  <c r="D98" i="1"/>
  <c r="F98" i="1" s="1"/>
  <c r="H98" i="1" s="1"/>
  <c r="M97" i="1"/>
  <c r="N97" i="1" s="1"/>
  <c r="F97" i="1"/>
  <c r="H97" i="1" s="1"/>
  <c r="D97" i="1"/>
  <c r="D96" i="1"/>
  <c r="F96" i="1" s="1"/>
  <c r="H96" i="1" s="1"/>
  <c r="M95" i="1"/>
  <c r="F95" i="1"/>
  <c r="H95" i="1" s="1"/>
  <c r="D95" i="1"/>
  <c r="F94" i="1"/>
  <c r="H94" i="1" s="1"/>
  <c r="D94" i="1"/>
  <c r="D93" i="1"/>
  <c r="F93" i="1" s="1"/>
  <c r="G80" i="1"/>
  <c r="L63" i="1"/>
  <c r="L62" i="1"/>
  <c r="L61" i="1"/>
  <c r="L60" i="1"/>
  <c r="D48" i="1"/>
  <c r="D46" i="1"/>
  <c r="H42" i="1"/>
  <c r="C42" i="1"/>
  <c r="F3" i="1"/>
  <c r="I53" i="1"/>
  <c r="K97" i="1" l="1"/>
  <c r="P97" i="1" s="1"/>
  <c r="O97" i="1"/>
  <c r="M35" i="12"/>
  <c r="L35" i="12" s="1"/>
  <c r="O6" i="14"/>
  <c r="J19" i="14" s="1"/>
  <c r="M7" i="14"/>
  <c r="K17" i="14" s="1"/>
  <c r="J34" i="11"/>
  <c r="I34" i="11" s="1"/>
  <c r="N35" i="13"/>
  <c r="M35" i="13" s="1"/>
  <c r="M34" i="11"/>
  <c r="L34" i="11" s="1"/>
  <c r="G11" i="15"/>
  <c r="J6" i="14"/>
  <c r="J14" i="14" s="1"/>
  <c r="E16" i="14"/>
  <c r="E10" i="14"/>
  <c r="K6" i="14"/>
  <c r="J15" i="14" s="1"/>
  <c r="F34" i="11"/>
  <c r="E34" i="11" s="1"/>
  <c r="K35" i="13"/>
  <c r="J35" i="13" s="1"/>
  <c r="G35" i="13"/>
  <c r="F35" i="13" s="1"/>
  <c r="F85" i="1"/>
  <c r="C85" i="1"/>
  <c r="H113" i="1"/>
  <c r="N98" i="1"/>
  <c r="K98" i="1"/>
  <c r="P98" i="1" s="1"/>
  <c r="O98" i="1"/>
  <c r="N95" i="1"/>
  <c r="K95" i="1"/>
  <c r="P95" i="1" s="1"/>
  <c r="O95" i="1"/>
  <c r="N107" i="1"/>
  <c r="O107" i="1" s="1"/>
  <c r="H85" i="1"/>
  <c r="C84" i="1"/>
  <c r="H93" i="1"/>
  <c r="H84" i="1" s="1"/>
  <c r="F84" i="1"/>
  <c r="C86" i="1"/>
  <c r="H120" i="1"/>
  <c r="H86" i="1" s="1"/>
  <c r="F86" i="1"/>
  <c r="J20" i="14"/>
  <c r="E6" i="14"/>
  <c r="E8" i="14"/>
  <c r="I7" i="14"/>
  <c r="K13" i="14" s="1"/>
  <c r="K20" i="14" s="1"/>
  <c r="D62" i="1"/>
  <c r="C58" i="1"/>
  <c r="D58" i="1" s="1"/>
  <c r="D61" i="1"/>
  <c r="L57" i="1"/>
  <c r="C56" i="1" s="1"/>
  <c r="D56" i="1" s="1"/>
  <c r="L55" i="1"/>
  <c r="D65" i="1"/>
  <c r="D63" i="1"/>
  <c r="D64" i="1"/>
  <c r="D60" i="1"/>
  <c r="L58" i="1"/>
  <c r="L59" i="1" s="1"/>
  <c r="L64" i="1" s="1"/>
  <c r="L65" i="1" s="1"/>
  <c r="C57" i="1" s="1"/>
  <c r="L56" i="1"/>
  <c r="D59" i="1"/>
  <c r="P107" i="1" l="1"/>
  <c r="F87" i="1"/>
  <c r="H87" i="1"/>
  <c r="C87" i="1"/>
  <c r="F56" i="1"/>
  <c r="K52" i="1" s="1"/>
  <c r="C54" i="1" s="1"/>
  <c r="D57" i="1"/>
  <c r="H56" i="1"/>
</calcChain>
</file>

<file path=xl/sharedStrings.xml><?xml version="1.0" encoding="utf-8"?>
<sst xmlns="http://schemas.openxmlformats.org/spreadsheetml/2006/main" count="476" uniqueCount="266">
  <si>
    <t>Office No. 1031, Wing J, Akshar Business Park, Plot No. 03 Sector 25, Near APMC Market,
Vashi, Navi Mumbai, Maharashtra 400703 TEL: 022-46090378/79/80                                                                                                                         E mail : vsjcapf@gmail.com. Web site : www.vsjadon.com</t>
  </si>
  <si>
    <t xml:space="preserve">Valuation Report </t>
  </si>
  <si>
    <t>Date:</t>
  </si>
  <si>
    <t>CPC Name:</t>
  </si>
  <si>
    <t>Axis Kalina</t>
  </si>
  <si>
    <t>Date Of Property Visit</t>
  </si>
  <si>
    <t>Name of the builder group</t>
  </si>
  <si>
    <t xml:space="preserve">M/s.Kuber Group </t>
  </si>
  <si>
    <t>Name of the builder company</t>
  </si>
  <si>
    <t xml:space="preserve">M/s.Kuber Abhiraj Infra. </t>
  </si>
  <si>
    <t>Name of the Project</t>
  </si>
  <si>
    <t>Kuber Ganraj</t>
  </si>
  <si>
    <t>Docouments Provided</t>
  </si>
  <si>
    <t>1. Copy of Plans. 2. Copy of CC.</t>
  </si>
  <si>
    <t>RERA No.</t>
  </si>
  <si>
    <t>P51700008998</t>
  </si>
  <si>
    <t xml:space="preserve">Approved Layout Plan :         </t>
  </si>
  <si>
    <t>KDMP/NRB/BP/KB/2013-14/68/339</t>
  </si>
  <si>
    <t>Dated</t>
  </si>
  <si>
    <t>06/01/2017.</t>
  </si>
  <si>
    <t xml:space="preserve">Project location details       </t>
  </si>
  <si>
    <t>Kuber Ganraj, S.No.166, H.No.2, Ganesh Nagar, Village-Titwala, Tal.Kalyan, Dist.Thane.</t>
  </si>
  <si>
    <t>S.No.</t>
  </si>
  <si>
    <t>H.No</t>
  </si>
  <si>
    <t>Locality</t>
  </si>
  <si>
    <t>Titwala, Tal.Kalyan</t>
  </si>
  <si>
    <t>Road</t>
  </si>
  <si>
    <t>Ganesh Nagar Road</t>
  </si>
  <si>
    <t>District</t>
  </si>
  <si>
    <t>Thane</t>
  </si>
  <si>
    <t>City</t>
  </si>
  <si>
    <t>Kalyan</t>
  </si>
  <si>
    <t>Pin Code</t>
  </si>
  <si>
    <t>421 605.</t>
  </si>
  <si>
    <t>Near by Landmark</t>
  </si>
  <si>
    <t>Ganesh Nagar</t>
  </si>
  <si>
    <t xml:space="preserve">Distance from city centre: </t>
  </si>
  <si>
    <t>2.3 Km from Titwala Railway Station</t>
  </si>
  <si>
    <t>Accessibility of the project from the city:(Proximities to civic amenities like school, hospital &amp; market,etc.)</t>
  </si>
  <si>
    <t>all available at  1 to 2 km.</t>
  </si>
  <si>
    <t>Does the property have electricity/water/Drainage Connection</t>
  </si>
  <si>
    <t>Yes</t>
  </si>
  <si>
    <t>Class of locality</t>
  </si>
  <si>
    <t>Middle class</t>
  </si>
  <si>
    <t>Nature of land with topographical condtion</t>
  </si>
  <si>
    <t>Plane</t>
  </si>
  <si>
    <t xml:space="preserve">Nature of the locality </t>
  </si>
  <si>
    <t xml:space="preserve">Residential </t>
  </si>
  <si>
    <t>Quality of infrastructure in vicinity</t>
  </si>
  <si>
    <t>Good</t>
  </si>
  <si>
    <t>Boundaries</t>
  </si>
  <si>
    <t>East</t>
  </si>
  <si>
    <t>West</t>
  </si>
  <si>
    <t>South</t>
  </si>
  <si>
    <t>North</t>
  </si>
  <si>
    <t>As per deed</t>
  </si>
  <si>
    <t>NA</t>
  </si>
  <si>
    <t>At site</t>
  </si>
  <si>
    <t>Slum</t>
  </si>
  <si>
    <t>Open</t>
  </si>
  <si>
    <t>Does the boundaries at site match, as mentioned in the Docoumentation: NA</t>
  </si>
  <si>
    <t>Type of Structure : RCC Framed Structure</t>
  </si>
  <si>
    <t xml:space="preserve">Latitude &amp; Longitude </t>
  </si>
  <si>
    <t>Latitude</t>
  </si>
  <si>
    <t>Longitude</t>
  </si>
  <si>
    <t>Location Link</t>
  </si>
  <si>
    <t>https://goo.gl/maps/itvca3vEw6A2sJww6</t>
  </si>
  <si>
    <t>Approval details:</t>
  </si>
  <si>
    <t>Approved usage of the Property: Residential                                                                                                                                                      (Restrictive convenants in regards to land use , if any)</t>
  </si>
  <si>
    <t>Total land area of the project in Sq. Mt.</t>
  </si>
  <si>
    <t>Permissible FSI</t>
  </si>
  <si>
    <t>Permissible TDR/Paid FSI</t>
  </si>
  <si>
    <t>Total FSI availaible for the project</t>
  </si>
  <si>
    <t>Total Approved Builtup area of the project in Sq. Mt.</t>
  </si>
  <si>
    <t>Total number of Buildings</t>
  </si>
  <si>
    <t>3 Buildings</t>
  </si>
  <si>
    <t xml:space="preserve">Approval Detail : Plan approval </t>
  </si>
  <si>
    <t xml:space="preserve">Layout Approval No     </t>
  </si>
  <si>
    <t xml:space="preserve">Building plan approval No    </t>
  </si>
  <si>
    <t>Expiry date:NA</t>
  </si>
  <si>
    <t xml:space="preserve">C.certificate No  </t>
  </si>
  <si>
    <t>KDMP/NRB/1595                                                                                                                             Valid Up to: 
Plot A-Wing A = Stilt+12th Floor
Plot A-Wing B = Stilt+3rd Floor
Plot B-Wing A = Stilt+5th Floor</t>
  </si>
  <si>
    <t>17/06/2017.</t>
  </si>
  <si>
    <t>O. Certificate No.: NA</t>
  </si>
  <si>
    <t>Date of approval: NA</t>
  </si>
  <si>
    <t>Expiry date: NA</t>
  </si>
  <si>
    <t xml:space="preserve">Commencement date of construction </t>
  </si>
  <si>
    <t>Expected Completion</t>
  </si>
  <si>
    <t>31/12/2019.</t>
  </si>
  <si>
    <t>Building wise Construction details</t>
  </si>
  <si>
    <t>Approved area of the building in Sq.Mt</t>
  </si>
  <si>
    <t>Approved no of units residential</t>
  </si>
  <si>
    <t>Plot A-Wing A-96 
Plot A-Wing B-5
Plot B-Wing A-28</t>
  </si>
  <si>
    <t>Approved no of Floors</t>
  </si>
  <si>
    <t>Plot A-Wing A = Stilt+12th Floor
Plot A-Wing B = Stilt+3rd Floor
Plot B-Wing A = Stilt+5th Floor</t>
  </si>
  <si>
    <t>Quality of construction: Good</t>
  </si>
  <si>
    <t>Projected life : 60 Years After Completion</t>
  </si>
  <si>
    <t>Material laying at Site: :Bricks, Cement &amp; Steel etc.</t>
  </si>
  <si>
    <t>Construction details:</t>
  </si>
  <si>
    <t>Plot A-Wing A = G + 1st to 12th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</si>
  <si>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</si>
  <si>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</si>
  <si>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</si>
  <si>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</si>
  <si>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</si>
  <si>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</si>
  <si>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</si>
  <si>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</si>
  <si>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</si>
  <si>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</si>
  <si>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</si>
  <si>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</si>
  <si>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</si>
  <si>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</si>
  <si>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</si>
  <si>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</si>
  <si>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</si>
  <si>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</si>
  <si>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</si>
  <si>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</si>
  <si>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</si>
  <si>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</si>
  <si>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</si>
  <si>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</si>
  <si>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</si>
  <si>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</si>
  <si>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</si>
  <si>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</si>
  <si>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</si>
  <si>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</si>
  <si>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</si>
  <si>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</si>
  <si>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</si>
  <si>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</si>
  <si>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r>
      <rPr>
        <sz val="11"/>
        <color indexed="8"/>
        <rFont val="Times New Roman"/>
        <family val="1"/>
      </rPr>
      <t xml:space="preserve">Stage of construction </t>
    </r>
    <r>
      <rPr>
        <b/>
        <sz val="11"/>
        <color indexed="8"/>
        <rFont val="Times New Roman"/>
        <family val="1"/>
      </rPr>
      <t>Plot A-Wing B &amp; Plot B-Wing A: Work not yet started.</t>
    </r>
  </si>
  <si>
    <t>Wheather the construction is as per approved Building plan : Under Construction</t>
  </si>
  <si>
    <t>Violations Observed if any : NA</t>
  </si>
  <si>
    <r>
      <rPr>
        <b/>
        <sz val="11"/>
        <rFont val="Times New Roman"/>
        <family val="1"/>
      </rP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</si>
  <si>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Recommended Rates of the Property :</t>
  </si>
  <si>
    <t>Recommended rate of the flat Per Sq. Ft. ( on Super builtup area)</t>
  </si>
  <si>
    <t>Floor rise rate  Per Sq. Ft.</t>
  </si>
  <si>
    <t>Society formation charges</t>
  </si>
  <si>
    <t>4,500/-</t>
  </si>
  <si>
    <t>Club Membership Charges</t>
  </si>
  <si>
    <t>51,000/-</t>
  </si>
  <si>
    <t xml:space="preserve">Recommended rate of Parking </t>
  </si>
  <si>
    <t>2,00,000/-</t>
  </si>
  <si>
    <t>Development charges</t>
  </si>
  <si>
    <t>1,35,000/-</t>
  </si>
  <si>
    <t>Other Charges</t>
  </si>
  <si>
    <t>16,000/-</t>
  </si>
  <si>
    <t>Valuation as per Government reckoners rates</t>
  </si>
  <si>
    <t>Distress valuation of the property Per Sq. Ft.</t>
  </si>
  <si>
    <t>Building details floor wise</t>
  </si>
  <si>
    <t>Residential Area Details</t>
  </si>
  <si>
    <t>Building/Wings</t>
  </si>
  <si>
    <t>No of Units</t>
  </si>
  <si>
    <t>Total Carpet Area</t>
  </si>
  <si>
    <t>Total Saleable Area</t>
  </si>
  <si>
    <t>Plot A -Wing A</t>
  </si>
  <si>
    <t>Plot A -Wing B</t>
  </si>
  <si>
    <t>Plot B -Wing A</t>
  </si>
  <si>
    <t>Total</t>
  </si>
  <si>
    <t xml:space="preserve">Details of Flats in Building   </t>
  </si>
  <si>
    <t>Sr.</t>
  </si>
  <si>
    <t>Flat No.</t>
  </si>
  <si>
    <t>Description</t>
  </si>
  <si>
    <t>Carpet area</t>
  </si>
  <si>
    <t>Fungible area</t>
  </si>
  <si>
    <t>Gross Carpet area</t>
  </si>
  <si>
    <t>Attached Terrace area</t>
  </si>
  <si>
    <t>Saleable area</t>
  </si>
  <si>
    <t>PLC Y/N</t>
  </si>
  <si>
    <t>Stilt Floor For Parking(Plot A -wing A &amp; B and Plot B -wing A)</t>
  </si>
  <si>
    <t xml:space="preserve">1st to 4th, 6th, 7th, 9th, 10th &amp; 12th Floor </t>
  </si>
  <si>
    <t>1RK</t>
  </si>
  <si>
    <t>1BHK</t>
  </si>
  <si>
    <t>5th, 8th &amp; 11th Floor</t>
  </si>
  <si>
    <t>1st &amp; 2nd Floor</t>
  </si>
  <si>
    <t>1.5BHK</t>
  </si>
  <si>
    <t>3rd Floor</t>
  </si>
  <si>
    <t>1st to 4th Floor</t>
  </si>
  <si>
    <t>5th Floor</t>
  </si>
  <si>
    <t>Refuge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</si>
  <si>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</si>
  <si>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</si>
  <si>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</si>
  <si>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</si>
  <si>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</si>
  <si>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</si>
  <si>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6) Gross carpet area =  Net Carpet area + Fungible area.</t>
  </si>
  <si>
    <t>7) Fungible Area= Enclosed Balcony + Flower Bed + Covered Balcony + Service Slab + Duct + Chajja + Wheather Shed area.</t>
  </si>
  <si>
    <t>Authorized Signatory
                                                                                                                                                                                                                                                                                     Name &amp; Seal of the agency</t>
  </si>
  <si>
    <t xml:space="preserve">PHOTOGRAPHS OF PROPERTY : Kuber Ganraj.
</t>
  </si>
  <si>
    <t>Google Map :</t>
  </si>
  <si>
    <t>Pratiksha</t>
  </si>
  <si>
    <t>Appointment on today 16.01.2021 but visit time not fixed, so visit is pending till time._x000B_side meet vinayak gaurav 8104623287 rcc break plaster in out flooring complete doors and windows complete electric working progress finishing work process</t>
  </si>
  <si>
    <t>25/01/2021.</t>
  </si>
  <si>
    <t>Asmi</t>
  </si>
  <si>
    <t>Index II by Akash TM</t>
  </si>
  <si>
    <t>Rate Change by 3600 to 6500</t>
  </si>
  <si>
    <t>14/06/2021.</t>
  </si>
  <si>
    <t>sachin</t>
  </si>
  <si>
    <t>Rate Change by 3600 to 6800</t>
  </si>
  <si>
    <t>Market Research Data</t>
  </si>
  <si>
    <t>Source</t>
  </si>
  <si>
    <t>Distance from proposed property</t>
  </si>
  <si>
    <t>Flat</t>
  </si>
  <si>
    <t>Net Carpet</t>
  </si>
  <si>
    <t>Saleable Area</t>
  </si>
  <si>
    <t>Rate on Saleable</t>
  </si>
  <si>
    <t>Market Value</t>
  </si>
  <si>
    <t>magicbricks</t>
  </si>
  <si>
    <t>Kuber Ganraj.</t>
  </si>
  <si>
    <t>commonfloor</t>
  </si>
  <si>
    <t>quikr</t>
  </si>
  <si>
    <t>Average</t>
  </si>
  <si>
    <t xml:space="preserve">Valuation Adopted </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</si>
  <si>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</si>
  <si>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</si>
  <si>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</si>
  <si>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</si>
  <si>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</si>
  <si>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</si>
  <si>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</si>
  <si>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</si>
  <si>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</si>
  <si>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</si>
  <si>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</si>
  <si>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</si>
  <si>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</si>
  <si>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</si>
  <si>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</si>
  <si>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</si>
  <si>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</si>
  <si>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</si>
  <si>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</si>
  <si>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</si>
  <si>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</si>
  <si>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</si>
  <si>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</si>
  <si>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RCC</t>
  </si>
  <si>
    <t>total</t>
  </si>
  <si>
    <t xml:space="preserve">Floor No </t>
  </si>
  <si>
    <t>Discription</t>
  </si>
  <si>
    <t>Carpet</t>
  </si>
  <si>
    <t>Fungible</t>
  </si>
  <si>
    <t>Terrace</t>
  </si>
  <si>
    <t>L</t>
  </si>
  <si>
    <t>W</t>
  </si>
  <si>
    <t>A</t>
  </si>
  <si>
    <t>Hall</t>
  </si>
  <si>
    <t>CB</t>
  </si>
  <si>
    <t>FB</t>
  </si>
  <si>
    <t>kitch</t>
  </si>
  <si>
    <t>Bed1</t>
  </si>
  <si>
    <t>Bed2</t>
  </si>
  <si>
    <t>toilet1</t>
  </si>
  <si>
    <t>DB</t>
  </si>
  <si>
    <t>toilet2</t>
  </si>
  <si>
    <t>toilet3</t>
  </si>
  <si>
    <t>passage1</t>
  </si>
  <si>
    <t>passage2</t>
  </si>
  <si>
    <t>passage3</t>
  </si>
  <si>
    <t>passage4</t>
  </si>
  <si>
    <r>
      <t xml:space="preserve">Remraks:  
1. Plot A (A Wing) - Construction work was stopped from visit 06/10/2021. 
    Plot A-Wing B &amp; Plot B-Wing A: Work not yet started.
2. We considered saleable area as per our calculation.    
3. We have considered Other charges from cost sheet.
4. Car parking is subjected to authentic documentation.
5. We have considered rate by verifying it from market inquire.
6. We received approved plans for Floor addition but Provided Plans are of Same Dated.
7. Since the project has received first CC on 17/06/2017, but still project is not yet completed.
</t>
    </r>
    <r>
      <rPr>
        <b/>
        <sz val="11"/>
        <color rgb="FFFF0000"/>
        <rFont val="Times New Roman"/>
        <family val="1"/>
      </rPr>
      <t>8. As per RERA, completion period of project Kuber Ganraj is expired on  31/12/2019 but still project is under construction.</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</si>
</sst>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_(* #,##0_);_(* \(#,##0\);_(* &quot;-&quot;??_);_(@_)"/>
  </numFmts>
  <fonts count="20">
    <font>
      <sz val="11"/>
      <color theme="1"/>
      <name val="Calibri"/>
      <charset val="134"/>
      <scheme val="minor"/>
    </font>
    <font>
      <b/>
      <sz val="11"/>
      <color theme="1"/>
      <name val="Calibri"/>
      <family val="2"/>
      <scheme val="minor"/>
    </font>
    <font>
      <sz val="11"/>
      <color indexed="8"/>
      <name val="Calibri"/>
      <family val="2"/>
    </font>
    <font>
      <sz val="11"/>
      <name val="Calibri"/>
      <family val="2"/>
    </font>
    <font>
      <sz val="11"/>
      <color rgb="FFFF0000"/>
      <name val="Calibri"/>
      <family val="2"/>
      <scheme val="minor"/>
    </font>
    <font>
      <sz val="11"/>
      <color rgb="FFFF0000"/>
      <name val="Calibri"/>
      <family val="2"/>
    </font>
    <font>
      <b/>
      <sz val="11"/>
      <color indexed="8"/>
      <name val="Times New Roman"/>
      <family val="1"/>
    </font>
    <font>
      <sz val="11"/>
      <color indexed="8"/>
      <name val="Times New Roman"/>
      <family val="1"/>
    </font>
    <font>
      <sz val="11"/>
      <name val="Times New Roman"/>
      <family val="1"/>
    </font>
    <font>
      <u/>
      <sz val="11"/>
      <color theme="10"/>
      <name val="Calibri"/>
      <family val="2"/>
    </font>
    <font>
      <sz val="11"/>
      <name val="Calibri"/>
      <family val="2"/>
      <scheme val="minor"/>
    </font>
    <font>
      <b/>
      <sz val="12"/>
      <name val="Times New Roman"/>
      <family val="1"/>
    </font>
    <font>
      <sz val="12"/>
      <name val="Times New Roman"/>
      <family val="1"/>
    </font>
    <font>
      <sz val="12"/>
      <color theme="1"/>
      <name val="Times New Roman"/>
      <family val="1"/>
    </font>
    <font>
      <sz val="11"/>
      <color rgb="FF000000"/>
      <name val="Times New Roman"/>
      <family val="1"/>
    </font>
    <font>
      <b/>
      <sz val="11"/>
      <name val="Times New Roman"/>
      <family val="1"/>
    </font>
    <font>
      <b/>
      <sz val="12"/>
      <color indexed="8"/>
      <name val="Times New Roman"/>
      <family val="1"/>
    </font>
    <font>
      <sz val="12"/>
      <color indexed="8"/>
      <name val="Times New Roman"/>
      <family val="1"/>
    </font>
    <font>
      <b/>
      <sz val="11"/>
      <color rgb="FFFF000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style="medium">
        <color auto="1"/>
      </right>
      <top style="thin">
        <color auto="1"/>
      </top>
      <bottom style="medium">
        <color auto="1"/>
      </bottom>
      <diagonal/>
    </border>
    <border>
      <left/>
      <right style="thin">
        <color auto="1"/>
      </right>
      <top/>
      <bottom/>
      <diagonal/>
    </border>
  </borders>
  <cellStyleXfs count="7">
    <xf numFmtId="0" fontId="0" fillId="0" borderId="0"/>
    <xf numFmtId="0" fontId="9"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19" fillId="0" borderId="0"/>
    <xf numFmtId="0" fontId="19" fillId="0" borderId="0"/>
  </cellStyleXfs>
  <cellXfs count="209">
    <xf numFmtId="0" fontId="0" fillId="0" borderId="0" xfId="0"/>
    <xf numFmtId="0" fontId="0" fillId="2" borderId="1" xfId="0" applyFill="1" applyBorder="1"/>
    <xf numFmtId="0" fontId="0" fillId="0" borderId="2" xfId="0" applyBorder="1" applyAlignment="1"/>
    <xf numFmtId="0" fontId="1" fillId="0" borderId="1" xfId="0" applyFont="1" applyBorder="1"/>
    <xf numFmtId="0" fontId="1" fillId="0" borderId="1" xfId="0" applyFont="1" applyBorder="1" applyAlignment="1">
      <alignment horizontal="center"/>
    </xf>
    <xf numFmtId="0" fontId="0" fillId="0" borderId="1" xfId="0" applyBorder="1"/>
    <xf numFmtId="0" fontId="0" fillId="0" borderId="0" xfId="0" applyAlignment="1">
      <alignment horizontal="center"/>
    </xf>
    <xf numFmtId="0" fontId="1" fillId="2" borderId="1" xfId="0" applyFont="1" applyFill="1" applyBorder="1"/>
    <xf numFmtId="0" fontId="0" fillId="0" borderId="0" xfId="0" applyBorder="1"/>
    <xf numFmtId="1" fontId="0" fillId="0" borderId="0" xfId="0" applyNumberFormat="1" applyAlignment="1">
      <alignment horizontal="center"/>
    </xf>
    <xf numFmtId="0" fontId="0" fillId="0" borderId="3" xfId="0" applyBorder="1"/>
    <xf numFmtId="0" fontId="0" fillId="0" borderId="0" xfId="0" applyAlignment="1">
      <alignment wrapText="1"/>
    </xf>
    <xf numFmtId="0" fontId="0" fillId="0" borderId="1" xfId="0" applyBorder="1" applyAlignment="1">
      <alignment wrapText="1"/>
    </xf>
    <xf numFmtId="0" fontId="2" fillId="0" borderId="0" xfId="4"/>
    <xf numFmtId="0" fontId="2" fillId="0" borderId="0" xfId="4" applyFont="1"/>
    <xf numFmtId="0" fontId="19" fillId="0" borderId="0" xfId="6"/>
    <xf numFmtId="0" fontId="1" fillId="0" borderId="1" xfId="6" applyFont="1" applyBorder="1" applyAlignment="1">
      <alignment horizontal="center" vertical="top" wrapText="1"/>
    </xf>
    <xf numFmtId="0" fontId="3" fillId="0" borderId="1" xfId="1" applyFont="1" applyBorder="1" applyAlignment="1">
      <alignment horizontal="center" vertical="top" wrapText="1"/>
    </xf>
    <xf numFmtId="0" fontId="0" fillId="0" borderId="1" xfId="6" applyFont="1" applyBorder="1" applyAlignment="1">
      <alignment horizontal="left" vertical="center"/>
    </xf>
    <xf numFmtId="0" fontId="0" fillId="0" borderId="1" xfId="6" applyFont="1" applyBorder="1" applyAlignment="1">
      <alignment horizontal="center" vertical="center"/>
    </xf>
    <xf numFmtId="1" fontId="0" fillId="0" borderId="1" xfId="6" applyNumberFormat="1" applyFont="1" applyBorder="1" applyAlignment="1">
      <alignment horizontal="center" vertical="center"/>
    </xf>
    <xf numFmtId="1" fontId="19" fillId="0" borderId="1" xfId="6" applyNumberFormat="1" applyBorder="1" applyAlignment="1">
      <alignment horizontal="center" vertical="center"/>
    </xf>
    <xf numFmtId="165" fontId="0" fillId="0" borderId="1" xfId="2" applyNumberFormat="1" applyFont="1" applyBorder="1" applyAlignment="1">
      <alignment horizontal="right" vertical="center"/>
    </xf>
    <xf numFmtId="0" fontId="1" fillId="0" borderId="1" xfId="6" applyFont="1" applyBorder="1" applyAlignment="1">
      <alignment horizontal="center" vertical="center"/>
    </xf>
    <xf numFmtId="0" fontId="19" fillId="0" borderId="1" xfId="6" applyBorder="1" applyAlignment="1">
      <alignment horizontal="center" vertical="center"/>
    </xf>
    <xf numFmtId="1" fontId="4" fillId="0" borderId="1" xfId="6" applyNumberFormat="1" applyFont="1" applyBorder="1" applyAlignment="1">
      <alignment horizontal="center" vertical="center"/>
    </xf>
    <xf numFmtId="0" fontId="2" fillId="0" borderId="1" xfId="4" applyFont="1" applyBorder="1" applyAlignment="1">
      <alignment horizontal="center" vertical="center"/>
    </xf>
    <xf numFmtId="1" fontId="2" fillId="0" borderId="0" xfId="4" applyNumberFormat="1"/>
    <xf numFmtId="0" fontId="2" fillId="0" borderId="0" xfId="4" applyAlignment="1">
      <alignment wrapText="1"/>
    </xf>
    <xf numFmtId="43" fontId="2" fillId="0" borderId="0" xfId="4" applyNumberFormat="1"/>
    <xf numFmtId="0" fontId="5" fillId="0" borderId="0" xfId="4" applyFont="1"/>
    <xf numFmtId="0" fontId="0" fillId="0" borderId="0" xfId="0" applyAlignment="1">
      <alignment vertical="top"/>
    </xf>
    <xf numFmtId="14" fontId="0" fillId="0" borderId="0" xfId="0" applyNumberFormat="1" applyAlignment="1">
      <alignment vertical="top"/>
    </xf>
    <xf numFmtId="0" fontId="2" fillId="0" borderId="0" xfId="3"/>
    <xf numFmtId="0" fontId="7" fillId="0" borderId="1" xfId="0" applyFont="1" applyBorder="1" applyAlignment="1">
      <alignment vertical="top"/>
    </xf>
    <xf numFmtId="0" fontId="7" fillId="0" borderId="4" xfId="0" applyFont="1" applyFill="1" applyBorder="1" applyAlignment="1">
      <alignment vertical="top"/>
    </xf>
    <xf numFmtId="0" fontId="7" fillId="0" borderId="1" xfId="0" applyFont="1" applyFill="1" applyBorder="1" applyAlignment="1">
      <alignment horizontal="left" vertical="top"/>
    </xf>
    <xf numFmtId="0" fontId="7" fillId="0" borderId="1" xfId="0" applyFont="1" applyFill="1" applyBorder="1" applyAlignment="1">
      <alignment vertical="top" wrapText="1"/>
    </xf>
    <xf numFmtId="0" fontId="7" fillId="0" borderId="1" xfId="0" applyFont="1" applyFill="1" applyBorder="1" applyAlignment="1">
      <alignment vertical="top"/>
    </xf>
    <xf numFmtId="0" fontId="7" fillId="3" borderId="1" xfId="0" applyFont="1" applyFill="1" applyBorder="1" applyAlignment="1">
      <alignment vertical="top"/>
    </xf>
    <xf numFmtId="0" fontId="12" fillId="0" borderId="15" xfId="5" applyFont="1" applyFill="1" applyBorder="1" applyAlignment="1" applyProtection="1">
      <alignment horizontal="center" vertical="top"/>
      <protection locked="0"/>
    </xf>
    <xf numFmtId="0" fontId="12" fillId="0" borderId="4" xfId="5" applyFont="1" applyFill="1" applyBorder="1" applyAlignment="1" applyProtection="1">
      <alignment horizontal="center" vertical="top"/>
      <protection locked="0"/>
    </xf>
    <xf numFmtId="0" fontId="12" fillId="0" borderId="1" xfId="5" applyFont="1" applyFill="1" applyBorder="1" applyAlignment="1" applyProtection="1">
      <alignment horizontal="center" vertical="top"/>
      <protection locked="0"/>
    </xf>
    <xf numFmtId="0" fontId="12" fillId="0" borderId="1" xfId="5" applyFont="1" applyBorder="1" applyAlignment="1" applyProtection="1">
      <alignment horizontal="center" vertical="top" wrapText="1"/>
      <protection locked="0"/>
    </xf>
    <xf numFmtId="0" fontId="12" fillId="0" borderId="1" xfId="5" applyFont="1" applyBorder="1" applyAlignment="1" applyProtection="1">
      <alignment horizontal="center" wrapText="1"/>
      <protection locked="0"/>
    </xf>
    <xf numFmtId="1" fontId="12" fillId="0" borderId="1" xfId="5" applyNumberFormat="1" applyFont="1" applyBorder="1" applyAlignment="1" applyProtection="1">
      <alignment horizontal="center" wrapText="1"/>
      <protection locked="0"/>
    </xf>
    <xf numFmtId="0" fontId="13" fillId="0" borderId="0" xfId="5" applyFont="1" applyFill="1" applyBorder="1" applyProtection="1">
      <protection hidden="1"/>
    </xf>
    <xf numFmtId="0" fontId="13" fillId="0" borderId="0" xfId="5" applyFont="1" applyBorder="1" applyProtection="1">
      <protection hidden="1"/>
    </xf>
    <xf numFmtId="0" fontId="14" fillId="0" borderId="0" xfId="0" applyFont="1" applyFill="1" applyBorder="1" applyProtection="1">
      <protection hidden="1"/>
    </xf>
    <xf numFmtId="0" fontId="13" fillId="0" borderId="0" xfId="5" applyFont="1" applyBorder="1"/>
    <xf numFmtId="0" fontId="14" fillId="0" borderId="0" xfId="0" applyNumberFormat="1" applyFont="1" applyBorder="1" applyProtection="1">
      <protection hidden="1"/>
    </xf>
    <xf numFmtId="1" fontId="0" fillId="0" borderId="0" xfId="0" applyNumberFormat="1" applyBorder="1"/>
    <xf numFmtId="1" fontId="0" fillId="0" borderId="0" xfId="0" applyNumberFormat="1" applyBorder="1" applyAlignment="1">
      <alignment horizontal="right"/>
    </xf>
    <xf numFmtId="0" fontId="12" fillId="0" borderId="21" xfId="5" applyFont="1" applyBorder="1" applyAlignment="1" applyProtection="1">
      <alignment horizontal="center" wrapText="1"/>
      <protection locked="0"/>
    </xf>
    <xf numFmtId="1" fontId="16" fillId="0" borderId="1" xfId="0" applyNumberFormat="1"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1" fontId="17" fillId="0" borderId="1" xfId="0" applyNumberFormat="1" applyFont="1" applyFill="1" applyBorder="1" applyAlignment="1">
      <alignment horizontal="center" vertical="center" wrapText="1"/>
    </xf>
    <xf numFmtId="1" fontId="0" fillId="0" borderId="0" xfId="0" applyNumberFormat="1"/>
    <xf numFmtId="0" fontId="1" fillId="0" borderId="0" xfId="0" applyFont="1" applyAlignment="1"/>
    <xf numFmtId="0" fontId="1" fillId="0" borderId="0" xfId="0" applyFont="1"/>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7" fillId="0" borderId="9" xfId="0" applyFont="1" applyFill="1" applyBorder="1" applyAlignment="1">
      <alignment horizontal="left" vertical="top"/>
    </xf>
    <xf numFmtId="0" fontId="7" fillId="0" borderId="10" xfId="0" applyFont="1" applyFill="1" applyBorder="1" applyAlignment="1">
      <alignment horizontal="left" vertical="top"/>
    </xf>
    <xf numFmtId="0" fontId="7" fillId="0" borderId="2" xfId="0" applyFont="1" applyFill="1" applyBorder="1" applyAlignment="1">
      <alignment horizontal="left" vertical="top"/>
    </xf>
    <xf numFmtId="0" fontId="7" fillId="0" borderId="11" xfId="0" applyFont="1" applyFill="1" applyBorder="1" applyAlignment="1">
      <alignment horizontal="left" vertical="top"/>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22" xfId="0" applyFont="1" applyBorder="1" applyAlignment="1">
      <alignment horizontal="center" vertical="top" wrapText="1"/>
    </xf>
    <xf numFmtId="0" fontId="6" fillId="0" borderId="0" xfId="0" applyFont="1" applyBorder="1" applyAlignment="1">
      <alignment horizontal="center" vertical="top" wrapText="1"/>
    </xf>
    <xf numFmtId="0" fontId="6" fillId="0" borderId="24" xfId="0" applyFont="1" applyBorder="1" applyAlignment="1">
      <alignment horizontal="center" vertical="top" wrapText="1"/>
    </xf>
    <xf numFmtId="0" fontId="6" fillId="0" borderId="10" xfId="0" applyFont="1" applyBorder="1" applyAlignment="1">
      <alignment horizontal="center" vertical="top"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15" fillId="0" borderId="7" xfId="0" applyFont="1" applyFill="1" applyBorder="1" applyAlignment="1">
      <alignment vertical="top" wrapText="1"/>
    </xf>
    <xf numFmtId="0" fontId="15" fillId="0" borderId="8" xfId="0" applyFont="1" applyFill="1" applyBorder="1" applyAlignment="1">
      <alignment vertical="top" wrapText="1"/>
    </xf>
    <xf numFmtId="0" fontId="15" fillId="0" borderId="9" xfId="0" applyFont="1" applyFill="1" applyBorder="1" applyAlignment="1">
      <alignment vertical="top" wrapText="1"/>
    </xf>
    <xf numFmtId="0" fontId="15" fillId="0" borderId="22" xfId="0" applyFont="1" applyFill="1" applyBorder="1" applyAlignment="1">
      <alignment vertical="top" wrapText="1"/>
    </xf>
    <xf numFmtId="0" fontId="15" fillId="0" borderId="0" xfId="0" applyFont="1" applyFill="1" applyBorder="1" applyAlignment="1">
      <alignment vertical="top" wrapText="1"/>
    </xf>
    <xf numFmtId="0" fontId="15" fillId="0" borderId="24" xfId="0" applyFont="1" applyFill="1" applyBorder="1" applyAlignment="1">
      <alignment vertical="top" wrapText="1"/>
    </xf>
    <xf numFmtId="9" fontId="12" fillId="3" borderId="1" xfId="5" applyNumberFormat="1" applyFont="1" applyFill="1" applyBorder="1" applyAlignment="1" applyProtection="1">
      <alignment horizontal="center" vertical="center" wrapText="1"/>
      <protection hidden="1"/>
    </xf>
    <xf numFmtId="9" fontId="12" fillId="3" borderId="21" xfId="5" applyNumberFormat="1" applyFont="1" applyFill="1" applyBorder="1" applyAlignment="1" applyProtection="1">
      <alignment horizontal="center" vertical="center" wrapText="1"/>
      <protection hidden="1"/>
    </xf>
    <xf numFmtId="9" fontId="12" fillId="3" borderId="18" xfId="5" applyNumberFormat="1" applyFont="1" applyFill="1" applyBorder="1" applyAlignment="1" applyProtection="1">
      <alignment horizontal="center" vertical="center" wrapText="1"/>
      <protection hidden="1"/>
    </xf>
    <xf numFmtId="9" fontId="12" fillId="3" borderId="23" xfId="5" applyNumberFormat="1" applyFont="1" applyFill="1" applyBorder="1" applyAlignment="1" applyProtection="1">
      <alignment horizontal="center" vertical="center" wrapText="1"/>
      <protection hidden="1"/>
    </xf>
    <xf numFmtId="1" fontId="17" fillId="0" borderId="4" xfId="0" applyNumberFormat="1" applyFont="1" applyFill="1" applyBorder="1" applyAlignment="1">
      <alignment horizontal="center" vertical="center" wrapText="1"/>
    </xf>
    <xf numFmtId="1" fontId="17" fillId="0" borderId="5" xfId="0" applyNumberFormat="1" applyFont="1" applyFill="1" applyBorder="1" applyAlignment="1">
      <alignment horizontal="center" vertical="center" wrapText="1"/>
    </xf>
    <xf numFmtId="1" fontId="17" fillId="0" borderId="6"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6" fillId="0" borderId="7" xfId="3" applyFont="1" applyBorder="1" applyAlignment="1">
      <alignment horizontal="left" vertical="top" wrapText="1"/>
    </xf>
    <xf numFmtId="0" fontId="6" fillId="0" borderId="8" xfId="3" applyFont="1" applyBorder="1" applyAlignment="1">
      <alignment horizontal="left" vertical="top" wrapText="1"/>
    </xf>
    <xf numFmtId="0" fontId="6" fillId="0" borderId="9" xfId="3" applyFont="1" applyBorder="1" applyAlignment="1">
      <alignment horizontal="left" vertical="top" wrapText="1"/>
    </xf>
    <xf numFmtId="0" fontId="7" fillId="0" borderId="4"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1" fontId="16" fillId="0" borderId="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6" fillId="0" borderId="7" xfId="0" applyNumberFormat="1" applyFont="1" applyFill="1" applyBorder="1" applyAlignment="1">
      <alignment horizontal="center" vertical="center" wrapText="1"/>
    </xf>
    <xf numFmtId="1" fontId="16" fillId="0" borderId="8" xfId="0" applyNumberFormat="1" applyFont="1" applyFill="1" applyBorder="1" applyAlignment="1">
      <alignment horizontal="center" vertical="center" wrapText="1"/>
    </xf>
    <xf numFmtId="1" fontId="16" fillId="0" borderId="9" xfId="0" applyNumberFormat="1" applyFont="1" applyFill="1" applyBorder="1" applyAlignment="1">
      <alignment horizontal="center" vertical="center" wrapText="1"/>
    </xf>
    <xf numFmtId="0" fontId="7" fillId="0" borderId="1" xfId="0" applyFont="1" applyFill="1" applyBorder="1" applyAlignment="1">
      <alignment horizontal="center" vertical="top"/>
    </xf>
    <xf numFmtId="1" fontId="7" fillId="0" borderId="1" xfId="0" applyNumberFormat="1" applyFont="1" applyFill="1" applyBorder="1" applyAlignment="1">
      <alignment horizontal="center" vertical="top"/>
    </xf>
    <xf numFmtId="0" fontId="6" fillId="0" borderId="1" xfId="0" applyFont="1" applyFill="1" applyBorder="1" applyAlignment="1">
      <alignment horizontal="center" vertical="top"/>
    </xf>
    <xf numFmtId="1" fontId="6" fillId="0" borderId="1" xfId="0" applyNumberFormat="1" applyFont="1" applyFill="1" applyBorder="1" applyAlignment="1">
      <alignment horizontal="center" vertical="top"/>
    </xf>
    <xf numFmtId="0" fontId="6" fillId="0" borderId="4" xfId="0" applyFont="1" applyFill="1" applyBorder="1" applyAlignment="1">
      <alignment horizontal="left" vertical="top"/>
    </xf>
    <xf numFmtId="0" fontId="6" fillId="0" borderId="5" xfId="0" applyFont="1" applyFill="1" applyBorder="1" applyAlignment="1">
      <alignment horizontal="left" vertical="top"/>
    </xf>
    <xf numFmtId="0" fontId="6" fillId="0" borderId="6" xfId="0" applyFont="1" applyFill="1" applyBorder="1" applyAlignment="1">
      <alignment horizontal="left" vertical="top"/>
    </xf>
    <xf numFmtId="3" fontId="7" fillId="3" borderId="4" xfId="0" applyNumberFormat="1" applyFont="1" applyFill="1" applyBorder="1" applyAlignment="1">
      <alignment horizontal="left" vertical="top"/>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3" fontId="6" fillId="3" borderId="4" xfId="0" applyNumberFormat="1" applyFont="1" applyFill="1" applyBorder="1" applyAlignment="1">
      <alignment horizontal="left" vertical="top"/>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12" fillId="0" borderId="15" xfId="5" applyFont="1" applyFill="1" applyBorder="1" applyAlignment="1" applyProtection="1">
      <alignment horizontal="center" vertical="top" wrapText="1"/>
      <protection locked="0"/>
    </xf>
    <xf numFmtId="0" fontId="12" fillId="0" borderId="4" xfId="5" applyFont="1" applyFill="1" applyBorder="1" applyAlignment="1" applyProtection="1">
      <alignment horizontal="center" vertical="top" wrapText="1"/>
      <protection locked="0"/>
    </xf>
    <xf numFmtId="0" fontId="12" fillId="0" borderId="19" xfId="5" applyFont="1" applyFill="1" applyBorder="1" applyAlignment="1" applyProtection="1">
      <alignment horizontal="center" vertical="top" wrapText="1"/>
      <protection locked="0"/>
    </xf>
    <xf numFmtId="0" fontId="12" fillId="0" borderId="20" xfId="5" applyFont="1" applyFill="1" applyBorder="1" applyAlignment="1" applyProtection="1">
      <alignment horizontal="center" vertical="top" wrapText="1"/>
      <protection locked="0"/>
    </xf>
    <xf numFmtId="0" fontId="12" fillId="0" borderId="15" xfId="5" applyFont="1" applyFill="1" applyBorder="1" applyAlignment="1" applyProtection="1">
      <alignment horizontal="center" vertical="top"/>
      <protection locked="0"/>
    </xf>
    <xf numFmtId="0" fontId="12" fillId="0" borderId="4" xfId="5" applyFont="1" applyFill="1" applyBorder="1" applyAlignment="1" applyProtection="1">
      <alignment horizontal="center" vertical="top"/>
      <protection locked="0"/>
    </xf>
    <xf numFmtId="0" fontId="11" fillId="0" borderId="12" xfId="5" applyFont="1" applyFill="1" applyBorder="1" applyAlignment="1" applyProtection="1">
      <alignment horizontal="center" vertical="top" wrapText="1"/>
      <protection locked="0"/>
    </xf>
    <xf numFmtId="0" fontId="11" fillId="0" borderId="13" xfId="5" applyFont="1" applyFill="1" applyBorder="1" applyAlignment="1" applyProtection="1">
      <alignment horizontal="center" vertical="top" wrapText="1"/>
      <protection locked="0"/>
    </xf>
    <xf numFmtId="0" fontId="11" fillId="0" borderId="14" xfId="5" applyFont="1" applyFill="1" applyBorder="1" applyAlignment="1" applyProtection="1">
      <alignment horizontal="left" vertical="top" wrapText="1"/>
      <protection locked="0"/>
    </xf>
    <xf numFmtId="0" fontId="11" fillId="0" borderId="17" xfId="5" applyFont="1" applyFill="1" applyBorder="1" applyAlignment="1" applyProtection="1">
      <alignment horizontal="left" vertical="top" wrapText="1"/>
      <protection locked="0"/>
    </xf>
    <xf numFmtId="0" fontId="12" fillId="0" borderId="1" xfId="5" applyFont="1" applyFill="1" applyBorder="1" applyAlignment="1" applyProtection="1">
      <alignment horizontal="center" vertical="top"/>
      <protection locked="0"/>
    </xf>
    <xf numFmtId="0" fontId="12" fillId="0" borderId="18" xfId="5" applyFont="1" applyFill="1" applyBorder="1" applyAlignment="1" applyProtection="1">
      <alignment horizontal="center" vertical="top"/>
      <protection locked="0"/>
    </xf>
    <xf numFmtId="0" fontId="11" fillId="0" borderId="15" xfId="5" applyFont="1" applyBorder="1" applyAlignment="1" applyProtection="1">
      <alignment horizontal="left" vertical="top"/>
      <protection locked="0"/>
    </xf>
    <xf numFmtId="0" fontId="11" fillId="0" borderId="4" xfId="5" applyFont="1" applyBorder="1" applyAlignment="1" applyProtection="1">
      <alignment horizontal="left" vertical="top"/>
      <protection locked="0"/>
    </xf>
    <xf numFmtId="0" fontId="11" fillId="0" borderId="1" xfId="5" applyFont="1" applyFill="1" applyBorder="1" applyAlignment="1" applyProtection="1">
      <alignment horizontal="left" vertical="top" wrapText="1"/>
      <protection locked="0"/>
    </xf>
    <xf numFmtId="0" fontId="11" fillId="0" borderId="18" xfId="5" applyFont="1" applyFill="1" applyBorder="1" applyAlignment="1" applyProtection="1">
      <alignment horizontal="left" vertical="top" wrapText="1"/>
      <protection locked="0"/>
    </xf>
    <xf numFmtId="0" fontId="12" fillId="0" borderId="16" xfId="5" applyFont="1" applyBorder="1" applyAlignment="1" applyProtection="1">
      <alignment horizontal="center" vertical="top" wrapText="1"/>
      <protection locked="0"/>
    </xf>
    <xf numFmtId="0" fontId="12" fillId="0" borderId="5" xfId="5" applyFont="1" applyBorder="1" applyAlignment="1" applyProtection="1">
      <alignment horizontal="center" vertical="top" wrapText="1"/>
      <protection locked="0"/>
    </xf>
    <xf numFmtId="0" fontId="12" fillId="0" borderId="1" xfId="5" applyFont="1" applyBorder="1" applyAlignment="1" applyProtection="1">
      <alignment horizontal="center" vertical="top" wrapText="1"/>
      <protection locked="0"/>
    </xf>
    <xf numFmtId="0" fontId="12" fillId="0" borderId="18" xfId="5" applyFont="1" applyBorder="1" applyAlignment="1" applyProtection="1">
      <alignment horizontal="center" vertical="top" wrapText="1"/>
      <protection locked="0"/>
    </xf>
    <xf numFmtId="0" fontId="6" fillId="0" borderId="4" xfId="0" applyFont="1" applyFill="1" applyBorder="1" applyAlignment="1">
      <alignment vertical="top"/>
    </xf>
    <xf numFmtId="0" fontId="6" fillId="0" borderId="5" xfId="0" applyFont="1" applyFill="1" applyBorder="1" applyAlignment="1">
      <alignment vertical="top"/>
    </xf>
    <xf numFmtId="0" fontId="6" fillId="0" borderId="6" xfId="0" applyFont="1" applyFill="1" applyBorder="1" applyAlignment="1">
      <alignment vertical="top"/>
    </xf>
    <xf numFmtId="0" fontId="8" fillId="0" borderId="4"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7" fillId="0" borderId="4" xfId="0" applyFont="1" applyFill="1" applyBorder="1" applyAlignment="1">
      <alignment horizontal="center" vertical="top"/>
    </xf>
    <xf numFmtId="0" fontId="7" fillId="0" borderId="6" xfId="0" applyFont="1" applyFill="1" applyBorder="1" applyAlignment="1">
      <alignment horizontal="center" vertical="top"/>
    </xf>
    <xf numFmtId="0" fontId="7" fillId="0" borderId="5" xfId="0" applyFont="1" applyFill="1" applyBorder="1" applyAlignment="1">
      <alignment horizontal="center" vertical="top"/>
    </xf>
    <xf numFmtId="0" fontId="7" fillId="0" borderId="1" xfId="0" applyFont="1" applyFill="1" applyBorder="1" applyAlignment="1">
      <alignment horizontal="left" vertical="top"/>
    </xf>
    <xf numFmtId="14" fontId="7" fillId="0" borderId="1" xfId="0" applyNumberFormat="1" applyFont="1" applyFill="1" applyBorder="1" applyAlignment="1">
      <alignment horizontal="center" vertical="top"/>
    </xf>
    <xf numFmtId="0" fontId="8" fillId="0" borderId="1" xfId="0" applyFont="1" applyFill="1" applyBorder="1" applyAlignment="1">
      <alignment horizontal="center" vertical="top"/>
    </xf>
    <xf numFmtId="0" fontId="10" fillId="0" borderId="1" xfId="0" applyFont="1" applyBorder="1"/>
    <xf numFmtId="0" fontId="8" fillId="0" borderId="4" xfId="0" applyFont="1" applyFill="1" applyBorder="1" applyAlignment="1">
      <alignment horizontal="left" vertical="top"/>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9" fillId="0" borderId="4" xfId="1" applyFill="1" applyBorder="1" applyAlignment="1">
      <alignment horizontal="center" vertical="top"/>
    </xf>
    <xf numFmtId="0" fontId="8" fillId="0" borderId="4" xfId="0" applyFont="1" applyFill="1" applyBorder="1" applyAlignment="1">
      <alignment horizontal="center" vertical="top"/>
    </xf>
    <xf numFmtId="0" fontId="8" fillId="0" borderId="6" xfId="0" applyFont="1" applyFill="1" applyBorder="1" applyAlignment="1">
      <alignment horizontal="center" vertical="top"/>
    </xf>
    <xf numFmtId="0" fontId="7" fillId="0" borderId="4" xfId="0" applyFont="1" applyFill="1" applyBorder="1" applyAlignment="1">
      <alignment vertical="top"/>
    </xf>
    <xf numFmtId="0" fontId="7" fillId="0" borderId="5" xfId="0" applyFont="1" applyFill="1" applyBorder="1" applyAlignment="1">
      <alignment vertical="top"/>
    </xf>
    <xf numFmtId="0" fontId="7" fillId="0" borderId="6" xfId="0" applyFont="1" applyFill="1" applyBorder="1" applyAlignment="1">
      <alignment vertical="top"/>
    </xf>
    <xf numFmtId="0" fontId="7" fillId="0" borderId="1" xfId="0" applyFont="1" applyBorder="1" applyAlignment="1">
      <alignment horizontal="left" vertical="top"/>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1" xfId="0" applyFont="1" applyFill="1" applyBorder="1" applyAlignment="1">
      <alignment horizontal="center" vertical="top" wrapText="1"/>
    </xf>
    <xf numFmtId="0" fontId="8" fillId="0" borderId="1" xfId="0" applyFont="1" applyFill="1" applyBorder="1" applyAlignment="1">
      <alignment horizontal="left" vertical="top"/>
    </xf>
    <xf numFmtId="0" fontId="7" fillId="3" borderId="1" xfId="0" applyFont="1" applyFill="1" applyBorder="1" applyAlignment="1">
      <alignment horizontal="left" vertical="top"/>
    </xf>
    <xf numFmtId="0" fontId="6" fillId="0" borderId="4" xfId="0" applyFont="1" applyBorder="1" applyAlignment="1">
      <alignment horizontal="left" vertical="top"/>
    </xf>
    <xf numFmtId="0" fontId="7" fillId="0" borderId="1" xfId="0" applyFont="1" applyBorder="1" applyAlignment="1">
      <alignment horizontal="center" vertical="top"/>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14" fontId="7" fillId="0" borderId="4" xfId="0" applyNumberFormat="1" applyFont="1" applyBorder="1" applyAlignment="1">
      <alignment horizontal="left" vertical="top"/>
    </xf>
    <xf numFmtId="14" fontId="7" fillId="0" borderId="5" xfId="0" applyNumberFormat="1" applyFont="1" applyBorder="1" applyAlignment="1">
      <alignment horizontal="left" vertical="top"/>
    </xf>
    <xf numFmtId="14" fontId="7" fillId="0" borderId="6" xfId="0" applyNumberFormat="1" applyFont="1" applyBorder="1" applyAlignment="1">
      <alignment horizontal="left" vertical="top"/>
    </xf>
    <xf numFmtId="0" fontId="0" fillId="0" borderId="0" xfId="0" applyAlignment="1">
      <alignment horizontal="center" vertical="top" wrapText="1"/>
    </xf>
    <xf numFmtId="0" fontId="1" fillId="0" borderId="1" xfId="6" applyFont="1" applyBorder="1" applyAlignment="1">
      <alignment horizontal="left"/>
    </xf>
    <xf numFmtId="0" fontId="0" fillId="2" borderId="1" xfId="0" applyFill="1" applyBorder="1" applyAlignment="1">
      <alignment horizontal="center" wrapText="1"/>
    </xf>
    <xf numFmtId="0" fontId="1" fillId="0" borderId="1" xfId="0" applyFont="1" applyBorder="1" applyAlignment="1">
      <alignment horizontal="center"/>
    </xf>
    <xf numFmtId="0" fontId="6" fillId="0" borderId="1" xfId="0" applyFont="1" applyFill="1" applyBorder="1" applyAlignment="1">
      <alignment horizontal="left" vertical="top"/>
    </xf>
    <xf numFmtId="0" fontId="7" fillId="3" borderId="1" xfId="0" applyFont="1" applyFill="1" applyBorder="1" applyAlignment="1">
      <alignment horizontal="left" vertical="top" wrapText="1"/>
    </xf>
    <xf numFmtId="14" fontId="7" fillId="3" borderId="1" xfId="0" applyNumberFormat="1" applyFont="1" applyFill="1" applyBorder="1" applyAlignment="1">
      <alignment horizontal="left" vertical="top"/>
    </xf>
    <xf numFmtId="1" fontId="16" fillId="0" borderId="1" xfId="0" applyNumberFormat="1" applyFont="1" applyFill="1" applyBorder="1" applyAlignment="1">
      <alignment horizontal="center" vertical="top" wrapText="1"/>
    </xf>
  </cellXfs>
  <cellStyles count="7">
    <cellStyle name="Comma 2" xfId="2"/>
    <cellStyle name="Excel Built-in Normal" xfId="3"/>
    <cellStyle name="Excel Built-in Normal 2" xfId="4"/>
    <cellStyle name="Hyperlink" xfId="1" builtinId="8"/>
    <cellStyle name="Normal" xfId="0" builtinId="0"/>
    <cellStyle name="Normal 3" xfId="5"/>
    <cellStyle name="Normal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509269</xdr:colOff>
      <xdr:row>189</xdr:row>
      <xdr:rowOff>186935</xdr:rowOff>
    </xdr:from>
    <xdr:to>
      <xdr:col>7</xdr:col>
      <xdr:colOff>541002</xdr:colOff>
      <xdr:row>205</xdr:row>
      <xdr:rowOff>18935</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srcRect/>
        <a:stretch>
          <a:fillRect/>
        </a:stretch>
      </xdr:blipFill>
      <xdr:spPr>
        <a:xfrm>
          <a:off x="1089660" y="41037510"/>
          <a:ext cx="4156075" cy="2879725"/>
        </a:xfrm>
        <a:prstGeom prst="rect">
          <a:avLst/>
        </a:prstGeom>
        <a:ln>
          <a:solidFill>
            <a:schemeClr val="tx1"/>
          </a:solidFill>
        </a:ln>
      </xdr:spPr>
    </xdr:pic>
    <xdr:clientData/>
  </xdr:twoCellAnchor>
  <xdr:twoCellAnchor editAs="oneCell">
    <xdr:from>
      <xdr:col>1</xdr:col>
      <xdr:colOff>509269</xdr:colOff>
      <xdr:row>205</xdr:row>
      <xdr:rowOff>127950</xdr:rowOff>
    </xdr:from>
    <xdr:to>
      <xdr:col>7</xdr:col>
      <xdr:colOff>541002</xdr:colOff>
      <xdr:row>220</xdr:row>
      <xdr:rowOff>150450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srcRect/>
        <a:stretch>
          <a:fillRect/>
        </a:stretch>
      </xdr:blipFill>
      <xdr:spPr>
        <a:xfrm>
          <a:off x="1089660" y="44026455"/>
          <a:ext cx="4156075" cy="2879725"/>
        </a:xfrm>
        <a:prstGeom prst="rect">
          <a:avLst/>
        </a:prstGeom>
        <a:ln>
          <a:solidFill>
            <a:schemeClr val="tx1"/>
          </a:solidFill>
        </a:ln>
      </xdr:spPr>
    </xdr:pic>
    <xdr:clientData/>
  </xdr:twoCellAnchor>
  <xdr:twoCellAnchor>
    <xdr:from>
      <xdr:col>0</xdr:col>
      <xdr:colOff>196850</xdr:colOff>
      <xdr:row>144</xdr:row>
      <xdr:rowOff>114300</xdr:rowOff>
    </xdr:from>
    <xdr:to>
      <xdr:col>9</xdr:col>
      <xdr:colOff>349430</xdr:colOff>
      <xdr:row>178</xdr:row>
      <xdr:rowOff>99228</xdr:rowOff>
    </xdr:to>
    <xdr:grpSp>
      <xdr:nvGrpSpPr>
        <xdr:cNvPr id="2" name="Group 1"/>
        <xdr:cNvGrpSpPr/>
      </xdr:nvGrpSpPr>
      <xdr:grpSpPr>
        <a:xfrm>
          <a:off x="196850" y="31857950"/>
          <a:ext cx="6375580" cy="6246028"/>
          <a:chOff x="196850" y="31857950"/>
          <a:chExt cx="6375580" cy="6246028"/>
        </a:xfrm>
      </xdr:grpSpPr>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954117" y="35943978"/>
            <a:ext cx="1618313" cy="2160000"/>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67050" y="31857950"/>
            <a:ext cx="2966907" cy="39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514160" y="31857950"/>
            <a:ext cx="2966907" cy="396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205184" y="35943978"/>
            <a:ext cx="1618313" cy="2160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96850" y="35943978"/>
            <a:ext cx="2877714"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xdr:colOff>
      <xdr:row>3</xdr:row>
      <xdr:rowOff>0</xdr:rowOff>
    </xdr:from>
    <xdr:to>
      <xdr:col>10</xdr:col>
      <xdr:colOff>153564</xdr:colOff>
      <xdr:row>12</xdr:row>
      <xdr:rowOff>85500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200400" y="1143000"/>
          <a:ext cx="3153410" cy="1799590"/>
        </a:xfrm>
        <a:prstGeom prst="rect">
          <a:avLst/>
        </a:prstGeom>
        <a:ln>
          <a:solidFill>
            <a:schemeClr val="tx1"/>
          </a:solidFill>
        </a:ln>
      </xdr:spPr>
    </xdr:pic>
    <xdr:clientData/>
  </xdr:twoCellAnchor>
  <xdr:twoCellAnchor editAs="oneCell">
    <xdr:from>
      <xdr:col>10</xdr:col>
      <xdr:colOff>429544</xdr:colOff>
      <xdr:row>3</xdr:row>
      <xdr:rowOff>0</xdr:rowOff>
    </xdr:from>
    <xdr:to>
      <xdr:col>15</xdr:col>
      <xdr:colOff>583107</xdr:colOff>
      <xdr:row>12</xdr:row>
      <xdr:rowOff>85500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630035" y="1143000"/>
          <a:ext cx="3154045" cy="1799590"/>
        </a:xfrm>
        <a:prstGeom prst="rect">
          <a:avLst/>
        </a:prstGeom>
        <a:ln>
          <a:solidFill>
            <a:schemeClr val="tx1"/>
          </a:solidFill>
        </a:ln>
      </xdr:spPr>
    </xdr:pic>
    <xdr:clientData/>
  </xdr:twoCellAnchor>
  <xdr:twoCellAnchor editAs="oneCell">
    <xdr:from>
      <xdr:col>5</xdr:col>
      <xdr:colOff>0</xdr:colOff>
      <xdr:row>12</xdr:row>
      <xdr:rowOff>143100</xdr:rowOff>
    </xdr:from>
    <xdr:to>
      <xdr:col>10</xdr:col>
      <xdr:colOff>153563</xdr:colOff>
      <xdr:row>22</xdr:row>
      <xdr:rowOff>38100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3200400" y="3000375"/>
          <a:ext cx="3153410" cy="1800225"/>
        </a:xfrm>
        <a:prstGeom prst="rect">
          <a:avLst/>
        </a:prstGeom>
        <a:ln>
          <a:solidFill>
            <a:schemeClr val="tx1"/>
          </a:solidFill>
        </a:ln>
      </xdr:spPr>
    </xdr:pic>
    <xdr:clientData/>
  </xdr:twoCellAnchor>
  <xdr:twoCellAnchor editAs="oneCell">
    <xdr:from>
      <xdr:col>10</xdr:col>
      <xdr:colOff>429544</xdr:colOff>
      <xdr:row>12</xdr:row>
      <xdr:rowOff>143100</xdr:rowOff>
    </xdr:from>
    <xdr:to>
      <xdr:col>15</xdr:col>
      <xdr:colOff>583107</xdr:colOff>
      <xdr:row>22</xdr:row>
      <xdr:rowOff>38100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6630035" y="3000375"/>
          <a:ext cx="3154045" cy="180022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352425</xdr:colOff>
      <xdr:row>31</xdr:row>
      <xdr:rowOff>171450</xdr:rowOff>
    </xdr:to>
    <xdr:pic>
      <xdr:nvPicPr>
        <xdr:cNvPr id="3217" name="Picture 1">
          <a:extLst>
            <a:ext uri="{FF2B5EF4-FFF2-40B4-BE49-F238E27FC236}">
              <a16:creationId xmlns:a16="http://schemas.microsoft.com/office/drawing/2014/main" id="{00000000-0008-0000-0200-00009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1025" y="248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114300</xdr:rowOff>
    </xdr:from>
    <xdr:to>
      <xdr:col>6</xdr:col>
      <xdr:colOff>352425</xdr:colOff>
      <xdr:row>51</xdr:row>
      <xdr:rowOff>95250</xdr:rowOff>
    </xdr:to>
    <xdr:pic>
      <xdr:nvPicPr>
        <xdr:cNvPr id="3218" name="Picture 2">
          <a:extLst>
            <a:ext uri="{FF2B5EF4-FFF2-40B4-BE49-F238E27FC236}">
              <a16:creationId xmlns:a16="http://schemas.microsoft.com/office/drawing/2014/main" id="{00000000-0008-0000-0200-00009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581025" y="62198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561975</xdr:colOff>
      <xdr:row>13</xdr:row>
      <xdr:rowOff>0</xdr:rowOff>
    </xdr:from>
    <xdr:to>
      <xdr:col>16</xdr:col>
      <xdr:colOff>161925</xdr:colOff>
      <xdr:row>31</xdr:row>
      <xdr:rowOff>171450</xdr:rowOff>
    </xdr:to>
    <xdr:pic>
      <xdr:nvPicPr>
        <xdr:cNvPr id="3219" name="Picture 3">
          <a:extLst>
            <a:ext uri="{FF2B5EF4-FFF2-40B4-BE49-F238E27FC236}">
              <a16:creationId xmlns:a16="http://schemas.microsoft.com/office/drawing/2014/main" id="{00000000-0008-0000-0200-000093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7543800" y="2486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itvca3vEw6A2sJww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9"/>
  <sheetViews>
    <sheetView tabSelected="1" view="pageBreakPreview" zoomScaleNormal="100" workbookViewId="0">
      <selection activeCell="F9" sqref="F9:J9"/>
    </sheetView>
  </sheetViews>
  <sheetFormatPr defaultColWidth="9" defaultRowHeight="14.5"/>
  <cols>
    <col min="1" max="1" width="8.7265625" customWidth="1"/>
    <col min="2" max="3" width="14.453125" customWidth="1"/>
    <col min="4" max="4" width="7.26953125" customWidth="1"/>
    <col min="5" max="5" width="6.81640625" customWidth="1"/>
    <col min="6" max="6" width="9" customWidth="1"/>
    <col min="7" max="8" width="9.81640625" customWidth="1"/>
    <col min="9" max="10" width="8.7265625" customWidth="1"/>
    <col min="11" max="12" width="9.7265625" customWidth="1"/>
  </cols>
  <sheetData>
    <row r="1" spans="1:10" ht="43.9" customHeight="1">
      <c r="A1" s="192" t="s">
        <v>0</v>
      </c>
      <c r="B1" s="193"/>
      <c r="C1" s="193"/>
      <c r="D1" s="193"/>
      <c r="E1" s="193"/>
      <c r="F1" s="193"/>
      <c r="G1" s="193"/>
      <c r="H1" s="193"/>
      <c r="I1" s="193"/>
      <c r="J1" s="194"/>
    </row>
    <row r="2" spans="1:10">
      <c r="A2" s="195" t="s">
        <v>1</v>
      </c>
      <c r="B2" s="196"/>
      <c r="C2" s="196"/>
      <c r="D2" s="196"/>
      <c r="E2" s="196"/>
      <c r="F2" s="196"/>
      <c r="G2" s="196"/>
      <c r="H2" s="196"/>
      <c r="I2" s="196"/>
      <c r="J2" s="197"/>
    </row>
    <row r="3" spans="1:10">
      <c r="A3" s="60" t="s">
        <v>2</v>
      </c>
      <c r="B3" s="61"/>
      <c r="C3" s="61"/>
      <c r="D3" s="61"/>
      <c r="E3" s="62"/>
      <c r="F3" s="198" t="str">
        <f ca="1">TEXT(TODAY(),"DD/MM/YYYY")</f>
        <v>11/09/2025</v>
      </c>
      <c r="G3" s="199"/>
      <c r="H3" s="199"/>
      <c r="I3" s="199"/>
      <c r="J3" s="200"/>
    </row>
    <row r="4" spans="1:10">
      <c r="A4" s="60" t="s">
        <v>3</v>
      </c>
      <c r="B4" s="61"/>
      <c r="C4" s="61"/>
      <c r="D4" s="61"/>
      <c r="E4" s="62"/>
      <c r="F4" s="60" t="s">
        <v>4</v>
      </c>
      <c r="G4" s="61"/>
      <c r="H4" s="61"/>
      <c r="I4" s="61"/>
      <c r="J4" s="62"/>
    </row>
    <row r="5" spans="1:10">
      <c r="A5" s="60" t="s">
        <v>5</v>
      </c>
      <c r="B5" s="61"/>
      <c r="C5" s="61"/>
      <c r="D5" s="61"/>
      <c r="E5" s="62"/>
      <c r="F5" s="198">
        <v>45906</v>
      </c>
      <c r="G5" s="199"/>
      <c r="H5" s="199"/>
      <c r="I5" s="199"/>
      <c r="J5" s="200"/>
    </row>
    <row r="6" spans="1:10" ht="16.5" customHeight="1">
      <c r="A6" s="60" t="s">
        <v>6</v>
      </c>
      <c r="B6" s="61"/>
      <c r="C6" s="61"/>
      <c r="D6" s="61"/>
      <c r="E6" s="62"/>
      <c r="F6" s="63" t="s">
        <v>7</v>
      </c>
      <c r="G6" s="64"/>
      <c r="H6" s="64"/>
      <c r="I6" s="64"/>
      <c r="J6" s="65"/>
    </row>
    <row r="7" spans="1:10" ht="15" customHeight="1">
      <c r="A7" s="60" t="s">
        <v>8</v>
      </c>
      <c r="B7" s="61"/>
      <c r="C7" s="61"/>
      <c r="D7" s="61"/>
      <c r="E7" s="62"/>
      <c r="F7" s="63" t="s">
        <v>9</v>
      </c>
      <c r="G7" s="64"/>
      <c r="H7" s="64"/>
      <c r="I7" s="64"/>
      <c r="J7" s="65"/>
    </row>
    <row r="8" spans="1:10">
      <c r="A8" s="60" t="s">
        <v>10</v>
      </c>
      <c r="B8" s="61"/>
      <c r="C8" s="61"/>
      <c r="D8" s="61"/>
      <c r="E8" s="62"/>
      <c r="F8" s="190" t="s">
        <v>11</v>
      </c>
      <c r="G8" s="61"/>
      <c r="H8" s="61"/>
      <c r="I8" s="61"/>
      <c r="J8" s="62"/>
    </row>
    <row r="9" spans="1:10">
      <c r="A9" s="60" t="s">
        <v>12</v>
      </c>
      <c r="B9" s="61"/>
      <c r="C9" s="61"/>
      <c r="D9" s="61"/>
      <c r="E9" s="62"/>
      <c r="F9" s="60" t="s">
        <v>13</v>
      </c>
      <c r="G9" s="61"/>
      <c r="H9" s="61"/>
      <c r="I9" s="61"/>
      <c r="J9" s="62"/>
    </row>
    <row r="10" spans="1:10">
      <c r="A10" s="60" t="s">
        <v>14</v>
      </c>
      <c r="B10" s="61"/>
      <c r="C10" s="61"/>
      <c r="D10" s="61"/>
      <c r="E10" s="62"/>
      <c r="F10" s="60" t="s">
        <v>15</v>
      </c>
      <c r="G10" s="61"/>
      <c r="H10" s="61"/>
      <c r="I10" s="61"/>
      <c r="J10" s="62"/>
    </row>
    <row r="11" spans="1:10">
      <c r="A11" s="183" t="s">
        <v>16</v>
      </c>
      <c r="B11" s="183"/>
      <c r="C11" s="60" t="s">
        <v>17</v>
      </c>
      <c r="D11" s="61"/>
      <c r="E11" s="61"/>
      <c r="F11" s="61"/>
      <c r="G11" s="62"/>
      <c r="H11" s="34" t="s">
        <v>18</v>
      </c>
      <c r="I11" s="191" t="s">
        <v>19</v>
      </c>
      <c r="J11" s="191"/>
    </row>
    <row r="12" spans="1:10">
      <c r="A12" s="183" t="s">
        <v>20</v>
      </c>
      <c r="B12" s="183"/>
      <c r="C12" s="184" t="s">
        <v>21</v>
      </c>
      <c r="D12" s="185"/>
      <c r="E12" s="185"/>
      <c r="F12" s="185"/>
      <c r="G12" s="185"/>
      <c r="H12" s="185"/>
      <c r="I12" s="185"/>
      <c r="J12" s="186"/>
    </row>
    <row r="13" spans="1:10">
      <c r="A13" s="35" t="s">
        <v>22</v>
      </c>
      <c r="B13" s="126">
        <v>166</v>
      </c>
      <c r="C13" s="127"/>
      <c r="D13" s="128"/>
      <c r="E13" s="35" t="s">
        <v>23</v>
      </c>
      <c r="F13" s="36">
        <v>2</v>
      </c>
      <c r="G13" s="37" t="s">
        <v>24</v>
      </c>
      <c r="H13" s="187" t="s">
        <v>25</v>
      </c>
      <c r="I13" s="187"/>
      <c r="J13" s="187"/>
    </row>
    <row r="14" spans="1:10">
      <c r="A14" s="35" t="s">
        <v>26</v>
      </c>
      <c r="B14" s="126" t="s">
        <v>27</v>
      </c>
      <c r="C14" s="127"/>
      <c r="D14" s="127"/>
      <c r="E14" s="128"/>
      <c r="F14" s="38" t="s">
        <v>28</v>
      </c>
      <c r="G14" s="126" t="s">
        <v>29</v>
      </c>
      <c r="H14" s="127"/>
      <c r="I14" s="127"/>
      <c r="J14" s="128"/>
    </row>
    <row r="15" spans="1:10">
      <c r="A15" s="35" t="s">
        <v>30</v>
      </c>
      <c r="B15" s="126" t="s">
        <v>31</v>
      </c>
      <c r="C15" s="127"/>
      <c r="D15" s="127"/>
      <c r="E15" s="128"/>
      <c r="F15" s="38" t="s">
        <v>32</v>
      </c>
      <c r="G15" s="126" t="s">
        <v>33</v>
      </c>
      <c r="H15" s="127"/>
      <c r="I15" s="127"/>
      <c r="J15" s="128"/>
    </row>
    <row r="16" spans="1:10" ht="32.25" customHeight="1">
      <c r="A16" s="188" t="s">
        <v>34</v>
      </c>
      <c r="B16" s="188"/>
      <c r="C16" s="189" t="s">
        <v>35</v>
      </c>
      <c r="D16" s="189"/>
      <c r="E16" s="189"/>
      <c r="F16" s="176" t="s">
        <v>36</v>
      </c>
      <c r="G16" s="176"/>
      <c r="H16" s="133" t="s">
        <v>37</v>
      </c>
      <c r="I16" s="133"/>
      <c r="J16" s="134"/>
    </row>
    <row r="17" spans="1:10" ht="15" customHeight="1">
      <c r="A17" s="66" t="s">
        <v>38</v>
      </c>
      <c r="B17" s="67"/>
      <c r="C17" s="67"/>
      <c r="D17" s="67"/>
      <c r="E17" s="68"/>
      <c r="F17" s="72" t="s">
        <v>39</v>
      </c>
      <c r="G17" s="73"/>
      <c r="H17" s="73"/>
      <c r="I17" s="73"/>
      <c r="J17" s="74"/>
    </row>
    <row r="18" spans="1:10">
      <c r="A18" s="69"/>
      <c r="B18" s="70"/>
      <c r="C18" s="70"/>
      <c r="D18" s="70"/>
      <c r="E18" s="71"/>
      <c r="F18" s="75"/>
      <c r="G18" s="76"/>
      <c r="H18" s="76"/>
      <c r="I18" s="76"/>
      <c r="J18" s="77"/>
    </row>
    <row r="19" spans="1:10" ht="15" customHeight="1">
      <c r="A19" s="66" t="s">
        <v>40</v>
      </c>
      <c r="B19" s="67"/>
      <c r="C19" s="67"/>
      <c r="D19" s="67"/>
      <c r="E19" s="68"/>
      <c r="F19" s="66" t="s">
        <v>41</v>
      </c>
      <c r="G19" s="67"/>
      <c r="H19" s="67"/>
      <c r="I19" s="67"/>
      <c r="J19" s="68"/>
    </row>
    <row r="20" spans="1:10">
      <c r="A20" s="69"/>
      <c r="B20" s="70"/>
      <c r="C20" s="70"/>
      <c r="D20" s="70"/>
      <c r="E20" s="71"/>
      <c r="F20" s="69"/>
      <c r="G20" s="70"/>
      <c r="H20" s="70"/>
      <c r="I20" s="70"/>
      <c r="J20" s="71"/>
    </row>
    <row r="21" spans="1:10">
      <c r="A21" s="126" t="s">
        <v>42</v>
      </c>
      <c r="B21" s="127"/>
      <c r="C21" s="127"/>
      <c r="D21" s="127"/>
      <c r="E21" s="128"/>
      <c r="F21" s="180" t="s">
        <v>43</v>
      </c>
      <c r="G21" s="181"/>
      <c r="H21" s="181"/>
      <c r="I21" s="181"/>
      <c r="J21" s="182"/>
    </row>
    <row r="22" spans="1:10">
      <c r="A22" s="126" t="s">
        <v>44</v>
      </c>
      <c r="B22" s="127"/>
      <c r="C22" s="127"/>
      <c r="D22" s="127"/>
      <c r="E22" s="128"/>
      <c r="F22" s="180" t="s">
        <v>45</v>
      </c>
      <c r="G22" s="181"/>
      <c r="H22" s="181"/>
      <c r="I22" s="181"/>
      <c r="J22" s="182"/>
    </row>
    <row r="23" spans="1:10">
      <c r="A23" s="126" t="s">
        <v>46</v>
      </c>
      <c r="B23" s="127"/>
      <c r="C23" s="127"/>
      <c r="D23" s="127"/>
      <c r="E23" s="128"/>
      <c r="F23" s="180" t="s">
        <v>47</v>
      </c>
      <c r="G23" s="181"/>
      <c r="H23" s="181"/>
      <c r="I23" s="181"/>
      <c r="J23" s="182"/>
    </row>
    <row r="24" spans="1:10">
      <c r="A24" s="126" t="s">
        <v>48</v>
      </c>
      <c r="B24" s="127"/>
      <c r="C24" s="127"/>
      <c r="D24" s="127"/>
      <c r="E24" s="128"/>
      <c r="F24" s="180" t="s">
        <v>49</v>
      </c>
      <c r="G24" s="181"/>
      <c r="H24" s="181"/>
      <c r="I24" s="181"/>
      <c r="J24" s="182"/>
    </row>
    <row r="25" spans="1:10">
      <c r="A25" s="166" t="s">
        <v>50</v>
      </c>
      <c r="B25" s="167"/>
      <c r="C25" s="166" t="s">
        <v>51</v>
      </c>
      <c r="D25" s="167"/>
      <c r="E25" s="166" t="s">
        <v>52</v>
      </c>
      <c r="F25" s="167"/>
      <c r="G25" s="166" t="s">
        <v>53</v>
      </c>
      <c r="H25" s="167"/>
      <c r="I25" s="166" t="s">
        <v>54</v>
      </c>
      <c r="J25" s="167"/>
    </row>
    <row r="26" spans="1:10">
      <c r="A26" s="166" t="s">
        <v>55</v>
      </c>
      <c r="B26" s="167"/>
      <c r="C26" s="166" t="s">
        <v>56</v>
      </c>
      <c r="D26" s="167"/>
      <c r="E26" s="166" t="s">
        <v>56</v>
      </c>
      <c r="F26" s="167"/>
      <c r="G26" s="166" t="s">
        <v>56</v>
      </c>
      <c r="H26" s="167"/>
      <c r="I26" s="166" t="s">
        <v>56</v>
      </c>
      <c r="J26" s="167"/>
    </row>
    <row r="27" spans="1:10">
      <c r="A27" s="178" t="s">
        <v>57</v>
      </c>
      <c r="B27" s="179"/>
      <c r="C27" s="166" t="s">
        <v>58</v>
      </c>
      <c r="D27" s="167"/>
      <c r="E27" s="166" t="s">
        <v>59</v>
      </c>
      <c r="F27" s="167"/>
      <c r="G27" s="166" t="s">
        <v>26</v>
      </c>
      <c r="H27" s="167"/>
      <c r="I27" s="166" t="s">
        <v>59</v>
      </c>
      <c r="J27" s="167"/>
    </row>
    <row r="28" spans="1:10">
      <c r="A28" s="126" t="s">
        <v>60</v>
      </c>
      <c r="B28" s="127"/>
      <c r="C28" s="127"/>
      <c r="D28" s="127"/>
      <c r="E28" s="127"/>
      <c r="F28" s="127"/>
      <c r="G28" s="127"/>
      <c r="H28" s="127"/>
      <c r="I28" s="127"/>
      <c r="J28" s="128"/>
    </row>
    <row r="29" spans="1:10">
      <c r="A29" s="126" t="s">
        <v>61</v>
      </c>
      <c r="B29" s="127"/>
      <c r="C29" s="127"/>
      <c r="D29" s="127"/>
      <c r="E29" s="127"/>
      <c r="F29" s="127"/>
      <c r="G29" s="127"/>
      <c r="H29" s="127"/>
      <c r="I29" s="127"/>
      <c r="J29" s="128"/>
    </row>
    <row r="30" spans="1:10">
      <c r="A30" s="126" t="s">
        <v>62</v>
      </c>
      <c r="B30" s="128"/>
      <c r="C30" s="166" t="s">
        <v>63</v>
      </c>
      <c r="D30" s="167"/>
      <c r="E30" s="166">
        <v>19.227029999999999</v>
      </c>
      <c r="F30" s="167"/>
      <c r="G30" s="166" t="s">
        <v>64</v>
      </c>
      <c r="H30" s="167"/>
      <c r="I30" s="166">
        <v>73.134647200000003</v>
      </c>
      <c r="J30" s="167"/>
    </row>
    <row r="31" spans="1:10">
      <c r="A31" s="126" t="s">
        <v>65</v>
      </c>
      <c r="B31" s="128"/>
      <c r="C31" s="177" t="s">
        <v>66</v>
      </c>
      <c r="D31" s="168"/>
      <c r="E31" s="168"/>
      <c r="F31" s="168"/>
      <c r="G31" s="168"/>
      <c r="H31" s="168"/>
      <c r="I31" s="168"/>
      <c r="J31" s="167"/>
    </row>
    <row r="32" spans="1:10">
      <c r="A32" s="120" t="s">
        <v>67</v>
      </c>
      <c r="B32" s="121"/>
      <c r="C32" s="121"/>
      <c r="D32" s="121"/>
      <c r="E32" s="121"/>
      <c r="F32" s="121"/>
      <c r="G32" s="121"/>
      <c r="H32" s="121"/>
      <c r="I32" s="121"/>
      <c r="J32" s="122"/>
    </row>
    <row r="33" spans="1:10" ht="15" customHeight="1">
      <c r="A33" s="66" t="s">
        <v>68</v>
      </c>
      <c r="B33" s="67"/>
      <c r="C33" s="67"/>
      <c r="D33" s="67"/>
      <c r="E33" s="67"/>
      <c r="F33" s="67"/>
      <c r="G33" s="67"/>
      <c r="H33" s="67"/>
      <c r="I33" s="67"/>
      <c r="J33" s="68"/>
    </row>
    <row r="34" spans="1:10">
      <c r="A34" s="69"/>
      <c r="B34" s="70"/>
      <c r="C34" s="70"/>
      <c r="D34" s="70"/>
      <c r="E34" s="70"/>
      <c r="F34" s="70"/>
      <c r="G34" s="70"/>
      <c r="H34" s="70"/>
      <c r="I34" s="70"/>
      <c r="J34" s="71"/>
    </row>
    <row r="35" spans="1:10" ht="16.5" customHeight="1">
      <c r="A35" s="126" t="s">
        <v>69</v>
      </c>
      <c r="B35" s="127"/>
      <c r="C35" s="127"/>
      <c r="D35" s="127"/>
      <c r="E35" s="128"/>
      <c r="F35" s="132">
        <v>5285</v>
      </c>
      <c r="G35" s="133"/>
      <c r="H35" s="133"/>
      <c r="I35" s="133"/>
      <c r="J35" s="134"/>
    </row>
    <row r="36" spans="1:10">
      <c r="A36" s="126" t="s">
        <v>70</v>
      </c>
      <c r="B36" s="127"/>
      <c r="C36" s="127"/>
      <c r="D36" s="127"/>
      <c r="E36" s="128"/>
      <c r="F36" s="126">
        <v>1</v>
      </c>
      <c r="G36" s="127"/>
      <c r="H36" s="127"/>
      <c r="I36" s="127"/>
      <c r="J36" s="128"/>
    </row>
    <row r="37" spans="1:10">
      <c r="A37" s="126" t="s">
        <v>71</v>
      </c>
      <c r="B37" s="127"/>
      <c r="C37" s="127"/>
      <c r="D37" s="127"/>
      <c r="E37" s="128"/>
      <c r="F37" s="126">
        <v>0</v>
      </c>
      <c r="G37" s="127"/>
      <c r="H37" s="127"/>
      <c r="I37" s="127"/>
      <c r="J37" s="128"/>
    </row>
    <row r="38" spans="1:10">
      <c r="A38" s="126" t="s">
        <v>72</v>
      </c>
      <c r="B38" s="127"/>
      <c r="C38" s="127"/>
      <c r="D38" s="127"/>
      <c r="E38" s="128"/>
      <c r="F38" s="126">
        <v>1</v>
      </c>
      <c r="G38" s="127"/>
      <c r="H38" s="127"/>
      <c r="I38" s="127"/>
      <c r="J38" s="128"/>
    </row>
    <row r="39" spans="1:10">
      <c r="A39" s="126" t="s">
        <v>73</v>
      </c>
      <c r="B39" s="127"/>
      <c r="C39" s="127"/>
      <c r="D39" s="127"/>
      <c r="E39" s="128"/>
      <c r="F39" s="126">
        <v>4357.9399999999996</v>
      </c>
      <c r="G39" s="127"/>
      <c r="H39" s="127"/>
      <c r="I39" s="127"/>
      <c r="J39" s="128"/>
    </row>
    <row r="40" spans="1:10">
      <c r="A40" s="126" t="s">
        <v>74</v>
      </c>
      <c r="B40" s="127"/>
      <c r="C40" s="127"/>
      <c r="D40" s="127"/>
      <c r="E40" s="128"/>
      <c r="F40" s="126" t="s">
        <v>75</v>
      </c>
      <c r="G40" s="127"/>
      <c r="H40" s="127"/>
      <c r="I40" s="127"/>
      <c r="J40" s="128"/>
    </row>
    <row r="41" spans="1:10">
      <c r="A41" s="205" t="s">
        <v>76</v>
      </c>
      <c r="B41" s="205"/>
      <c r="C41" s="205"/>
      <c r="D41" s="205"/>
      <c r="E41" s="205"/>
      <c r="F41" s="205"/>
      <c r="G41" s="205"/>
      <c r="H41" s="205"/>
      <c r="I41" s="205"/>
      <c r="J41" s="205"/>
    </row>
    <row r="42" spans="1:10" ht="16.5" customHeight="1">
      <c r="A42" s="176" t="s">
        <v>77</v>
      </c>
      <c r="B42" s="176"/>
      <c r="C42" s="189" t="str">
        <f>C11</f>
        <v>KDMP/NRB/BP/KB/2013-14/68/339</v>
      </c>
      <c r="D42" s="189"/>
      <c r="E42" s="189"/>
      <c r="F42" s="189"/>
      <c r="G42" s="39" t="s">
        <v>18</v>
      </c>
      <c r="H42" s="189" t="str">
        <f>I11</f>
        <v>06/01/2017.</v>
      </c>
      <c r="I42" s="189"/>
      <c r="J42" s="189"/>
    </row>
    <row r="43" spans="1:10">
      <c r="A43" s="176" t="s">
        <v>78</v>
      </c>
      <c r="B43" s="176"/>
      <c r="C43" s="189" t="s">
        <v>17</v>
      </c>
      <c r="D43" s="189"/>
      <c r="E43" s="189"/>
      <c r="F43" s="189"/>
      <c r="G43" s="39" t="s">
        <v>18</v>
      </c>
      <c r="H43" s="189" t="s">
        <v>19</v>
      </c>
      <c r="I43" s="189" t="s">
        <v>79</v>
      </c>
      <c r="J43" s="189"/>
    </row>
    <row r="44" spans="1:10" ht="78" customHeight="1">
      <c r="A44" s="176" t="s">
        <v>80</v>
      </c>
      <c r="B44" s="176"/>
      <c r="C44" s="206" t="s">
        <v>81</v>
      </c>
      <c r="D44" s="206"/>
      <c r="E44" s="206"/>
      <c r="F44" s="206"/>
      <c r="G44" s="39" t="s">
        <v>18</v>
      </c>
      <c r="H44" s="207" t="s">
        <v>82</v>
      </c>
      <c r="I44" s="189" t="s">
        <v>79</v>
      </c>
      <c r="J44" s="189"/>
    </row>
    <row r="45" spans="1:10">
      <c r="A45" s="126" t="s">
        <v>83</v>
      </c>
      <c r="B45" s="127"/>
      <c r="C45" s="127"/>
      <c r="D45" s="127"/>
      <c r="E45" s="128"/>
      <c r="F45" s="116" t="s">
        <v>84</v>
      </c>
      <c r="G45" s="116"/>
      <c r="H45" s="168" t="s">
        <v>85</v>
      </c>
      <c r="I45" s="168"/>
      <c r="J45" s="167"/>
    </row>
    <row r="46" spans="1:10">
      <c r="A46" s="169" t="s">
        <v>86</v>
      </c>
      <c r="B46" s="169"/>
      <c r="C46" s="169"/>
      <c r="D46" s="170" t="str">
        <f>H44</f>
        <v>17/06/2017.</v>
      </c>
      <c r="E46" s="170"/>
      <c r="F46" s="171" t="s">
        <v>87</v>
      </c>
      <c r="G46" s="172"/>
      <c r="H46" s="173" t="s">
        <v>88</v>
      </c>
      <c r="I46" s="174"/>
      <c r="J46" s="175"/>
    </row>
    <row r="47" spans="1:10">
      <c r="A47" s="158" t="s">
        <v>89</v>
      </c>
      <c r="B47" s="159"/>
      <c r="C47" s="159"/>
      <c r="D47" s="159"/>
      <c r="E47" s="159"/>
      <c r="F47" s="159"/>
      <c r="G47" s="159"/>
      <c r="H47" s="159"/>
      <c r="I47" s="159"/>
      <c r="J47" s="160"/>
    </row>
    <row r="48" spans="1:10" ht="48" customHeight="1">
      <c r="A48" s="126" t="s">
        <v>90</v>
      </c>
      <c r="B48" s="127"/>
      <c r="C48" s="128"/>
      <c r="D48" s="126">
        <f>F39</f>
        <v>4357.9399999999996</v>
      </c>
      <c r="E48" s="128"/>
      <c r="F48" s="161" t="s">
        <v>91</v>
      </c>
      <c r="G48" s="162"/>
      <c r="H48" s="163" t="s">
        <v>92</v>
      </c>
      <c r="I48" s="164"/>
      <c r="J48" s="165"/>
    </row>
    <row r="49" spans="1:12" ht="47.25" customHeight="1">
      <c r="A49" s="166" t="s">
        <v>93</v>
      </c>
      <c r="B49" s="167"/>
      <c r="C49" s="132" t="s">
        <v>94</v>
      </c>
      <c r="D49" s="133"/>
      <c r="E49" s="133"/>
      <c r="F49" s="133"/>
      <c r="G49" s="133"/>
      <c r="H49" s="133"/>
      <c r="I49" s="133"/>
      <c r="J49" s="134"/>
    </row>
    <row r="50" spans="1:12">
      <c r="A50" s="126" t="s">
        <v>95</v>
      </c>
      <c r="B50" s="127"/>
      <c r="C50" s="127"/>
      <c r="D50" s="127"/>
      <c r="E50" s="128"/>
      <c r="F50" s="132" t="s">
        <v>96</v>
      </c>
      <c r="G50" s="133"/>
      <c r="H50" s="133"/>
      <c r="I50" s="133"/>
      <c r="J50" s="134"/>
    </row>
    <row r="51" spans="1:12">
      <c r="A51" s="126" t="s">
        <v>97</v>
      </c>
      <c r="B51" s="127"/>
      <c r="C51" s="127"/>
      <c r="D51" s="127"/>
      <c r="E51" s="127"/>
      <c r="F51" s="127"/>
      <c r="G51" s="127"/>
      <c r="H51" s="127"/>
      <c r="I51" s="127"/>
      <c r="J51" s="128"/>
    </row>
    <row r="52" spans="1:12" ht="15.5">
      <c r="A52" s="144" t="s">
        <v>98</v>
      </c>
      <c r="B52" s="145"/>
      <c r="C52" s="146" t="s">
        <v>99</v>
      </c>
      <c r="D52" s="146"/>
      <c r="E52" s="146"/>
      <c r="F52" s="146"/>
      <c r="G52" s="146"/>
      <c r="H52" s="146"/>
      <c r="I52" s="146"/>
      <c r="J52" s="147"/>
      <c r="K52" s="46" t="str">
        <f ca="1">(IF(F56&gt;99%,"All work completed. Please provide OC.",IF(F56&gt;89.8%,"Plinth, RCC, Brick, Plaster, Flooring, Painting work Completed. Finishing work is in process.",IF(F56&lt;94%,(IF(C56=0,"Work not yet Started.",IF(D56=25%,"Piling work in process",IF(D56=50%,"Excavation work in process",IF(D56=100%,"Excavation work Completed. ","0")))&amp;(IF(C57=0%,"",IF(C57=L58,"Footing work is process",IF(C57=L59,"Footing work Completed",IF(C57=L60,"1st Basement Completed",IF(C57=L61,"1st &amp; 2nd Basement Completed",IF(C57=L62,"1st to 3rd Basement Completed",IF(C57=L63,"1st to 4th Basement Completed",IF(C57=L64,"Plinth work is process",IF(C57=L65,"Plinth work completed","0")))))))))))&amp;(IF(C58=(D53+G53+I53),", RCC Slab",IF(C58&gt;0,", RCC upto "&amp;C58&amp;" Slab",""))&amp;(IF(C59=I53,", Brickwork",IF(C59&gt;0,", Brickwork upto "&amp;C59&amp;" Floor",""))&amp;(IF(C60=I53,", Internal Plaster",IF(C60&gt;0,", Internal Plaster upto "&amp;C60&amp;" Floor",""))&amp;(IF(C61=I53,", External Plaster",IF(C61&gt;0,", External Plaster upto "&amp;C61&amp;" Floor",""))&amp;(IF(C62=I53,", Flooring",IF(C62&gt;0,", Flooring upto "&amp;C62&amp;" Floor",""))&amp;(IF(C63=I53,", Painting",IF(C63&gt;0,", Painting upto "&amp;C63&amp;" Floor",""))&amp;(IF(C64&gt;0,", Finishing upto "&amp;C64&amp;" Floor","")&amp;(IF(C58&gt;0.5," Completed",""))))))))))))))</f>
        <v>Plinth, RCC, Brick, Plaster, Flooring, Painting work Completed. Finishing work is in process.</v>
      </c>
      <c r="L52" s="47"/>
    </row>
    <row r="53" spans="1:12" ht="15.5">
      <c r="A53" s="40" t="s">
        <v>100</v>
      </c>
      <c r="B53" s="41">
        <v>0</v>
      </c>
      <c r="C53" s="42" t="s">
        <v>101</v>
      </c>
      <c r="D53" s="42">
        <v>1</v>
      </c>
      <c r="E53" s="148" t="s">
        <v>102</v>
      </c>
      <c r="F53" s="148"/>
      <c r="G53" s="42">
        <v>0</v>
      </c>
      <c r="H53" s="42" t="s">
        <v>103</v>
      </c>
      <c r="I53" s="148">
        <f ca="1">--TRIM(RIGHT(SUBSTITUTE(LEFT(C52,_xlfn.AGGREGATE(16,6,FIND({0,1,2,3,4,5,6,7,8,9},C52,ROW(INDIRECT("1:"&amp;LEN(C52)))),1))," ",REPT(" ",LEN(C52))),LEN(C52)))</f>
        <v>12</v>
      </c>
      <c r="J53" s="149"/>
      <c r="K53" s="46"/>
      <c r="L53" s="47"/>
    </row>
    <row r="54" spans="1:12" ht="33" customHeight="1">
      <c r="A54" s="150" t="s">
        <v>104</v>
      </c>
      <c r="B54" s="151"/>
      <c r="C54" s="152" t="str">
        <f ca="1">K52</f>
        <v>Plinth, RCC, Brick, Plaster, Flooring, Painting work Completed. Finishing work is in process.</v>
      </c>
      <c r="D54" s="152"/>
      <c r="E54" s="152"/>
      <c r="F54" s="152"/>
      <c r="G54" s="152"/>
      <c r="H54" s="152"/>
      <c r="I54" s="152"/>
      <c r="J54" s="153"/>
      <c r="K54" s="46" t="s">
        <v>105</v>
      </c>
      <c r="L54" s="47"/>
    </row>
    <row r="55" spans="1:12" ht="15.5">
      <c r="A55" s="154" t="s">
        <v>106</v>
      </c>
      <c r="B55" s="155"/>
      <c r="C55" s="43" t="s">
        <v>107</v>
      </c>
      <c r="D55" s="156" t="s">
        <v>108</v>
      </c>
      <c r="E55" s="156"/>
      <c r="F55" s="156" t="s">
        <v>109</v>
      </c>
      <c r="G55" s="156"/>
      <c r="H55" s="156" t="s">
        <v>110</v>
      </c>
      <c r="I55" s="156"/>
      <c r="J55" s="157"/>
      <c r="K55" s="48" t="s">
        <v>111</v>
      </c>
      <c r="L55" s="49">
        <f ca="1">I53*25%</f>
        <v>3</v>
      </c>
    </row>
    <row r="56" spans="1:12" ht="15.5">
      <c r="A56" s="138" t="s">
        <v>112</v>
      </c>
      <c r="B56" s="139"/>
      <c r="C56" s="44">
        <f ca="1">L57</f>
        <v>12</v>
      </c>
      <c r="D56" s="93">
        <f ca="1">((100/I53)*C56)/100</f>
        <v>1</v>
      </c>
      <c r="E56" s="93"/>
      <c r="F56" s="93">
        <f ca="1">(((C57/I53*10)+(40/(D53+G53+I53)*C58)+(7.5/(I53)*C59)+(7.5/(I53)*C60)+(10/I53*C61)+(10/I53*C62)+(5/I53*C63)+(5/I53*C64)+(5/I53*C65))/100)</f>
        <v>0.90833333333333333</v>
      </c>
      <c r="G56" s="93"/>
      <c r="H56" s="93">
        <f ca="1">((((C56/I53)*20)+((C57/I53)*25)+(30/(I53+G53+D53)*C58)+(5/I53*C59)+(5/I53*C60)+(5/I53*C61)+(5/I53*C62)+(0/I53*C63)+(0/I53*C64)+(5/I53*C65))/100)</f>
        <v>0.95</v>
      </c>
      <c r="I56" s="93"/>
      <c r="J56" s="95"/>
      <c r="K56" s="48" t="s">
        <v>113</v>
      </c>
      <c r="L56" s="50">
        <f ca="1">I53*50%</f>
        <v>6</v>
      </c>
    </row>
    <row r="57" spans="1:12" ht="15.5">
      <c r="A57" s="138" t="s">
        <v>114</v>
      </c>
      <c r="B57" s="139"/>
      <c r="C57" s="45">
        <f ca="1">L65</f>
        <v>12</v>
      </c>
      <c r="D57" s="93">
        <f ca="1">((100/I53)*C57)/100</f>
        <v>1</v>
      </c>
      <c r="E57" s="93"/>
      <c r="F57" s="93"/>
      <c r="G57" s="93"/>
      <c r="H57" s="93"/>
      <c r="I57" s="93"/>
      <c r="J57" s="95"/>
      <c r="K57" s="48" t="s">
        <v>115</v>
      </c>
      <c r="L57" s="50">
        <f ca="1">I53</f>
        <v>12</v>
      </c>
    </row>
    <row r="58" spans="1:12" ht="15.5">
      <c r="A58" s="142" t="s">
        <v>116</v>
      </c>
      <c r="B58" s="143"/>
      <c r="C58" s="45">
        <f ca="1">D53+I53</f>
        <v>13</v>
      </c>
      <c r="D58" s="93">
        <f ca="1">((100/(D53+G53+I53))*C58)/100</f>
        <v>1</v>
      </c>
      <c r="E58" s="93"/>
      <c r="F58" s="93"/>
      <c r="G58" s="93"/>
      <c r="H58" s="93"/>
      <c r="I58" s="93"/>
      <c r="J58" s="95"/>
      <c r="K58" s="48" t="s">
        <v>117</v>
      </c>
      <c r="L58" s="51">
        <f ca="1">(IF(B53&gt;1,(I53/(B53+2)),I53/4))</f>
        <v>3</v>
      </c>
    </row>
    <row r="59" spans="1:12" ht="15.5">
      <c r="A59" s="138" t="s">
        <v>118</v>
      </c>
      <c r="B59" s="139" t="s">
        <v>119</v>
      </c>
      <c r="C59" s="44">
        <v>12</v>
      </c>
      <c r="D59" s="93">
        <f ca="1">((100/I53)*C59)/100</f>
        <v>1</v>
      </c>
      <c r="E59" s="93"/>
      <c r="F59" s="93"/>
      <c r="G59" s="93"/>
      <c r="H59" s="93"/>
      <c r="I59" s="93"/>
      <c r="J59" s="95"/>
      <c r="K59" s="48" t="s">
        <v>120</v>
      </c>
      <c r="L59" s="51">
        <f ca="1">(IF(B53&gt;1,(I53/(B53+2)+L58),I53/4+L58))</f>
        <v>6</v>
      </c>
    </row>
    <row r="60" spans="1:12" ht="15.5">
      <c r="A60" s="138" t="s">
        <v>121</v>
      </c>
      <c r="B60" s="139" t="s">
        <v>119</v>
      </c>
      <c r="C60" s="44">
        <v>12</v>
      </c>
      <c r="D60" s="93">
        <f ca="1">((100/I53)*C60)/100</f>
        <v>1</v>
      </c>
      <c r="E60" s="93"/>
      <c r="F60" s="93"/>
      <c r="G60" s="93"/>
      <c r="H60" s="93"/>
      <c r="I60" s="93"/>
      <c r="J60" s="95"/>
      <c r="K60" s="48" t="s">
        <v>122</v>
      </c>
      <c r="L60" s="51">
        <f>(IF(B53&gt;1,(I53/(B53+2)+L59),0))</f>
        <v>0</v>
      </c>
    </row>
    <row r="61" spans="1:12" ht="15.5">
      <c r="A61" s="138" t="s">
        <v>123</v>
      </c>
      <c r="B61" s="139" t="s">
        <v>124</v>
      </c>
      <c r="C61" s="44">
        <v>12</v>
      </c>
      <c r="D61" s="93">
        <f ca="1">((100/(I53))*C61)/100</f>
        <v>1</v>
      </c>
      <c r="E61" s="93"/>
      <c r="F61" s="93"/>
      <c r="G61" s="93"/>
      <c r="H61" s="93"/>
      <c r="I61" s="93"/>
      <c r="J61" s="95"/>
      <c r="K61" s="48" t="s">
        <v>125</v>
      </c>
      <c r="L61" s="51">
        <f>(IF(B53&gt;2,(I53/(B53+2)+L60),0))</f>
        <v>0</v>
      </c>
    </row>
    <row r="62" spans="1:12" ht="15.5">
      <c r="A62" s="138" t="s">
        <v>126</v>
      </c>
      <c r="B62" s="139" t="s">
        <v>126</v>
      </c>
      <c r="C62" s="44">
        <v>12</v>
      </c>
      <c r="D62" s="93">
        <f ca="1">((100/I53)*C62)/100</f>
        <v>1</v>
      </c>
      <c r="E62" s="93"/>
      <c r="F62" s="93"/>
      <c r="G62" s="93"/>
      <c r="H62" s="93"/>
      <c r="I62" s="93"/>
      <c r="J62" s="95"/>
      <c r="K62" s="48" t="s">
        <v>127</v>
      </c>
      <c r="L62" s="52">
        <f>(IF(B53&gt;3,(I53/(B53+2)+L61),0))</f>
        <v>0</v>
      </c>
    </row>
    <row r="63" spans="1:12" ht="15.5">
      <c r="A63" s="138" t="s">
        <v>128</v>
      </c>
      <c r="B63" s="139"/>
      <c r="C63" s="44">
        <v>9</v>
      </c>
      <c r="D63" s="93">
        <f ca="1">((100/I53)*C63)/100</f>
        <v>0.75</v>
      </c>
      <c r="E63" s="93"/>
      <c r="F63" s="93"/>
      <c r="G63" s="93"/>
      <c r="H63" s="93"/>
      <c r="I63" s="93"/>
      <c r="J63" s="95"/>
      <c r="K63" s="48" t="s">
        <v>129</v>
      </c>
      <c r="L63" s="51">
        <f>(IF(B53&gt;4,(I53/(B53+2)+L62),0))</f>
        <v>0</v>
      </c>
    </row>
    <row r="64" spans="1:12" ht="15.5">
      <c r="A64" s="138" t="s">
        <v>130</v>
      </c>
      <c r="B64" s="139" t="s">
        <v>130</v>
      </c>
      <c r="C64" s="44">
        <v>5</v>
      </c>
      <c r="D64" s="93">
        <f ca="1">((100/(I53))*C64)/100</f>
        <v>0.41666666666666674</v>
      </c>
      <c r="E64" s="93"/>
      <c r="F64" s="93"/>
      <c r="G64" s="93"/>
      <c r="H64" s="93"/>
      <c r="I64" s="93"/>
      <c r="J64" s="95"/>
      <c r="K64" s="48" t="s">
        <v>131</v>
      </c>
      <c r="L64" s="51">
        <f ca="1">(IF(B53=1,(I53/(B53+3)+L59),IF(B53=0,(I53/4+L59),IF(B53&gt;1,0))))</f>
        <v>9</v>
      </c>
    </row>
    <row r="65" spans="1:12" ht="15.5">
      <c r="A65" s="140" t="s">
        <v>132</v>
      </c>
      <c r="B65" s="141"/>
      <c r="C65" s="53">
        <v>0</v>
      </c>
      <c r="D65" s="94">
        <f ca="1">((100/(I53))*C65)/100</f>
        <v>0</v>
      </c>
      <c r="E65" s="94"/>
      <c r="F65" s="94"/>
      <c r="G65" s="94"/>
      <c r="H65" s="94"/>
      <c r="I65" s="94"/>
      <c r="J65" s="96"/>
      <c r="K65" s="48" t="s">
        <v>133</v>
      </c>
      <c r="L65" s="51">
        <f ca="1">(IF(B53&gt;1.5,(I53/(B53+2)+L59+MAX(0,L60-L59)+MAX(0,L61-L60)+MAX(0,L62-L61)+MAX(0,L63-L62)+MAX(0,L64-L63)),IF(B53=1,(I53/(B53+3)+L64),IF(B53=0,I53/4+L64))))</f>
        <v>12</v>
      </c>
    </row>
    <row r="66" spans="1:12" ht="18.75" customHeight="1">
      <c r="A66" s="132" t="s">
        <v>134</v>
      </c>
      <c r="B66" s="133"/>
      <c r="C66" s="133"/>
      <c r="D66" s="133"/>
      <c r="E66" s="133"/>
      <c r="F66" s="133"/>
      <c r="G66" s="133"/>
      <c r="H66" s="133"/>
      <c r="I66" s="133"/>
      <c r="J66" s="134"/>
    </row>
    <row r="67" spans="1:12">
      <c r="A67" s="126" t="s">
        <v>135</v>
      </c>
      <c r="B67" s="127"/>
      <c r="C67" s="127"/>
      <c r="D67" s="127"/>
      <c r="E67" s="127"/>
      <c r="F67" s="127"/>
      <c r="G67" s="127"/>
      <c r="H67" s="127"/>
      <c r="I67" s="127"/>
      <c r="J67" s="128"/>
    </row>
    <row r="68" spans="1:12">
      <c r="A68" s="126" t="s">
        <v>136</v>
      </c>
      <c r="B68" s="127"/>
      <c r="C68" s="127"/>
      <c r="D68" s="127"/>
      <c r="E68" s="127"/>
      <c r="F68" s="127"/>
      <c r="G68" s="127"/>
      <c r="H68" s="127"/>
      <c r="I68" s="127"/>
      <c r="J68" s="128"/>
    </row>
    <row r="69" spans="1:12" ht="15" customHeight="1">
      <c r="A69" s="87" t="s">
        <v>137</v>
      </c>
      <c r="B69" s="88"/>
      <c r="C69" s="88"/>
      <c r="D69" s="88"/>
      <c r="E69" s="88"/>
      <c r="F69" s="88"/>
      <c r="G69" s="88"/>
      <c r="H69" s="88"/>
      <c r="I69" s="88"/>
      <c r="J69" s="89"/>
    </row>
    <row r="70" spans="1:12">
      <c r="A70" s="90"/>
      <c r="B70" s="91"/>
      <c r="C70" s="91"/>
      <c r="D70" s="91"/>
      <c r="E70" s="91"/>
      <c r="F70" s="91"/>
      <c r="G70" s="91"/>
      <c r="H70" s="91"/>
      <c r="I70" s="91"/>
      <c r="J70" s="92"/>
    </row>
    <row r="71" spans="1:12">
      <c r="A71" s="120" t="s">
        <v>138</v>
      </c>
      <c r="B71" s="121"/>
      <c r="C71" s="121"/>
      <c r="D71" s="121"/>
      <c r="E71" s="121"/>
      <c r="F71" s="121"/>
      <c r="G71" s="121"/>
      <c r="H71" s="121"/>
      <c r="I71" s="121"/>
      <c r="J71" s="122"/>
    </row>
    <row r="72" spans="1:12">
      <c r="A72" s="126" t="s">
        <v>139</v>
      </c>
      <c r="B72" s="127"/>
      <c r="C72" s="127"/>
      <c r="D72" s="127"/>
      <c r="E72" s="127"/>
      <c r="F72" s="128"/>
      <c r="G72" s="135">
        <v>6800</v>
      </c>
      <c r="H72" s="136"/>
      <c r="I72" s="136"/>
      <c r="J72" s="137"/>
    </row>
    <row r="73" spans="1:12" ht="17.25" hidden="1" customHeight="1">
      <c r="A73" s="126" t="s">
        <v>140</v>
      </c>
      <c r="B73" s="127"/>
      <c r="C73" s="127"/>
      <c r="D73" s="127"/>
      <c r="E73" s="127"/>
      <c r="F73" s="128"/>
      <c r="G73" s="129" t="s">
        <v>56</v>
      </c>
      <c r="H73" s="130"/>
      <c r="I73" s="130"/>
      <c r="J73" s="131"/>
    </row>
    <row r="74" spans="1:12" ht="15" customHeight="1">
      <c r="A74" s="126" t="s">
        <v>141</v>
      </c>
      <c r="B74" s="127"/>
      <c r="C74" s="127"/>
      <c r="D74" s="127"/>
      <c r="E74" s="127"/>
      <c r="F74" s="128"/>
      <c r="G74" s="129" t="s">
        <v>142</v>
      </c>
      <c r="H74" s="130"/>
      <c r="I74" s="130"/>
      <c r="J74" s="131"/>
    </row>
    <row r="75" spans="1:12" ht="15" customHeight="1">
      <c r="A75" s="126" t="s">
        <v>143</v>
      </c>
      <c r="B75" s="127"/>
      <c r="C75" s="127"/>
      <c r="D75" s="127"/>
      <c r="E75" s="127"/>
      <c r="F75" s="128"/>
      <c r="G75" s="129" t="s">
        <v>144</v>
      </c>
      <c r="H75" s="130"/>
      <c r="I75" s="130"/>
      <c r="J75" s="131"/>
    </row>
    <row r="76" spans="1:12">
      <c r="A76" s="126" t="s">
        <v>145</v>
      </c>
      <c r="B76" s="127"/>
      <c r="C76" s="127"/>
      <c r="D76" s="127"/>
      <c r="E76" s="127"/>
      <c r="F76" s="128"/>
      <c r="G76" s="129" t="s">
        <v>146</v>
      </c>
      <c r="H76" s="130"/>
      <c r="I76" s="130"/>
      <c r="J76" s="131"/>
    </row>
    <row r="77" spans="1:12" ht="15" customHeight="1">
      <c r="A77" s="126" t="s">
        <v>147</v>
      </c>
      <c r="B77" s="127"/>
      <c r="C77" s="127"/>
      <c r="D77" s="127"/>
      <c r="E77" s="127"/>
      <c r="F77" s="128"/>
      <c r="G77" s="129" t="s">
        <v>148</v>
      </c>
      <c r="H77" s="130"/>
      <c r="I77" s="130"/>
      <c r="J77" s="131"/>
    </row>
    <row r="78" spans="1:12" ht="15" customHeight="1">
      <c r="A78" s="126" t="s">
        <v>149</v>
      </c>
      <c r="B78" s="127"/>
      <c r="C78" s="127"/>
      <c r="D78" s="127"/>
      <c r="E78" s="127"/>
      <c r="F78" s="128"/>
      <c r="G78" s="129" t="s">
        <v>150</v>
      </c>
      <c r="H78" s="130"/>
      <c r="I78" s="130"/>
      <c r="J78" s="131"/>
    </row>
    <row r="79" spans="1:12" hidden="1">
      <c r="A79" s="126" t="s">
        <v>151</v>
      </c>
      <c r="B79" s="127"/>
      <c r="C79" s="127"/>
      <c r="D79" s="127"/>
      <c r="E79" s="127"/>
      <c r="F79" s="128"/>
      <c r="G79" s="129" t="s">
        <v>56</v>
      </c>
      <c r="H79" s="130"/>
      <c r="I79" s="130"/>
      <c r="J79" s="131"/>
    </row>
    <row r="80" spans="1:12" s="33" customFormat="1" ht="14.5" customHeight="1">
      <c r="A80" s="120" t="s">
        <v>152</v>
      </c>
      <c r="B80" s="121"/>
      <c r="C80" s="121"/>
      <c r="D80" s="121"/>
      <c r="E80" s="121"/>
      <c r="F80" s="122"/>
      <c r="G80" s="123">
        <f>G72*0.8</f>
        <v>5440</v>
      </c>
      <c r="H80" s="124"/>
      <c r="I80" s="124"/>
      <c r="J80" s="125"/>
    </row>
    <row r="81" spans="1:16" s="33" customFormat="1">
      <c r="A81" s="120" t="s">
        <v>153</v>
      </c>
      <c r="B81" s="121"/>
      <c r="C81" s="121"/>
      <c r="D81" s="121"/>
      <c r="E81" s="121"/>
      <c r="F81" s="121"/>
      <c r="G81" s="121"/>
      <c r="H81" s="121"/>
      <c r="I81" s="121"/>
      <c r="J81" s="122"/>
    </row>
    <row r="82" spans="1:16" s="33" customFormat="1">
      <c r="A82" s="118" t="s">
        <v>154</v>
      </c>
      <c r="B82" s="118"/>
      <c r="C82" s="118"/>
      <c r="D82" s="118"/>
      <c r="E82" s="118"/>
      <c r="F82" s="118"/>
      <c r="G82" s="118"/>
      <c r="H82" s="118"/>
      <c r="I82" s="118"/>
      <c r="J82" s="118"/>
    </row>
    <row r="83" spans="1:16" s="33" customFormat="1">
      <c r="A83" s="118" t="s">
        <v>155</v>
      </c>
      <c r="B83" s="118"/>
      <c r="C83" s="118" t="s">
        <v>156</v>
      </c>
      <c r="D83" s="118"/>
      <c r="E83" s="118"/>
      <c r="F83" s="118" t="s">
        <v>157</v>
      </c>
      <c r="G83" s="118"/>
      <c r="H83" s="118" t="s">
        <v>158</v>
      </c>
      <c r="I83" s="118"/>
      <c r="J83" s="118"/>
    </row>
    <row r="84" spans="1:16" s="33" customFormat="1">
      <c r="A84" s="116" t="s">
        <v>159</v>
      </c>
      <c r="B84" s="116"/>
      <c r="C84" s="117">
        <f>COUNT(F93:F100)*9+COUNT(F102:F109)*3</f>
        <v>96</v>
      </c>
      <c r="D84" s="117"/>
      <c r="E84" s="117"/>
      <c r="F84" s="117">
        <f>SUM(F93:F100)*9+SUM(F102:F109)*3</f>
        <v>23912.871839999996</v>
      </c>
      <c r="G84" s="117"/>
      <c r="H84" s="117">
        <f>SUM(H93:H100)*9+SUM(H102:H109)*3</f>
        <v>34673.664167999996</v>
      </c>
      <c r="I84" s="117"/>
      <c r="J84" s="117"/>
    </row>
    <row r="85" spans="1:16" s="33" customFormat="1">
      <c r="A85" s="116" t="s">
        <v>160</v>
      </c>
      <c r="B85" s="116"/>
      <c r="C85" s="117">
        <f>COUNT(F112:F113)*2+COUNT(F115)</f>
        <v>5</v>
      </c>
      <c r="D85" s="117"/>
      <c r="E85" s="117"/>
      <c r="F85" s="117">
        <f>SUM(F112:F113)*2+SUM(F115)</f>
        <v>1991.55528</v>
      </c>
      <c r="G85" s="117"/>
      <c r="H85" s="117">
        <f>SUM(H112:H113)*2+SUM(H115)</f>
        <v>2887.7551559999997</v>
      </c>
      <c r="I85" s="117"/>
      <c r="J85" s="117"/>
    </row>
    <row r="86" spans="1:16" s="33" customFormat="1">
      <c r="A86" s="116" t="s">
        <v>161</v>
      </c>
      <c r="B86" s="116"/>
      <c r="C86" s="117">
        <f>COUNT(F118:F123)*4+COUNT(F125:F126,F129:F130)</f>
        <v>28</v>
      </c>
      <c r="D86" s="117"/>
      <c r="E86" s="117"/>
      <c r="F86" s="117">
        <f>SUM(F118:F123)*4+SUM(F125:F126,F129:F130)</f>
        <v>7300.1448</v>
      </c>
      <c r="G86" s="117"/>
      <c r="H86" s="117">
        <f>SUM(H118:H123)*4+SUM(H125:H126,H129:H130)</f>
        <v>10585.209959999998</v>
      </c>
      <c r="I86" s="117"/>
      <c r="J86" s="117"/>
    </row>
    <row r="87" spans="1:16" s="33" customFormat="1">
      <c r="A87" s="118" t="s">
        <v>162</v>
      </c>
      <c r="B87" s="118"/>
      <c r="C87" s="119">
        <f>SUM(C84:C86)</f>
        <v>129</v>
      </c>
      <c r="D87" s="118"/>
      <c r="E87" s="118"/>
      <c r="F87" s="119">
        <f>SUM(F84:F86)</f>
        <v>33204.571919999995</v>
      </c>
      <c r="G87" s="119"/>
      <c r="H87" s="119">
        <f>SUM(H84:H86)</f>
        <v>48146.629283999995</v>
      </c>
      <c r="I87" s="119"/>
      <c r="J87" s="119"/>
    </row>
    <row r="88" spans="1:16">
      <c r="A88" s="118" t="s">
        <v>163</v>
      </c>
      <c r="B88" s="118"/>
      <c r="C88" s="118"/>
      <c r="D88" s="118"/>
      <c r="E88" s="118"/>
      <c r="F88" s="118"/>
      <c r="G88" s="118"/>
      <c r="H88" s="118"/>
      <c r="I88" s="118"/>
      <c r="J88" s="118"/>
    </row>
    <row r="89" spans="1:16" ht="42">
      <c r="A89" s="54" t="s">
        <v>164</v>
      </c>
      <c r="B89" s="54" t="s">
        <v>165</v>
      </c>
      <c r="C89" s="54" t="s">
        <v>166</v>
      </c>
      <c r="D89" s="55" t="s">
        <v>167</v>
      </c>
      <c r="E89" s="55" t="s">
        <v>168</v>
      </c>
      <c r="F89" s="55" t="s">
        <v>169</v>
      </c>
      <c r="G89" s="55" t="s">
        <v>170</v>
      </c>
      <c r="H89" s="54" t="s">
        <v>171</v>
      </c>
      <c r="I89" s="208" t="s">
        <v>172</v>
      </c>
      <c r="J89" s="208"/>
    </row>
    <row r="90" spans="1:16" ht="15">
      <c r="A90" s="113" t="s">
        <v>173</v>
      </c>
      <c r="B90" s="114"/>
      <c r="C90" s="114"/>
      <c r="D90" s="114"/>
      <c r="E90" s="114"/>
      <c r="F90" s="114"/>
      <c r="G90" s="114"/>
      <c r="H90" s="114"/>
      <c r="I90" s="114"/>
      <c r="J90" s="115"/>
    </row>
    <row r="91" spans="1:16" ht="15">
      <c r="A91" s="110" t="s">
        <v>159</v>
      </c>
      <c r="B91" s="111"/>
      <c r="C91" s="111"/>
      <c r="D91" s="111"/>
      <c r="E91" s="111"/>
      <c r="F91" s="111"/>
      <c r="G91" s="111"/>
      <c r="H91" s="111"/>
      <c r="I91" s="111"/>
      <c r="J91" s="112"/>
    </row>
    <row r="92" spans="1:16" ht="15">
      <c r="A92" s="110" t="s">
        <v>174</v>
      </c>
      <c r="B92" s="111"/>
      <c r="C92" s="111"/>
      <c r="D92" s="111"/>
      <c r="E92" s="111"/>
      <c r="F92" s="111"/>
      <c r="G92" s="111"/>
      <c r="H92" s="111"/>
      <c r="I92" s="111"/>
      <c r="J92" s="112"/>
    </row>
    <row r="93" spans="1:16" ht="15.5">
      <c r="A93" s="56">
        <v>1</v>
      </c>
      <c r="B93" s="56">
        <v>1</v>
      </c>
      <c r="C93" s="56" t="s">
        <v>175</v>
      </c>
      <c r="D93" s="56">
        <f>18.21*10.764</f>
        <v>196.01244</v>
      </c>
      <c r="E93" s="56">
        <v>0</v>
      </c>
      <c r="F93" s="56">
        <f>E93+D93</f>
        <v>196.01244</v>
      </c>
      <c r="G93" s="56">
        <v>0</v>
      </c>
      <c r="H93" s="56">
        <f>F93*1.45+G93</f>
        <v>284.21803799999998</v>
      </c>
      <c r="I93" s="100" t="s">
        <v>56</v>
      </c>
      <c r="J93" s="100"/>
    </row>
    <row r="94" spans="1:16" ht="15.5">
      <c r="A94" s="56">
        <v>2</v>
      </c>
      <c r="B94" s="56">
        <v>2</v>
      </c>
      <c r="C94" s="56" t="s">
        <v>176</v>
      </c>
      <c r="D94" s="56">
        <f>24.49*10.764</f>
        <v>263.61035999999996</v>
      </c>
      <c r="E94" s="56">
        <v>0</v>
      </c>
      <c r="F94" s="56">
        <f t="shared" ref="F94:F100" si="0">E94+D94</f>
        <v>263.61035999999996</v>
      </c>
      <c r="G94" s="56">
        <v>0</v>
      </c>
      <c r="H94" s="56">
        <f t="shared" ref="H94:H100" si="1">F94*1.45+G94</f>
        <v>382.2350219999999</v>
      </c>
      <c r="I94" s="100" t="s">
        <v>56</v>
      </c>
      <c r="J94" s="100"/>
    </row>
    <row r="95" spans="1:16" ht="15.5">
      <c r="A95" s="56">
        <v>3</v>
      </c>
      <c r="B95" s="56">
        <v>3</v>
      </c>
      <c r="C95" s="56" t="s">
        <v>176</v>
      </c>
      <c r="D95" s="56">
        <f>25.7*10.764</f>
        <v>276.63479999999998</v>
      </c>
      <c r="E95" s="56">
        <v>0</v>
      </c>
      <c r="F95" s="56">
        <f t="shared" si="0"/>
        <v>276.63479999999998</v>
      </c>
      <c r="G95" s="56">
        <v>0</v>
      </c>
      <c r="H95" s="56">
        <f t="shared" si="1"/>
        <v>401.12045999999998</v>
      </c>
      <c r="I95" s="100" t="s">
        <v>56</v>
      </c>
      <c r="J95" s="100"/>
      <c r="K95" s="100">
        <f>2804825/H95</f>
        <v>6992.4755271770482</v>
      </c>
      <c r="L95" s="100"/>
      <c r="M95">
        <f>4500+51000+135000+16000</f>
        <v>206500</v>
      </c>
      <c r="N95">
        <f>M95/H95</f>
        <v>514.80794572283844</v>
      </c>
      <c r="O95" s="57">
        <f>H95*6500+M95</f>
        <v>2813782.9899999998</v>
      </c>
      <c r="P95" s="57">
        <f>K95-N95</f>
        <v>6477.6675814542095</v>
      </c>
    </row>
    <row r="96" spans="1:16" ht="15.5">
      <c r="A96" s="56">
        <v>4</v>
      </c>
      <c r="B96" s="56">
        <v>4</v>
      </c>
      <c r="C96" s="56" t="s">
        <v>176</v>
      </c>
      <c r="D96" s="56">
        <f>26.15*10.764</f>
        <v>281.47859999999997</v>
      </c>
      <c r="E96" s="56">
        <v>0</v>
      </c>
      <c r="F96" s="56">
        <f t="shared" si="0"/>
        <v>281.47859999999997</v>
      </c>
      <c r="G96" s="56">
        <v>0</v>
      </c>
      <c r="H96" s="56">
        <f t="shared" si="1"/>
        <v>408.14396999999997</v>
      </c>
      <c r="I96" s="100" t="s">
        <v>56</v>
      </c>
      <c r="J96" s="100"/>
      <c r="K96" s="100"/>
      <c r="L96" s="100"/>
      <c r="O96" s="57"/>
    </row>
    <row r="97" spans="1:16" ht="15.5">
      <c r="A97" s="56">
        <v>5</v>
      </c>
      <c r="B97" s="56">
        <v>5</v>
      </c>
      <c r="C97" s="56" t="s">
        <v>176</v>
      </c>
      <c r="D97" s="56">
        <f>26.15*10.764</f>
        <v>281.47859999999997</v>
      </c>
      <c r="E97" s="56">
        <v>0</v>
      </c>
      <c r="F97" s="56">
        <f t="shared" si="0"/>
        <v>281.47859999999997</v>
      </c>
      <c r="G97" s="56">
        <v>0</v>
      </c>
      <c r="H97" s="56">
        <f t="shared" si="1"/>
        <v>408.14396999999997</v>
      </c>
      <c r="I97" s="100" t="s">
        <v>56</v>
      </c>
      <c r="J97" s="100"/>
      <c r="K97" s="100">
        <f>2419200/H97</f>
        <v>5927.3202051717199</v>
      </c>
      <c r="L97" s="100"/>
      <c r="M97">
        <f t="shared" ref="M97:M98" si="2">4500+51000+135000+16000</f>
        <v>206500</v>
      </c>
      <c r="N97">
        <f>M97/H97</f>
        <v>505.94891797617396</v>
      </c>
      <c r="O97" s="57">
        <f t="shared" ref="O97:O98" si="3">H97*6500+M97</f>
        <v>2859435.8049999997</v>
      </c>
      <c r="P97" s="57">
        <f>K97-N97</f>
        <v>5421.3712871955458</v>
      </c>
    </row>
    <row r="98" spans="1:16" ht="15.5">
      <c r="A98" s="56">
        <v>6</v>
      </c>
      <c r="B98" s="56">
        <v>6</v>
      </c>
      <c r="C98" s="56" t="s">
        <v>176</v>
      </c>
      <c r="D98" s="56">
        <f>25.7*10.764</f>
        <v>276.63479999999998</v>
      </c>
      <c r="E98" s="56">
        <v>0</v>
      </c>
      <c r="F98" s="56">
        <f t="shared" si="0"/>
        <v>276.63479999999998</v>
      </c>
      <c r="G98" s="56">
        <v>0</v>
      </c>
      <c r="H98" s="56">
        <f t="shared" si="1"/>
        <v>401.12045999999998</v>
      </c>
      <c r="I98" s="100" t="s">
        <v>56</v>
      </c>
      <c r="J98" s="100"/>
      <c r="K98" s="100">
        <f>2678400/H98</f>
        <v>6677.2958926104147</v>
      </c>
      <c r="L98" s="100"/>
      <c r="M98">
        <f t="shared" si="2"/>
        <v>206500</v>
      </c>
      <c r="N98">
        <f>M98/H98</f>
        <v>514.80794572283844</v>
      </c>
      <c r="O98" s="57">
        <f t="shared" si="3"/>
        <v>2813782.9899999998</v>
      </c>
      <c r="P98" s="57">
        <f>K98-N98</f>
        <v>6162.4879468875761</v>
      </c>
    </row>
    <row r="99" spans="1:16" ht="15.5">
      <c r="A99" s="56">
        <v>7</v>
      </c>
      <c r="B99" s="56">
        <v>7</v>
      </c>
      <c r="C99" s="56" t="s">
        <v>176</v>
      </c>
      <c r="D99" s="56">
        <f>24.49*10.764</f>
        <v>263.61035999999996</v>
      </c>
      <c r="E99" s="56">
        <v>0</v>
      </c>
      <c r="F99" s="56">
        <f t="shared" si="0"/>
        <v>263.61035999999996</v>
      </c>
      <c r="G99" s="56">
        <v>0</v>
      </c>
      <c r="H99" s="56">
        <f t="shared" si="1"/>
        <v>382.2350219999999</v>
      </c>
      <c r="I99" s="100" t="s">
        <v>56</v>
      </c>
      <c r="J99" s="100"/>
    </row>
    <row r="100" spans="1:16" ht="15.5">
      <c r="A100" s="56">
        <v>8</v>
      </c>
      <c r="B100" s="56">
        <v>8</v>
      </c>
      <c r="C100" s="56" t="s">
        <v>175</v>
      </c>
      <c r="D100" s="56">
        <f>18.21*10.764</f>
        <v>196.01244</v>
      </c>
      <c r="E100" s="56">
        <v>0</v>
      </c>
      <c r="F100" s="56">
        <f t="shared" si="0"/>
        <v>196.01244</v>
      </c>
      <c r="G100" s="56">
        <v>0</v>
      </c>
      <c r="H100" s="56">
        <f t="shared" si="1"/>
        <v>284.21803799999998</v>
      </c>
      <c r="I100" s="100" t="s">
        <v>56</v>
      </c>
      <c r="J100" s="100"/>
    </row>
    <row r="101" spans="1:16" ht="15">
      <c r="A101" s="110" t="s">
        <v>177</v>
      </c>
      <c r="B101" s="111"/>
      <c r="C101" s="111"/>
      <c r="D101" s="111"/>
      <c r="E101" s="111"/>
      <c r="F101" s="111"/>
      <c r="G101" s="111"/>
      <c r="H101" s="111"/>
      <c r="I101" s="111"/>
      <c r="J101" s="112"/>
    </row>
    <row r="102" spans="1:16" ht="15.5">
      <c r="A102" s="56">
        <v>9</v>
      </c>
      <c r="B102" s="56">
        <v>1</v>
      </c>
      <c r="C102" s="56" t="s">
        <v>175</v>
      </c>
      <c r="D102" s="56">
        <f>18.21*10.764</f>
        <v>196.01244</v>
      </c>
      <c r="E102" s="56">
        <v>0</v>
      </c>
      <c r="F102" s="56">
        <f>E102+D102</f>
        <v>196.01244</v>
      </c>
      <c r="G102" s="56">
        <v>0</v>
      </c>
      <c r="H102" s="56">
        <f>F102*1.45+G102</f>
        <v>284.21803799999998</v>
      </c>
      <c r="I102" s="100" t="s">
        <v>56</v>
      </c>
      <c r="J102" s="100"/>
    </row>
    <row r="103" spans="1:16" ht="15.5">
      <c r="A103" s="56">
        <v>10</v>
      </c>
      <c r="B103" s="56">
        <v>2</v>
      </c>
      <c r="C103" s="56" t="s">
        <v>176</v>
      </c>
      <c r="D103" s="56">
        <f>24.49*10.764</f>
        <v>263.61035999999996</v>
      </c>
      <c r="E103" s="56">
        <v>0</v>
      </c>
      <c r="F103" s="56">
        <f t="shared" ref="F103:F109" si="4">E103+D103</f>
        <v>263.61035999999996</v>
      </c>
      <c r="G103" s="56">
        <v>0</v>
      </c>
      <c r="H103" s="56">
        <f t="shared" ref="H103:H109" si="5">F103*1.45+G103</f>
        <v>382.2350219999999</v>
      </c>
      <c r="I103" s="100" t="s">
        <v>56</v>
      </c>
      <c r="J103" s="100"/>
    </row>
    <row r="104" spans="1:16" ht="15.5">
      <c r="A104" s="56">
        <v>11</v>
      </c>
      <c r="B104" s="56">
        <v>3</v>
      </c>
      <c r="C104" s="56" t="s">
        <v>176</v>
      </c>
      <c r="D104" s="56">
        <f>25.7*10.764</f>
        <v>276.63479999999998</v>
      </c>
      <c r="E104" s="56">
        <v>0</v>
      </c>
      <c r="F104" s="56">
        <f t="shared" si="4"/>
        <v>276.63479999999998</v>
      </c>
      <c r="G104" s="56">
        <v>0</v>
      </c>
      <c r="H104" s="56">
        <f t="shared" si="5"/>
        <v>401.12045999999998</v>
      </c>
      <c r="I104" s="100" t="s">
        <v>56</v>
      </c>
      <c r="J104" s="100"/>
    </row>
    <row r="105" spans="1:16" ht="15.5">
      <c r="A105" s="56">
        <v>12</v>
      </c>
      <c r="B105" s="56">
        <v>4</v>
      </c>
      <c r="C105" s="56" t="s">
        <v>175</v>
      </c>
      <c r="D105" s="56">
        <f>18.21*10.764</f>
        <v>196.01244</v>
      </c>
      <c r="E105" s="56">
        <v>0</v>
      </c>
      <c r="F105" s="56">
        <f t="shared" si="4"/>
        <v>196.01244</v>
      </c>
      <c r="G105" s="56">
        <v>0</v>
      </c>
      <c r="H105" s="56">
        <f t="shared" si="5"/>
        <v>284.21803799999998</v>
      </c>
      <c r="I105" s="100" t="s">
        <v>56</v>
      </c>
      <c r="J105" s="100"/>
    </row>
    <row r="106" spans="1:16" ht="15.5">
      <c r="A106" s="56">
        <v>13</v>
      </c>
      <c r="B106" s="56">
        <v>5</v>
      </c>
      <c r="C106" s="56" t="s">
        <v>175</v>
      </c>
      <c r="D106" s="56">
        <f>18.21*10.764</f>
        <v>196.01244</v>
      </c>
      <c r="E106" s="56">
        <v>0</v>
      </c>
      <c r="F106" s="56">
        <f t="shared" si="4"/>
        <v>196.01244</v>
      </c>
      <c r="G106" s="56">
        <v>0</v>
      </c>
      <c r="H106" s="56">
        <f t="shared" si="5"/>
        <v>284.21803799999998</v>
      </c>
      <c r="I106" s="100" t="s">
        <v>56</v>
      </c>
      <c r="J106" s="100"/>
    </row>
    <row r="107" spans="1:16" ht="15.5">
      <c r="A107" s="56">
        <v>14</v>
      </c>
      <c r="B107" s="56">
        <v>6</v>
      </c>
      <c r="C107" s="56" t="s">
        <v>176</v>
      </c>
      <c r="D107" s="56">
        <f>25.7*10.764</f>
        <v>276.63479999999998</v>
      </c>
      <c r="E107" s="56">
        <v>0</v>
      </c>
      <c r="F107" s="56">
        <f t="shared" si="4"/>
        <v>276.63479999999998</v>
      </c>
      <c r="G107" s="56">
        <v>0</v>
      </c>
      <c r="H107" s="56">
        <f t="shared" si="5"/>
        <v>401.12045999999998</v>
      </c>
      <c r="I107" s="100" t="s">
        <v>56</v>
      </c>
      <c r="J107" s="100"/>
      <c r="K107" s="100">
        <f>2622600/H107</f>
        <v>6538.1855615143641</v>
      </c>
      <c r="L107" s="100"/>
      <c r="M107">
        <f>4500+51000+135000+16000</f>
        <v>206500</v>
      </c>
      <c r="N107">
        <f>M107/H107</f>
        <v>514.80794572283844</v>
      </c>
      <c r="O107" s="57">
        <f>K107+N107</f>
        <v>7052.9935072372027</v>
      </c>
      <c r="P107" s="57">
        <f>K107-N107</f>
        <v>6023.3776157915254</v>
      </c>
    </row>
    <row r="108" spans="1:16" ht="15.5">
      <c r="A108" s="56">
        <v>15</v>
      </c>
      <c r="B108" s="56">
        <v>7</v>
      </c>
      <c r="C108" s="56" t="s">
        <v>176</v>
      </c>
      <c r="D108" s="56">
        <f>24.49*10.764</f>
        <v>263.61035999999996</v>
      </c>
      <c r="E108" s="56">
        <v>0</v>
      </c>
      <c r="F108" s="56">
        <f t="shared" si="4"/>
        <v>263.61035999999996</v>
      </c>
      <c r="G108" s="56">
        <v>0</v>
      </c>
      <c r="H108" s="56">
        <f t="shared" si="5"/>
        <v>382.2350219999999</v>
      </c>
      <c r="I108" s="100" t="s">
        <v>56</v>
      </c>
      <c r="J108" s="100"/>
    </row>
    <row r="109" spans="1:16" ht="15.5">
      <c r="A109" s="56">
        <v>16</v>
      </c>
      <c r="B109" s="56">
        <v>8</v>
      </c>
      <c r="C109" s="56" t="s">
        <v>175</v>
      </c>
      <c r="D109" s="56">
        <f>18.21*10.764</f>
        <v>196.01244</v>
      </c>
      <c r="E109" s="56">
        <v>0</v>
      </c>
      <c r="F109" s="56">
        <f t="shared" si="4"/>
        <v>196.01244</v>
      </c>
      <c r="G109" s="56">
        <v>0</v>
      </c>
      <c r="H109" s="56">
        <f t="shared" si="5"/>
        <v>284.21803799999998</v>
      </c>
      <c r="I109" s="100" t="s">
        <v>56</v>
      </c>
      <c r="J109" s="100"/>
    </row>
    <row r="110" spans="1:16" ht="15">
      <c r="A110" s="110" t="s">
        <v>160</v>
      </c>
      <c r="B110" s="111"/>
      <c r="C110" s="111"/>
      <c r="D110" s="111"/>
      <c r="E110" s="111"/>
      <c r="F110" s="111"/>
      <c r="G110" s="111"/>
      <c r="H110" s="111"/>
      <c r="I110" s="111"/>
      <c r="J110" s="112"/>
    </row>
    <row r="111" spans="1:16" ht="15">
      <c r="A111" s="110" t="s">
        <v>178</v>
      </c>
      <c r="B111" s="111"/>
      <c r="C111" s="111"/>
      <c r="D111" s="111"/>
      <c r="E111" s="111"/>
      <c r="F111" s="111"/>
      <c r="G111" s="111"/>
      <c r="H111" s="111"/>
      <c r="I111" s="111"/>
      <c r="J111" s="112"/>
    </row>
    <row r="112" spans="1:16" ht="15.5">
      <c r="A112" s="56">
        <v>17</v>
      </c>
      <c r="B112" s="56">
        <v>1</v>
      </c>
      <c r="C112" s="56" t="s">
        <v>179</v>
      </c>
      <c r="D112" s="56">
        <f>37.04*10.764</f>
        <v>398.69855999999999</v>
      </c>
      <c r="E112" s="56">
        <v>0</v>
      </c>
      <c r="F112" s="56">
        <f>E112+D112</f>
        <v>398.69855999999999</v>
      </c>
      <c r="G112" s="56">
        <v>0</v>
      </c>
      <c r="H112" s="56">
        <f>F112*1.45+G112</f>
        <v>578.11291199999994</v>
      </c>
      <c r="I112" s="100" t="s">
        <v>56</v>
      </c>
      <c r="J112" s="100"/>
    </row>
    <row r="113" spans="1:15" ht="15.5">
      <c r="A113" s="56">
        <v>18</v>
      </c>
      <c r="B113" s="56">
        <v>2</v>
      </c>
      <c r="C113" s="56" t="s">
        <v>179</v>
      </c>
      <c r="D113" s="56">
        <f>36.95*10.764</f>
        <v>397.72980000000001</v>
      </c>
      <c r="E113" s="56">
        <v>0</v>
      </c>
      <c r="F113" s="56">
        <f>E113+D113</f>
        <v>397.72980000000001</v>
      </c>
      <c r="G113" s="56">
        <v>0</v>
      </c>
      <c r="H113" s="56">
        <f>F113*1.45+G113</f>
        <v>576.70821000000001</v>
      </c>
      <c r="I113" s="100" t="s">
        <v>56</v>
      </c>
      <c r="J113" s="100"/>
    </row>
    <row r="114" spans="1:15" ht="15">
      <c r="A114" s="110" t="s">
        <v>180</v>
      </c>
      <c r="B114" s="111"/>
      <c r="C114" s="111"/>
      <c r="D114" s="111"/>
      <c r="E114" s="111"/>
      <c r="F114" s="111"/>
      <c r="G114" s="111"/>
      <c r="H114" s="111"/>
      <c r="I114" s="111"/>
      <c r="J114" s="112"/>
    </row>
    <row r="115" spans="1:15" ht="15.5">
      <c r="A115" s="56">
        <v>19</v>
      </c>
      <c r="B115" s="56">
        <v>1</v>
      </c>
      <c r="C115" s="56" t="s">
        <v>179</v>
      </c>
      <c r="D115" s="56">
        <f>37.04*10.764</f>
        <v>398.69855999999999</v>
      </c>
      <c r="E115" s="56">
        <v>0</v>
      </c>
      <c r="F115" s="56">
        <f>E115+D115</f>
        <v>398.69855999999999</v>
      </c>
      <c r="G115" s="56">
        <v>0</v>
      </c>
      <c r="H115" s="56">
        <f>F115*1.45+G115</f>
        <v>578.11291199999994</v>
      </c>
      <c r="I115" s="100" t="s">
        <v>56</v>
      </c>
      <c r="J115" s="100"/>
      <c r="O115" s="57"/>
    </row>
    <row r="116" spans="1:15" ht="15">
      <c r="A116" s="110" t="s">
        <v>161</v>
      </c>
      <c r="B116" s="111"/>
      <c r="C116" s="111"/>
      <c r="D116" s="111"/>
      <c r="E116" s="111"/>
      <c r="F116" s="111"/>
      <c r="G116" s="111"/>
      <c r="H116" s="111"/>
      <c r="I116" s="111"/>
      <c r="J116" s="112"/>
    </row>
    <row r="117" spans="1:15" ht="15">
      <c r="A117" s="110" t="s">
        <v>181</v>
      </c>
      <c r="B117" s="111"/>
      <c r="C117" s="111"/>
      <c r="D117" s="111"/>
      <c r="E117" s="111"/>
      <c r="F117" s="111"/>
      <c r="G117" s="111"/>
      <c r="H117" s="111"/>
      <c r="I117" s="111"/>
      <c r="J117" s="112"/>
    </row>
    <row r="118" spans="1:15" ht="15.5">
      <c r="A118" s="56">
        <v>20</v>
      </c>
      <c r="B118" s="56">
        <v>1</v>
      </c>
      <c r="C118" s="56" t="s">
        <v>176</v>
      </c>
      <c r="D118" s="56">
        <f>26.51*10.764</f>
        <v>285.35363999999998</v>
      </c>
      <c r="E118" s="56">
        <v>0</v>
      </c>
      <c r="F118" s="56">
        <f t="shared" ref="F118:F123" si="6">E118+D118</f>
        <v>285.35363999999998</v>
      </c>
      <c r="G118" s="56">
        <v>0</v>
      </c>
      <c r="H118" s="56">
        <f t="shared" ref="H118:H123" si="7">F118*1.45+G118</f>
        <v>413.76277799999997</v>
      </c>
      <c r="I118" s="100" t="s">
        <v>56</v>
      </c>
      <c r="J118" s="100"/>
    </row>
    <row r="119" spans="1:15" ht="15.5">
      <c r="A119" s="56">
        <v>21</v>
      </c>
      <c r="B119" s="56">
        <v>2</v>
      </c>
      <c r="C119" s="56" t="s">
        <v>175</v>
      </c>
      <c r="D119" s="56">
        <f>25.47*10.764</f>
        <v>274.15907999999996</v>
      </c>
      <c r="E119" s="56">
        <v>0</v>
      </c>
      <c r="F119" s="56">
        <f t="shared" si="6"/>
        <v>274.15907999999996</v>
      </c>
      <c r="G119" s="56">
        <v>0</v>
      </c>
      <c r="H119" s="56">
        <f t="shared" si="7"/>
        <v>397.53066599999994</v>
      </c>
      <c r="I119" s="100" t="s">
        <v>56</v>
      </c>
      <c r="J119" s="100"/>
    </row>
    <row r="120" spans="1:15" ht="15.5">
      <c r="A120" s="56">
        <v>22</v>
      </c>
      <c r="B120" s="56">
        <v>3</v>
      </c>
      <c r="C120" s="56" t="s">
        <v>175</v>
      </c>
      <c r="D120" s="56">
        <f>19.8*10.764</f>
        <v>213.12719999999999</v>
      </c>
      <c r="E120" s="56">
        <v>0</v>
      </c>
      <c r="F120" s="56">
        <f t="shared" si="6"/>
        <v>213.12719999999999</v>
      </c>
      <c r="G120" s="56">
        <v>0</v>
      </c>
      <c r="H120" s="56">
        <f t="shared" si="7"/>
        <v>309.03443999999996</v>
      </c>
      <c r="I120" s="100" t="s">
        <v>56</v>
      </c>
      <c r="J120" s="100"/>
    </row>
    <row r="121" spans="1:15" ht="15.5">
      <c r="A121" s="56">
        <v>23</v>
      </c>
      <c r="B121" s="56">
        <v>4</v>
      </c>
      <c r="C121" s="56" t="s">
        <v>175</v>
      </c>
      <c r="D121" s="56">
        <f>19.8*10.764</f>
        <v>213.12719999999999</v>
      </c>
      <c r="E121" s="56">
        <v>0</v>
      </c>
      <c r="F121" s="56">
        <f t="shared" si="6"/>
        <v>213.12719999999999</v>
      </c>
      <c r="G121" s="56">
        <v>0</v>
      </c>
      <c r="H121" s="56">
        <f t="shared" si="7"/>
        <v>309.03443999999996</v>
      </c>
      <c r="I121" s="100" t="s">
        <v>56</v>
      </c>
      <c r="J121" s="100"/>
    </row>
    <row r="122" spans="1:15" ht="15.5">
      <c r="A122" s="56">
        <v>24</v>
      </c>
      <c r="B122" s="56">
        <v>5</v>
      </c>
      <c r="C122" s="56" t="s">
        <v>175</v>
      </c>
      <c r="D122" s="56">
        <f>25.47*10.764</f>
        <v>274.15907999999996</v>
      </c>
      <c r="E122" s="56">
        <v>0</v>
      </c>
      <c r="F122" s="56">
        <f t="shared" si="6"/>
        <v>274.15907999999996</v>
      </c>
      <c r="G122" s="56">
        <v>0</v>
      </c>
      <c r="H122" s="56">
        <f t="shared" si="7"/>
        <v>397.53066599999994</v>
      </c>
      <c r="I122" s="100" t="s">
        <v>56</v>
      </c>
      <c r="J122" s="100"/>
    </row>
    <row r="123" spans="1:15" ht="15.5">
      <c r="A123" s="56">
        <v>25</v>
      </c>
      <c r="B123" s="56">
        <v>6</v>
      </c>
      <c r="C123" s="56" t="s">
        <v>176</v>
      </c>
      <c r="D123" s="56">
        <f>26.51*10.764</f>
        <v>285.35363999999998</v>
      </c>
      <c r="E123" s="56">
        <v>0</v>
      </c>
      <c r="F123" s="56">
        <f t="shared" si="6"/>
        <v>285.35363999999998</v>
      </c>
      <c r="G123" s="56">
        <v>0</v>
      </c>
      <c r="H123" s="56">
        <f t="shared" si="7"/>
        <v>413.76277799999997</v>
      </c>
      <c r="I123" s="100" t="s">
        <v>56</v>
      </c>
      <c r="J123" s="100"/>
    </row>
    <row r="124" spans="1:15" ht="15">
      <c r="A124" s="110" t="s">
        <v>182</v>
      </c>
      <c r="B124" s="111"/>
      <c r="C124" s="111"/>
      <c r="D124" s="111"/>
      <c r="E124" s="111"/>
      <c r="F124" s="111"/>
      <c r="G124" s="111"/>
      <c r="H124" s="111"/>
      <c r="I124" s="111"/>
      <c r="J124" s="112"/>
    </row>
    <row r="125" spans="1:15" ht="15.5">
      <c r="A125" s="56">
        <v>26</v>
      </c>
      <c r="B125" s="56">
        <v>1</v>
      </c>
      <c r="C125" s="56" t="s">
        <v>176</v>
      </c>
      <c r="D125" s="56">
        <f>26.51*10.764</f>
        <v>285.35363999999998</v>
      </c>
      <c r="E125" s="56">
        <v>0</v>
      </c>
      <c r="F125" s="56">
        <f>E125+D125</f>
        <v>285.35363999999998</v>
      </c>
      <c r="G125" s="56">
        <v>0</v>
      </c>
      <c r="H125" s="56">
        <f>F125*1.45+G125</f>
        <v>413.76277799999997</v>
      </c>
      <c r="I125" s="100" t="s">
        <v>56</v>
      </c>
      <c r="J125" s="100"/>
    </row>
    <row r="126" spans="1:15" ht="15.5">
      <c r="A126" s="56">
        <v>27</v>
      </c>
      <c r="B126" s="56">
        <v>2</v>
      </c>
      <c r="C126" s="56" t="s">
        <v>175</v>
      </c>
      <c r="D126" s="56">
        <f>25.47*10.764</f>
        <v>274.15907999999996</v>
      </c>
      <c r="E126" s="56">
        <v>0</v>
      </c>
      <c r="F126" s="56">
        <f>E126+D126</f>
        <v>274.15907999999996</v>
      </c>
      <c r="G126" s="56">
        <v>0</v>
      </c>
      <c r="H126" s="56">
        <f>F126*1.45+G126</f>
        <v>397.53066599999994</v>
      </c>
      <c r="I126" s="100" t="s">
        <v>56</v>
      </c>
      <c r="J126" s="100"/>
    </row>
    <row r="127" spans="1:15" ht="15.5">
      <c r="A127" s="56">
        <v>28</v>
      </c>
      <c r="B127" s="56">
        <v>3</v>
      </c>
      <c r="C127" s="97" t="s">
        <v>183</v>
      </c>
      <c r="D127" s="98"/>
      <c r="E127" s="98"/>
      <c r="F127" s="98"/>
      <c r="G127" s="98"/>
      <c r="H127" s="98"/>
      <c r="I127" s="98"/>
      <c r="J127" s="99"/>
    </row>
    <row r="128" spans="1:15" ht="15.5">
      <c r="A128" s="56">
        <v>29</v>
      </c>
      <c r="B128" s="56">
        <v>4</v>
      </c>
      <c r="C128" s="97" t="s">
        <v>183</v>
      </c>
      <c r="D128" s="98"/>
      <c r="E128" s="98"/>
      <c r="F128" s="98"/>
      <c r="G128" s="98"/>
      <c r="H128" s="98"/>
      <c r="I128" s="98"/>
      <c r="J128" s="99"/>
    </row>
    <row r="129" spans="1:10" ht="15.5">
      <c r="A129" s="56">
        <v>30</v>
      </c>
      <c r="B129" s="56">
        <v>5</v>
      </c>
      <c r="C129" s="56" t="s">
        <v>175</v>
      </c>
      <c r="D129" s="56">
        <f>25.47*10.764</f>
        <v>274.15907999999996</v>
      </c>
      <c r="E129" s="56">
        <v>0</v>
      </c>
      <c r="F129" s="56">
        <f>E129+D129</f>
        <v>274.15907999999996</v>
      </c>
      <c r="G129" s="56">
        <v>0</v>
      </c>
      <c r="H129" s="56">
        <f>F129*1.45+G129</f>
        <v>397.53066599999994</v>
      </c>
      <c r="I129" s="100" t="s">
        <v>56</v>
      </c>
      <c r="J129" s="100"/>
    </row>
    <row r="130" spans="1:10" ht="15.5">
      <c r="A130" s="56">
        <v>31</v>
      </c>
      <c r="B130" s="56">
        <v>6</v>
      </c>
      <c r="C130" s="56" t="s">
        <v>176</v>
      </c>
      <c r="D130" s="56">
        <f>26.51*10.764</f>
        <v>285.35363999999998</v>
      </c>
      <c r="E130" s="56">
        <v>0</v>
      </c>
      <c r="F130" s="56">
        <f>E130+D130</f>
        <v>285.35363999999998</v>
      </c>
      <c r="G130" s="56">
        <v>0</v>
      </c>
      <c r="H130" s="56">
        <f>F130*1.45+G130</f>
        <v>413.76277799999997</v>
      </c>
      <c r="I130" s="100" t="s">
        <v>56</v>
      </c>
      <c r="J130" s="100"/>
    </row>
    <row r="131" spans="1:10" ht="157.5" customHeight="1">
      <c r="A131" s="101" t="s">
        <v>265</v>
      </c>
      <c r="B131" s="102"/>
      <c r="C131" s="102"/>
      <c r="D131" s="102"/>
      <c r="E131" s="102"/>
      <c r="F131" s="102"/>
      <c r="G131" s="102"/>
      <c r="H131" s="102"/>
      <c r="I131" s="102"/>
      <c r="J131" s="103"/>
    </row>
    <row r="132" spans="1:10">
      <c r="A132" s="104" t="s">
        <v>184</v>
      </c>
      <c r="B132" s="105"/>
      <c r="C132" s="105"/>
      <c r="D132" s="105"/>
      <c r="E132" s="105"/>
      <c r="F132" s="105"/>
      <c r="G132" s="105"/>
      <c r="H132" s="105"/>
      <c r="I132" s="105"/>
      <c r="J132" s="106"/>
    </row>
    <row r="133" spans="1:10">
      <c r="A133" s="60" t="s">
        <v>185</v>
      </c>
      <c r="B133" s="61"/>
      <c r="C133" s="61"/>
      <c r="D133" s="61"/>
      <c r="E133" s="61"/>
      <c r="F133" s="61"/>
      <c r="G133" s="61"/>
      <c r="H133" s="61"/>
      <c r="I133" s="61"/>
      <c r="J133" s="62"/>
    </row>
    <row r="134" spans="1:10">
      <c r="A134" s="104" t="s">
        <v>186</v>
      </c>
      <c r="B134" s="105"/>
      <c r="C134" s="105"/>
      <c r="D134" s="105"/>
      <c r="E134" s="105"/>
      <c r="F134" s="105"/>
      <c r="G134" s="105"/>
      <c r="H134" s="105"/>
      <c r="I134" s="105"/>
      <c r="J134" s="106"/>
    </row>
    <row r="135" spans="1:10">
      <c r="A135" s="60" t="s">
        <v>187</v>
      </c>
      <c r="B135" s="61"/>
      <c r="C135" s="61"/>
      <c r="D135" s="61"/>
      <c r="E135" s="61"/>
      <c r="F135" s="61"/>
      <c r="G135" s="61"/>
      <c r="H135" s="61"/>
      <c r="I135" s="61"/>
      <c r="J135" s="62"/>
    </row>
    <row r="136" spans="1:10" ht="16.5" customHeight="1">
      <c r="A136" s="107" t="s">
        <v>188</v>
      </c>
      <c r="B136" s="108"/>
      <c r="C136" s="108"/>
      <c r="D136" s="108"/>
      <c r="E136" s="108"/>
      <c r="F136" s="108"/>
      <c r="G136" s="108"/>
      <c r="H136" s="108"/>
      <c r="I136" s="108"/>
      <c r="J136" s="109"/>
    </row>
    <row r="137" spans="1:10">
      <c r="A137" s="60" t="s">
        <v>189</v>
      </c>
      <c r="B137" s="61"/>
      <c r="C137" s="61"/>
      <c r="D137" s="61"/>
      <c r="E137" s="61"/>
      <c r="F137" s="61"/>
      <c r="G137" s="61"/>
      <c r="H137" s="61"/>
      <c r="I137" s="61"/>
      <c r="J137" s="62"/>
    </row>
    <row r="138" spans="1:10">
      <c r="A138" s="60" t="s">
        <v>190</v>
      </c>
      <c r="B138" s="61"/>
      <c r="C138" s="61"/>
      <c r="D138" s="61"/>
      <c r="E138" s="61"/>
      <c r="F138" s="61"/>
      <c r="G138" s="61"/>
      <c r="H138" s="61"/>
      <c r="I138" s="61"/>
      <c r="J138" s="62"/>
    </row>
    <row r="139" spans="1:10" ht="30.75" customHeight="1">
      <c r="A139" s="63" t="s">
        <v>191</v>
      </c>
      <c r="B139" s="64"/>
      <c r="C139" s="64"/>
      <c r="D139" s="64"/>
      <c r="E139" s="64"/>
      <c r="F139" s="64"/>
      <c r="G139" s="64"/>
      <c r="H139" s="64"/>
      <c r="I139" s="64"/>
      <c r="J139" s="65"/>
    </row>
    <row r="140" spans="1:10" ht="15" customHeight="1">
      <c r="A140" s="78" t="s">
        <v>192</v>
      </c>
      <c r="B140" s="79"/>
      <c r="C140" s="79"/>
      <c r="D140" s="79"/>
      <c r="E140" s="79"/>
      <c r="F140" s="79"/>
      <c r="G140" s="79"/>
      <c r="H140" s="79"/>
      <c r="I140" s="79"/>
      <c r="J140" s="80"/>
    </row>
    <row r="141" spans="1:10">
      <c r="A141" s="81"/>
      <c r="B141" s="82"/>
      <c r="C141" s="82"/>
      <c r="D141" s="82"/>
      <c r="E141" s="82"/>
      <c r="F141" s="82"/>
      <c r="G141" s="82"/>
      <c r="H141" s="82"/>
      <c r="I141" s="82"/>
      <c r="J141" s="83"/>
    </row>
    <row r="142" spans="1:10">
      <c r="A142" s="81"/>
      <c r="B142" s="82"/>
      <c r="C142" s="82"/>
      <c r="D142" s="82"/>
      <c r="E142" s="82"/>
      <c r="F142" s="82"/>
      <c r="G142" s="82"/>
      <c r="H142" s="82"/>
      <c r="I142" s="82"/>
      <c r="J142" s="83"/>
    </row>
    <row r="143" spans="1:10" ht="8.25" customHeight="1">
      <c r="A143" s="84"/>
      <c r="B143" s="85"/>
      <c r="C143" s="85"/>
      <c r="D143" s="85"/>
      <c r="E143" s="85"/>
      <c r="F143" s="85"/>
      <c r="G143" s="85"/>
      <c r="H143" s="85"/>
      <c r="I143" s="85"/>
      <c r="J143" s="86"/>
    </row>
    <row r="144" spans="1:10">
      <c r="A144" s="58" t="s">
        <v>193</v>
      </c>
    </row>
    <row r="190" spans="1:1">
      <c r="A190" s="59" t="s">
        <v>194</v>
      </c>
    </row>
    <row r="223" hidden="1"/>
    <row r="224" hidden="1"/>
    <row r="225" hidden="1"/>
    <row r="226" hidden="1"/>
    <row r="227" hidden="1"/>
    <row r="228" hidden="1"/>
    <row r="229" hidden="1"/>
  </sheetData>
  <mergeCells count="245">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B11"/>
    <mergeCell ref="C11:G11"/>
    <mergeCell ref="I11:J11"/>
    <mergeCell ref="A12:B12"/>
    <mergeCell ref="C12:J12"/>
    <mergeCell ref="B13:D13"/>
    <mergeCell ref="H13:J13"/>
    <mergeCell ref="B14:E14"/>
    <mergeCell ref="G14:J14"/>
    <mergeCell ref="B15:E15"/>
    <mergeCell ref="G15:J15"/>
    <mergeCell ref="A16:B16"/>
    <mergeCell ref="C16:E16"/>
    <mergeCell ref="F16:G16"/>
    <mergeCell ref="H16:J16"/>
    <mergeCell ref="A21:E21"/>
    <mergeCell ref="F21:J21"/>
    <mergeCell ref="A22:E22"/>
    <mergeCell ref="F22:J22"/>
    <mergeCell ref="A23:E23"/>
    <mergeCell ref="F23:J23"/>
    <mergeCell ref="A24:E24"/>
    <mergeCell ref="F24:J24"/>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J28"/>
    <mergeCell ref="A29:J29"/>
    <mergeCell ref="A30:B30"/>
    <mergeCell ref="C30:D30"/>
    <mergeCell ref="E30:F30"/>
    <mergeCell ref="G30:H30"/>
    <mergeCell ref="I30:J30"/>
    <mergeCell ref="A31:B31"/>
    <mergeCell ref="C31:J31"/>
    <mergeCell ref="A32:J32"/>
    <mergeCell ref="A35:E35"/>
    <mergeCell ref="F35:J35"/>
    <mergeCell ref="A36:E36"/>
    <mergeCell ref="F36:J36"/>
    <mergeCell ref="A37:E37"/>
    <mergeCell ref="F37:J37"/>
    <mergeCell ref="A38:E38"/>
    <mergeCell ref="F38:J38"/>
    <mergeCell ref="A39:E39"/>
    <mergeCell ref="F39:J39"/>
    <mergeCell ref="A40:E40"/>
    <mergeCell ref="F40:J40"/>
    <mergeCell ref="A41:J41"/>
    <mergeCell ref="A42:B42"/>
    <mergeCell ref="C42:F42"/>
    <mergeCell ref="H42:J42"/>
    <mergeCell ref="A43:B43"/>
    <mergeCell ref="C43:F43"/>
    <mergeCell ref="H43:J43"/>
    <mergeCell ref="A44:B44"/>
    <mergeCell ref="C44:F44"/>
    <mergeCell ref="H44:J44"/>
    <mergeCell ref="A45:E45"/>
    <mergeCell ref="F45:G45"/>
    <mergeCell ref="H45:J45"/>
    <mergeCell ref="A46:C46"/>
    <mergeCell ref="D46:E46"/>
    <mergeCell ref="F46:G46"/>
    <mergeCell ref="H46:J46"/>
    <mergeCell ref="A47:J47"/>
    <mergeCell ref="A48:C48"/>
    <mergeCell ref="D48:E48"/>
    <mergeCell ref="F48:G48"/>
    <mergeCell ref="H48:J48"/>
    <mergeCell ref="A49:B49"/>
    <mergeCell ref="C49:J49"/>
    <mergeCell ref="A50:E50"/>
    <mergeCell ref="F50:J50"/>
    <mergeCell ref="A51:J51"/>
    <mergeCell ref="A52:B52"/>
    <mergeCell ref="C52:J52"/>
    <mergeCell ref="E53:F53"/>
    <mergeCell ref="I53:J53"/>
    <mergeCell ref="A54:B54"/>
    <mergeCell ref="C54:J54"/>
    <mergeCell ref="A55:B55"/>
    <mergeCell ref="D55:E55"/>
    <mergeCell ref="F55:G55"/>
    <mergeCell ref="H55:J55"/>
    <mergeCell ref="A56:B56"/>
    <mergeCell ref="D56:E56"/>
    <mergeCell ref="A57:B57"/>
    <mergeCell ref="D57:E57"/>
    <mergeCell ref="A58:B58"/>
    <mergeCell ref="D58:E58"/>
    <mergeCell ref="A59:B59"/>
    <mergeCell ref="D59:E59"/>
    <mergeCell ref="A60:B60"/>
    <mergeCell ref="D60:E60"/>
    <mergeCell ref="A61:B61"/>
    <mergeCell ref="D61:E61"/>
    <mergeCell ref="A62:B62"/>
    <mergeCell ref="D62:E62"/>
    <mergeCell ref="A63:B63"/>
    <mergeCell ref="D63:E63"/>
    <mergeCell ref="A64:B64"/>
    <mergeCell ref="D64:E64"/>
    <mergeCell ref="A65:B65"/>
    <mergeCell ref="D65:E65"/>
    <mergeCell ref="A66:J66"/>
    <mergeCell ref="A67:J67"/>
    <mergeCell ref="A68:J68"/>
    <mergeCell ref="A71:J71"/>
    <mergeCell ref="A72:F72"/>
    <mergeCell ref="G72:J72"/>
    <mergeCell ref="A73:F73"/>
    <mergeCell ref="G73:J73"/>
    <mergeCell ref="A74:F74"/>
    <mergeCell ref="G74:J74"/>
    <mergeCell ref="A75:F75"/>
    <mergeCell ref="G75:J75"/>
    <mergeCell ref="A76:F76"/>
    <mergeCell ref="G76:J76"/>
    <mergeCell ref="A77:F77"/>
    <mergeCell ref="G77:J77"/>
    <mergeCell ref="A78:F78"/>
    <mergeCell ref="G78:J78"/>
    <mergeCell ref="A79:F79"/>
    <mergeCell ref="G79:J79"/>
    <mergeCell ref="A80:F80"/>
    <mergeCell ref="G80:J80"/>
    <mergeCell ref="A81:J81"/>
    <mergeCell ref="A82:J82"/>
    <mergeCell ref="A83:B83"/>
    <mergeCell ref="C83:E83"/>
    <mergeCell ref="F83:G83"/>
    <mergeCell ref="H83:J83"/>
    <mergeCell ref="A84:B84"/>
    <mergeCell ref="C84:E84"/>
    <mergeCell ref="F84:G84"/>
    <mergeCell ref="H84:J84"/>
    <mergeCell ref="A85:B85"/>
    <mergeCell ref="C85:E85"/>
    <mergeCell ref="F85:G85"/>
    <mergeCell ref="H85:J85"/>
    <mergeCell ref="A86:B86"/>
    <mergeCell ref="C86:E86"/>
    <mergeCell ref="F86:G86"/>
    <mergeCell ref="H86:J86"/>
    <mergeCell ref="A87:B87"/>
    <mergeCell ref="C87:E87"/>
    <mergeCell ref="F87:G87"/>
    <mergeCell ref="H87:J87"/>
    <mergeCell ref="A88:J88"/>
    <mergeCell ref="I89:J89"/>
    <mergeCell ref="A90:J90"/>
    <mergeCell ref="A91:J91"/>
    <mergeCell ref="A92:J92"/>
    <mergeCell ref="I93:J93"/>
    <mergeCell ref="I94:J94"/>
    <mergeCell ref="I95:J95"/>
    <mergeCell ref="K95:L95"/>
    <mergeCell ref="I96:J96"/>
    <mergeCell ref="K96:L96"/>
    <mergeCell ref="I97:J97"/>
    <mergeCell ref="K97:L97"/>
    <mergeCell ref="I98:J98"/>
    <mergeCell ref="K98:L98"/>
    <mergeCell ref="I99:J99"/>
    <mergeCell ref="I100:J100"/>
    <mergeCell ref="A101:J101"/>
    <mergeCell ref="I102:J102"/>
    <mergeCell ref="I103:J103"/>
    <mergeCell ref="I104:J104"/>
    <mergeCell ref="I105:J105"/>
    <mergeCell ref="I106:J106"/>
    <mergeCell ref="I107:J107"/>
    <mergeCell ref="K107:L107"/>
    <mergeCell ref="I108:J108"/>
    <mergeCell ref="I109:J109"/>
    <mergeCell ref="I122:J122"/>
    <mergeCell ref="I123:J123"/>
    <mergeCell ref="A124:J124"/>
    <mergeCell ref="I125:J125"/>
    <mergeCell ref="I126:J126"/>
    <mergeCell ref="C127:J127"/>
    <mergeCell ref="A110:J110"/>
    <mergeCell ref="A111:J111"/>
    <mergeCell ref="I112:J112"/>
    <mergeCell ref="I113:J113"/>
    <mergeCell ref="A114:J114"/>
    <mergeCell ref="I115:J115"/>
    <mergeCell ref="A116:J116"/>
    <mergeCell ref="A117:J117"/>
    <mergeCell ref="I118:J118"/>
    <mergeCell ref="A137:J137"/>
    <mergeCell ref="A138:J138"/>
    <mergeCell ref="A139:J139"/>
    <mergeCell ref="A33:J34"/>
    <mergeCell ref="A19:E20"/>
    <mergeCell ref="F19:J20"/>
    <mergeCell ref="A17:E18"/>
    <mergeCell ref="F17:J18"/>
    <mergeCell ref="A140:J143"/>
    <mergeCell ref="A69:J70"/>
    <mergeCell ref="F56:G65"/>
    <mergeCell ref="H56:J65"/>
    <mergeCell ref="C128:J128"/>
    <mergeCell ref="I129:J129"/>
    <mergeCell ref="I130:J130"/>
    <mergeCell ref="A131:J131"/>
    <mergeCell ref="A132:J132"/>
    <mergeCell ref="A133:J133"/>
    <mergeCell ref="A134:J134"/>
    <mergeCell ref="A135:J135"/>
    <mergeCell ref="A136:J136"/>
    <mergeCell ref="I119:J119"/>
    <mergeCell ref="I120:J120"/>
    <mergeCell ref="I121:J121"/>
  </mergeCells>
  <hyperlinks>
    <hyperlink ref="C31" r:id="rId1"/>
  </hyperlinks>
  <pageMargins left="0.35433070866141703" right="0.35433070866141703" top="0.78740157480314998" bottom="0.78740157480314998" header="0.196850393700787" footer="0.196850393700787"/>
  <pageSetup paperSize="9" scale="98" fitToHeight="0" orientation="portrait" r:id="rId2"/>
  <headerFooter>
    <oddHeader>&amp;C&amp;G</oddHeader>
    <oddFooter>&amp;L&amp;"Times New Roman,Bold"Ref No: &amp;F&amp;C&amp;G&amp;R&amp;P</oddFooter>
  </headerFooter>
  <rowBreaks count="2" manualBreakCount="2">
    <brk id="143" max="16383" man="1"/>
    <brk id="18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
  <sheetViews>
    <sheetView topLeftCell="A4" workbookViewId="0">
      <selection activeCell="C9" sqref="C9"/>
    </sheetView>
  </sheetViews>
  <sheetFormatPr defaultColWidth="9" defaultRowHeight="14.5"/>
  <cols>
    <col min="1" max="1" width="12" customWidth="1"/>
  </cols>
  <sheetData>
    <row r="2" spans="1:10" s="31" customFormat="1" ht="60" customHeight="1">
      <c r="A2" s="32">
        <v>44214</v>
      </c>
      <c r="B2" s="31" t="s">
        <v>195</v>
      </c>
      <c r="C2" s="201" t="s">
        <v>196</v>
      </c>
      <c r="D2" s="201"/>
      <c r="E2" s="201"/>
      <c r="F2" s="201"/>
      <c r="G2" s="201"/>
      <c r="H2" s="201"/>
      <c r="I2" s="201"/>
      <c r="J2" s="201"/>
    </row>
    <row r="4" spans="1:10">
      <c r="A4" t="s">
        <v>197</v>
      </c>
      <c r="B4" t="s">
        <v>198</v>
      </c>
      <c r="C4" t="s">
        <v>199</v>
      </c>
    </row>
    <row r="5" spans="1:10">
      <c r="C5" t="s">
        <v>200</v>
      </c>
    </row>
    <row r="7" spans="1:10">
      <c r="A7" t="s">
        <v>201</v>
      </c>
      <c r="B7" t="s">
        <v>202</v>
      </c>
      <c r="C7" t="s">
        <v>199</v>
      </c>
    </row>
    <row r="8" spans="1:10">
      <c r="C8" t="s">
        <v>203</v>
      </c>
    </row>
  </sheetData>
  <mergeCells count="1">
    <mergeCell ref="C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G5" sqref="G5"/>
    </sheetView>
  </sheetViews>
  <sheetFormatPr defaultColWidth="8.7265625" defaultRowHeight="14.5"/>
  <cols>
    <col min="1" max="1" width="8.7265625" style="13"/>
    <col min="2" max="2" width="22.1796875" style="13" customWidth="1"/>
    <col min="3" max="3" width="37" style="13" customWidth="1"/>
    <col min="4" max="5" width="11.453125" style="13" customWidth="1"/>
    <col min="6" max="6" width="14" style="13" customWidth="1"/>
    <col min="7" max="7" width="20" style="13" customWidth="1"/>
    <col min="8" max="8" width="16.453125" style="13" customWidth="1"/>
    <col min="9" max="9" width="8.7265625" style="13"/>
    <col min="10" max="10" width="9.81640625" style="13" customWidth="1"/>
    <col min="11" max="16384" width="8.7265625" style="13"/>
  </cols>
  <sheetData>
    <row r="1" spans="1:10" ht="15" customHeight="1">
      <c r="A1" s="14"/>
      <c r="B1" s="14"/>
      <c r="C1" s="14"/>
      <c r="D1" s="14"/>
      <c r="E1" s="14"/>
      <c r="F1" s="14"/>
      <c r="G1" s="14"/>
      <c r="H1" s="14"/>
    </row>
    <row r="2" spans="1:10" ht="15" customHeight="1">
      <c r="A2" s="15"/>
      <c r="B2" s="15"/>
      <c r="C2" s="15"/>
      <c r="D2" s="15"/>
      <c r="E2" s="15"/>
      <c r="F2" s="15"/>
      <c r="G2" s="15"/>
      <c r="H2" s="15"/>
    </row>
    <row r="3" spans="1:10" ht="15.75" customHeight="1">
      <c r="A3" s="15"/>
      <c r="B3" s="202" t="s">
        <v>204</v>
      </c>
      <c r="C3" s="202"/>
      <c r="D3" s="202"/>
      <c r="E3" s="202"/>
      <c r="F3" s="202"/>
      <c r="G3" s="202"/>
      <c r="H3" s="202"/>
    </row>
    <row r="4" spans="1:10">
      <c r="A4" s="15"/>
      <c r="B4" s="16" t="s">
        <v>205</v>
      </c>
      <c r="C4" s="16" t="s">
        <v>206</v>
      </c>
      <c r="D4" s="16" t="s">
        <v>207</v>
      </c>
      <c r="E4" s="16" t="s">
        <v>208</v>
      </c>
      <c r="F4" s="16" t="s">
        <v>209</v>
      </c>
      <c r="G4" s="16" t="s">
        <v>210</v>
      </c>
      <c r="H4" s="16" t="s">
        <v>211</v>
      </c>
    </row>
    <row r="5" spans="1:10" ht="15" customHeight="1">
      <c r="A5" s="15"/>
      <c r="B5" s="17" t="s">
        <v>212</v>
      </c>
      <c r="C5" s="18" t="s">
        <v>213</v>
      </c>
      <c r="D5" s="19" t="s">
        <v>176</v>
      </c>
      <c r="E5" s="19">
        <v>0</v>
      </c>
      <c r="F5" s="20">
        <v>670</v>
      </c>
      <c r="G5" s="21">
        <f t="shared" ref="G5:G10" si="0">H5/F5</f>
        <v>3731.3432835820895</v>
      </c>
      <c r="H5" s="22">
        <v>2500000</v>
      </c>
      <c r="J5" s="29"/>
    </row>
    <row r="6" spans="1:10">
      <c r="A6" s="15"/>
      <c r="B6" s="17" t="s">
        <v>214</v>
      </c>
      <c r="C6" s="18" t="s">
        <v>213</v>
      </c>
      <c r="D6" s="19" t="s">
        <v>176</v>
      </c>
      <c r="E6" s="19">
        <v>0</v>
      </c>
      <c r="F6" s="20">
        <v>558</v>
      </c>
      <c r="G6" s="21">
        <f t="shared" si="0"/>
        <v>3500</v>
      </c>
      <c r="H6" s="22">
        <v>1953000</v>
      </c>
      <c r="J6" s="29"/>
    </row>
    <row r="7" spans="1:10" ht="15" customHeight="1">
      <c r="A7" s="15"/>
      <c r="B7" s="17" t="s">
        <v>214</v>
      </c>
      <c r="C7" s="18" t="s">
        <v>213</v>
      </c>
      <c r="D7" s="19" t="s">
        <v>175</v>
      </c>
      <c r="E7" s="19">
        <v>0</v>
      </c>
      <c r="F7" s="20">
        <v>345</v>
      </c>
      <c r="G7" s="21">
        <f t="shared" si="0"/>
        <v>3498.550724637681</v>
      </c>
      <c r="H7" s="22">
        <v>1207000</v>
      </c>
      <c r="J7" s="29"/>
    </row>
    <row r="8" spans="1:10" ht="15" customHeight="1">
      <c r="A8" s="15"/>
      <c r="B8" s="17" t="s">
        <v>215</v>
      </c>
      <c r="C8" s="18" t="s">
        <v>213</v>
      </c>
      <c r="D8" s="19" t="s">
        <v>176</v>
      </c>
      <c r="E8" s="19">
        <v>0</v>
      </c>
      <c r="F8" s="20">
        <v>530</v>
      </c>
      <c r="G8" s="21">
        <f t="shared" si="0"/>
        <v>3500</v>
      </c>
      <c r="H8" s="22">
        <v>1855000</v>
      </c>
      <c r="J8" s="29"/>
    </row>
    <row r="9" spans="1:10">
      <c r="A9" s="15"/>
      <c r="B9" s="17" t="s">
        <v>215</v>
      </c>
      <c r="C9" s="18" t="s">
        <v>213</v>
      </c>
      <c r="D9" s="19" t="s">
        <v>176</v>
      </c>
      <c r="E9" s="19">
        <v>0</v>
      </c>
      <c r="F9" s="20">
        <v>540</v>
      </c>
      <c r="G9" s="21">
        <f t="shared" si="0"/>
        <v>3500</v>
      </c>
      <c r="H9" s="22">
        <v>1890000</v>
      </c>
      <c r="J9" s="29"/>
    </row>
    <row r="10" spans="1:10" ht="15" customHeight="1">
      <c r="A10" s="15"/>
      <c r="B10" s="17" t="s">
        <v>215</v>
      </c>
      <c r="C10" s="18" t="s">
        <v>213</v>
      </c>
      <c r="D10" s="19" t="s">
        <v>176</v>
      </c>
      <c r="E10" s="19">
        <v>0</v>
      </c>
      <c r="F10" s="20">
        <v>558</v>
      </c>
      <c r="G10" s="21">
        <f t="shared" si="0"/>
        <v>3500</v>
      </c>
      <c r="H10" s="22">
        <v>1953000</v>
      </c>
      <c r="J10" s="29"/>
    </row>
    <row r="11" spans="1:10" ht="15" customHeight="1">
      <c r="A11" s="15"/>
      <c r="B11" s="23" t="s">
        <v>216</v>
      </c>
      <c r="C11" s="24"/>
      <c r="D11" s="24"/>
      <c r="E11" s="19">
        <v>0</v>
      </c>
      <c r="F11" s="21">
        <f>E11*1.5</f>
        <v>0</v>
      </c>
      <c r="G11" s="25">
        <f>AVERAGE(G5:G10)</f>
        <v>3538.3156680366283</v>
      </c>
      <c r="H11" s="24"/>
      <c r="J11" s="29"/>
    </row>
    <row r="12" spans="1:10" ht="15" customHeight="1">
      <c r="A12" s="14"/>
      <c r="B12" s="23" t="s">
        <v>217</v>
      </c>
      <c r="C12" s="19"/>
      <c r="D12" s="19"/>
      <c r="E12" s="19"/>
      <c r="F12" s="26"/>
      <c r="G12" s="23">
        <v>3600</v>
      </c>
      <c r="H12" s="23"/>
      <c r="I12" s="30"/>
      <c r="J12" s="29"/>
    </row>
    <row r="13" spans="1:10" ht="15" customHeight="1">
      <c r="B13" s="14"/>
      <c r="C13" s="14"/>
      <c r="D13" s="14"/>
      <c r="E13" s="14"/>
      <c r="G13" s="27"/>
    </row>
    <row r="14" spans="1:10">
      <c r="E14" s="27"/>
      <c r="G14" s="27"/>
    </row>
    <row r="15" spans="1:10">
      <c r="E15" s="27"/>
      <c r="G15" s="27"/>
    </row>
    <row r="16" spans="1:10">
      <c r="E16" s="27"/>
      <c r="G16" s="27"/>
    </row>
    <row r="17" spans="2:7">
      <c r="E17" s="27"/>
      <c r="G17" s="27"/>
    </row>
    <row r="18" spans="2:7">
      <c r="E18" s="27"/>
      <c r="G18" s="27"/>
    </row>
    <row r="19" spans="2:7">
      <c r="E19" s="27"/>
      <c r="G19" s="27"/>
    </row>
    <row r="20" spans="2:7">
      <c r="G20" s="27"/>
    </row>
    <row r="21" spans="2:7">
      <c r="G21" s="27"/>
    </row>
    <row r="22" spans="2:7">
      <c r="B22" s="28"/>
      <c r="G22" s="27"/>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7" sqref="C17"/>
    </sheetView>
  </sheetViews>
  <sheetFormatPr defaultColWidth="9" defaultRowHeight="14.5"/>
  <cols>
    <col min="1" max="1" width="11.26953125" customWidth="1"/>
    <col min="2" max="2" width="12" customWidth="1"/>
    <col min="3" max="3" width="14.54296875" customWidth="1"/>
    <col min="4" max="4" width="4" customWidth="1"/>
    <col min="5" max="5" width="10.54296875" style="6" customWidth="1"/>
    <col min="6" max="6" width="15.1796875" customWidth="1"/>
    <col min="7" max="8" width="9.1796875" hidden="1" customWidth="1"/>
    <col min="10" max="10" width="12.7265625" customWidth="1"/>
    <col min="11" max="11" width="15.1796875" customWidth="1"/>
    <col min="14" max="14" width="16.54296875" customWidth="1"/>
  </cols>
  <sheetData>
    <row r="2" spans="1:15">
      <c r="A2" t="s">
        <v>218</v>
      </c>
      <c r="B2" s="7" t="s">
        <v>219</v>
      </c>
      <c r="C2" s="7">
        <v>12</v>
      </c>
    </row>
    <row r="3" spans="1:15">
      <c r="B3" t="s">
        <v>220</v>
      </c>
      <c r="C3" t="s">
        <v>221</v>
      </c>
    </row>
    <row r="4" spans="1:15">
      <c r="A4" t="s">
        <v>222</v>
      </c>
      <c r="B4" s="5">
        <v>10</v>
      </c>
      <c r="C4" s="5">
        <v>10</v>
      </c>
      <c r="D4" s="8"/>
      <c r="E4" s="9">
        <f>(100/B4)*C4</f>
        <v>100</v>
      </c>
    </row>
    <row r="5" spans="1:15">
      <c r="A5" t="s">
        <v>223</v>
      </c>
      <c r="B5" t="s">
        <v>224</v>
      </c>
      <c r="C5" t="s">
        <v>225</v>
      </c>
      <c r="I5" s="5" t="s">
        <v>226</v>
      </c>
      <c r="J5" s="5" t="s">
        <v>227</v>
      </c>
      <c r="K5" s="5" t="s">
        <v>228</v>
      </c>
      <c r="L5" s="5" t="s">
        <v>229</v>
      </c>
      <c r="M5" s="5" t="s">
        <v>230</v>
      </c>
      <c r="N5" s="5" t="s">
        <v>231</v>
      </c>
      <c r="O5" s="5" t="s">
        <v>232</v>
      </c>
    </row>
    <row r="6" spans="1:15">
      <c r="B6" s="5">
        <f>C2+1</f>
        <v>13</v>
      </c>
      <c r="C6" s="5">
        <v>13</v>
      </c>
      <c r="D6" s="8"/>
      <c r="E6" s="9">
        <f>(100/B6)*C6</f>
        <v>100</v>
      </c>
      <c r="F6" s="10" t="s">
        <v>233</v>
      </c>
      <c r="I6" s="10">
        <f>C4</f>
        <v>10</v>
      </c>
      <c r="J6" s="10">
        <f>40/B6*C6</f>
        <v>40</v>
      </c>
      <c r="K6" s="10">
        <f>15/B8*C8</f>
        <v>15</v>
      </c>
      <c r="L6" s="10">
        <f>10/B10*C10</f>
        <v>10</v>
      </c>
      <c r="M6" s="10">
        <f>10/B12*C12</f>
        <v>10</v>
      </c>
      <c r="N6" s="10">
        <f>5/B14*C14</f>
        <v>4.5833333333333339</v>
      </c>
      <c r="O6" s="10">
        <f>5/B16*C16</f>
        <v>4.166666666666667</v>
      </c>
    </row>
    <row r="7" spans="1:15">
      <c r="A7" t="s">
        <v>234</v>
      </c>
      <c r="B7" t="s">
        <v>235</v>
      </c>
      <c r="C7" t="s">
        <v>236</v>
      </c>
      <c r="F7" s="5" t="s">
        <v>237</v>
      </c>
      <c r="G7" s="5"/>
      <c r="H7" s="5"/>
      <c r="I7" s="5">
        <f>I6+20</f>
        <v>30</v>
      </c>
      <c r="J7" s="5">
        <f>30/B6*C6</f>
        <v>29.999999999999996</v>
      </c>
      <c r="K7" s="5">
        <f>15/B8*C8</f>
        <v>15</v>
      </c>
      <c r="L7" s="5">
        <f>10/B10*C10</f>
        <v>10</v>
      </c>
      <c r="M7" s="5">
        <f>5/B12*C12</f>
        <v>5</v>
      </c>
      <c r="N7" s="5">
        <f>5/B14*C14</f>
        <v>4.5833333333333339</v>
      </c>
      <c r="O7" s="5">
        <f>5/B16*C16</f>
        <v>4.166666666666667</v>
      </c>
    </row>
    <row r="8" spans="1:15">
      <c r="B8" s="5">
        <f>C2</f>
        <v>12</v>
      </c>
      <c r="C8" s="5">
        <v>12</v>
      </c>
      <c r="D8" s="8"/>
      <c r="E8" s="9">
        <f>(100/B8)*C8</f>
        <v>100</v>
      </c>
    </row>
    <row r="9" spans="1:15">
      <c r="A9" t="s">
        <v>238</v>
      </c>
      <c r="B9" t="s">
        <v>235</v>
      </c>
      <c r="C9" t="s">
        <v>236</v>
      </c>
    </row>
    <row r="10" spans="1:15">
      <c r="B10" s="5">
        <f>C2</f>
        <v>12</v>
      </c>
      <c r="C10" s="5">
        <v>12</v>
      </c>
      <c r="D10" s="8"/>
      <c r="E10" s="9">
        <f>(100/B10)*C10</f>
        <v>100</v>
      </c>
    </row>
    <row r="11" spans="1:15">
      <c r="A11" t="s">
        <v>230</v>
      </c>
      <c r="B11" t="s">
        <v>235</v>
      </c>
      <c r="C11" t="s">
        <v>236</v>
      </c>
    </row>
    <row r="12" spans="1:15">
      <c r="B12" s="5">
        <f>C2</f>
        <v>12</v>
      </c>
      <c r="C12" s="5">
        <v>12</v>
      </c>
      <c r="D12" s="8"/>
      <c r="E12" s="6">
        <f>(100/B12)*C12</f>
        <v>100</v>
      </c>
      <c r="I12" s="5"/>
      <c r="J12" s="5" t="s">
        <v>233</v>
      </c>
      <c r="K12" s="5" t="s">
        <v>239</v>
      </c>
      <c r="L12" s="8" t="s">
        <v>240</v>
      </c>
    </row>
    <row r="13" spans="1:15" ht="31.5" customHeight="1">
      <c r="A13" s="11" t="s">
        <v>231</v>
      </c>
      <c r="B13" t="s">
        <v>235</v>
      </c>
      <c r="C13" t="s">
        <v>236</v>
      </c>
      <c r="I13" s="5" t="s">
        <v>114</v>
      </c>
      <c r="J13" s="5">
        <f>I6</f>
        <v>10</v>
      </c>
      <c r="K13" s="5">
        <f>I7</f>
        <v>30</v>
      </c>
      <c r="L13" s="8" t="s">
        <v>240</v>
      </c>
    </row>
    <row r="14" spans="1:15">
      <c r="B14" s="5">
        <f>C2</f>
        <v>12</v>
      </c>
      <c r="C14" s="5">
        <v>11</v>
      </c>
      <c r="D14" s="8"/>
      <c r="E14" s="9">
        <f>(100/B14)*C14</f>
        <v>91.666666666666671</v>
      </c>
      <c r="I14" s="5" t="s">
        <v>241</v>
      </c>
      <c r="J14" s="5">
        <f>J6</f>
        <v>40</v>
      </c>
      <c r="K14" s="5">
        <f>J7</f>
        <v>29.999999999999996</v>
      </c>
      <c r="L14" s="8"/>
    </row>
    <row r="15" spans="1:15">
      <c r="A15" t="s">
        <v>232</v>
      </c>
      <c r="B15" t="s">
        <v>235</v>
      </c>
      <c r="C15" t="s">
        <v>236</v>
      </c>
      <c r="E15" s="9"/>
      <c r="I15" s="5" t="s">
        <v>228</v>
      </c>
      <c r="J15" s="5">
        <f>K6</f>
        <v>15</v>
      </c>
      <c r="K15" s="5">
        <f>K7</f>
        <v>15</v>
      </c>
      <c r="L15" s="8"/>
    </row>
    <row r="16" spans="1:15">
      <c r="B16" s="5">
        <f>C2</f>
        <v>12</v>
      </c>
      <c r="C16" s="5">
        <v>10</v>
      </c>
      <c r="D16" s="8"/>
      <c r="E16" s="9">
        <f>(100/B16)*C16</f>
        <v>83.333333333333343</v>
      </c>
      <c r="I16" s="5" t="s">
        <v>229</v>
      </c>
      <c r="J16" s="5">
        <f>L6</f>
        <v>10</v>
      </c>
      <c r="K16" s="5">
        <f>L7</f>
        <v>10</v>
      </c>
      <c r="L16" s="8"/>
    </row>
    <row r="17" spans="9:12">
      <c r="I17" s="5" t="s">
        <v>230</v>
      </c>
      <c r="J17" s="5">
        <f>M6</f>
        <v>10</v>
      </c>
      <c r="K17" s="5">
        <f>M7</f>
        <v>5</v>
      </c>
      <c r="L17" s="8"/>
    </row>
    <row r="18" spans="9:12" ht="29.25" customHeight="1">
      <c r="I18" s="12" t="s">
        <v>231</v>
      </c>
      <c r="J18" s="5">
        <f>N6</f>
        <v>4.5833333333333339</v>
      </c>
      <c r="K18" s="5">
        <f>N7</f>
        <v>4.5833333333333339</v>
      </c>
      <c r="L18" s="8"/>
    </row>
    <row r="19" spans="9:12">
      <c r="I19" s="5" t="s">
        <v>232</v>
      </c>
      <c r="J19" s="5">
        <f>O6</f>
        <v>4.166666666666667</v>
      </c>
      <c r="K19" s="5">
        <f>O7</f>
        <v>4.166666666666667</v>
      </c>
      <c r="L19" s="8"/>
    </row>
    <row r="20" spans="9:12">
      <c r="I20" s="5" t="s">
        <v>242</v>
      </c>
      <c r="J20" s="5">
        <f>J13+J14+J15+J16+J17+J18+J19</f>
        <v>93.75</v>
      </c>
      <c r="K20" s="5">
        <f>K13+K14+K15+K16+K17+K18+K19</f>
        <v>98.75</v>
      </c>
      <c r="L20"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B41" sqref="B41"/>
    </sheetView>
  </sheetViews>
  <sheetFormatPr defaultColWidth="9" defaultRowHeight="14.5"/>
  <sheetData>
    <row r="2" spans="2:13">
      <c r="C2" s="1" t="s">
        <v>243</v>
      </c>
      <c r="D2" s="203"/>
      <c r="E2" s="203"/>
    </row>
    <row r="3" spans="2:13">
      <c r="E3" s="2"/>
      <c r="F3" s="2"/>
      <c r="G3" s="2"/>
      <c r="H3" s="2"/>
      <c r="I3" s="2"/>
      <c r="J3" s="2"/>
    </row>
    <row r="4" spans="2:13">
      <c r="B4" s="1" t="s">
        <v>207</v>
      </c>
      <c r="C4" s="3" t="s">
        <v>244</v>
      </c>
      <c r="D4" s="204" t="s">
        <v>245</v>
      </c>
      <c r="E4" s="204"/>
      <c r="F4" s="204"/>
      <c r="G4" s="4"/>
      <c r="H4" s="204" t="s">
        <v>246</v>
      </c>
      <c r="I4" s="204"/>
      <c r="J4" s="204"/>
      <c r="K4" s="204" t="s">
        <v>247</v>
      </c>
      <c r="L4" s="204"/>
      <c r="M4" s="204"/>
    </row>
    <row r="5" spans="2:13">
      <c r="B5" s="1">
        <v>1</v>
      </c>
      <c r="C5" s="3"/>
      <c r="D5" s="3" t="s">
        <v>248</v>
      </c>
      <c r="E5" s="3" t="s">
        <v>249</v>
      </c>
      <c r="F5" s="3" t="s">
        <v>250</v>
      </c>
      <c r="G5" s="3"/>
      <c r="H5" s="3" t="s">
        <v>248</v>
      </c>
      <c r="I5" s="3" t="s">
        <v>249</v>
      </c>
      <c r="J5" s="3" t="s">
        <v>250</v>
      </c>
      <c r="K5" s="3" t="s">
        <v>248</v>
      </c>
      <c r="L5" s="3" t="s">
        <v>249</v>
      </c>
      <c r="M5" s="3" t="s">
        <v>250</v>
      </c>
    </row>
    <row r="6" spans="2:13">
      <c r="C6" s="5" t="s">
        <v>251</v>
      </c>
      <c r="D6" s="5">
        <v>2.5</v>
      </c>
      <c r="E6" s="5">
        <v>3.8</v>
      </c>
      <c r="F6" s="5">
        <f>D6*E6</f>
        <v>9.5</v>
      </c>
      <c r="G6" s="5" t="s">
        <v>252</v>
      </c>
      <c r="H6" s="5"/>
      <c r="I6" s="5"/>
      <c r="J6" s="5">
        <f>H6*I6</f>
        <v>0</v>
      </c>
      <c r="K6" s="5"/>
      <c r="L6" s="5"/>
      <c r="M6" s="5">
        <f>K6*L6</f>
        <v>0</v>
      </c>
    </row>
    <row r="7" spans="2:13">
      <c r="C7" s="5"/>
      <c r="D7" s="5">
        <v>1.22</v>
      </c>
      <c r="E7" s="5">
        <v>2.66</v>
      </c>
      <c r="F7" s="5">
        <f t="shared" ref="F7:F33" si="0">D7*E7</f>
        <v>3.2452000000000001</v>
      </c>
      <c r="G7" s="5" t="s">
        <v>253</v>
      </c>
      <c r="H7" s="5"/>
      <c r="I7" s="5"/>
      <c r="J7" s="5">
        <f t="shared" ref="J7:J33" si="1">H7*I7</f>
        <v>0</v>
      </c>
      <c r="K7" s="5"/>
      <c r="L7" s="5"/>
      <c r="M7" s="5">
        <f t="shared" ref="M7:M33" si="2">K7*L7</f>
        <v>0</v>
      </c>
    </row>
    <row r="8" spans="2:13">
      <c r="C8" s="5"/>
      <c r="D8" s="5">
        <v>2.2000000000000002</v>
      </c>
      <c r="E8" s="5">
        <v>2.1</v>
      </c>
      <c r="F8" s="5">
        <f t="shared" si="0"/>
        <v>4.620000000000001</v>
      </c>
      <c r="G8" s="5"/>
      <c r="H8" s="5"/>
      <c r="I8" s="5"/>
      <c r="J8" s="5">
        <f t="shared" si="1"/>
        <v>0</v>
      </c>
      <c r="K8" s="5"/>
      <c r="L8" s="5"/>
      <c r="M8" s="5">
        <f t="shared" si="2"/>
        <v>0</v>
      </c>
    </row>
    <row r="9" spans="2:13">
      <c r="C9" s="5" t="s">
        <v>254</v>
      </c>
      <c r="D9" s="5"/>
      <c r="E9" s="5"/>
      <c r="F9" s="5">
        <f t="shared" si="0"/>
        <v>0</v>
      </c>
      <c r="G9" s="5" t="s">
        <v>252</v>
      </c>
      <c r="H9" s="5"/>
      <c r="I9" s="5"/>
      <c r="J9" s="5">
        <f t="shared" si="1"/>
        <v>0</v>
      </c>
      <c r="K9" s="5"/>
      <c r="L9" s="5"/>
      <c r="M9" s="5">
        <f t="shared" si="2"/>
        <v>0</v>
      </c>
    </row>
    <row r="10" spans="2:13">
      <c r="C10" s="5"/>
      <c r="D10" s="5"/>
      <c r="E10" s="5"/>
      <c r="F10" s="5">
        <f t="shared" si="0"/>
        <v>0</v>
      </c>
      <c r="G10" s="5" t="s">
        <v>253</v>
      </c>
      <c r="H10" s="5"/>
      <c r="I10" s="5"/>
      <c r="J10" s="5">
        <f t="shared" si="1"/>
        <v>0</v>
      </c>
      <c r="K10" s="5"/>
      <c r="L10" s="5"/>
      <c r="M10" s="5">
        <f t="shared" si="2"/>
        <v>0</v>
      </c>
    </row>
    <row r="11" spans="2:13">
      <c r="C11" s="5"/>
      <c r="D11" s="5"/>
      <c r="E11" s="5"/>
      <c r="F11" s="5">
        <f t="shared" si="0"/>
        <v>0</v>
      </c>
      <c r="G11" s="5"/>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t="s">
        <v>255</v>
      </c>
      <c r="D13" s="5"/>
      <c r="E13" s="5"/>
      <c r="F13" s="5">
        <f t="shared" si="0"/>
        <v>0</v>
      </c>
      <c r="G13" s="5" t="s">
        <v>252</v>
      </c>
      <c r="H13" s="5"/>
      <c r="I13" s="5"/>
      <c r="J13" s="5">
        <f t="shared" si="1"/>
        <v>0</v>
      </c>
      <c r="K13" s="5"/>
      <c r="L13" s="5"/>
      <c r="M13" s="5">
        <f t="shared" si="2"/>
        <v>0</v>
      </c>
    </row>
    <row r="14" spans="2:13">
      <c r="C14" s="5"/>
      <c r="D14" s="5"/>
      <c r="E14" s="5"/>
      <c r="F14" s="5">
        <f t="shared" si="0"/>
        <v>0</v>
      </c>
      <c r="G14" s="5" t="s">
        <v>253</v>
      </c>
      <c r="H14" s="5"/>
      <c r="I14" s="5"/>
      <c r="J14" s="5">
        <f t="shared" si="1"/>
        <v>0</v>
      </c>
      <c r="K14" s="5"/>
      <c r="L14" s="5"/>
      <c r="M14" s="5">
        <f t="shared" si="2"/>
        <v>0</v>
      </c>
    </row>
    <row r="15" spans="2:13">
      <c r="C15" s="5"/>
      <c r="D15" s="5"/>
      <c r="E15" s="5"/>
      <c r="F15" s="5">
        <f t="shared" si="0"/>
        <v>0</v>
      </c>
      <c r="G15" s="5"/>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t="s">
        <v>256</v>
      </c>
      <c r="D17" s="5"/>
      <c r="E17" s="5"/>
      <c r="F17" s="5">
        <f t="shared" si="0"/>
        <v>0</v>
      </c>
      <c r="G17" s="5" t="s">
        <v>252</v>
      </c>
      <c r="H17" s="5"/>
      <c r="I17" s="5"/>
      <c r="J17" s="5">
        <f t="shared" si="1"/>
        <v>0</v>
      </c>
      <c r="K17" s="5"/>
      <c r="L17" s="5"/>
      <c r="M17" s="5">
        <f t="shared" si="2"/>
        <v>0</v>
      </c>
    </row>
    <row r="18" spans="3:13">
      <c r="C18" s="5"/>
      <c r="D18" s="5"/>
      <c r="E18" s="5"/>
      <c r="F18" s="5">
        <f t="shared" si="0"/>
        <v>0</v>
      </c>
      <c r="G18" s="5" t="s">
        <v>253</v>
      </c>
      <c r="H18" s="5"/>
      <c r="I18" s="5"/>
      <c r="J18" s="5">
        <f t="shared" si="1"/>
        <v>0</v>
      </c>
      <c r="K18" s="5"/>
      <c r="L18" s="5"/>
      <c r="M18" s="5">
        <f t="shared" si="2"/>
        <v>0</v>
      </c>
    </row>
    <row r="19" spans="3:13">
      <c r="C19" s="5"/>
      <c r="D19" s="5"/>
      <c r="E19" s="5"/>
      <c r="F19" s="5">
        <f t="shared" si="0"/>
        <v>0</v>
      </c>
      <c r="G19" s="5"/>
      <c r="H19" s="5"/>
      <c r="I19" s="5"/>
      <c r="J19" s="5">
        <f t="shared" si="1"/>
        <v>0</v>
      </c>
      <c r="K19" s="5"/>
      <c r="L19" s="5"/>
      <c r="M19" s="5">
        <f t="shared" si="2"/>
        <v>0</v>
      </c>
    </row>
    <row r="20" spans="3:13">
      <c r="C20" s="5" t="s">
        <v>256</v>
      </c>
      <c r="D20" s="5"/>
      <c r="E20" s="5"/>
      <c r="F20" s="5">
        <f t="shared" si="0"/>
        <v>0</v>
      </c>
      <c r="G20" s="5" t="s">
        <v>252</v>
      </c>
      <c r="H20" s="5"/>
      <c r="I20" s="5"/>
      <c r="J20" s="5">
        <f t="shared" si="1"/>
        <v>0</v>
      </c>
      <c r="K20" s="5"/>
      <c r="L20" s="5"/>
      <c r="M20" s="5">
        <f t="shared" si="2"/>
        <v>0</v>
      </c>
    </row>
    <row r="21" spans="3:13">
      <c r="C21" s="5"/>
      <c r="D21" s="5"/>
      <c r="E21" s="5"/>
      <c r="F21" s="5">
        <f t="shared" si="0"/>
        <v>0</v>
      </c>
      <c r="G21" s="5" t="s">
        <v>253</v>
      </c>
      <c r="H21" s="5"/>
      <c r="I21" s="5"/>
      <c r="J21" s="5">
        <f t="shared" si="1"/>
        <v>0</v>
      </c>
      <c r="K21" s="5"/>
      <c r="L21" s="5"/>
      <c r="M21" s="5">
        <f t="shared" si="2"/>
        <v>0</v>
      </c>
    </row>
    <row r="22" spans="3:13">
      <c r="C22" s="5"/>
      <c r="D22" s="5"/>
      <c r="E22" s="5"/>
      <c r="F22" s="5">
        <f t="shared" si="0"/>
        <v>0</v>
      </c>
      <c r="G22" s="5"/>
      <c r="H22" s="5"/>
      <c r="I22" s="5"/>
      <c r="J22" s="5">
        <f t="shared" si="1"/>
        <v>0</v>
      </c>
      <c r="K22" s="5"/>
      <c r="L22" s="5"/>
      <c r="M22" s="5">
        <f t="shared" si="2"/>
        <v>0</v>
      </c>
    </row>
    <row r="23" spans="3:13">
      <c r="C23" s="5" t="s">
        <v>257</v>
      </c>
      <c r="D23" s="5"/>
      <c r="E23" s="5"/>
      <c r="F23" s="5">
        <f t="shared" si="0"/>
        <v>0</v>
      </c>
      <c r="G23" s="5" t="s">
        <v>258</v>
      </c>
      <c r="H23" s="5"/>
      <c r="I23" s="5"/>
      <c r="J23" s="5">
        <f t="shared" si="1"/>
        <v>0</v>
      </c>
      <c r="K23" s="5"/>
      <c r="L23" s="5"/>
      <c r="M23" s="5">
        <f t="shared" si="2"/>
        <v>0</v>
      </c>
    </row>
    <row r="24" spans="3:13">
      <c r="C24" s="5" t="s">
        <v>259</v>
      </c>
      <c r="D24" s="5"/>
      <c r="E24" s="5"/>
      <c r="F24" s="5">
        <f t="shared" si="0"/>
        <v>0</v>
      </c>
      <c r="G24" s="5" t="s">
        <v>258</v>
      </c>
      <c r="H24" s="5"/>
      <c r="I24" s="5"/>
      <c r="J24" s="5">
        <f t="shared" si="1"/>
        <v>0</v>
      </c>
      <c r="K24" s="5"/>
      <c r="L24" s="5"/>
      <c r="M24" s="5">
        <f t="shared" si="2"/>
        <v>0</v>
      </c>
    </row>
    <row r="25" spans="3:13">
      <c r="C25" s="5" t="s">
        <v>260</v>
      </c>
      <c r="D25" s="5"/>
      <c r="E25" s="5"/>
      <c r="F25" s="5">
        <f t="shared" si="0"/>
        <v>0</v>
      </c>
      <c r="G25" s="5" t="s">
        <v>258</v>
      </c>
      <c r="H25" s="5"/>
      <c r="I25" s="5"/>
      <c r="J25" s="5">
        <f t="shared" si="1"/>
        <v>0</v>
      </c>
      <c r="K25" s="5"/>
      <c r="L25" s="5"/>
      <c r="M25" s="5">
        <f t="shared" si="2"/>
        <v>0</v>
      </c>
    </row>
    <row r="26" spans="3:13">
      <c r="C26" s="5"/>
      <c r="D26" s="5"/>
      <c r="E26" s="5"/>
      <c r="F26" s="5">
        <f t="shared" si="0"/>
        <v>0</v>
      </c>
      <c r="G26" s="5"/>
      <c r="H26" s="5"/>
      <c r="I26" s="5"/>
      <c r="J26" s="5">
        <f t="shared" si="1"/>
        <v>0</v>
      </c>
      <c r="K26" s="5"/>
      <c r="L26" s="5"/>
      <c r="M26" s="5">
        <f t="shared" si="2"/>
        <v>0</v>
      </c>
    </row>
    <row r="27" spans="3:13">
      <c r="C27" s="5" t="s">
        <v>261</v>
      </c>
      <c r="D27" s="5"/>
      <c r="E27" s="5"/>
      <c r="F27" s="5">
        <f t="shared" si="0"/>
        <v>0</v>
      </c>
      <c r="G27" s="5"/>
      <c r="H27" s="5"/>
      <c r="I27" s="5"/>
      <c r="J27" s="5">
        <f t="shared" si="1"/>
        <v>0</v>
      </c>
      <c r="K27" s="5"/>
      <c r="L27" s="5"/>
      <c r="M27" s="5">
        <f t="shared" si="2"/>
        <v>0</v>
      </c>
    </row>
    <row r="28" spans="3:13">
      <c r="C28" s="5" t="s">
        <v>262</v>
      </c>
      <c r="D28" s="5"/>
      <c r="E28" s="5"/>
      <c r="F28" s="5">
        <f t="shared" si="0"/>
        <v>0</v>
      </c>
      <c r="G28" s="5"/>
      <c r="H28" s="5"/>
      <c r="I28" s="5"/>
      <c r="J28" s="5">
        <f t="shared" si="1"/>
        <v>0</v>
      </c>
      <c r="K28" s="5"/>
      <c r="L28" s="5"/>
      <c r="M28" s="5">
        <f t="shared" si="2"/>
        <v>0</v>
      </c>
    </row>
    <row r="29" spans="3:13">
      <c r="C29" s="5" t="s">
        <v>263</v>
      </c>
      <c r="D29" s="5"/>
      <c r="E29" s="5"/>
      <c r="F29" s="5">
        <f t="shared" si="0"/>
        <v>0</v>
      </c>
      <c r="G29" s="5"/>
      <c r="H29" s="5"/>
      <c r="I29" s="5"/>
      <c r="J29" s="5">
        <f t="shared" si="1"/>
        <v>0</v>
      </c>
      <c r="K29" s="5"/>
      <c r="L29" s="5"/>
      <c r="M29" s="5">
        <f t="shared" si="2"/>
        <v>0</v>
      </c>
    </row>
    <row r="30" spans="3:13">
      <c r="C30" s="5" t="s">
        <v>264</v>
      </c>
      <c r="D30" s="5"/>
      <c r="E30" s="5"/>
      <c r="F30" s="5">
        <f t="shared" si="0"/>
        <v>0</v>
      </c>
      <c r="G30" s="5"/>
      <c r="H30" s="5"/>
      <c r="I30" s="5"/>
      <c r="J30" s="5">
        <f t="shared" si="1"/>
        <v>0</v>
      </c>
      <c r="K30" s="5"/>
      <c r="L30" s="5"/>
      <c r="M30" s="5">
        <f t="shared" si="2"/>
        <v>0</v>
      </c>
    </row>
    <row r="31" spans="3:13">
      <c r="C31" s="5"/>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t="s">
        <v>162</v>
      </c>
      <c r="D34" s="5"/>
      <c r="E34" s="5">
        <f>F34*10.764</f>
        <v>186.91901280000002</v>
      </c>
      <c r="F34" s="5">
        <f>SUM(F6:F33)</f>
        <v>17.365200000000002</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ColWidth="9" defaultRowHeight="14.5"/>
  <sheetData>
    <row r="3" spans="2:13">
      <c r="C3" s="1" t="s">
        <v>243</v>
      </c>
      <c r="D3" s="203"/>
      <c r="E3" s="203"/>
    </row>
    <row r="4" spans="2:13">
      <c r="E4" s="2"/>
      <c r="F4" s="2"/>
      <c r="G4" s="2"/>
      <c r="H4" s="2"/>
      <c r="I4" s="2"/>
      <c r="J4" s="2"/>
    </row>
    <row r="5" spans="2:13">
      <c r="B5" s="1" t="s">
        <v>207</v>
      </c>
      <c r="C5" s="3" t="s">
        <v>244</v>
      </c>
      <c r="D5" s="204" t="s">
        <v>245</v>
      </c>
      <c r="E5" s="204"/>
      <c r="F5" s="204"/>
      <c r="G5" s="4"/>
      <c r="H5" s="204" t="s">
        <v>246</v>
      </c>
      <c r="I5" s="204"/>
      <c r="J5" s="204"/>
      <c r="K5" s="204" t="s">
        <v>247</v>
      </c>
      <c r="L5" s="204"/>
      <c r="M5" s="204"/>
    </row>
    <row r="6" spans="2:13">
      <c r="B6" s="1">
        <v>1</v>
      </c>
      <c r="C6" s="3"/>
      <c r="D6" s="3" t="s">
        <v>248</v>
      </c>
      <c r="E6" s="3" t="s">
        <v>249</v>
      </c>
      <c r="F6" s="3" t="s">
        <v>250</v>
      </c>
      <c r="G6" s="3"/>
      <c r="H6" s="3" t="s">
        <v>248</v>
      </c>
      <c r="I6" s="3" t="s">
        <v>249</v>
      </c>
      <c r="J6" s="3" t="s">
        <v>250</v>
      </c>
      <c r="K6" s="3" t="s">
        <v>248</v>
      </c>
      <c r="L6" s="3" t="s">
        <v>249</v>
      </c>
      <c r="M6" s="3" t="s">
        <v>250</v>
      </c>
    </row>
    <row r="7" spans="2:13">
      <c r="C7" s="5" t="s">
        <v>251</v>
      </c>
      <c r="D7" s="5"/>
      <c r="E7" s="5"/>
      <c r="F7" s="5">
        <f>D7*E7</f>
        <v>0</v>
      </c>
      <c r="G7" s="5" t="s">
        <v>252</v>
      </c>
      <c r="H7" s="5"/>
      <c r="I7" s="5"/>
      <c r="J7" s="5">
        <f>H7*I7</f>
        <v>0</v>
      </c>
      <c r="K7" s="5"/>
      <c r="L7" s="5"/>
      <c r="M7" s="5">
        <f>K7*L7</f>
        <v>0</v>
      </c>
    </row>
    <row r="8" spans="2:13">
      <c r="C8" s="5"/>
      <c r="D8" s="5"/>
      <c r="E8" s="5"/>
      <c r="F8" s="5">
        <f t="shared" ref="F8:F34" si="0">D8*E8</f>
        <v>0</v>
      </c>
      <c r="G8" s="5" t="s">
        <v>253</v>
      </c>
      <c r="H8" s="5"/>
      <c r="I8" s="5"/>
      <c r="J8" s="5">
        <f t="shared" ref="J8:J34" si="1">H8*I8</f>
        <v>0</v>
      </c>
      <c r="K8" s="5"/>
      <c r="L8" s="5"/>
      <c r="M8" s="5">
        <f t="shared" ref="M8:M34" si="2">K8*L8</f>
        <v>0</v>
      </c>
    </row>
    <row r="9" spans="2:13">
      <c r="C9" s="5"/>
      <c r="D9" s="5"/>
      <c r="E9" s="5"/>
      <c r="F9" s="5">
        <f t="shared" si="0"/>
        <v>0</v>
      </c>
      <c r="G9" s="5"/>
      <c r="H9" s="5"/>
      <c r="I9" s="5"/>
      <c r="J9" s="5">
        <f t="shared" si="1"/>
        <v>0</v>
      </c>
      <c r="K9" s="5"/>
      <c r="L9" s="5"/>
      <c r="M9" s="5">
        <f t="shared" si="2"/>
        <v>0</v>
      </c>
    </row>
    <row r="10" spans="2:13">
      <c r="C10" s="5" t="s">
        <v>254</v>
      </c>
      <c r="D10" s="5"/>
      <c r="E10" s="5"/>
      <c r="F10" s="5">
        <f t="shared" si="0"/>
        <v>0</v>
      </c>
      <c r="G10" s="5" t="s">
        <v>252</v>
      </c>
      <c r="H10" s="5"/>
      <c r="I10" s="5"/>
      <c r="J10" s="5">
        <f t="shared" si="1"/>
        <v>0</v>
      </c>
      <c r="K10" s="5"/>
      <c r="L10" s="5"/>
      <c r="M10" s="5">
        <f t="shared" si="2"/>
        <v>0</v>
      </c>
    </row>
    <row r="11" spans="2:13">
      <c r="C11" s="5"/>
      <c r="D11" s="5"/>
      <c r="E11" s="5"/>
      <c r="F11" s="5">
        <f t="shared" si="0"/>
        <v>0</v>
      </c>
      <c r="G11" s="5" t="s">
        <v>253</v>
      </c>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c r="D13" s="5"/>
      <c r="E13" s="5"/>
      <c r="F13" s="5">
        <f t="shared" si="0"/>
        <v>0</v>
      </c>
      <c r="G13" s="5"/>
      <c r="H13" s="5"/>
      <c r="I13" s="5"/>
      <c r="J13" s="5">
        <f t="shared" si="1"/>
        <v>0</v>
      </c>
      <c r="K13" s="5"/>
      <c r="L13" s="5"/>
      <c r="M13" s="5">
        <f t="shared" si="2"/>
        <v>0</v>
      </c>
    </row>
    <row r="14" spans="2:13">
      <c r="C14" s="5" t="s">
        <v>255</v>
      </c>
      <c r="D14" s="5"/>
      <c r="E14" s="5"/>
      <c r="F14" s="5">
        <f t="shared" si="0"/>
        <v>0</v>
      </c>
      <c r="G14" s="5" t="s">
        <v>252</v>
      </c>
      <c r="H14" s="5"/>
      <c r="I14" s="5"/>
      <c r="J14" s="5">
        <f t="shared" si="1"/>
        <v>0</v>
      </c>
      <c r="K14" s="5"/>
      <c r="L14" s="5"/>
      <c r="M14" s="5">
        <f t="shared" si="2"/>
        <v>0</v>
      </c>
    </row>
    <row r="15" spans="2:13">
      <c r="C15" s="5"/>
      <c r="D15" s="5"/>
      <c r="E15" s="5"/>
      <c r="F15" s="5">
        <f t="shared" si="0"/>
        <v>0</v>
      </c>
      <c r="G15" s="5" t="s">
        <v>253</v>
      </c>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c r="D17" s="5"/>
      <c r="E17" s="5"/>
      <c r="F17" s="5">
        <f t="shared" si="0"/>
        <v>0</v>
      </c>
      <c r="G17" s="5"/>
      <c r="H17" s="5"/>
      <c r="I17" s="5"/>
      <c r="J17" s="5">
        <f t="shared" si="1"/>
        <v>0</v>
      </c>
      <c r="K17" s="5"/>
      <c r="L17" s="5"/>
      <c r="M17" s="5">
        <f t="shared" si="2"/>
        <v>0</v>
      </c>
    </row>
    <row r="18" spans="3:13">
      <c r="C18" s="5" t="s">
        <v>256</v>
      </c>
      <c r="D18" s="5"/>
      <c r="E18" s="5"/>
      <c r="F18" s="5">
        <f t="shared" si="0"/>
        <v>0</v>
      </c>
      <c r="G18" s="5" t="s">
        <v>252</v>
      </c>
      <c r="H18" s="5"/>
      <c r="I18" s="5"/>
      <c r="J18" s="5">
        <f t="shared" si="1"/>
        <v>0</v>
      </c>
      <c r="K18" s="5"/>
      <c r="L18" s="5"/>
      <c r="M18" s="5">
        <f t="shared" si="2"/>
        <v>0</v>
      </c>
    </row>
    <row r="19" spans="3:13">
      <c r="C19" s="5"/>
      <c r="D19" s="5"/>
      <c r="E19" s="5"/>
      <c r="F19" s="5">
        <f t="shared" si="0"/>
        <v>0</v>
      </c>
      <c r="G19" s="5" t="s">
        <v>253</v>
      </c>
      <c r="H19" s="5"/>
      <c r="I19" s="5"/>
      <c r="J19" s="5">
        <f t="shared" si="1"/>
        <v>0</v>
      </c>
      <c r="K19" s="5"/>
      <c r="L19" s="5"/>
      <c r="M19" s="5">
        <f t="shared" si="2"/>
        <v>0</v>
      </c>
    </row>
    <row r="20" spans="3:13">
      <c r="C20" s="5"/>
      <c r="D20" s="5"/>
      <c r="E20" s="5"/>
      <c r="F20" s="5">
        <f t="shared" si="0"/>
        <v>0</v>
      </c>
      <c r="G20" s="5"/>
      <c r="H20" s="5"/>
      <c r="I20" s="5"/>
      <c r="J20" s="5">
        <f t="shared" si="1"/>
        <v>0</v>
      </c>
      <c r="K20" s="5"/>
      <c r="L20" s="5"/>
      <c r="M20" s="5">
        <f t="shared" si="2"/>
        <v>0</v>
      </c>
    </row>
    <row r="21" spans="3:13">
      <c r="C21" s="5" t="s">
        <v>256</v>
      </c>
      <c r="D21" s="5"/>
      <c r="E21" s="5"/>
      <c r="F21" s="5">
        <f t="shared" si="0"/>
        <v>0</v>
      </c>
      <c r="G21" s="5" t="s">
        <v>252</v>
      </c>
      <c r="H21" s="5"/>
      <c r="I21" s="5"/>
      <c r="J21" s="5">
        <f t="shared" si="1"/>
        <v>0</v>
      </c>
      <c r="K21" s="5"/>
      <c r="L21" s="5"/>
      <c r="M21" s="5">
        <f t="shared" si="2"/>
        <v>0</v>
      </c>
    </row>
    <row r="22" spans="3:13">
      <c r="C22" s="5"/>
      <c r="D22" s="5"/>
      <c r="E22" s="5"/>
      <c r="F22" s="5">
        <f t="shared" si="0"/>
        <v>0</v>
      </c>
      <c r="G22" s="5" t="s">
        <v>253</v>
      </c>
      <c r="H22" s="5"/>
      <c r="I22" s="5"/>
      <c r="J22" s="5">
        <f t="shared" si="1"/>
        <v>0</v>
      </c>
      <c r="K22" s="5"/>
      <c r="L22" s="5"/>
      <c r="M22" s="5">
        <f t="shared" si="2"/>
        <v>0</v>
      </c>
    </row>
    <row r="23" spans="3:13">
      <c r="C23" s="5"/>
      <c r="D23" s="5"/>
      <c r="E23" s="5"/>
      <c r="F23" s="5">
        <f t="shared" si="0"/>
        <v>0</v>
      </c>
      <c r="G23" s="5"/>
      <c r="H23" s="5"/>
      <c r="I23" s="5"/>
      <c r="J23" s="5">
        <f t="shared" si="1"/>
        <v>0</v>
      </c>
      <c r="K23" s="5"/>
      <c r="L23" s="5"/>
      <c r="M23" s="5">
        <f t="shared" si="2"/>
        <v>0</v>
      </c>
    </row>
    <row r="24" spans="3:13">
      <c r="C24" s="5" t="s">
        <v>257</v>
      </c>
      <c r="D24" s="5"/>
      <c r="E24" s="5"/>
      <c r="F24" s="5">
        <f t="shared" si="0"/>
        <v>0</v>
      </c>
      <c r="G24" s="5" t="s">
        <v>258</v>
      </c>
      <c r="H24" s="5"/>
      <c r="I24" s="5"/>
      <c r="J24" s="5">
        <f t="shared" si="1"/>
        <v>0</v>
      </c>
      <c r="K24" s="5"/>
      <c r="L24" s="5"/>
      <c r="M24" s="5">
        <f t="shared" si="2"/>
        <v>0</v>
      </c>
    </row>
    <row r="25" spans="3:13">
      <c r="C25" s="5" t="s">
        <v>259</v>
      </c>
      <c r="D25" s="5"/>
      <c r="E25" s="5"/>
      <c r="F25" s="5">
        <f t="shared" si="0"/>
        <v>0</v>
      </c>
      <c r="G25" s="5" t="s">
        <v>258</v>
      </c>
      <c r="H25" s="5"/>
      <c r="I25" s="5"/>
      <c r="J25" s="5">
        <f t="shared" si="1"/>
        <v>0</v>
      </c>
      <c r="K25" s="5"/>
      <c r="L25" s="5"/>
      <c r="M25" s="5">
        <f t="shared" si="2"/>
        <v>0</v>
      </c>
    </row>
    <row r="26" spans="3:13">
      <c r="C26" s="5" t="s">
        <v>260</v>
      </c>
      <c r="D26" s="5"/>
      <c r="E26" s="5"/>
      <c r="F26" s="5">
        <f t="shared" si="0"/>
        <v>0</v>
      </c>
      <c r="G26" s="5" t="s">
        <v>258</v>
      </c>
      <c r="H26" s="5"/>
      <c r="I26" s="5"/>
      <c r="J26" s="5">
        <f t="shared" si="1"/>
        <v>0</v>
      </c>
      <c r="K26" s="5"/>
      <c r="L26" s="5"/>
      <c r="M26" s="5">
        <f t="shared" si="2"/>
        <v>0</v>
      </c>
    </row>
    <row r="27" spans="3:13">
      <c r="C27" s="5"/>
      <c r="D27" s="5"/>
      <c r="E27" s="5"/>
      <c r="F27" s="5">
        <f t="shared" si="0"/>
        <v>0</v>
      </c>
      <c r="G27" s="5"/>
      <c r="H27" s="5"/>
      <c r="I27" s="5"/>
      <c r="J27" s="5">
        <f t="shared" si="1"/>
        <v>0</v>
      </c>
      <c r="K27" s="5"/>
      <c r="L27" s="5"/>
      <c r="M27" s="5">
        <f t="shared" si="2"/>
        <v>0</v>
      </c>
    </row>
    <row r="28" spans="3:13">
      <c r="C28" s="5" t="s">
        <v>261</v>
      </c>
      <c r="D28" s="5"/>
      <c r="E28" s="5"/>
      <c r="F28" s="5">
        <f t="shared" si="0"/>
        <v>0</v>
      </c>
      <c r="G28" s="5"/>
      <c r="H28" s="5"/>
      <c r="I28" s="5"/>
      <c r="J28" s="5">
        <f t="shared" si="1"/>
        <v>0</v>
      </c>
      <c r="K28" s="5"/>
      <c r="L28" s="5"/>
      <c r="M28" s="5">
        <f t="shared" si="2"/>
        <v>0</v>
      </c>
    </row>
    <row r="29" spans="3:13">
      <c r="C29" s="5" t="s">
        <v>262</v>
      </c>
      <c r="D29" s="5"/>
      <c r="E29" s="5"/>
      <c r="F29" s="5">
        <f t="shared" si="0"/>
        <v>0</v>
      </c>
      <c r="G29" s="5"/>
      <c r="H29" s="5"/>
      <c r="I29" s="5"/>
      <c r="J29" s="5">
        <f t="shared" si="1"/>
        <v>0</v>
      </c>
      <c r="K29" s="5"/>
      <c r="L29" s="5"/>
      <c r="M29" s="5">
        <f t="shared" si="2"/>
        <v>0</v>
      </c>
    </row>
    <row r="30" spans="3:13">
      <c r="C30" s="5" t="s">
        <v>263</v>
      </c>
      <c r="D30" s="5"/>
      <c r="E30" s="5"/>
      <c r="F30" s="5">
        <f t="shared" si="0"/>
        <v>0</v>
      </c>
      <c r="G30" s="5"/>
      <c r="H30" s="5"/>
      <c r="I30" s="5"/>
      <c r="J30" s="5">
        <f t="shared" si="1"/>
        <v>0</v>
      </c>
      <c r="K30" s="5"/>
      <c r="L30" s="5"/>
      <c r="M30" s="5">
        <f t="shared" si="2"/>
        <v>0</v>
      </c>
    </row>
    <row r="31" spans="3:13">
      <c r="C31" s="5" t="s">
        <v>264</v>
      </c>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c r="D34" s="5"/>
      <c r="E34" s="5"/>
      <c r="F34" s="5">
        <f t="shared" si="0"/>
        <v>0</v>
      </c>
      <c r="G34" s="5"/>
      <c r="H34" s="5"/>
      <c r="I34" s="5"/>
      <c r="J34" s="5">
        <f t="shared" si="1"/>
        <v>0</v>
      </c>
      <c r="K34" s="5"/>
      <c r="L34" s="5"/>
      <c r="M34" s="5">
        <f t="shared" si="2"/>
        <v>0</v>
      </c>
    </row>
    <row r="35" spans="3:13">
      <c r="C35" s="5" t="s">
        <v>162</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ColWidth="9" defaultRowHeight="14.5"/>
  <sheetData>
    <row r="3" spans="3:14">
      <c r="D3" s="1" t="s">
        <v>243</v>
      </c>
      <c r="E3" s="203"/>
      <c r="F3" s="203"/>
    </row>
    <row r="4" spans="3:14">
      <c r="F4" s="2"/>
      <c r="G4" s="2"/>
      <c r="H4" s="2"/>
      <c r="I4" s="2"/>
      <c r="J4" s="2"/>
      <c r="K4" s="2"/>
    </row>
    <row r="5" spans="3:14">
      <c r="C5" s="1" t="s">
        <v>207</v>
      </c>
      <c r="D5" s="3" t="s">
        <v>244</v>
      </c>
      <c r="E5" s="204" t="s">
        <v>245</v>
      </c>
      <c r="F5" s="204"/>
      <c r="G5" s="204"/>
      <c r="H5" s="4"/>
      <c r="I5" s="204" t="s">
        <v>246</v>
      </c>
      <c r="J5" s="204"/>
      <c r="K5" s="204"/>
      <c r="L5" s="204" t="s">
        <v>247</v>
      </c>
      <c r="M5" s="204"/>
      <c r="N5" s="204"/>
    </row>
    <row r="6" spans="3:14">
      <c r="C6" s="1">
        <v>1</v>
      </c>
      <c r="D6" s="3"/>
      <c r="E6" s="3" t="s">
        <v>248</v>
      </c>
      <c r="F6" s="3" t="s">
        <v>249</v>
      </c>
      <c r="G6" s="3" t="s">
        <v>250</v>
      </c>
      <c r="H6" s="3"/>
      <c r="I6" s="3" t="s">
        <v>248</v>
      </c>
      <c r="J6" s="3" t="s">
        <v>249</v>
      </c>
      <c r="K6" s="3" t="s">
        <v>250</v>
      </c>
      <c r="L6" s="3" t="s">
        <v>248</v>
      </c>
      <c r="M6" s="3" t="s">
        <v>249</v>
      </c>
      <c r="N6" s="3" t="s">
        <v>250</v>
      </c>
    </row>
    <row r="7" spans="3:14">
      <c r="D7" s="5" t="s">
        <v>251</v>
      </c>
      <c r="E7" s="5"/>
      <c r="F7" s="5"/>
      <c r="G7" s="5">
        <f>E7*F7</f>
        <v>0</v>
      </c>
      <c r="H7" s="5" t="s">
        <v>252</v>
      </c>
      <c r="I7" s="5"/>
      <c r="J7" s="5"/>
      <c r="K7" s="5">
        <f>I7*J7</f>
        <v>0</v>
      </c>
      <c r="L7" s="5"/>
      <c r="M7" s="5"/>
      <c r="N7" s="5">
        <f>L7*M7</f>
        <v>0</v>
      </c>
    </row>
    <row r="8" spans="3:14">
      <c r="D8" s="5"/>
      <c r="E8" s="5"/>
      <c r="F8" s="5"/>
      <c r="G8" s="5">
        <f t="shared" ref="G8:G34" si="0">E8*F8</f>
        <v>0</v>
      </c>
      <c r="H8" s="5" t="s">
        <v>253</v>
      </c>
      <c r="I8" s="5"/>
      <c r="J8" s="5"/>
      <c r="K8" s="5">
        <f t="shared" ref="K8:K34" si="1">I8*J8</f>
        <v>0</v>
      </c>
      <c r="L8" s="5"/>
      <c r="M8" s="5"/>
      <c r="N8" s="5">
        <f t="shared" ref="N8:N34" si="2">L8*M8</f>
        <v>0</v>
      </c>
    </row>
    <row r="9" spans="3:14">
      <c r="D9" s="5"/>
      <c r="E9" s="5"/>
      <c r="F9" s="5"/>
      <c r="G9" s="5">
        <f t="shared" si="0"/>
        <v>0</v>
      </c>
      <c r="H9" s="5"/>
      <c r="I9" s="5"/>
      <c r="J9" s="5"/>
      <c r="K9" s="5">
        <f t="shared" si="1"/>
        <v>0</v>
      </c>
      <c r="L9" s="5"/>
      <c r="M9" s="5"/>
      <c r="N9" s="5">
        <f t="shared" si="2"/>
        <v>0</v>
      </c>
    </row>
    <row r="10" spans="3:14">
      <c r="D10" s="5" t="s">
        <v>254</v>
      </c>
      <c r="E10" s="5"/>
      <c r="F10" s="5"/>
      <c r="G10" s="5">
        <f t="shared" si="0"/>
        <v>0</v>
      </c>
      <c r="H10" s="5" t="s">
        <v>252</v>
      </c>
      <c r="I10" s="5"/>
      <c r="J10" s="5"/>
      <c r="K10" s="5">
        <f t="shared" si="1"/>
        <v>0</v>
      </c>
      <c r="L10" s="5"/>
      <c r="M10" s="5"/>
      <c r="N10" s="5">
        <f t="shared" si="2"/>
        <v>0</v>
      </c>
    </row>
    <row r="11" spans="3:14">
      <c r="D11" s="5"/>
      <c r="E11" s="5"/>
      <c r="F11" s="5"/>
      <c r="G11" s="5">
        <f t="shared" si="0"/>
        <v>0</v>
      </c>
      <c r="H11" s="5" t="s">
        <v>253</v>
      </c>
      <c r="I11" s="5"/>
      <c r="J11" s="5"/>
      <c r="K11" s="5">
        <f t="shared" si="1"/>
        <v>0</v>
      </c>
      <c r="L11" s="5"/>
      <c r="M11" s="5"/>
      <c r="N11" s="5">
        <f t="shared" si="2"/>
        <v>0</v>
      </c>
    </row>
    <row r="12" spans="3:14">
      <c r="D12" s="5"/>
      <c r="E12" s="5"/>
      <c r="F12" s="5"/>
      <c r="G12" s="5">
        <f t="shared" si="0"/>
        <v>0</v>
      </c>
      <c r="H12" s="5"/>
      <c r="I12" s="5"/>
      <c r="J12" s="5"/>
      <c r="K12" s="5">
        <f t="shared" si="1"/>
        <v>0</v>
      </c>
      <c r="L12" s="5"/>
      <c r="M12" s="5"/>
      <c r="N12" s="5">
        <f t="shared" si="2"/>
        <v>0</v>
      </c>
    </row>
    <row r="13" spans="3:14">
      <c r="D13" s="5"/>
      <c r="E13" s="5"/>
      <c r="F13" s="5"/>
      <c r="G13" s="5">
        <f t="shared" si="0"/>
        <v>0</v>
      </c>
      <c r="H13" s="5"/>
      <c r="I13" s="5"/>
      <c r="J13" s="5"/>
      <c r="K13" s="5">
        <f t="shared" si="1"/>
        <v>0</v>
      </c>
      <c r="L13" s="5"/>
      <c r="M13" s="5"/>
      <c r="N13" s="5">
        <f t="shared" si="2"/>
        <v>0</v>
      </c>
    </row>
    <row r="14" spans="3:14">
      <c r="D14" s="5" t="s">
        <v>255</v>
      </c>
      <c r="E14" s="5"/>
      <c r="F14" s="5"/>
      <c r="G14" s="5">
        <f t="shared" si="0"/>
        <v>0</v>
      </c>
      <c r="H14" s="5" t="s">
        <v>252</v>
      </c>
      <c r="I14" s="5"/>
      <c r="J14" s="5"/>
      <c r="K14" s="5">
        <f t="shared" si="1"/>
        <v>0</v>
      </c>
      <c r="L14" s="5"/>
      <c r="M14" s="5"/>
      <c r="N14" s="5">
        <f t="shared" si="2"/>
        <v>0</v>
      </c>
    </row>
    <row r="15" spans="3:14">
      <c r="D15" s="5"/>
      <c r="E15" s="5"/>
      <c r="F15" s="5"/>
      <c r="G15" s="5">
        <f t="shared" si="0"/>
        <v>0</v>
      </c>
      <c r="H15" s="5" t="s">
        <v>253</v>
      </c>
      <c r="I15" s="5"/>
      <c r="J15" s="5"/>
      <c r="K15" s="5">
        <f t="shared" si="1"/>
        <v>0</v>
      </c>
      <c r="L15" s="5"/>
      <c r="M15" s="5"/>
      <c r="N15" s="5">
        <f t="shared" si="2"/>
        <v>0</v>
      </c>
    </row>
    <row r="16" spans="3:14">
      <c r="D16" s="5"/>
      <c r="E16" s="5"/>
      <c r="F16" s="5"/>
      <c r="G16" s="5">
        <f t="shared" si="0"/>
        <v>0</v>
      </c>
      <c r="H16" s="5"/>
      <c r="I16" s="5"/>
      <c r="J16" s="5"/>
      <c r="K16" s="5">
        <f t="shared" si="1"/>
        <v>0</v>
      </c>
      <c r="L16" s="5"/>
      <c r="M16" s="5"/>
      <c r="N16" s="5">
        <f t="shared" si="2"/>
        <v>0</v>
      </c>
    </row>
    <row r="17" spans="4:14">
      <c r="D17" s="5"/>
      <c r="E17" s="5"/>
      <c r="F17" s="5"/>
      <c r="G17" s="5">
        <f t="shared" si="0"/>
        <v>0</v>
      </c>
      <c r="H17" s="5"/>
      <c r="I17" s="5"/>
      <c r="J17" s="5"/>
      <c r="K17" s="5">
        <f t="shared" si="1"/>
        <v>0</v>
      </c>
      <c r="L17" s="5"/>
      <c r="M17" s="5"/>
      <c r="N17" s="5">
        <f t="shared" si="2"/>
        <v>0</v>
      </c>
    </row>
    <row r="18" spans="4:14">
      <c r="D18" s="5" t="s">
        <v>256</v>
      </c>
      <c r="E18" s="5"/>
      <c r="F18" s="5"/>
      <c r="G18" s="5">
        <f t="shared" si="0"/>
        <v>0</v>
      </c>
      <c r="H18" s="5" t="s">
        <v>252</v>
      </c>
      <c r="I18" s="5"/>
      <c r="J18" s="5"/>
      <c r="K18" s="5">
        <f t="shared" si="1"/>
        <v>0</v>
      </c>
      <c r="L18" s="5"/>
      <c r="M18" s="5"/>
      <c r="N18" s="5">
        <f t="shared" si="2"/>
        <v>0</v>
      </c>
    </row>
    <row r="19" spans="4:14">
      <c r="D19" s="5"/>
      <c r="E19" s="5"/>
      <c r="F19" s="5"/>
      <c r="G19" s="5">
        <f t="shared" si="0"/>
        <v>0</v>
      </c>
      <c r="H19" s="5" t="s">
        <v>253</v>
      </c>
      <c r="I19" s="5"/>
      <c r="J19" s="5"/>
      <c r="K19" s="5">
        <f t="shared" si="1"/>
        <v>0</v>
      </c>
      <c r="L19" s="5"/>
      <c r="M19" s="5"/>
      <c r="N19" s="5">
        <f t="shared" si="2"/>
        <v>0</v>
      </c>
    </row>
    <row r="20" spans="4:14">
      <c r="D20" s="5"/>
      <c r="E20" s="5"/>
      <c r="F20" s="5"/>
      <c r="G20" s="5">
        <f t="shared" si="0"/>
        <v>0</v>
      </c>
      <c r="H20" s="5"/>
      <c r="I20" s="5"/>
      <c r="J20" s="5"/>
      <c r="K20" s="5">
        <f t="shared" si="1"/>
        <v>0</v>
      </c>
      <c r="L20" s="5"/>
      <c r="M20" s="5"/>
      <c r="N20" s="5">
        <f t="shared" si="2"/>
        <v>0</v>
      </c>
    </row>
    <row r="21" spans="4:14">
      <c r="D21" s="5" t="s">
        <v>256</v>
      </c>
      <c r="E21" s="5"/>
      <c r="F21" s="5"/>
      <c r="G21" s="5">
        <f t="shared" si="0"/>
        <v>0</v>
      </c>
      <c r="H21" s="5" t="s">
        <v>252</v>
      </c>
      <c r="I21" s="5"/>
      <c r="J21" s="5"/>
      <c r="K21" s="5">
        <f t="shared" si="1"/>
        <v>0</v>
      </c>
      <c r="L21" s="5"/>
      <c r="M21" s="5"/>
      <c r="N21" s="5">
        <f t="shared" si="2"/>
        <v>0</v>
      </c>
    </row>
    <row r="22" spans="4:14">
      <c r="D22" s="5"/>
      <c r="E22" s="5"/>
      <c r="F22" s="5"/>
      <c r="G22" s="5">
        <f t="shared" si="0"/>
        <v>0</v>
      </c>
      <c r="H22" s="5" t="s">
        <v>253</v>
      </c>
      <c r="I22" s="5"/>
      <c r="J22" s="5"/>
      <c r="K22" s="5">
        <f t="shared" si="1"/>
        <v>0</v>
      </c>
      <c r="L22" s="5"/>
      <c r="M22" s="5"/>
      <c r="N22" s="5">
        <f t="shared" si="2"/>
        <v>0</v>
      </c>
    </row>
    <row r="23" spans="4:14">
      <c r="D23" s="5"/>
      <c r="E23" s="5"/>
      <c r="F23" s="5"/>
      <c r="G23" s="5">
        <f t="shared" si="0"/>
        <v>0</v>
      </c>
      <c r="H23" s="5"/>
      <c r="I23" s="5"/>
      <c r="J23" s="5"/>
      <c r="K23" s="5">
        <f t="shared" si="1"/>
        <v>0</v>
      </c>
      <c r="L23" s="5"/>
      <c r="M23" s="5"/>
      <c r="N23" s="5">
        <f t="shared" si="2"/>
        <v>0</v>
      </c>
    </row>
    <row r="24" spans="4:14">
      <c r="D24" s="5" t="s">
        <v>257</v>
      </c>
      <c r="E24" s="5"/>
      <c r="F24" s="5"/>
      <c r="G24" s="5">
        <f t="shared" si="0"/>
        <v>0</v>
      </c>
      <c r="H24" s="5" t="s">
        <v>258</v>
      </c>
      <c r="I24" s="5"/>
      <c r="J24" s="5"/>
      <c r="K24" s="5">
        <f t="shared" si="1"/>
        <v>0</v>
      </c>
      <c r="L24" s="5"/>
      <c r="M24" s="5"/>
      <c r="N24" s="5">
        <f t="shared" si="2"/>
        <v>0</v>
      </c>
    </row>
    <row r="25" spans="4:14">
      <c r="D25" s="5" t="s">
        <v>259</v>
      </c>
      <c r="E25" s="5"/>
      <c r="F25" s="5"/>
      <c r="G25" s="5">
        <f t="shared" si="0"/>
        <v>0</v>
      </c>
      <c r="H25" s="5" t="s">
        <v>258</v>
      </c>
      <c r="I25" s="5"/>
      <c r="J25" s="5"/>
      <c r="K25" s="5">
        <f t="shared" si="1"/>
        <v>0</v>
      </c>
      <c r="L25" s="5"/>
      <c r="M25" s="5"/>
      <c r="N25" s="5">
        <f t="shared" si="2"/>
        <v>0</v>
      </c>
    </row>
    <row r="26" spans="4:14">
      <c r="D26" s="5" t="s">
        <v>260</v>
      </c>
      <c r="E26" s="5"/>
      <c r="F26" s="5"/>
      <c r="G26" s="5">
        <f t="shared" si="0"/>
        <v>0</v>
      </c>
      <c r="H26" s="5" t="s">
        <v>258</v>
      </c>
      <c r="I26" s="5"/>
      <c r="J26" s="5"/>
      <c r="K26" s="5">
        <f t="shared" si="1"/>
        <v>0</v>
      </c>
      <c r="L26" s="5"/>
      <c r="M26" s="5"/>
      <c r="N26" s="5">
        <f t="shared" si="2"/>
        <v>0</v>
      </c>
    </row>
    <row r="27" spans="4:14">
      <c r="D27" s="5"/>
      <c r="E27" s="5"/>
      <c r="F27" s="5"/>
      <c r="G27" s="5">
        <f t="shared" si="0"/>
        <v>0</v>
      </c>
      <c r="H27" s="5"/>
      <c r="I27" s="5"/>
      <c r="J27" s="5"/>
      <c r="K27" s="5">
        <f t="shared" si="1"/>
        <v>0</v>
      </c>
      <c r="L27" s="5"/>
      <c r="M27" s="5"/>
      <c r="N27" s="5">
        <f t="shared" si="2"/>
        <v>0</v>
      </c>
    </row>
    <row r="28" spans="4:14">
      <c r="D28" s="5" t="s">
        <v>261</v>
      </c>
      <c r="E28" s="5"/>
      <c r="F28" s="5"/>
      <c r="G28" s="5">
        <f t="shared" si="0"/>
        <v>0</v>
      </c>
      <c r="H28" s="5"/>
      <c r="I28" s="5"/>
      <c r="J28" s="5"/>
      <c r="K28" s="5">
        <f t="shared" si="1"/>
        <v>0</v>
      </c>
      <c r="L28" s="5"/>
      <c r="M28" s="5"/>
      <c r="N28" s="5">
        <f t="shared" si="2"/>
        <v>0</v>
      </c>
    </row>
    <row r="29" spans="4:14">
      <c r="D29" s="5" t="s">
        <v>262</v>
      </c>
      <c r="E29" s="5"/>
      <c r="F29" s="5"/>
      <c r="G29" s="5">
        <f t="shared" si="0"/>
        <v>0</v>
      </c>
      <c r="H29" s="5"/>
      <c r="I29" s="5"/>
      <c r="J29" s="5"/>
      <c r="K29" s="5">
        <f t="shared" si="1"/>
        <v>0</v>
      </c>
      <c r="L29" s="5"/>
      <c r="M29" s="5"/>
      <c r="N29" s="5">
        <f t="shared" si="2"/>
        <v>0</v>
      </c>
    </row>
    <row r="30" spans="4:14">
      <c r="D30" s="5" t="s">
        <v>263</v>
      </c>
      <c r="E30" s="5"/>
      <c r="F30" s="5"/>
      <c r="G30" s="5">
        <f t="shared" si="0"/>
        <v>0</v>
      </c>
      <c r="H30" s="5"/>
      <c r="I30" s="5"/>
      <c r="J30" s="5"/>
      <c r="K30" s="5">
        <f t="shared" si="1"/>
        <v>0</v>
      </c>
      <c r="L30" s="5"/>
      <c r="M30" s="5"/>
      <c r="N30" s="5">
        <f t="shared" si="2"/>
        <v>0</v>
      </c>
    </row>
    <row r="31" spans="4:14">
      <c r="D31" s="5" t="s">
        <v>264</v>
      </c>
      <c r="E31" s="5"/>
      <c r="F31" s="5"/>
      <c r="G31" s="5">
        <f t="shared" si="0"/>
        <v>0</v>
      </c>
      <c r="H31" s="5"/>
      <c r="I31" s="5"/>
      <c r="J31" s="5"/>
      <c r="K31" s="5">
        <f t="shared" si="1"/>
        <v>0</v>
      </c>
      <c r="L31" s="5"/>
      <c r="M31" s="5"/>
      <c r="N31" s="5">
        <f t="shared" si="2"/>
        <v>0</v>
      </c>
    </row>
    <row r="32" spans="4:14">
      <c r="D32" s="5"/>
      <c r="E32" s="5"/>
      <c r="F32" s="5"/>
      <c r="G32" s="5">
        <f t="shared" si="0"/>
        <v>0</v>
      </c>
      <c r="H32" s="5"/>
      <c r="I32" s="5"/>
      <c r="J32" s="5"/>
      <c r="K32" s="5">
        <f t="shared" si="1"/>
        <v>0</v>
      </c>
      <c r="L32" s="5"/>
      <c r="M32" s="5"/>
      <c r="N32" s="5">
        <f t="shared" si="2"/>
        <v>0</v>
      </c>
    </row>
    <row r="33" spans="4:14">
      <c r="D33" s="5"/>
      <c r="E33" s="5"/>
      <c r="F33" s="5"/>
      <c r="G33" s="5">
        <f t="shared" si="0"/>
        <v>0</v>
      </c>
      <c r="H33" s="5"/>
      <c r="I33" s="5"/>
      <c r="J33" s="5"/>
      <c r="K33" s="5">
        <f t="shared" si="1"/>
        <v>0</v>
      </c>
      <c r="L33" s="5"/>
      <c r="M33" s="5"/>
      <c r="N33" s="5">
        <f t="shared" si="2"/>
        <v>0</v>
      </c>
    </row>
    <row r="34" spans="4:14">
      <c r="D34" s="5"/>
      <c r="E34" s="5"/>
      <c r="F34" s="5"/>
      <c r="G34" s="5">
        <f t="shared" si="0"/>
        <v>0</v>
      </c>
      <c r="H34" s="5"/>
      <c r="I34" s="5"/>
      <c r="J34" s="5"/>
      <c r="K34" s="5">
        <f t="shared" si="1"/>
        <v>0</v>
      </c>
      <c r="L34" s="5"/>
      <c r="M34" s="5"/>
      <c r="N34" s="5">
        <f t="shared" si="2"/>
        <v>0</v>
      </c>
    </row>
    <row r="35" spans="4:14">
      <c r="D35" s="5" t="s">
        <v>162</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VALUATION</vt:lpstr>
      <vt:lpstr>C %</vt:lpstr>
      <vt:lpstr>1</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2025-06-09T06:42:38Z</cp:lastPrinted>
  <dcterms:created xsi:type="dcterms:W3CDTF">2013-11-23T05:32:00Z</dcterms:created>
  <dcterms:modified xsi:type="dcterms:W3CDTF">2025-09-11T07:17:57Z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40EF430F01564B7EAF49E651561F296F_12</vt:lpwstr>
  </property>
  <property fmtid="{D5CDD505-2E9C-101B-9397-08002B2CF9AE}" pid="3" name="KSOProductBuildVer">
    <vt:lpwstr>1033-12.2.0.17562</vt:lpwstr>
  </property>
</Properties>
</file>