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Report!$A$1:$H$209</definedName>
  </definedNames>
  <calcPr calcId="162913"/>
</workbook>
</file>

<file path=xl/calcChain.xml><?xml version="1.0" encoding="utf-8"?>
<calcChain xmlns="http://schemas.openxmlformats.org/spreadsheetml/2006/main">
  <c r="C13" i="1" l="1"/>
  <c r="C59" i="1" l="1"/>
  <c r="J70" i="1"/>
  <c r="J69" i="1"/>
  <c r="J68" i="1"/>
  <c r="J67" i="1"/>
  <c r="H60" i="1"/>
  <c r="J65" i="1" l="1"/>
  <c r="J66" i="1" s="1"/>
  <c r="J71" i="1" s="1"/>
  <c r="J72" i="1" s="1"/>
  <c r="C64" i="1" s="1"/>
  <c r="D71" i="1"/>
  <c r="D69" i="1"/>
  <c r="D67" i="1"/>
  <c r="D65" i="1"/>
  <c r="J63" i="1"/>
  <c r="J59" i="1"/>
  <c r="J61" i="1" s="1"/>
  <c r="J64" i="1"/>
  <c r="C63" i="1" s="1"/>
  <c r="J62" i="1"/>
  <c r="D72" i="1"/>
  <c r="D70" i="1"/>
  <c r="D68" i="1"/>
  <c r="D66" i="1"/>
  <c r="E63" i="1" l="1"/>
  <c r="D64" i="1"/>
  <c r="G63" i="1"/>
  <c r="D63" i="1"/>
  <c r="J60" i="1" s="1"/>
  <c r="I60" i="1" l="1"/>
  <c r="I61" i="1" l="1"/>
  <c r="I59" i="1" s="1"/>
  <c r="C61" i="1" s="1"/>
  <c r="E3" i="1" l="1"/>
  <c r="D110" i="1" l="1"/>
  <c r="J110" i="1" s="1"/>
  <c r="D109" i="1"/>
  <c r="J109" i="1" s="1"/>
  <c r="D108" i="1"/>
  <c r="J108" i="1" s="1"/>
  <c r="D107" i="1"/>
  <c r="D106" i="1"/>
  <c r="J106" i="1" s="1"/>
  <c r="D105" i="1"/>
  <c r="J105" i="1" s="1"/>
  <c r="D104" i="1"/>
  <c r="D103" i="1"/>
  <c r="D101" i="1"/>
  <c r="D100" i="1"/>
  <c r="D99" i="1"/>
  <c r="D98" i="1"/>
  <c r="D97" i="1"/>
  <c r="I103" i="1" l="1"/>
  <c r="J103" i="1"/>
  <c r="I107" i="1"/>
  <c r="J107" i="1"/>
  <c r="F99" i="1" s="1"/>
  <c r="F91" i="1" s="1"/>
  <c r="I104" i="1"/>
  <c r="J104" i="1"/>
  <c r="C91" i="1"/>
  <c r="D91" i="1"/>
  <c r="I101" i="1"/>
  <c r="G103" i="1" l="1"/>
  <c r="G97" i="1"/>
  <c r="I109" i="1"/>
  <c r="I106" i="1"/>
  <c r="F88" i="1"/>
  <c r="D88" i="1" l="1"/>
  <c r="C88" i="1"/>
  <c r="E7" i="1" l="1"/>
  <c r="E40" i="1" l="1"/>
  <c r="D124" i="1" l="1"/>
  <c r="F85" i="1"/>
  <c r="G46" i="1"/>
  <c r="G47" i="1" s="1"/>
  <c r="C46" i="1"/>
  <c r="E4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<sst xmlns="http://schemas.openxmlformats.org/spreadsheetml/2006/main" count="297" uniqueCount="233">
  <si>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</si>
  <si>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</si>
  <si>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</si>
  <si>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</si>
  <si>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</si>
  <si>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</si>
  <si>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</si>
  <si>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</si>
  <si>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</si>
  <si>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</si>
  <si>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</si>
  <si>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</si>
  <si>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</si>
  <si>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</si>
  <si>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</si>
  <si>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</si>
  <si>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</si>
  <si>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</si>
  <si>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</si>
  <si>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</si>
  <si>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</si>
  <si>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</si>
  <si>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</si>
  <si>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</si>
  <si>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</si>
  <si>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</si>
  <si>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</si>
  <si>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</si>
  <si>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</si>
  <si>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</si>
  <si>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</si>
  <si>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</si>
  <si>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</si>
  <si>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</si>
  <si>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</si>
  <si>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</si>
  <si>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</si>
  <si>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</si>
  <si>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</si>
  <si>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</si>
  <si>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</si>
  <si>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</si>
  <si>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</si>
  <si>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</si>
  <si>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</si>
  <si>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</si>
  <si>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</si>
  <si>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</si>
  <si>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</si>
  <si>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</si>
  <si>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</si>
  <si>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</si>
  <si>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</si>
  <si>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</si>
  <si>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</si>
  <si>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</si>
  <si>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</si>
  <si>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</si>
  <si>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</si>
  <si>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</si>
  <si>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</si>
  <si>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</si>
  <si>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</si>
  <si>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</si>
  <si>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</si>
  <si>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</si>
  <si>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</si>
  <si>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</si>
  <si>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</si>
  <si>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</si>
  <si>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</si>
  <si>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</si>
  <si>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</si>
  <si>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</si>
  <si>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</si>
  <si>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</si>
  <si>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</si>
  <si>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</si>
  <si>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</si>
  <si>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</si>
  <si>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</si>
  <si>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</si>
  <si>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</si>
  <si>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</si>
  <si>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</si>
  <si>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</si>
  <si>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</si>
  <si>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</si>
  <si>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</si>
  <si>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</si>
  <si>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</si>
  <si>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</si>
  <si>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</si>
  <si>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</si>
  <si>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</si>
  <si>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</si>
  <si>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</si>
  <si>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</si>
  <si>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</si>
  <si>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</si>
  <si>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</si>
  <si>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</si>
  <si>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</si>
  <si>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</si>
  <si>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</si>
  <si>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</si>
  <si>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</si>
  <si>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</si>
  <si>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</si>
  <si>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</si>
  <si>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</si>
  <si>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</si>
  <si>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</si>
  <si>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</si>
  <si>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</si>
  <si>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</si>
  <si>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</si>
  <si>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</si>
  <si>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Residential + Commercial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</si>
  <si>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</si>
  <si>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</si>
  <si>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</si>
  <si>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</si>
  <si>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</si>
  <si>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</si>
  <si>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</si>
  <si>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</si>
  <si>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</si>
  <si>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</si>
  <si>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</si>
  <si>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</si>
  <si>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</si>
  <si>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</si>
  <si>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</si>
  <si>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</si>
  <si>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</si>
  <si>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</si>
  <si>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</si>
  <si>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</si>
  <si>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</si>
  <si>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</si>
  <si>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</si>
  <si>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</si>
  <si>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</si>
  <si>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</si>
  <si>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</si>
  <si>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 NA</t>
  </si>
  <si>
    <t>Report By :</t>
  </si>
  <si>
    <t>23/09/2020.</t>
  </si>
  <si>
    <t>Axis Goregaon</t>
  </si>
  <si>
    <t>Paramount Enclave Phase 2</t>
  </si>
  <si>
    <t>Village</t>
  </si>
  <si>
    <t>Mahim</t>
  </si>
  <si>
    <t>Palghar</t>
  </si>
  <si>
    <t>KR.MAHASUL/KS.1/M.J.1/ANAP/SR/139/19</t>
  </si>
  <si>
    <t>06/12/2019.</t>
  </si>
  <si>
    <t>KR.MAHASUL/KS.1/T.1/ANAP/SR/139/19</t>
  </si>
  <si>
    <t>Shop</t>
  </si>
  <si>
    <t>1BHK</t>
  </si>
  <si>
    <t>1st to 4th Floor for Residential</t>
  </si>
  <si>
    <t>2BHK</t>
  </si>
  <si>
    <t>1RK</t>
  </si>
  <si>
    <t>50000/-</t>
  </si>
  <si>
    <t>Flats - 34, Shops - 09</t>
  </si>
  <si>
    <t>Haranwadi Road</t>
  </si>
  <si>
    <t>Internal Road</t>
  </si>
  <si>
    <t>Open Plot</t>
  </si>
  <si>
    <t>4Km from Palghar Railway Station</t>
  </si>
  <si>
    <t>Middle Class</t>
  </si>
  <si>
    <t>Developing</t>
  </si>
  <si>
    <t>Survey No</t>
  </si>
  <si>
    <t>Cement, Aggregate, Steel, etc</t>
  </si>
  <si>
    <t>Wheather the construction is as per approved Building plan : Under Construction</t>
  </si>
  <si>
    <t>1023/7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</si>
  <si>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</si>
  <si>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</si>
  <si>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</si>
  <si>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</si>
  <si>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</si>
  <si>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</si>
  <si>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</si>
  <si>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99acres</t>
  </si>
  <si>
    <t xml:space="preserve">Paramount Enclave Phase II </t>
  </si>
  <si>
    <t>dwello</t>
  </si>
  <si>
    <t>Average</t>
  </si>
  <si>
    <t xml:space="preserve">Valuation Adopted </t>
  </si>
  <si>
    <t>M/s.Shree Balaji Infra</t>
  </si>
  <si>
    <t>Building No.3 - (B wing - Type C1)</t>
  </si>
  <si>
    <t>P99000027766</t>
  </si>
  <si>
    <t>Valid Up to: B Wing (Type C1) - Gr. + 4th Floor</t>
  </si>
  <si>
    <t xml:space="preserve">Ground Floor for Resisdential &amp; Parking </t>
  </si>
  <si>
    <t>101,….,401</t>
  </si>
  <si>
    <t>102,….,402</t>
  </si>
  <si>
    <t>103,….,403</t>
  </si>
  <si>
    <t>104,….,404</t>
  </si>
  <si>
    <t>105,….,405</t>
  </si>
  <si>
    <t>106,….,406</t>
  </si>
  <si>
    <t>107,….,407</t>
  </si>
  <si>
    <t>108,….,408</t>
  </si>
  <si>
    <t>195000/-</t>
  </si>
  <si>
    <t>Society,Development &amp; Other Charges</t>
  </si>
  <si>
    <t>Gayatri Park</t>
  </si>
  <si>
    <t>Builder Saleable area</t>
  </si>
  <si>
    <t>Approved Plans, CC, Sale Plans, Cost Sheet, Builder Saleable Area.</t>
  </si>
  <si>
    <t>Building No.3 (B wing - Type C1) =  Gr. + 4th Floor</t>
  </si>
  <si>
    <t>Building No.3 (B wing - Type C1)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</si>
  <si>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</si>
  <si>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</si>
  <si>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</si>
  <si>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</si>
  <si>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</si>
  <si>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</si>
  <si>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</si>
  <si>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</si>
  <si>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</si>
  <si>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</si>
  <si>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</si>
  <si>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</si>
  <si>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</si>
  <si>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</si>
  <si>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</si>
  <si>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</si>
  <si>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</si>
  <si>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</si>
  <si>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Latitude &amp; Longitude</t>
  </si>
  <si>
    <t>Location Plan</t>
  </si>
  <si>
    <t>https://goo.gl/maps/nPhLNdigp3sNmZHi8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</si>
  <si>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</si>
  <si>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19.674911,72.742095</t>
  </si>
  <si>
    <t>As per RERA - 30/06/2026</t>
  </si>
  <si>
    <r>
      <t xml:space="preserve">1.  Construction work is the same as last visit (dtd.11/12/2024).
     The gate was locked.
2. We considered  Saleable area  as per Builder saleable.
3. We considered Carpet area as per Approved Plan.
4. We considered Gross carpet area = Net carpet + Enclose balcony + C.B Area + W.S Area.
5. We have considered rate by verifying it from market inquire.
6. Car parking is subjected to authentic documentation.
7. Since the project has received first CC on 17/01/2019, but still project is under construction.  Please provide revised approved CC for Wing B.
</t>
    </r>
    <r>
      <rPr>
        <b/>
        <sz val="12"/>
        <color rgb="FFFF0000"/>
        <rFont val="Times New Roman"/>
        <family val="1"/>
      </rPr>
      <t>8. As checked on RERA portal on date 13/09/2025, we have observed that above project "Paramount Enclave Phase 2 (Wing B)" is kept under abeyance. Please check from your end.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7.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As per RERA, completion period of project Paramount Enclave Phase 2 (Bldg No.03 Wing B) is expired on 30/06/2023 but still project is under construction.</t>
    </r>
    <r>
      <rPr>
        <b/>
        <sz val="12"/>
        <color theme="1"/>
        <rFont val="Times New Roman"/>
        <family val="1"/>
      </rPr>
      <t xml:space="preserve">
7. On Site, we meet Mr.Durgesh(Site Supervisor) - 7767948423.</t>
    </r>
  </si>
  <si>
    <t>Pooja Kawale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</si>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</sst>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10" xfId="1" applyFont="1" applyBorder="1"/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5" fillId="0" borderId="0" xfId="6"/>
    <xf numFmtId="0" fontId="1" fillId="0" borderId="0" xfId="7"/>
    <xf numFmtId="0" fontId="9" fillId="0" borderId="1" xfId="7" applyFont="1" applyBorder="1" applyAlignment="1">
      <alignment horizontal="center" vertical="top" wrapText="1"/>
    </xf>
    <xf numFmtId="0" fontId="19" fillId="0" borderId="0" xfId="6" applyFont="1"/>
    <xf numFmtId="0" fontId="1" fillId="0" borderId="1" xfId="7" applyBorder="1" applyAlignment="1">
      <alignment horizontal="center" vertical="center"/>
    </xf>
    <xf numFmtId="1" fontId="1" fillId="0" borderId="1" xfId="7" applyNumberFormat="1" applyBorder="1" applyAlignment="1">
      <alignment horizontal="center" vertical="center"/>
    </xf>
    <xf numFmtId="166" fontId="1" fillId="0" borderId="1" xfId="8" applyNumberFormat="1" applyFont="1" applyBorder="1" applyAlignment="1">
      <alignment horizontal="right" vertical="center"/>
    </xf>
    <xf numFmtId="0" fontId="9" fillId="0" borderId="1" xfId="7" applyFont="1" applyBorder="1" applyAlignment="1">
      <alignment horizontal="center" vertical="center"/>
    </xf>
    <xf numFmtId="1" fontId="18" fillId="0" borderId="1" xfId="7" applyNumberFormat="1" applyFont="1" applyBorder="1" applyAlignment="1">
      <alignment horizontal="center" vertical="center"/>
    </xf>
    <xf numFmtId="0" fontId="5" fillId="0" borderId="1" xfId="6" applyBorder="1" applyAlignment="1">
      <alignment horizontal="center" vertical="center"/>
    </xf>
    <xf numFmtId="0" fontId="1" fillId="0" borderId="1" xfId="7" applyBorder="1" applyAlignment="1">
      <alignment horizontal="left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2" fillId="3" borderId="4" xfId="0" applyFont="1" applyFill="1" applyBorder="1"/>
    <xf numFmtId="0" fontId="23" fillId="0" borderId="5" xfId="0" applyFont="1" applyBorder="1"/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23" fillId="0" borderId="1" xfId="0" applyFont="1" applyBorder="1"/>
    <xf numFmtId="0" fontId="23" fillId="0" borderId="7" xfId="0" applyFont="1" applyBorder="1"/>
    <xf numFmtId="0" fontId="17" fillId="0" borderId="0" xfId="0" applyFont="1" applyProtection="1">
      <protection hidden="1"/>
    </xf>
    <xf numFmtId="9" fontId="7" fillId="0" borderId="1" xfId="10" applyFont="1" applyFill="1" applyBorder="1" applyAlignment="1" applyProtection="1">
      <alignment horizontal="center" vertical="top" wrapText="1"/>
      <protection locked="0"/>
    </xf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0" fontId="17" fillId="0" borderId="11" xfId="0" applyFont="1" applyBorder="1" applyProtection="1">
      <protection hidden="1"/>
    </xf>
    <xf numFmtId="1" fontId="0" fillId="0" borderId="12" xfId="0" applyNumberFormat="1" applyBorder="1"/>
    <xf numFmtId="0" fontId="22" fillId="0" borderId="1" xfId="0" applyFont="1" applyBorder="1"/>
    <xf numFmtId="0" fontId="22" fillId="0" borderId="7" xfId="0" applyFont="1" applyBorder="1"/>
    <xf numFmtId="0" fontId="7" fillId="0" borderId="1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3" xfId="10" applyFont="1" applyFill="1" applyBorder="1" applyAlignment="1" applyProtection="1">
      <alignment horizontal="center" vertical="center" wrapText="1"/>
      <protection locked="0"/>
    </xf>
    <xf numFmtId="9" fontId="7" fillId="0" borderId="14" xfId="10" applyFont="1" applyFill="1" applyBorder="1" applyAlignment="1" applyProtection="1">
      <alignment horizontal="center" vertical="center" wrapText="1"/>
      <protection locked="0"/>
    </xf>
    <xf numFmtId="9" fontId="7" fillId="0" borderId="15" xfId="10" applyFont="1" applyFill="1" applyBorder="1" applyAlignment="1" applyProtection="1">
      <alignment horizontal="center" vertical="center" wrapText="1"/>
      <protection locked="0"/>
    </xf>
    <xf numFmtId="9" fontId="7" fillId="0" borderId="16" xfId="10" applyFont="1" applyFill="1" applyBorder="1" applyAlignment="1" applyProtection="1">
      <alignment horizontal="center" vertical="center" wrapText="1"/>
      <protection locked="0"/>
    </xf>
    <xf numFmtId="9" fontId="7" fillId="0" borderId="25" xfId="10" applyFont="1" applyFill="1" applyBorder="1" applyAlignment="1" applyProtection="1">
      <alignment horizontal="center" vertical="center" wrapText="1"/>
      <protection locked="0"/>
    </xf>
    <xf numFmtId="9" fontId="7" fillId="0" borderId="10" xfId="1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19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24" fillId="0" borderId="8" xfId="11" applyBorder="1" applyAlignment="1" applyProtection="1">
      <alignment horizontal="left"/>
      <protection locked="0"/>
    </xf>
    <xf numFmtId="0" fontId="7" fillId="0" borderId="19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19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7" applyFont="1" applyBorder="1" applyAlignment="1">
      <alignment horizontal="left"/>
    </xf>
    <xf numFmtId="0" fontId="7" fillId="0" borderId="2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10" applyFont="1" applyFill="1" applyBorder="1" applyAlignment="1" applyProtection="1">
      <alignment horizontal="center" vertical="top" wrapText="1"/>
      <protection locked="0"/>
    </xf>
  </cellXfs>
  <cellStyles count="12">
    <cellStyle name="Comma 2" xfId="8"/>
    <cellStyle name="Excel Built-in Normal" xfId="2"/>
    <cellStyle name="Excel Built-in Normal 2" xfId="6"/>
    <cellStyle name="Hyperlink" xfId="11" builtinId="8"/>
    <cellStyle name="Normal" xfId="0" builtinId="0"/>
    <cellStyle name="Normal 2" xfId="3"/>
    <cellStyle name="Normal 2 2" xfId="5"/>
    <cellStyle name="Normal 3" xfId="1"/>
    <cellStyle name="Normal 3 2" xfId="4"/>
    <cellStyle name="Normal 3 3" xfId="9"/>
    <cellStyle name="Normal 4" xfId="7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605124</xdr:colOff>
      <xdr:row>168</xdr:row>
      <xdr:rowOff>0</xdr:rowOff>
    </xdr:from>
    <xdr:to>
      <xdr:col>7</xdr:col>
      <xdr:colOff>194989</xdr:colOff>
      <xdr:row>185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5124" y="49888588"/>
          <a:ext cx="55626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605124</xdr:colOff>
      <xdr:row>186</xdr:row>
      <xdr:rowOff>115645</xdr:rowOff>
    </xdr:from>
    <xdr:to>
      <xdr:col>7</xdr:col>
      <xdr:colOff>194989</xdr:colOff>
      <xdr:row>204</xdr:row>
      <xdr:rowOff>84940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5124" y="53634939"/>
          <a:ext cx="55626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425450</xdr:colOff>
      <xdr:row>7</xdr:row>
      <xdr:rowOff>12700</xdr:rowOff>
    </xdr:from>
    <xdr:to>
      <xdr:col>15</xdr:col>
      <xdr:colOff>504150</xdr:colOff>
      <xdr:row>19</xdr:row>
      <xdr:rowOff>33950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26300" y="179705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158750</xdr:colOff>
      <xdr:row>124</xdr:row>
      <xdr:rowOff>88900</xdr:rowOff>
    </xdr:from>
    <xdr:to>
      <xdr:col>7</xdr:col>
      <xdr:colOff>740337</xdr:colOff>
      <xdr:row>162</xdr:row>
      <xdr:rowOff>37620</xdr:rowOff>
    </xdr:to>
    <xdr:grpSp>
      <xdr:nvGrpSpPr>
        <xdr:cNvPr id="4" name="Group 3"/>
        <xdr:cNvGrpSpPr/>
      </xdr:nvGrpSpPr>
      <xdr:grpSpPr>
        <a:xfrm>
          <a:off x="158750" y="26822400"/>
          <a:ext cx="6404537" cy="7429020"/>
          <a:chOff x="158750" y="26936700"/>
          <a:chExt cx="6404537" cy="7429020"/>
        </a:xfrm>
      </xdr:grpSpPr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35817" y="322057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29931210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9431" y="2693670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9064" y="269367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4974" y="299312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6427" y="32205720"/>
            <a:ext cx="287767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1544" y="299312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448017</xdr:colOff>
      <xdr:row>17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828800" y="1143000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38100</xdr:colOff>
      <xdr:row>6</xdr:row>
      <xdr:rowOff>1014</xdr:rowOff>
    </xdr:from>
    <xdr:to>
      <xdr:col>12</xdr:col>
      <xdr:colOff>486117</xdr:colOff>
      <xdr:row>17</xdr:row>
      <xdr:rowOff>65514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4914900" y="1144014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20320</xdr:colOff>
      <xdr:row>18</xdr:row>
      <xdr:rowOff>32311</xdr:rowOff>
    </xdr:from>
    <xdr:to>
      <xdr:col>7</xdr:col>
      <xdr:colOff>468337</xdr:colOff>
      <xdr:row>29</xdr:row>
      <xdr:rowOff>96811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9120" y="3461311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38099</xdr:colOff>
      <xdr:row>18</xdr:row>
      <xdr:rowOff>32311</xdr:rowOff>
    </xdr:from>
    <xdr:to>
      <xdr:col>12</xdr:col>
      <xdr:colOff>486116</xdr:colOff>
      <xdr:row>29</xdr:row>
      <xdr:rowOff>96811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14899" y="3461311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356386</xdr:colOff>
      <xdr:row>29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57500"/>
          <a:ext cx="59380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44602</xdr:colOff>
      <xdr:row>31</xdr:row>
      <xdr:rowOff>4813</xdr:rowOff>
    </xdr:from>
    <xdr:to>
      <xdr:col>6</xdr:col>
      <xdr:colOff>400988</xdr:colOff>
      <xdr:row>49</xdr:row>
      <xdr:rowOff>175813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202" y="6672313"/>
          <a:ext cx="59380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3740</xdr:colOff>
      <xdr:row>11</xdr:row>
      <xdr:rowOff>11206</xdr:rowOff>
    </xdr:from>
    <xdr:to>
      <xdr:col>16</xdr:col>
      <xdr:colOff>398787</xdr:colOff>
      <xdr:row>29</xdr:row>
      <xdr:rowOff>182206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4590" y="2868706"/>
          <a:ext cx="732924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PhLNdigp3sNmZHi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21" customWidth="1"/>
    <col min="2" max="2" width="11.1796875" style="21" customWidth="1"/>
    <col min="3" max="3" width="12.7265625" style="21" customWidth="1"/>
    <col min="4" max="4" width="12.81640625" style="21" customWidth="1"/>
    <col min="5" max="7" width="11.7265625" style="21" customWidth="1"/>
    <col min="8" max="8" width="14" style="21" customWidth="1"/>
    <col min="9" max="9" width="20.453125" style="8" customWidth="1"/>
    <col min="10" max="10" width="9.81640625" style="8" bestFit="1" customWidth="1"/>
    <col min="11" max="252" width="9.1796875" style="8"/>
    <col min="253" max="253" width="8.7265625" style="8" customWidth="1"/>
    <col min="254" max="254" width="9.81640625" style="8" customWidth="1"/>
    <col min="255" max="255" width="14.453125" style="8" customWidth="1"/>
    <col min="256" max="256" width="7.26953125" style="8" customWidth="1"/>
    <col min="257" max="257" width="5.54296875" style="8" customWidth="1"/>
    <col min="258" max="258" width="9" style="8" customWidth="1"/>
    <col min="259" max="260" width="9.81640625" style="8" customWidth="1"/>
    <col min="261" max="261" width="11.1796875" style="8" customWidth="1"/>
    <col min="262" max="262" width="2.81640625" style="8" customWidth="1"/>
    <col min="263" max="263" width="3.54296875" style="8" customWidth="1"/>
    <col min="264" max="508" width="9.1796875" style="8"/>
    <col min="509" max="509" width="8.7265625" style="8" customWidth="1"/>
    <col min="510" max="510" width="9.81640625" style="8" customWidth="1"/>
    <col min="511" max="511" width="14.453125" style="8" customWidth="1"/>
    <col min="512" max="512" width="7.26953125" style="8" customWidth="1"/>
    <col min="513" max="513" width="5.54296875" style="8" customWidth="1"/>
    <col min="514" max="514" width="9" style="8" customWidth="1"/>
    <col min="515" max="516" width="9.81640625" style="8" customWidth="1"/>
    <col min="517" max="517" width="11.1796875" style="8" customWidth="1"/>
    <col min="518" max="518" width="2.81640625" style="8" customWidth="1"/>
    <col min="519" max="519" width="3.54296875" style="8" customWidth="1"/>
    <col min="520" max="764" width="9.1796875" style="8"/>
    <col min="765" max="765" width="8.7265625" style="8" customWidth="1"/>
    <col min="766" max="766" width="9.81640625" style="8" customWidth="1"/>
    <col min="767" max="767" width="14.453125" style="8" customWidth="1"/>
    <col min="768" max="768" width="7.26953125" style="8" customWidth="1"/>
    <col min="769" max="769" width="5.54296875" style="8" customWidth="1"/>
    <col min="770" max="770" width="9" style="8" customWidth="1"/>
    <col min="771" max="772" width="9.81640625" style="8" customWidth="1"/>
    <col min="773" max="773" width="11.1796875" style="8" customWidth="1"/>
    <col min="774" max="774" width="2.81640625" style="8" customWidth="1"/>
    <col min="775" max="775" width="3.54296875" style="8" customWidth="1"/>
    <col min="776" max="1020" width="9.1796875" style="8"/>
    <col min="1021" max="1021" width="8.7265625" style="8" customWidth="1"/>
    <col min="1022" max="1022" width="9.81640625" style="8" customWidth="1"/>
    <col min="1023" max="1023" width="14.453125" style="8" customWidth="1"/>
    <col min="1024" max="1024" width="7.26953125" style="8" customWidth="1"/>
    <col min="1025" max="1025" width="5.54296875" style="8" customWidth="1"/>
    <col min="1026" max="1026" width="9" style="8" customWidth="1"/>
    <col min="1027" max="1028" width="9.81640625" style="8" customWidth="1"/>
    <col min="1029" max="1029" width="11.1796875" style="8" customWidth="1"/>
    <col min="1030" max="1030" width="2.81640625" style="8" customWidth="1"/>
    <col min="1031" max="1031" width="3.54296875" style="8" customWidth="1"/>
    <col min="1032" max="1276" width="9.1796875" style="8"/>
    <col min="1277" max="1277" width="8.7265625" style="8" customWidth="1"/>
    <col min="1278" max="1278" width="9.81640625" style="8" customWidth="1"/>
    <col min="1279" max="1279" width="14.453125" style="8" customWidth="1"/>
    <col min="1280" max="1280" width="7.26953125" style="8" customWidth="1"/>
    <col min="1281" max="1281" width="5.54296875" style="8" customWidth="1"/>
    <col min="1282" max="1282" width="9" style="8" customWidth="1"/>
    <col min="1283" max="1284" width="9.81640625" style="8" customWidth="1"/>
    <col min="1285" max="1285" width="11.1796875" style="8" customWidth="1"/>
    <col min="1286" max="1286" width="2.81640625" style="8" customWidth="1"/>
    <col min="1287" max="1287" width="3.54296875" style="8" customWidth="1"/>
    <col min="1288" max="1532" width="9.1796875" style="8"/>
    <col min="1533" max="1533" width="8.7265625" style="8" customWidth="1"/>
    <col min="1534" max="1534" width="9.81640625" style="8" customWidth="1"/>
    <col min="1535" max="1535" width="14.453125" style="8" customWidth="1"/>
    <col min="1536" max="1536" width="7.26953125" style="8" customWidth="1"/>
    <col min="1537" max="1537" width="5.54296875" style="8" customWidth="1"/>
    <col min="1538" max="1538" width="9" style="8" customWidth="1"/>
    <col min="1539" max="1540" width="9.81640625" style="8" customWidth="1"/>
    <col min="1541" max="1541" width="11.1796875" style="8" customWidth="1"/>
    <col min="1542" max="1542" width="2.81640625" style="8" customWidth="1"/>
    <col min="1543" max="1543" width="3.54296875" style="8" customWidth="1"/>
    <col min="1544" max="1788" width="9.1796875" style="8"/>
    <col min="1789" max="1789" width="8.7265625" style="8" customWidth="1"/>
    <col min="1790" max="1790" width="9.81640625" style="8" customWidth="1"/>
    <col min="1791" max="1791" width="14.453125" style="8" customWidth="1"/>
    <col min="1792" max="1792" width="7.26953125" style="8" customWidth="1"/>
    <col min="1793" max="1793" width="5.54296875" style="8" customWidth="1"/>
    <col min="1794" max="1794" width="9" style="8" customWidth="1"/>
    <col min="1795" max="1796" width="9.81640625" style="8" customWidth="1"/>
    <col min="1797" max="1797" width="11.1796875" style="8" customWidth="1"/>
    <col min="1798" max="1798" width="2.81640625" style="8" customWidth="1"/>
    <col min="1799" max="1799" width="3.54296875" style="8" customWidth="1"/>
    <col min="1800" max="2044" width="9.1796875" style="8"/>
    <col min="2045" max="2045" width="8.7265625" style="8" customWidth="1"/>
    <col min="2046" max="2046" width="9.81640625" style="8" customWidth="1"/>
    <col min="2047" max="2047" width="14.453125" style="8" customWidth="1"/>
    <col min="2048" max="2048" width="7.26953125" style="8" customWidth="1"/>
    <col min="2049" max="2049" width="5.54296875" style="8" customWidth="1"/>
    <col min="2050" max="2050" width="9" style="8" customWidth="1"/>
    <col min="2051" max="2052" width="9.81640625" style="8" customWidth="1"/>
    <col min="2053" max="2053" width="11.1796875" style="8" customWidth="1"/>
    <col min="2054" max="2054" width="2.81640625" style="8" customWidth="1"/>
    <col min="2055" max="2055" width="3.54296875" style="8" customWidth="1"/>
    <col min="2056" max="2300" width="9.1796875" style="8"/>
    <col min="2301" max="2301" width="8.7265625" style="8" customWidth="1"/>
    <col min="2302" max="2302" width="9.81640625" style="8" customWidth="1"/>
    <col min="2303" max="2303" width="14.453125" style="8" customWidth="1"/>
    <col min="2304" max="2304" width="7.26953125" style="8" customWidth="1"/>
    <col min="2305" max="2305" width="5.54296875" style="8" customWidth="1"/>
    <col min="2306" max="2306" width="9" style="8" customWidth="1"/>
    <col min="2307" max="2308" width="9.81640625" style="8" customWidth="1"/>
    <col min="2309" max="2309" width="11.1796875" style="8" customWidth="1"/>
    <col min="2310" max="2310" width="2.81640625" style="8" customWidth="1"/>
    <col min="2311" max="2311" width="3.54296875" style="8" customWidth="1"/>
    <col min="2312" max="2556" width="9.1796875" style="8"/>
    <col min="2557" max="2557" width="8.7265625" style="8" customWidth="1"/>
    <col min="2558" max="2558" width="9.81640625" style="8" customWidth="1"/>
    <col min="2559" max="2559" width="14.453125" style="8" customWidth="1"/>
    <col min="2560" max="2560" width="7.26953125" style="8" customWidth="1"/>
    <col min="2561" max="2561" width="5.54296875" style="8" customWidth="1"/>
    <col min="2562" max="2562" width="9" style="8" customWidth="1"/>
    <col min="2563" max="2564" width="9.81640625" style="8" customWidth="1"/>
    <col min="2565" max="2565" width="11.1796875" style="8" customWidth="1"/>
    <col min="2566" max="2566" width="2.81640625" style="8" customWidth="1"/>
    <col min="2567" max="2567" width="3.54296875" style="8" customWidth="1"/>
    <col min="2568" max="2812" width="9.1796875" style="8"/>
    <col min="2813" max="2813" width="8.7265625" style="8" customWidth="1"/>
    <col min="2814" max="2814" width="9.81640625" style="8" customWidth="1"/>
    <col min="2815" max="2815" width="14.453125" style="8" customWidth="1"/>
    <col min="2816" max="2816" width="7.26953125" style="8" customWidth="1"/>
    <col min="2817" max="2817" width="5.54296875" style="8" customWidth="1"/>
    <col min="2818" max="2818" width="9" style="8" customWidth="1"/>
    <col min="2819" max="2820" width="9.81640625" style="8" customWidth="1"/>
    <col min="2821" max="2821" width="11.1796875" style="8" customWidth="1"/>
    <col min="2822" max="2822" width="2.81640625" style="8" customWidth="1"/>
    <col min="2823" max="2823" width="3.54296875" style="8" customWidth="1"/>
    <col min="2824" max="3068" width="9.1796875" style="8"/>
    <col min="3069" max="3069" width="8.7265625" style="8" customWidth="1"/>
    <col min="3070" max="3070" width="9.81640625" style="8" customWidth="1"/>
    <col min="3071" max="3071" width="14.453125" style="8" customWidth="1"/>
    <col min="3072" max="3072" width="7.26953125" style="8" customWidth="1"/>
    <col min="3073" max="3073" width="5.54296875" style="8" customWidth="1"/>
    <col min="3074" max="3074" width="9" style="8" customWidth="1"/>
    <col min="3075" max="3076" width="9.81640625" style="8" customWidth="1"/>
    <col min="3077" max="3077" width="11.1796875" style="8" customWidth="1"/>
    <col min="3078" max="3078" width="2.81640625" style="8" customWidth="1"/>
    <col min="3079" max="3079" width="3.54296875" style="8" customWidth="1"/>
    <col min="3080" max="3324" width="9.1796875" style="8"/>
    <col min="3325" max="3325" width="8.7265625" style="8" customWidth="1"/>
    <col min="3326" max="3326" width="9.81640625" style="8" customWidth="1"/>
    <col min="3327" max="3327" width="14.453125" style="8" customWidth="1"/>
    <col min="3328" max="3328" width="7.26953125" style="8" customWidth="1"/>
    <col min="3329" max="3329" width="5.54296875" style="8" customWidth="1"/>
    <col min="3330" max="3330" width="9" style="8" customWidth="1"/>
    <col min="3331" max="3332" width="9.81640625" style="8" customWidth="1"/>
    <col min="3333" max="3333" width="11.1796875" style="8" customWidth="1"/>
    <col min="3334" max="3334" width="2.81640625" style="8" customWidth="1"/>
    <col min="3335" max="3335" width="3.54296875" style="8" customWidth="1"/>
    <col min="3336" max="3580" width="9.1796875" style="8"/>
    <col min="3581" max="3581" width="8.7265625" style="8" customWidth="1"/>
    <col min="3582" max="3582" width="9.81640625" style="8" customWidth="1"/>
    <col min="3583" max="3583" width="14.453125" style="8" customWidth="1"/>
    <col min="3584" max="3584" width="7.26953125" style="8" customWidth="1"/>
    <col min="3585" max="3585" width="5.54296875" style="8" customWidth="1"/>
    <col min="3586" max="3586" width="9" style="8" customWidth="1"/>
    <col min="3587" max="3588" width="9.81640625" style="8" customWidth="1"/>
    <col min="3589" max="3589" width="11.1796875" style="8" customWidth="1"/>
    <col min="3590" max="3590" width="2.81640625" style="8" customWidth="1"/>
    <col min="3591" max="3591" width="3.54296875" style="8" customWidth="1"/>
    <col min="3592" max="3836" width="9.1796875" style="8"/>
    <col min="3837" max="3837" width="8.7265625" style="8" customWidth="1"/>
    <col min="3838" max="3838" width="9.81640625" style="8" customWidth="1"/>
    <col min="3839" max="3839" width="14.453125" style="8" customWidth="1"/>
    <col min="3840" max="3840" width="7.26953125" style="8" customWidth="1"/>
    <col min="3841" max="3841" width="5.54296875" style="8" customWidth="1"/>
    <col min="3842" max="3842" width="9" style="8" customWidth="1"/>
    <col min="3843" max="3844" width="9.81640625" style="8" customWidth="1"/>
    <col min="3845" max="3845" width="11.1796875" style="8" customWidth="1"/>
    <col min="3846" max="3846" width="2.81640625" style="8" customWidth="1"/>
    <col min="3847" max="3847" width="3.54296875" style="8" customWidth="1"/>
    <col min="3848" max="4092" width="9.1796875" style="8"/>
    <col min="4093" max="4093" width="8.7265625" style="8" customWidth="1"/>
    <col min="4094" max="4094" width="9.81640625" style="8" customWidth="1"/>
    <col min="4095" max="4095" width="14.453125" style="8" customWidth="1"/>
    <col min="4096" max="4096" width="7.26953125" style="8" customWidth="1"/>
    <col min="4097" max="4097" width="5.54296875" style="8" customWidth="1"/>
    <col min="4098" max="4098" width="9" style="8" customWidth="1"/>
    <col min="4099" max="4100" width="9.81640625" style="8" customWidth="1"/>
    <col min="4101" max="4101" width="11.1796875" style="8" customWidth="1"/>
    <col min="4102" max="4102" width="2.81640625" style="8" customWidth="1"/>
    <col min="4103" max="4103" width="3.54296875" style="8" customWidth="1"/>
    <col min="4104" max="4348" width="9.1796875" style="8"/>
    <col min="4349" max="4349" width="8.7265625" style="8" customWidth="1"/>
    <col min="4350" max="4350" width="9.81640625" style="8" customWidth="1"/>
    <col min="4351" max="4351" width="14.453125" style="8" customWidth="1"/>
    <col min="4352" max="4352" width="7.26953125" style="8" customWidth="1"/>
    <col min="4353" max="4353" width="5.54296875" style="8" customWidth="1"/>
    <col min="4354" max="4354" width="9" style="8" customWidth="1"/>
    <col min="4355" max="4356" width="9.81640625" style="8" customWidth="1"/>
    <col min="4357" max="4357" width="11.1796875" style="8" customWidth="1"/>
    <col min="4358" max="4358" width="2.81640625" style="8" customWidth="1"/>
    <col min="4359" max="4359" width="3.54296875" style="8" customWidth="1"/>
    <col min="4360" max="4604" width="9.1796875" style="8"/>
    <col min="4605" max="4605" width="8.7265625" style="8" customWidth="1"/>
    <col min="4606" max="4606" width="9.81640625" style="8" customWidth="1"/>
    <col min="4607" max="4607" width="14.453125" style="8" customWidth="1"/>
    <col min="4608" max="4608" width="7.26953125" style="8" customWidth="1"/>
    <col min="4609" max="4609" width="5.54296875" style="8" customWidth="1"/>
    <col min="4610" max="4610" width="9" style="8" customWidth="1"/>
    <col min="4611" max="4612" width="9.81640625" style="8" customWidth="1"/>
    <col min="4613" max="4613" width="11.1796875" style="8" customWidth="1"/>
    <col min="4614" max="4614" width="2.81640625" style="8" customWidth="1"/>
    <col min="4615" max="4615" width="3.54296875" style="8" customWidth="1"/>
    <col min="4616" max="4860" width="9.1796875" style="8"/>
    <col min="4861" max="4861" width="8.7265625" style="8" customWidth="1"/>
    <col min="4862" max="4862" width="9.81640625" style="8" customWidth="1"/>
    <col min="4863" max="4863" width="14.453125" style="8" customWidth="1"/>
    <col min="4864" max="4864" width="7.26953125" style="8" customWidth="1"/>
    <col min="4865" max="4865" width="5.54296875" style="8" customWidth="1"/>
    <col min="4866" max="4866" width="9" style="8" customWidth="1"/>
    <col min="4867" max="4868" width="9.81640625" style="8" customWidth="1"/>
    <col min="4869" max="4869" width="11.1796875" style="8" customWidth="1"/>
    <col min="4870" max="4870" width="2.81640625" style="8" customWidth="1"/>
    <col min="4871" max="4871" width="3.54296875" style="8" customWidth="1"/>
    <col min="4872" max="5116" width="9.1796875" style="8"/>
    <col min="5117" max="5117" width="8.7265625" style="8" customWidth="1"/>
    <col min="5118" max="5118" width="9.81640625" style="8" customWidth="1"/>
    <col min="5119" max="5119" width="14.453125" style="8" customWidth="1"/>
    <col min="5120" max="5120" width="7.26953125" style="8" customWidth="1"/>
    <col min="5121" max="5121" width="5.54296875" style="8" customWidth="1"/>
    <col min="5122" max="5122" width="9" style="8" customWidth="1"/>
    <col min="5123" max="5124" width="9.81640625" style="8" customWidth="1"/>
    <col min="5125" max="5125" width="11.1796875" style="8" customWidth="1"/>
    <col min="5126" max="5126" width="2.81640625" style="8" customWidth="1"/>
    <col min="5127" max="5127" width="3.54296875" style="8" customWidth="1"/>
    <col min="5128" max="5372" width="9.1796875" style="8"/>
    <col min="5373" max="5373" width="8.7265625" style="8" customWidth="1"/>
    <col min="5374" max="5374" width="9.81640625" style="8" customWidth="1"/>
    <col min="5375" max="5375" width="14.453125" style="8" customWidth="1"/>
    <col min="5376" max="5376" width="7.26953125" style="8" customWidth="1"/>
    <col min="5377" max="5377" width="5.54296875" style="8" customWidth="1"/>
    <col min="5378" max="5378" width="9" style="8" customWidth="1"/>
    <col min="5379" max="5380" width="9.81640625" style="8" customWidth="1"/>
    <col min="5381" max="5381" width="11.1796875" style="8" customWidth="1"/>
    <col min="5382" max="5382" width="2.81640625" style="8" customWidth="1"/>
    <col min="5383" max="5383" width="3.54296875" style="8" customWidth="1"/>
    <col min="5384" max="5628" width="9.1796875" style="8"/>
    <col min="5629" max="5629" width="8.7265625" style="8" customWidth="1"/>
    <col min="5630" max="5630" width="9.81640625" style="8" customWidth="1"/>
    <col min="5631" max="5631" width="14.453125" style="8" customWidth="1"/>
    <col min="5632" max="5632" width="7.26953125" style="8" customWidth="1"/>
    <col min="5633" max="5633" width="5.54296875" style="8" customWidth="1"/>
    <col min="5634" max="5634" width="9" style="8" customWidth="1"/>
    <col min="5635" max="5636" width="9.81640625" style="8" customWidth="1"/>
    <col min="5637" max="5637" width="11.1796875" style="8" customWidth="1"/>
    <col min="5638" max="5638" width="2.81640625" style="8" customWidth="1"/>
    <col min="5639" max="5639" width="3.54296875" style="8" customWidth="1"/>
    <col min="5640" max="5884" width="9.1796875" style="8"/>
    <col min="5885" max="5885" width="8.7265625" style="8" customWidth="1"/>
    <col min="5886" max="5886" width="9.81640625" style="8" customWidth="1"/>
    <col min="5887" max="5887" width="14.453125" style="8" customWidth="1"/>
    <col min="5888" max="5888" width="7.26953125" style="8" customWidth="1"/>
    <col min="5889" max="5889" width="5.54296875" style="8" customWidth="1"/>
    <col min="5890" max="5890" width="9" style="8" customWidth="1"/>
    <col min="5891" max="5892" width="9.81640625" style="8" customWidth="1"/>
    <col min="5893" max="5893" width="11.1796875" style="8" customWidth="1"/>
    <col min="5894" max="5894" width="2.81640625" style="8" customWidth="1"/>
    <col min="5895" max="5895" width="3.54296875" style="8" customWidth="1"/>
    <col min="5896" max="6140" width="9.1796875" style="8"/>
    <col min="6141" max="6141" width="8.7265625" style="8" customWidth="1"/>
    <col min="6142" max="6142" width="9.81640625" style="8" customWidth="1"/>
    <col min="6143" max="6143" width="14.453125" style="8" customWidth="1"/>
    <col min="6144" max="6144" width="7.26953125" style="8" customWidth="1"/>
    <col min="6145" max="6145" width="5.54296875" style="8" customWidth="1"/>
    <col min="6146" max="6146" width="9" style="8" customWidth="1"/>
    <col min="6147" max="6148" width="9.81640625" style="8" customWidth="1"/>
    <col min="6149" max="6149" width="11.1796875" style="8" customWidth="1"/>
    <col min="6150" max="6150" width="2.81640625" style="8" customWidth="1"/>
    <col min="6151" max="6151" width="3.54296875" style="8" customWidth="1"/>
    <col min="6152" max="6396" width="9.1796875" style="8"/>
    <col min="6397" max="6397" width="8.7265625" style="8" customWidth="1"/>
    <col min="6398" max="6398" width="9.81640625" style="8" customWidth="1"/>
    <col min="6399" max="6399" width="14.453125" style="8" customWidth="1"/>
    <col min="6400" max="6400" width="7.26953125" style="8" customWidth="1"/>
    <col min="6401" max="6401" width="5.54296875" style="8" customWidth="1"/>
    <col min="6402" max="6402" width="9" style="8" customWidth="1"/>
    <col min="6403" max="6404" width="9.81640625" style="8" customWidth="1"/>
    <col min="6405" max="6405" width="11.1796875" style="8" customWidth="1"/>
    <col min="6406" max="6406" width="2.81640625" style="8" customWidth="1"/>
    <col min="6407" max="6407" width="3.54296875" style="8" customWidth="1"/>
    <col min="6408" max="6652" width="9.1796875" style="8"/>
    <col min="6653" max="6653" width="8.7265625" style="8" customWidth="1"/>
    <col min="6654" max="6654" width="9.81640625" style="8" customWidth="1"/>
    <col min="6655" max="6655" width="14.453125" style="8" customWidth="1"/>
    <col min="6656" max="6656" width="7.26953125" style="8" customWidth="1"/>
    <col min="6657" max="6657" width="5.54296875" style="8" customWidth="1"/>
    <col min="6658" max="6658" width="9" style="8" customWidth="1"/>
    <col min="6659" max="6660" width="9.81640625" style="8" customWidth="1"/>
    <col min="6661" max="6661" width="11.1796875" style="8" customWidth="1"/>
    <col min="6662" max="6662" width="2.81640625" style="8" customWidth="1"/>
    <col min="6663" max="6663" width="3.54296875" style="8" customWidth="1"/>
    <col min="6664" max="6908" width="9.1796875" style="8"/>
    <col min="6909" max="6909" width="8.7265625" style="8" customWidth="1"/>
    <col min="6910" max="6910" width="9.81640625" style="8" customWidth="1"/>
    <col min="6911" max="6911" width="14.453125" style="8" customWidth="1"/>
    <col min="6912" max="6912" width="7.26953125" style="8" customWidth="1"/>
    <col min="6913" max="6913" width="5.54296875" style="8" customWidth="1"/>
    <col min="6914" max="6914" width="9" style="8" customWidth="1"/>
    <col min="6915" max="6916" width="9.81640625" style="8" customWidth="1"/>
    <col min="6917" max="6917" width="11.1796875" style="8" customWidth="1"/>
    <col min="6918" max="6918" width="2.81640625" style="8" customWidth="1"/>
    <col min="6919" max="6919" width="3.54296875" style="8" customWidth="1"/>
    <col min="6920" max="7164" width="9.1796875" style="8"/>
    <col min="7165" max="7165" width="8.7265625" style="8" customWidth="1"/>
    <col min="7166" max="7166" width="9.81640625" style="8" customWidth="1"/>
    <col min="7167" max="7167" width="14.453125" style="8" customWidth="1"/>
    <col min="7168" max="7168" width="7.26953125" style="8" customWidth="1"/>
    <col min="7169" max="7169" width="5.54296875" style="8" customWidth="1"/>
    <col min="7170" max="7170" width="9" style="8" customWidth="1"/>
    <col min="7171" max="7172" width="9.81640625" style="8" customWidth="1"/>
    <col min="7173" max="7173" width="11.1796875" style="8" customWidth="1"/>
    <col min="7174" max="7174" width="2.81640625" style="8" customWidth="1"/>
    <col min="7175" max="7175" width="3.54296875" style="8" customWidth="1"/>
    <col min="7176" max="7420" width="9.1796875" style="8"/>
    <col min="7421" max="7421" width="8.7265625" style="8" customWidth="1"/>
    <col min="7422" max="7422" width="9.81640625" style="8" customWidth="1"/>
    <col min="7423" max="7423" width="14.453125" style="8" customWidth="1"/>
    <col min="7424" max="7424" width="7.26953125" style="8" customWidth="1"/>
    <col min="7425" max="7425" width="5.54296875" style="8" customWidth="1"/>
    <col min="7426" max="7426" width="9" style="8" customWidth="1"/>
    <col min="7427" max="7428" width="9.81640625" style="8" customWidth="1"/>
    <col min="7429" max="7429" width="11.1796875" style="8" customWidth="1"/>
    <col min="7430" max="7430" width="2.81640625" style="8" customWidth="1"/>
    <col min="7431" max="7431" width="3.54296875" style="8" customWidth="1"/>
    <col min="7432" max="7676" width="9.1796875" style="8"/>
    <col min="7677" max="7677" width="8.7265625" style="8" customWidth="1"/>
    <col min="7678" max="7678" width="9.81640625" style="8" customWidth="1"/>
    <col min="7679" max="7679" width="14.453125" style="8" customWidth="1"/>
    <col min="7680" max="7680" width="7.26953125" style="8" customWidth="1"/>
    <col min="7681" max="7681" width="5.54296875" style="8" customWidth="1"/>
    <col min="7682" max="7682" width="9" style="8" customWidth="1"/>
    <col min="7683" max="7684" width="9.81640625" style="8" customWidth="1"/>
    <col min="7685" max="7685" width="11.1796875" style="8" customWidth="1"/>
    <col min="7686" max="7686" width="2.81640625" style="8" customWidth="1"/>
    <col min="7687" max="7687" width="3.54296875" style="8" customWidth="1"/>
    <col min="7688" max="7932" width="9.1796875" style="8"/>
    <col min="7933" max="7933" width="8.7265625" style="8" customWidth="1"/>
    <col min="7934" max="7934" width="9.81640625" style="8" customWidth="1"/>
    <col min="7935" max="7935" width="14.453125" style="8" customWidth="1"/>
    <col min="7936" max="7936" width="7.26953125" style="8" customWidth="1"/>
    <col min="7937" max="7937" width="5.54296875" style="8" customWidth="1"/>
    <col min="7938" max="7938" width="9" style="8" customWidth="1"/>
    <col min="7939" max="7940" width="9.81640625" style="8" customWidth="1"/>
    <col min="7941" max="7941" width="11.1796875" style="8" customWidth="1"/>
    <col min="7942" max="7942" width="2.81640625" style="8" customWidth="1"/>
    <col min="7943" max="7943" width="3.54296875" style="8" customWidth="1"/>
    <col min="7944" max="8188" width="9.1796875" style="8"/>
    <col min="8189" max="8189" width="8.7265625" style="8" customWidth="1"/>
    <col min="8190" max="8190" width="9.81640625" style="8" customWidth="1"/>
    <col min="8191" max="8191" width="14.453125" style="8" customWidth="1"/>
    <col min="8192" max="8192" width="7.26953125" style="8" customWidth="1"/>
    <col min="8193" max="8193" width="5.54296875" style="8" customWidth="1"/>
    <col min="8194" max="8194" width="9" style="8" customWidth="1"/>
    <col min="8195" max="8196" width="9.81640625" style="8" customWidth="1"/>
    <col min="8197" max="8197" width="11.1796875" style="8" customWidth="1"/>
    <col min="8198" max="8198" width="2.81640625" style="8" customWidth="1"/>
    <col min="8199" max="8199" width="3.54296875" style="8" customWidth="1"/>
    <col min="8200" max="8444" width="9.1796875" style="8"/>
    <col min="8445" max="8445" width="8.7265625" style="8" customWidth="1"/>
    <col min="8446" max="8446" width="9.81640625" style="8" customWidth="1"/>
    <col min="8447" max="8447" width="14.453125" style="8" customWidth="1"/>
    <col min="8448" max="8448" width="7.26953125" style="8" customWidth="1"/>
    <col min="8449" max="8449" width="5.54296875" style="8" customWidth="1"/>
    <col min="8450" max="8450" width="9" style="8" customWidth="1"/>
    <col min="8451" max="8452" width="9.81640625" style="8" customWidth="1"/>
    <col min="8453" max="8453" width="11.1796875" style="8" customWidth="1"/>
    <col min="8454" max="8454" width="2.81640625" style="8" customWidth="1"/>
    <col min="8455" max="8455" width="3.54296875" style="8" customWidth="1"/>
    <col min="8456" max="8700" width="9.1796875" style="8"/>
    <col min="8701" max="8701" width="8.7265625" style="8" customWidth="1"/>
    <col min="8702" max="8702" width="9.81640625" style="8" customWidth="1"/>
    <col min="8703" max="8703" width="14.453125" style="8" customWidth="1"/>
    <col min="8704" max="8704" width="7.26953125" style="8" customWidth="1"/>
    <col min="8705" max="8705" width="5.54296875" style="8" customWidth="1"/>
    <col min="8706" max="8706" width="9" style="8" customWidth="1"/>
    <col min="8707" max="8708" width="9.81640625" style="8" customWidth="1"/>
    <col min="8709" max="8709" width="11.1796875" style="8" customWidth="1"/>
    <col min="8710" max="8710" width="2.81640625" style="8" customWidth="1"/>
    <col min="8711" max="8711" width="3.54296875" style="8" customWidth="1"/>
    <col min="8712" max="8956" width="9.1796875" style="8"/>
    <col min="8957" max="8957" width="8.7265625" style="8" customWidth="1"/>
    <col min="8958" max="8958" width="9.81640625" style="8" customWidth="1"/>
    <col min="8959" max="8959" width="14.453125" style="8" customWidth="1"/>
    <col min="8960" max="8960" width="7.26953125" style="8" customWidth="1"/>
    <col min="8961" max="8961" width="5.54296875" style="8" customWidth="1"/>
    <col min="8962" max="8962" width="9" style="8" customWidth="1"/>
    <col min="8963" max="8964" width="9.81640625" style="8" customWidth="1"/>
    <col min="8965" max="8965" width="11.1796875" style="8" customWidth="1"/>
    <col min="8966" max="8966" width="2.81640625" style="8" customWidth="1"/>
    <col min="8967" max="8967" width="3.54296875" style="8" customWidth="1"/>
    <col min="8968" max="9212" width="9.1796875" style="8"/>
    <col min="9213" max="9213" width="8.7265625" style="8" customWidth="1"/>
    <col min="9214" max="9214" width="9.81640625" style="8" customWidth="1"/>
    <col min="9215" max="9215" width="14.453125" style="8" customWidth="1"/>
    <col min="9216" max="9216" width="7.26953125" style="8" customWidth="1"/>
    <col min="9217" max="9217" width="5.54296875" style="8" customWidth="1"/>
    <col min="9218" max="9218" width="9" style="8" customWidth="1"/>
    <col min="9219" max="9220" width="9.81640625" style="8" customWidth="1"/>
    <col min="9221" max="9221" width="11.1796875" style="8" customWidth="1"/>
    <col min="9222" max="9222" width="2.81640625" style="8" customWidth="1"/>
    <col min="9223" max="9223" width="3.54296875" style="8" customWidth="1"/>
    <col min="9224" max="9468" width="9.1796875" style="8"/>
    <col min="9469" max="9469" width="8.7265625" style="8" customWidth="1"/>
    <col min="9470" max="9470" width="9.81640625" style="8" customWidth="1"/>
    <col min="9471" max="9471" width="14.453125" style="8" customWidth="1"/>
    <col min="9472" max="9472" width="7.26953125" style="8" customWidth="1"/>
    <col min="9473" max="9473" width="5.54296875" style="8" customWidth="1"/>
    <col min="9474" max="9474" width="9" style="8" customWidth="1"/>
    <col min="9475" max="9476" width="9.81640625" style="8" customWidth="1"/>
    <col min="9477" max="9477" width="11.1796875" style="8" customWidth="1"/>
    <col min="9478" max="9478" width="2.81640625" style="8" customWidth="1"/>
    <col min="9479" max="9479" width="3.54296875" style="8" customWidth="1"/>
    <col min="9480" max="9724" width="9.1796875" style="8"/>
    <col min="9725" max="9725" width="8.7265625" style="8" customWidth="1"/>
    <col min="9726" max="9726" width="9.81640625" style="8" customWidth="1"/>
    <col min="9727" max="9727" width="14.453125" style="8" customWidth="1"/>
    <col min="9728" max="9728" width="7.26953125" style="8" customWidth="1"/>
    <col min="9729" max="9729" width="5.54296875" style="8" customWidth="1"/>
    <col min="9730" max="9730" width="9" style="8" customWidth="1"/>
    <col min="9731" max="9732" width="9.81640625" style="8" customWidth="1"/>
    <col min="9733" max="9733" width="11.1796875" style="8" customWidth="1"/>
    <col min="9734" max="9734" width="2.81640625" style="8" customWidth="1"/>
    <col min="9735" max="9735" width="3.54296875" style="8" customWidth="1"/>
    <col min="9736" max="9980" width="9.1796875" style="8"/>
    <col min="9981" max="9981" width="8.7265625" style="8" customWidth="1"/>
    <col min="9982" max="9982" width="9.81640625" style="8" customWidth="1"/>
    <col min="9983" max="9983" width="14.453125" style="8" customWidth="1"/>
    <col min="9984" max="9984" width="7.26953125" style="8" customWidth="1"/>
    <col min="9985" max="9985" width="5.54296875" style="8" customWidth="1"/>
    <col min="9986" max="9986" width="9" style="8" customWidth="1"/>
    <col min="9987" max="9988" width="9.81640625" style="8" customWidth="1"/>
    <col min="9989" max="9989" width="11.1796875" style="8" customWidth="1"/>
    <col min="9990" max="9990" width="2.81640625" style="8" customWidth="1"/>
    <col min="9991" max="9991" width="3.54296875" style="8" customWidth="1"/>
    <col min="9992" max="10236" width="9.1796875" style="8"/>
    <col min="10237" max="10237" width="8.7265625" style="8" customWidth="1"/>
    <col min="10238" max="10238" width="9.81640625" style="8" customWidth="1"/>
    <col min="10239" max="10239" width="14.453125" style="8" customWidth="1"/>
    <col min="10240" max="10240" width="7.26953125" style="8" customWidth="1"/>
    <col min="10241" max="10241" width="5.54296875" style="8" customWidth="1"/>
    <col min="10242" max="10242" width="9" style="8" customWidth="1"/>
    <col min="10243" max="10244" width="9.81640625" style="8" customWidth="1"/>
    <col min="10245" max="10245" width="11.1796875" style="8" customWidth="1"/>
    <col min="10246" max="10246" width="2.81640625" style="8" customWidth="1"/>
    <col min="10247" max="10247" width="3.54296875" style="8" customWidth="1"/>
    <col min="10248" max="10492" width="9.1796875" style="8"/>
    <col min="10493" max="10493" width="8.7265625" style="8" customWidth="1"/>
    <col min="10494" max="10494" width="9.81640625" style="8" customWidth="1"/>
    <col min="10495" max="10495" width="14.453125" style="8" customWidth="1"/>
    <col min="10496" max="10496" width="7.26953125" style="8" customWidth="1"/>
    <col min="10497" max="10497" width="5.54296875" style="8" customWidth="1"/>
    <col min="10498" max="10498" width="9" style="8" customWidth="1"/>
    <col min="10499" max="10500" width="9.81640625" style="8" customWidth="1"/>
    <col min="10501" max="10501" width="11.1796875" style="8" customWidth="1"/>
    <col min="10502" max="10502" width="2.81640625" style="8" customWidth="1"/>
    <col min="10503" max="10503" width="3.54296875" style="8" customWidth="1"/>
    <col min="10504" max="10748" width="9.1796875" style="8"/>
    <col min="10749" max="10749" width="8.7265625" style="8" customWidth="1"/>
    <col min="10750" max="10750" width="9.81640625" style="8" customWidth="1"/>
    <col min="10751" max="10751" width="14.453125" style="8" customWidth="1"/>
    <col min="10752" max="10752" width="7.26953125" style="8" customWidth="1"/>
    <col min="10753" max="10753" width="5.54296875" style="8" customWidth="1"/>
    <col min="10754" max="10754" width="9" style="8" customWidth="1"/>
    <col min="10755" max="10756" width="9.81640625" style="8" customWidth="1"/>
    <col min="10757" max="10757" width="11.1796875" style="8" customWidth="1"/>
    <col min="10758" max="10758" width="2.81640625" style="8" customWidth="1"/>
    <col min="10759" max="10759" width="3.54296875" style="8" customWidth="1"/>
    <col min="10760" max="11004" width="9.1796875" style="8"/>
    <col min="11005" max="11005" width="8.7265625" style="8" customWidth="1"/>
    <col min="11006" max="11006" width="9.81640625" style="8" customWidth="1"/>
    <col min="11007" max="11007" width="14.453125" style="8" customWidth="1"/>
    <col min="11008" max="11008" width="7.26953125" style="8" customWidth="1"/>
    <col min="11009" max="11009" width="5.54296875" style="8" customWidth="1"/>
    <col min="11010" max="11010" width="9" style="8" customWidth="1"/>
    <col min="11011" max="11012" width="9.81640625" style="8" customWidth="1"/>
    <col min="11013" max="11013" width="11.1796875" style="8" customWidth="1"/>
    <col min="11014" max="11014" width="2.81640625" style="8" customWidth="1"/>
    <col min="11015" max="11015" width="3.54296875" style="8" customWidth="1"/>
    <col min="11016" max="11260" width="9.1796875" style="8"/>
    <col min="11261" max="11261" width="8.7265625" style="8" customWidth="1"/>
    <col min="11262" max="11262" width="9.81640625" style="8" customWidth="1"/>
    <col min="11263" max="11263" width="14.453125" style="8" customWidth="1"/>
    <col min="11264" max="11264" width="7.26953125" style="8" customWidth="1"/>
    <col min="11265" max="11265" width="5.54296875" style="8" customWidth="1"/>
    <col min="11266" max="11266" width="9" style="8" customWidth="1"/>
    <col min="11267" max="11268" width="9.81640625" style="8" customWidth="1"/>
    <col min="11269" max="11269" width="11.1796875" style="8" customWidth="1"/>
    <col min="11270" max="11270" width="2.81640625" style="8" customWidth="1"/>
    <col min="11271" max="11271" width="3.54296875" style="8" customWidth="1"/>
    <col min="11272" max="11516" width="9.1796875" style="8"/>
    <col min="11517" max="11517" width="8.7265625" style="8" customWidth="1"/>
    <col min="11518" max="11518" width="9.81640625" style="8" customWidth="1"/>
    <col min="11519" max="11519" width="14.453125" style="8" customWidth="1"/>
    <col min="11520" max="11520" width="7.26953125" style="8" customWidth="1"/>
    <col min="11521" max="11521" width="5.54296875" style="8" customWidth="1"/>
    <col min="11522" max="11522" width="9" style="8" customWidth="1"/>
    <col min="11523" max="11524" width="9.81640625" style="8" customWidth="1"/>
    <col min="11525" max="11525" width="11.1796875" style="8" customWidth="1"/>
    <col min="11526" max="11526" width="2.81640625" style="8" customWidth="1"/>
    <col min="11527" max="11527" width="3.54296875" style="8" customWidth="1"/>
    <col min="11528" max="11772" width="9.1796875" style="8"/>
    <col min="11773" max="11773" width="8.7265625" style="8" customWidth="1"/>
    <col min="11774" max="11774" width="9.81640625" style="8" customWidth="1"/>
    <col min="11775" max="11775" width="14.453125" style="8" customWidth="1"/>
    <col min="11776" max="11776" width="7.26953125" style="8" customWidth="1"/>
    <col min="11777" max="11777" width="5.54296875" style="8" customWidth="1"/>
    <col min="11778" max="11778" width="9" style="8" customWidth="1"/>
    <col min="11779" max="11780" width="9.81640625" style="8" customWidth="1"/>
    <col min="11781" max="11781" width="11.1796875" style="8" customWidth="1"/>
    <col min="11782" max="11782" width="2.81640625" style="8" customWidth="1"/>
    <col min="11783" max="11783" width="3.54296875" style="8" customWidth="1"/>
    <col min="11784" max="12028" width="9.1796875" style="8"/>
    <col min="12029" max="12029" width="8.7265625" style="8" customWidth="1"/>
    <col min="12030" max="12030" width="9.81640625" style="8" customWidth="1"/>
    <col min="12031" max="12031" width="14.453125" style="8" customWidth="1"/>
    <col min="12032" max="12032" width="7.26953125" style="8" customWidth="1"/>
    <col min="12033" max="12033" width="5.54296875" style="8" customWidth="1"/>
    <col min="12034" max="12034" width="9" style="8" customWidth="1"/>
    <col min="12035" max="12036" width="9.81640625" style="8" customWidth="1"/>
    <col min="12037" max="12037" width="11.1796875" style="8" customWidth="1"/>
    <col min="12038" max="12038" width="2.81640625" style="8" customWidth="1"/>
    <col min="12039" max="12039" width="3.54296875" style="8" customWidth="1"/>
    <col min="12040" max="12284" width="9.1796875" style="8"/>
    <col min="12285" max="12285" width="8.7265625" style="8" customWidth="1"/>
    <col min="12286" max="12286" width="9.81640625" style="8" customWidth="1"/>
    <col min="12287" max="12287" width="14.453125" style="8" customWidth="1"/>
    <col min="12288" max="12288" width="7.26953125" style="8" customWidth="1"/>
    <col min="12289" max="12289" width="5.54296875" style="8" customWidth="1"/>
    <col min="12290" max="12290" width="9" style="8" customWidth="1"/>
    <col min="12291" max="12292" width="9.81640625" style="8" customWidth="1"/>
    <col min="12293" max="12293" width="11.1796875" style="8" customWidth="1"/>
    <col min="12294" max="12294" width="2.81640625" style="8" customWidth="1"/>
    <col min="12295" max="12295" width="3.54296875" style="8" customWidth="1"/>
    <col min="12296" max="12540" width="9.1796875" style="8"/>
    <col min="12541" max="12541" width="8.7265625" style="8" customWidth="1"/>
    <col min="12542" max="12542" width="9.81640625" style="8" customWidth="1"/>
    <col min="12543" max="12543" width="14.453125" style="8" customWidth="1"/>
    <col min="12544" max="12544" width="7.26953125" style="8" customWidth="1"/>
    <col min="12545" max="12545" width="5.54296875" style="8" customWidth="1"/>
    <col min="12546" max="12546" width="9" style="8" customWidth="1"/>
    <col min="12547" max="12548" width="9.81640625" style="8" customWidth="1"/>
    <col min="12549" max="12549" width="11.1796875" style="8" customWidth="1"/>
    <col min="12550" max="12550" width="2.81640625" style="8" customWidth="1"/>
    <col min="12551" max="12551" width="3.54296875" style="8" customWidth="1"/>
    <col min="12552" max="12796" width="9.1796875" style="8"/>
    <col min="12797" max="12797" width="8.7265625" style="8" customWidth="1"/>
    <col min="12798" max="12798" width="9.81640625" style="8" customWidth="1"/>
    <col min="12799" max="12799" width="14.453125" style="8" customWidth="1"/>
    <col min="12800" max="12800" width="7.26953125" style="8" customWidth="1"/>
    <col min="12801" max="12801" width="5.54296875" style="8" customWidth="1"/>
    <col min="12802" max="12802" width="9" style="8" customWidth="1"/>
    <col min="12803" max="12804" width="9.81640625" style="8" customWidth="1"/>
    <col min="12805" max="12805" width="11.1796875" style="8" customWidth="1"/>
    <col min="12806" max="12806" width="2.81640625" style="8" customWidth="1"/>
    <col min="12807" max="12807" width="3.54296875" style="8" customWidth="1"/>
    <col min="12808" max="13052" width="9.1796875" style="8"/>
    <col min="13053" max="13053" width="8.7265625" style="8" customWidth="1"/>
    <col min="13054" max="13054" width="9.81640625" style="8" customWidth="1"/>
    <col min="13055" max="13055" width="14.453125" style="8" customWidth="1"/>
    <col min="13056" max="13056" width="7.26953125" style="8" customWidth="1"/>
    <col min="13057" max="13057" width="5.54296875" style="8" customWidth="1"/>
    <col min="13058" max="13058" width="9" style="8" customWidth="1"/>
    <col min="13059" max="13060" width="9.81640625" style="8" customWidth="1"/>
    <col min="13061" max="13061" width="11.1796875" style="8" customWidth="1"/>
    <col min="13062" max="13062" width="2.81640625" style="8" customWidth="1"/>
    <col min="13063" max="13063" width="3.54296875" style="8" customWidth="1"/>
    <col min="13064" max="13308" width="9.1796875" style="8"/>
    <col min="13309" max="13309" width="8.7265625" style="8" customWidth="1"/>
    <col min="13310" max="13310" width="9.81640625" style="8" customWidth="1"/>
    <col min="13311" max="13311" width="14.453125" style="8" customWidth="1"/>
    <col min="13312" max="13312" width="7.26953125" style="8" customWidth="1"/>
    <col min="13313" max="13313" width="5.54296875" style="8" customWidth="1"/>
    <col min="13314" max="13314" width="9" style="8" customWidth="1"/>
    <col min="13315" max="13316" width="9.81640625" style="8" customWidth="1"/>
    <col min="13317" max="13317" width="11.1796875" style="8" customWidth="1"/>
    <col min="13318" max="13318" width="2.81640625" style="8" customWidth="1"/>
    <col min="13319" max="13319" width="3.54296875" style="8" customWidth="1"/>
    <col min="13320" max="13564" width="9.1796875" style="8"/>
    <col min="13565" max="13565" width="8.7265625" style="8" customWidth="1"/>
    <col min="13566" max="13566" width="9.81640625" style="8" customWidth="1"/>
    <col min="13567" max="13567" width="14.453125" style="8" customWidth="1"/>
    <col min="13568" max="13568" width="7.26953125" style="8" customWidth="1"/>
    <col min="13569" max="13569" width="5.54296875" style="8" customWidth="1"/>
    <col min="13570" max="13570" width="9" style="8" customWidth="1"/>
    <col min="13571" max="13572" width="9.81640625" style="8" customWidth="1"/>
    <col min="13573" max="13573" width="11.1796875" style="8" customWidth="1"/>
    <col min="13574" max="13574" width="2.81640625" style="8" customWidth="1"/>
    <col min="13575" max="13575" width="3.54296875" style="8" customWidth="1"/>
    <col min="13576" max="13820" width="9.1796875" style="8"/>
    <col min="13821" max="13821" width="8.7265625" style="8" customWidth="1"/>
    <col min="13822" max="13822" width="9.81640625" style="8" customWidth="1"/>
    <col min="13823" max="13823" width="14.453125" style="8" customWidth="1"/>
    <col min="13824" max="13824" width="7.26953125" style="8" customWidth="1"/>
    <col min="13825" max="13825" width="5.54296875" style="8" customWidth="1"/>
    <col min="13826" max="13826" width="9" style="8" customWidth="1"/>
    <col min="13827" max="13828" width="9.81640625" style="8" customWidth="1"/>
    <col min="13829" max="13829" width="11.1796875" style="8" customWidth="1"/>
    <col min="13830" max="13830" width="2.81640625" style="8" customWidth="1"/>
    <col min="13831" max="13831" width="3.54296875" style="8" customWidth="1"/>
    <col min="13832" max="14076" width="9.1796875" style="8"/>
    <col min="14077" max="14077" width="8.7265625" style="8" customWidth="1"/>
    <col min="14078" max="14078" width="9.81640625" style="8" customWidth="1"/>
    <col min="14079" max="14079" width="14.453125" style="8" customWidth="1"/>
    <col min="14080" max="14080" width="7.26953125" style="8" customWidth="1"/>
    <col min="14081" max="14081" width="5.54296875" style="8" customWidth="1"/>
    <col min="14082" max="14082" width="9" style="8" customWidth="1"/>
    <col min="14083" max="14084" width="9.81640625" style="8" customWidth="1"/>
    <col min="14085" max="14085" width="11.1796875" style="8" customWidth="1"/>
    <col min="14086" max="14086" width="2.81640625" style="8" customWidth="1"/>
    <col min="14087" max="14087" width="3.54296875" style="8" customWidth="1"/>
    <col min="14088" max="14332" width="9.1796875" style="8"/>
    <col min="14333" max="14333" width="8.7265625" style="8" customWidth="1"/>
    <col min="14334" max="14334" width="9.81640625" style="8" customWidth="1"/>
    <col min="14335" max="14335" width="14.453125" style="8" customWidth="1"/>
    <col min="14336" max="14336" width="7.26953125" style="8" customWidth="1"/>
    <col min="14337" max="14337" width="5.54296875" style="8" customWidth="1"/>
    <col min="14338" max="14338" width="9" style="8" customWidth="1"/>
    <col min="14339" max="14340" width="9.81640625" style="8" customWidth="1"/>
    <col min="14341" max="14341" width="11.1796875" style="8" customWidth="1"/>
    <col min="14342" max="14342" width="2.81640625" style="8" customWidth="1"/>
    <col min="14343" max="14343" width="3.54296875" style="8" customWidth="1"/>
    <col min="14344" max="14588" width="9.1796875" style="8"/>
    <col min="14589" max="14589" width="8.7265625" style="8" customWidth="1"/>
    <col min="14590" max="14590" width="9.81640625" style="8" customWidth="1"/>
    <col min="14591" max="14591" width="14.453125" style="8" customWidth="1"/>
    <col min="14592" max="14592" width="7.26953125" style="8" customWidth="1"/>
    <col min="14593" max="14593" width="5.54296875" style="8" customWidth="1"/>
    <col min="14594" max="14594" width="9" style="8" customWidth="1"/>
    <col min="14595" max="14596" width="9.81640625" style="8" customWidth="1"/>
    <col min="14597" max="14597" width="11.1796875" style="8" customWidth="1"/>
    <col min="14598" max="14598" width="2.81640625" style="8" customWidth="1"/>
    <col min="14599" max="14599" width="3.54296875" style="8" customWidth="1"/>
    <col min="14600" max="14844" width="9.1796875" style="8"/>
    <col min="14845" max="14845" width="8.7265625" style="8" customWidth="1"/>
    <col min="14846" max="14846" width="9.81640625" style="8" customWidth="1"/>
    <col min="14847" max="14847" width="14.453125" style="8" customWidth="1"/>
    <col min="14848" max="14848" width="7.26953125" style="8" customWidth="1"/>
    <col min="14849" max="14849" width="5.54296875" style="8" customWidth="1"/>
    <col min="14850" max="14850" width="9" style="8" customWidth="1"/>
    <col min="14851" max="14852" width="9.81640625" style="8" customWidth="1"/>
    <col min="14853" max="14853" width="11.1796875" style="8" customWidth="1"/>
    <col min="14854" max="14854" width="2.81640625" style="8" customWidth="1"/>
    <col min="14855" max="14855" width="3.54296875" style="8" customWidth="1"/>
    <col min="14856" max="15100" width="9.1796875" style="8"/>
    <col min="15101" max="15101" width="8.7265625" style="8" customWidth="1"/>
    <col min="15102" max="15102" width="9.81640625" style="8" customWidth="1"/>
    <col min="15103" max="15103" width="14.453125" style="8" customWidth="1"/>
    <col min="15104" max="15104" width="7.26953125" style="8" customWidth="1"/>
    <col min="15105" max="15105" width="5.54296875" style="8" customWidth="1"/>
    <col min="15106" max="15106" width="9" style="8" customWidth="1"/>
    <col min="15107" max="15108" width="9.81640625" style="8" customWidth="1"/>
    <col min="15109" max="15109" width="11.1796875" style="8" customWidth="1"/>
    <col min="15110" max="15110" width="2.81640625" style="8" customWidth="1"/>
    <col min="15111" max="15111" width="3.54296875" style="8" customWidth="1"/>
    <col min="15112" max="15356" width="9.1796875" style="8"/>
    <col min="15357" max="15357" width="8.7265625" style="8" customWidth="1"/>
    <col min="15358" max="15358" width="9.81640625" style="8" customWidth="1"/>
    <col min="15359" max="15359" width="14.453125" style="8" customWidth="1"/>
    <col min="15360" max="15360" width="7.26953125" style="8" customWidth="1"/>
    <col min="15361" max="15361" width="5.54296875" style="8" customWidth="1"/>
    <col min="15362" max="15362" width="9" style="8" customWidth="1"/>
    <col min="15363" max="15364" width="9.81640625" style="8" customWidth="1"/>
    <col min="15365" max="15365" width="11.1796875" style="8" customWidth="1"/>
    <col min="15366" max="15366" width="2.81640625" style="8" customWidth="1"/>
    <col min="15367" max="15367" width="3.54296875" style="8" customWidth="1"/>
    <col min="15368" max="15612" width="9.1796875" style="8"/>
    <col min="15613" max="15613" width="8.7265625" style="8" customWidth="1"/>
    <col min="15614" max="15614" width="9.81640625" style="8" customWidth="1"/>
    <col min="15615" max="15615" width="14.453125" style="8" customWidth="1"/>
    <col min="15616" max="15616" width="7.26953125" style="8" customWidth="1"/>
    <col min="15617" max="15617" width="5.54296875" style="8" customWidth="1"/>
    <col min="15618" max="15618" width="9" style="8" customWidth="1"/>
    <col min="15619" max="15620" width="9.81640625" style="8" customWidth="1"/>
    <col min="15621" max="15621" width="11.1796875" style="8" customWidth="1"/>
    <col min="15622" max="15622" width="2.81640625" style="8" customWidth="1"/>
    <col min="15623" max="15623" width="3.54296875" style="8" customWidth="1"/>
    <col min="15624" max="15868" width="9.1796875" style="8"/>
    <col min="15869" max="15869" width="8.7265625" style="8" customWidth="1"/>
    <col min="15870" max="15870" width="9.81640625" style="8" customWidth="1"/>
    <col min="15871" max="15871" width="14.453125" style="8" customWidth="1"/>
    <col min="15872" max="15872" width="7.26953125" style="8" customWidth="1"/>
    <col min="15873" max="15873" width="5.54296875" style="8" customWidth="1"/>
    <col min="15874" max="15874" width="9" style="8" customWidth="1"/>
    <col min="15875" max="15876" width="9.81640625" style="8" customWidth="1"/>
    <col min="15877" max="15877" width="11.1796875" style="8" customWidth="1"/>
    <col min="15878" max="15878" width="2.81640625" style="8" customWidth="1"/>
    <col min="15879" max="15879" width="3.54296875" style="8" customWidth="1"/>
    <col min="15880" max="16124" width="9.1796875" style="8"/>
    <col min="16125" max="16125" width="8.7265625" style="8" customWidth="1"/>
    <col min="16126" max="16126" width="9.81640625" style="8" customWidth="1"/>
    <col min="16127" max="16127" width="14.453125" style="8" customWidth="1"/>
    <col min="16128" max="16128" width="7.26953125" style="8" customWidth="1"/>
    <col min="16129" max="16129" width="5.54296875" style="8" customWidth="1"/>
    <col min="16130" max="16130" width="9" style="8" customWidth="1"/>
    <col min="16131" max="16132" width="9.81640625" style="8" customWidth="1"/>
    <col min="16133" max="16133" width="11.1796875" style="8" customWidth="1"/>
    <col min="16134" max="16134" width="2.81640625" style="8" customWidth="1"/>
    <col min="16135" max="16135" width="3.54296875" style="8" customWidth="1"/>
    <col min="16136" max="16384" width="9.1796875" style="8"/>
  </cols>
  <sheetData>
    <row r="1" spans="1:8" ht="46.5" customHeight="1" x14ac:dyDescent="0.35">
      <c r="A1" s="96" t="s">
        <v>227</v>
      </c>
      <c r="B1" s="96"/>
      <c r="C1" s="96"/>
      <c r="D1" s="96"/>
      <c r="E1" s="96"/>
      <c r="F1" s="96"/>
      <c r="G1" s="96"/>
      <c r="H1" s="96"/>
    </row>
    <row r="2" spans="1:8" ht="16.5" customHeight="1" x14ac:dyDescent="0.35">
      <c r="A2" s="95" t="s">
        <v>0</v>
      </c>
      <c r="B2" s="95"/>
      <c r="C2" s="95"/>
      <c r="D2" s="95"/>
      <c r="E2" s="95"/>
      <c r="F2" s="95"/>
      <c r="G2" s="95"/>
      <c r="H2" s="95"/>
    </row>
    <row r="3" spans="1:8" x14ac:dyDescent="0.35">
      <c r="A3" s="66" t="s">
        <v>1</v>
      </c>
      <c r="B3" s="66"/>
      <c r="C3" s="66"/>
      <c r="D3" s="66"/>
      <c r="E3" s="97" t="str">
        <f ca="1">TEXT(TODAY(),"DD/MM/YYYY")</f>
        <v>13/09/2025</v>
      </c>
      <c r="F3" s="97"/>
      <c r="G3" s="97"/>
      <c r="H3" s="97"/>
    </row>
    <row r="4" spans="1:8" ht="15" customHeight="1" x14ac:dyDescent="0.35">
      <c r="A4" s="66" t="s">
        <v>2</v>
      </c>
      <c r="B4" s="66"/>
      <c r="C4" s="66"/>
      <c r="D4" s="66"/>
      <c r="E4" s="98" t="s">
        <v>149</v>
      </c>
      <c r="F4" s="98"/>
      <c r="G4" s="98"/>
      <c r="H4" s="98"/>
    </row>
    <row r="5" spans="1:8" x14ac:dyDescent="0.35">
      <c r="A5" s="66" t="s">
        <v>3</v>
      </c>
      <c r="B5" s="66"/>
      <c r="C5" s="66"/>
      <c r="D5" s="66"/>
      <c r="E5" s="97">
        <v>45906</v>
      </c>
      <c r="F5" s="97"/>
      <c r="G5" s="97"/>
      <c r="H5" s="97"/>
    </row>
    <row r="6" spans="1:8" ht="16.5" customHeight="1" x14ac:dyDescent="0.35">
      <c r="A6" s="66" t="s">
        <v>4</v>
      </c>
      <c r="B6" s="66"/>
      <c r="C6" s="66"/>
      <c r="D6" s="66"/>
      <c r="E6" s="62" t="s">
        <v>186</v>
      </c>
      <c r="F6" s="62"/>
      <c r="G6" s="62"/>
      <c r="H6" s="62"/>
    </row>
    <row r="7" spans="1:8" ht="15" customHeight="1" x14ac:dyDescent="0.35">
      <c r="A7" s="66" t="s">
        <v>5</v>
      </c>
      <c r="B7" s="66"/>
      <c r="C7" s="66"/>
      <c r="D7" s="66"/>
      <c r="E7" s="62" t="str">
        <f>E6</f>
        <v>M/s.Shree Balaji Infra</v>
      </c>
      <c r="F7" s="62"/>
      <c r="G7" s="62"/>
      <c r="H7" s="62"/>
    </row>
    <row r="8" spans="1:8" x14ac:dyDescent="0.35">
      <c r="A8" s="66" t="s">
        <v>6</v>
      </c>
      <c r="B8" s="66"/>
      <c r="C8" s="66"/>
      <c r="D8" s="66"/>
      <c r="E8" s="87" t="s">
        <v>150</v>
      </c>
      <c r="F8" s="87"/>
      <c r="G8" s="87"/>
      <c r="H8" s="87"/>
    </row>
    <row r="9" spans="1:8" x14ac:dyDescent="0.35">
      <c r="A9" s="66" t="s">
        <v>7</v>
      </c>
      <c r="B9" s="66"/>
      <c r="C9" s="66"/>
      <c r="D9" s="66"/>
      <c r="E9" s="66">
        <v>9130055566</v>
      </c>
      <c r="F9" s="66"/>
      <c r="G9" s="66"/>
      <c r="H9" s="66"/>
    </row>
    <row r="10" spans="1:8" x14ac:dyDescent="0.35">
      <c r="A10" s="76" t="s">
        <v>8</v>
      </c>
      <c r="B10" s="76"/>
      <c r="C10" s="76"/>
      <c r="D10" s="76"/>
      <c r="E10" s="76" t="s">
        <v>187</v>
      </c>
      <c r="F10" s="76"/>
      <c r="G10" s="76"/>
      <c r="H10" s="76"/>
    </row>
    <row r="11" spans="1:8" ht="32.25" customHeight="1" x14ac:dyDescent="0.35">
      <c r="A11" s="66" t="s">
        <v>9</v>
      </c>
      <c r="B11" s="66"/>
      <c r="C11" s="66"/>
      <c r="D11" s="66"/>
      <c r="E11" s="75" t="s">
        <v>203</v>
      </c>
      <c r="F11" s="75"/>
      <c r="G11" s="75"/>
      <c r="H11" s="75"/>
    </row>
    <row r="12" spans="1:8" x14ac:dyDescent="0.35">
      <c r="A12" s="66" t="s">
        <v>10</v>
      </c>
      <c r="B12" s="66"/>
      <c r="C12" s="66"/>
      <c r="D12" s="66"/>
      <c r="E12" s="74" t="s">
        <v>188</v>
      </c>
      <c r="F12" s="74"/>
      <c r="G12" s="74"/>
      <c r="H12" s="74"/>
    </row>
    <row r="13" spans="1:8" ht="34.5" customHeight="1" x14ac:dyDescent="0.35">
      <c r="A13" s="62" t="s">
        <v>11</v>
      </c>
      <c r="B13" s="62"/>
      <c r="C13" s="62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 - ",(IF(OR(G17="",G17="NA"),"",G17)),".")</f>
        <v>Paramount Enclave Phase 2, Survey No.1023/7, Haranwadi Road, Mahim, Palghar, Palghar, Palghar - 401404.</v>
      </c>
      <c r="D13" s="62"/>
      <c r="E13" s="62"/>
      <c r="F13" s="62"/>
      <c r="G13" s="62"/>
      <c r="H13" s="62"/>
    </row>
    <row r="14" spans="1:8" ht="15.75" customHeight="1" x14ac:dyDescent="0.35">
      <c r="A14" s="86" t="s">
        <v>170</v>
      </c>
      <c r="B14" s="86"/>
      <c r="C14" s="75" t="s">
        <v>173</v>
      </c>
      <c r="D14" s="75"/>
      <c r="E14" s="75"/>
      <c r="F14" s="75"/>
      <c r="G14" s="75"/>
      <c r="H14" s="75"/>
    </row>
    <row r="15" spans="1:8" ht="15.75" customHeight="1" x14ac:dyDescent="0.35">
      <c r="A15" s="62" t="s">
        <v>12</v>
      </c>
      <c r="B15" s="62"/>
      <c r="C15" s="76" t="s">
        <v>164</v>
      </c>
      <c r="D15" s="76"/>
      <c r="E15" s="62" t="s">
        <v>151</v>
      </c>
      <c r="F15" s="62"/>
      <c r="G15" s="75" t="s">
        <v>152</v>
      </c>
      <c r="H15" s="75"/>
    </row>
    <row r="16" spans="1:8" x14ac:dyDescent="0.35">
      <c r="A16" s="66" t="s">
        <v>14</v>
      </c>
      <c r="B16" s="66"/>
      <c r="C16" s="75" t="s">
        <v>153</v>
      </c>
      <c r="D16" s="75"/>
      <c r="E16" s="62" t="s">
        <v>13</v>
      </c>
      <c r="F16" s="62"/>
      <c r="G16" s="85" t="s">
        <v>153</v>
      </c>
      <c r="H16" s="85"/>
    </row>
    <row r="17" spans="1:8" x14ac:dyDescent="0.35">
      <c r="A17" s="66" t="s">
        <v>107</v>
      </c>
      <c r="B17" s="66"/>
      <c r="C17" s="75" t="s">
        <v>153</v>
      </c>
      <c r="D17" s="75"/>
      <c r="E17" s="62" t="s">
        <v>15</v>
      </c>
      <c r="F17" s="62"/>
      <c r="G17" s="75">
        <v>401404</v>
      </c>
      <c r="H17" s="75"/>
    </row>
    <row r="18" spans="1:8" ht="32.25" customHeight="1" x14ac:dyDescent="0.35">
      <c r="A18" s="66" t="s">
        <v>16</v>
      </c>
      <c r="B18" s="66"/>
      <c r="C18" s="81" t="s">
        <v>201</v>
      </c>
      <c r="D18" s="81"/>
      <c r="E18" s="62" t="s">
        <v>17</v>
      </c>
      <c r="F18" s="62"/>
      <c r="G18" s="86" t="s">
        <v>167</v>
      </c>
      <c r="H18" s="86"/>
    </row>
    <row r="19" spans="1:8" ht="15" customHeight="1" x14ac:dyDescent="0.35">
      <c r="A19" s="62" t="s">
        <v>113</v>
      </c>
      <c r="B19" s="62"/>
      <c r="C19" s="62"/>
      <c r="D19" s="62"/>
      <c r="E19" s="76" t="s">
        <v>18</v>
      </c>
      <c r="F19" s="76"/>
      <c r="G19" s="76"/>
      <c r="H19" s="76"/>
    </row>
    <row r="20" spans="1:8" ht="18.75" customHeight="1" x14ac:dyDescent="0.35">
      <c r="A20" s="62"/>
      <c r="B20" s="62"/>
      <c r="C20" s="62"/>
      <c r="D20" s="62"/>
      <c r="E20" s="76"/>
      <c r="F20" s="76"/>
      <c r="G20" s="76"/>
      <c r="H20" s="76"/>
    </row>
    <row r="21" spans="1:8" ht="15" customHeight="1" x14ac:dyDescent="0.35">
      <c r="A21" s="62" t="s">
        <v>19</v>
      </c>
      <c r="B21" s="62"/>
      <c r="C21" s="62"/>
      <c r="D21" s="62"/>
      <c r="E21" s="75" t="s">
        <v>20</v>
      </c>
      <c r="F21" s="75"/>
      <c r="G21" s="75"/>
      <c r="H21" s="75"/>
    </row>
    <row r="22" spans="1:8" ht="15" customHeight="1" x14ac:dyDescent="0.35">
      <c r="A22" s="66" t="s">
        <v>21</v>
      </c>
      <c r="B22" s="66"/>
      <c r="C22" s="66"/>
      <c r="D22" s="66"/>
      <c r="E22" s="86" t="s">
        <v>168</v>
      </c>
      <c r="F22" s="86"/>
      <c r="G22" s="86"/>
      <c r="H22" s="86"/>
    </row>
    <row r="23" spans="1:8" x14ac:dyDescent="0.35">
      <c r="A23" s="66" t="s">
        <v>22</v>
      </c>
      <c r="B23" s="66"/>
      <c r="C23" s="66"/>
      <c r="D23" s="66"/>
      <c r="E23" s="86" t="s">
        <v>23</v>
      </c>
      <c r="F23" s="86"/>
      <c r="G23" s="86"/>
      <c r="H23" s="86"/>
    </row>
    <row r="24" spans="1:8" x14ac:dyDescent="0.35">
      <c r="A24" s="66" t="s">
        <v>24</v>
      </c>
      <c r="B24" s="66"/>
      <c r="C24" s="66"/>
      <c r="D24" s="66"/>
      <c r="E24" s="86" t="s">
        <v>169</v>
      </c>
      <c r="F24" s="86"/>
      <c r="G24" s="86"/>
      <c r="H24" s="86"/>
    </row>
    <row r="25" spans="1:8" x14ac:dyDescent="0.35">
      <c r="A25" s="66" t="s">
        <v>25</v>
      </c>
      <c r="B25" s="66"/>
      <c r="C25" s="66"/>
      <c r="D25" s="66"/>
      <c r="E25" s="86" t="s">
        <v>26</v>
      </c>
      <c r="F25" s="86"/>
      <c r="G25" s="86"/>
      <c r="H25" s="86"/>
    </row>
    <row r="26" spans="1:8" x14ac:dyDescent="0.35">
      <c r="A26" s="66" t="s">
        <v>120</v>
      </c>
      <c r="B26" s="66"/>
      <c r="C26" s="66"/>
      <c r="D26" s="66"/>
      <c r="E26" s="86" t="s">
        <v>121</v>
      </c>
      <c r="F26" s="86"/>
      <c r="G26" s="86"/>
      <c r="H26" s="86"/>
    </row>
    <row r="27" spans="1:8" ht="15" customHeight="1" x14ac:dyDescent="0.35">
      <c r="A27" s="62" t="s">
        <v>35</v>
      </c>
      <c r="B27" s="62"/>
      <c r="C27" s="62"/>
      <c r="D27" s="62"/>
      <c r="E27" s="114" t="s">
        <v>118</v>
      </c>
      <c r="F27" s="114"/>
      <c r="G27" s="114"/>
      <c r="H27" s="114"/>
    </row>
    <row r="28" spans="1:8" x14ac:dyDescent="0.35">
      <c r="A28" s="62" t="s">
        <v>133</v>
      </c>
      <c r="B28" s="62"/>
      <c r="C28" s="62"/>
      <c r="D28" s="62"/>
      <c r="E28" s="62" t="s">
        <v>36</v>
      </c>
      <c r="F28" s="62"/>
      <c r="G28" s="62"/>
      <c r="H28" s="62"/>
    </row>
    <row r="29" spans="1:8" s="12" customFormat="1" x14ac:dyDescent="0.35">
      <c r="A29" s="116" t="s">
        <v>134</v>
      </c>
      <c r="B29" s="116"/>
      <c r="C29" s="110" t="s">
        <v>31</v>
      </c>
      <c r="D29" s="110"/>
      <c r="E29" s="110"/>
      <c r="F29" s="110" t="s">
        <v>33</v>
      </c>
      <c r="G29" s="110"/>
      <c r="H29" s="110"/>
    </row>
    <row r="30" spans="1:8" s="12" customFormat="1" x14ac:dyDescent="0.35">
      <c r="A30" s="77" t="s">
        <v>27</v>
      </c>
      <c r="B30" s="77" t="s">
        <v>32</v>
      </c>
      <c r="C30" s="73" t="s">
        <v>32</v>
      </c>
      <c r="D30" s="73"/>
      <c r="E30" s="73"/>
      <c r="F30" s="73" t="s">
        <v>166</v>
      </c>
      <c r="G30" s="73"/>
      <c r="H30" s="73"/>
    </row>
    <row r="31" spans="1:8" x14ac:dyDescent="0.35">
      <c r="A31" s="77" t="s">
        <v>28</v>
      </c>
      <c r="B31" s="77" t="s">
        <v>32</v>
      </c>
      <c r="C31" s="73" t="s">
        <v>32</v>
      </c>
      <c r="D31" s="73"/>
      <c r="E31" s="73"/>
      <c r="F31" s="73" t="s">
        <v>165</v>
      </c>
      <c r="G31" s="73"/>
      <c r="H31" s="73"/>
    </row>
    <row r="32" spans="1:8" s="12" customFormat="1" x14ac:dyDescent="0.35">
      <c r="A32" s="77" t="s">
        <v>30</v>
      </c>
      <c r="B32" s="77" t="s">
        <v>32</v>
      </c>
      <c r="C32" s="73" t="s">
        <v>32</v>
      </c>
      <c r="D32" s="73"/>
      <c r="E32" s="73"/>
      <c r="F32" s="73" t="s">
        <v>164</v>
      </c>
      <c r="G32" s="73"/>
      <c r="H32" s="73"/>
    </row>
    <row r="33" spans="1:8" x14ac:dyDescent="0.35">
      <c r="A33" s="77" t="s">
        <v>29</v>
      </c>
      <c r="B33" s="77" t="s">
        <v>32</v>
      </c>
      <c r="C33" s="73" t="s">
        <v>32</v>
      </c>
      <c r="D33" s="73"/>
      <c r="E33" s="73"/>
      <c r="F33" s="73" t="s">
        <v>166</v>
      </c>
      <c r="G33" s="73"/>
      <c r="H33" s="73"/>
    </row>
    <row r="34" spans="1:8" x14ac:dyDescent="0.35">
      <c r="A34" s="66" t="s">
        <v>34</v>
      </c>
      <c r="B34" s="66"/>
      <c r="C34" s="66"/>
      <c r="D34" s="66"/>
      <c r="E34" s="66"/>
      <c r="F34" s="66"/>
      <c r="G34" s="66"/>
      <c r="H34" s="66"/>
    </row>
    <row r="35" spans="1:8" ht="15.75" customHeight="1" x14ac:dyDescent="0.35">
      <c r="A35" s="76" t="s">
        <v>224</v>
      </c>
      <c r="B35" s="76"/>
      <c r="C35" s="120" t="s">
        <v>228</v>
      </c>
      <c r="D35" s="121"/>
      <c r="E35" s="121"/>
      <c r="F35" s="121"/>
      <c r="G35" s="121"/>
      <c r="H35" s="122"/>
    </row>
    <row r="36" spans="1:8" ht="15.75" customHeight="1" x14ac:dyDescent="0.35">
      <c r="A36" s="76" t="s">
        <v>225</v>
      </c>
      <c r="B36" s="76"/>
      <c r="C36" s="123" t="s">
        <v>226</v>
      </c>
      <c r="D36" s="124"/>
      <c r="E36" s="124"/>
      <c r="F36" s="124"/>
      <c r="G36" s="124"/>
      <c r="H36" s="125"/>
    </row>
    <row r="37" spans="1:8" x14ac:dyDescent="0.35">
      <c r="A37" s="87" t="s">
        <v>37</v>
      </c>
      <c r="B37" s="87"/>
      <c r="C37" s="87"/>
      <c r="D37" s="87"/>
      <c r="E37" s="87"/>
      <c r="F37" s="87"/>
      <c r="G37" s="87"/>
      <c r="H37" s="87"/>
    </row>
    <row r="38" spans="1:8" x14ac:dyDescent="0.35">
      <c r="A38" s="66" t="s">
        <v>38</v>
      </c>
      <c r="B38" s="66"/>
      <c r="C38" s="66"/>
      <c r="D38" s="66"/>
      <c r="E38" s="115">
        <v>14600</v>
      </c>
      <c r="F38" s="115"/>
      <c r="G38" s="115"/>
      <c r="H38" s="115"/>
    </row>
    <row r="39" spans="1:8" x14ac:dyDescent="0.35">
      <c r="A39" s="66" t="s">
        <v>39</v>
      </c>
      <c r="B39" s="66"/>
      <c r="C39" s="66"/>
      <c r="D39" s="66"/>
      <c r="E39" s="78">
        <v>0.75</v>
      </c>
      <c r="F39" s="78"/>
      <c r="G39" s="78"/>
      <c r="H39" s="78"/>
    </row>
    <row r="40" spans="1:8" x14ac:dyDescent="0.35">
      <c r="A40" s="66" t="s">
        <v>40</v>
      </c>
      <c r="B40" s="66"/>
      <c r="C40" s="66"/>
      <c r="D40" s="66"/>
      <c r="E40" s="135">
        <f>E42/E38-E39</f>
        <v>0</v>
      </c>
      <c r="F40" s="135"/>
      <c r="G40" s="135"/>
      <c r="H40" s="135"/>
    </row>
    <row r="41" spans="1:8" x14ac:dyDescent="0.35">
      <c r="A41" s="66" t="s">
        <v>41</v>
      </c>
      <c r="B41" s="66"/>
      <c r="C41" s="66"/>
      <c r="D41" s="66"/>
      <c r="E41" s="78">
        <f>E39+E40</f>
        <v>0.75</v>
      </c>
      <c r="F41" s="78"/>
      <c r="G41" s="78"/>
      <c r="H41" s="78"/>
    </row>
    <row r="42" spans="1:8" x14ac:dyDescent="0.35">
      <c r="A42" s="66" t="s">
        <v>132</v>
      </c>
      <c r="B42" s="66"/>
      <c r="C42" s="66"/>
      <c r="D42" s="66"/>
      <c r="E42" s="78">
        <v>10950</v>
      </c>
      <c r="F42" s="78"/>
      <c r="G42" s="78"/>
      <c r="H42" s="78"/>
    </row>
    <row r="43" spans="1:8" x14ac:dyDescent="0.35">
      <c r="A43" s="76" t="s">
        <v>42</v>
      </c>
      <c r="B43" s="76"/>
      <c r="C43" s="76"/>
      <c r="D43" s="76"/>
      <c r="E43" s="76" t="s">
        <v>117</v>
      </c>
      <c r="F43" s="76"/>
      <c r="G43" s="76"/>
      <c r="H43" s="76"/>
    </row>
    <row r="44" spans="1:8" x14ac:dyDescent="0.35">
      <c r="A44" s="87" t="s">
        <v>43</v>
      </c>
      <c r="B44" s="87"/>
      <c r="C44" s="87"/>
      <c r="D44" s="87"/>
      <c r="E44" s="87"/>
      <c r="F44" s="87"/>
      <c r="G44" s="87"/>
      <c r="H44" s="87"/>
    </row>
    <row r="45" spans="1:8" ht="34.5" customHeight="1" x14ac:dyDescent="0.35">
      <c r="A45" s="75" t="s">
        <v>44</v>
      </c>
      <c r="B45" s="75"/>
      <c r="C45" s="81" t="s">
        <v>154</v>
      </c>
      <c r="D45" s="81"/>
      <c r="E45" s="81"/>
      <c r="F45" s="26" t="s">
        <v>45</v>
      </c>
      <c r="G45" s="75" t="s">
        <v>155</v>
      </c>
      <c r="H45" s="75"/>
    </row>
    <row r="46" spans="1:8" ht="31.5" customHeight="1" x14ac:dyDescent="0.35">
      <c r="A46" s="75" t="s">
        <v>46</v>
      </c>
      <c r="B46" s="75"/>
      <c r="C46" s="81" t="str">
        <f>C45</f>
        <v>KR.MAHASUL/KS.1/M.J.1/ANAP/SR/139/19</v>
      </c>
      <c r="D46" s="81"/>
      <c r="E46" s="81"/>
      <c r="F46" s="26" t="s">
        <v>45</v>
      </c>
      <c r="G46" s="75" t="str">
        <f>G45</f>
        <v>06/12/2019.</v>
      </c>
      <c r="H46" s="75"/>
    </row>
    <row r="47" spans="1:8" s="11" customFormat="1" ht="30.75" customHeight="1" x14ac:dyDescent="0.35">
      <c r="A47" s="75" t="s">
        <v>47</v>
      </c>
      <c r="B47" s="75"/>
      <c r="C47" s="81" t="s">
        <v>156</v>
      </c>
      <c r="D47" s="82"/>
      <c r="E47" s="82"/>
      <c r="F47" s="14" t="s">
        <v>45</v>
      </c>
      <c r="G47" s="82" t="str">
        <f>G46</f>
        <v>06/12/2019.</v>
      </c>
      <c r="H47" s="82"/>
    </row>
    <row r="48" spans="1:8" s="11" customFormat="1" ht="15.75" customHeight="1" x14ac:dyDescent="0.35">
      <c r="A48" s="75"/>
      <c r="B48" s="75"/>
      <c r="C48" s="136" t="s">
        <v>189</v>
      </c>
      <c r="D48" s="137"/>
      <c r="E48" s="137"/>
      <c r="F48" s="137"/>
      <c r="G48" s="137"/>
      <c r="H48" s="138"/>
    </row>
    <row r="49" spans="1:11" x14ac:dyDescent="0.35">
      <c r="A49" s="108" t="s">
        <v>48</v>
      </c>
      <c r="B49" s="108"/>
      <c r="C49" s="79" t="s">
        <v>146</v>
      </c>
      <c r="D49" s="80"/>
      <c r="E49" s="80" t="s">
        <v>49</v>
      </c>
      <c r="F49" s="28" t="s">
        <v>45</v>
      </c>
      <c r="G49" s="83" t="s">
        <v>32</v>
      </c>
      <c r="H49" s="84"/>
    </row>
    <row r="50" spans="1:11" x14ac:dyDescent="0.35">
      <c r="A50" s="134" t="s">
        <v>51</v>
      </c>
      <c r="B50" s="134"/>
      <c r="C50" s="134"/>
      <c r="D50" s="134"/>
      <c r="E50" s="134"/>
      <c r="F50" s="134"/>
      <c r="G50" s="134"/>
      <c r="H50" s="134"/>
    </row>
    <row r="51" spans="1:11" x14ac:dyDescent="0.35">
      <c r="A51" s="62" t="s">
        <v>131</v>
      </c>
      <c r="B51" s="62"/>
      <c r="C51" s="62"/>
      <c r="D51" s="66">
        <v>1288.03</v>
      </c>
      <c r="E51" s="66"/>
      <c r="F51" s="66"/>
      <c r="G51" s="66"/>
      <c r="H51" s="66"/>
    </row>
    <row r="52" spans="1:11" x14ac:dyDescent="0.35">
      <c r="A52" s="75" t="s">
        <v>52</v>
      </c>
      <c r="B52" s="76"/>
      <c r="C52" s="76"/>
      <c r="D52" s="74" t="s">
        <v>163</v>
      </c>
      <c r="E52" s="74"/>
      <c r="F52" s="74"/>
      <c r="G52" s="74"/>
      <c r="H52" s="74"/>
    </row>
    <row r="53" spans="1:11" x14ac:dyDescent="0.35">
      <c r="A53" s="75" t="s">
        <v>53</v>
      </c>
      <c r="B53" s="76"/>
      <c r="C53" s="76"/>
      <c r="D53" s="74" t="s">
        <v>204</v>
      </c>
      <c r="E53" s="74"/>
      <c r="F53" s="74"/>
      <c r="G53" s="74"/>
      <c r="H53" s="74"/>
    </row>
    <row r="54" spans="1:11" x14ac:dyDescent="0.35">
      <c r="A54" s="75" t="s">
        <v>129</v>
      </c>
      <c r="B54" s="76"/>
      <c r="C54" s="76"/>
      <c r="D54" s="74" t="s">
        <v>204</v>
      </c>
      <c r="E54" s="74"/>
      <c r="F54" s="74"/>
      <c r="G54" s="74"/>
      <c r="H54" s="74"/>
    </row>
    <row r="55" spans="1:11" ht="15.75" customHeight="1" x14ac:dyDescent="0.35">
      <c r="A55" s="66" t="s">
        <v>50</v>
      </c>
      <c r="B55" s="66"/>
      <c r="C55" s="66"/>
      <c r="D55" s="86" t="s">
        <v>229</v>
      </c>
      <c r="E55" s="86"/>
      <c r="F55" s="86"/>
      <c r="G55" s="86"/>
      <c r="H55" s="86"/>
    </row>
    <row r="56" spans="1:11" ht="15.75" customHeight="1" x14ac:dyDescent="0.35">
      <c r="A56" s="66" t="s">
        <v>126</v>
      </c>
      <c r="B56" s="66"/>
      <c r="C56" s="66"/>
      <c r="D56" s="86" t="s">
        <v>127</v>
      </c>
      <c r="E56" s="86"/>
      <c r="F56" s="86"/>
      <c r="G56" s="86"/>
      <c r="H56" s="86"/>
    </row>
    <row r="57" spans="1:11" ht="15.75" customHeight="1" x14ac:dyDescent="0.35">
      <c r="A57" s="66" t="s">
        <v>128</v>
      </c>
      <c r="B57" s="66"/>
      <c r="C57" s="66"/>
      <c r="D57" s="86" t="s">
        <v>26</v>
      </c>
      <c r="E57" s="86"/>
      <c r="F57" s="86"/>
      <c r="G57" s="86"/>
      <c r="H57" s="86"/>
      <c r="J57" s="23"/>
      <c r="K57" s="23"/>
    </row>
    <row r="58" spans="1:11" ht="15.75" customHeight="1" thickBot="1" x14ac:dyDescent="0.4">
      <c r="A58" s="99" t="s">
        <v>125</v>
      </c>
      <c r="B58" s="99"/>
      <c r="C58" s="99"/>
      <c r="D58" s="139" t="s">
        <v>171</v>
      </c>
      <c r="E58" s="139"/>
      <c r="F58" s="139"/>
      <c r="G58" s="139"/>
      <c r="H58" s="139"/>
      <c r="J58" s="23"/>
      <c r="K58" s="23"/>
    </row>
    <row r="59" spans="1:11" ht="15.75" customHeight="1" x14ac:dyDescent="0.35">
      <c r="A59" s="126" t="s">
        <v>206</v>
      </c>
      <c r="B59" s="127"/>
      <c r="C59" s="128" t="str">
        <f>D53</f>
        <v>Building No.3 (B wing - Type C1) =  Gr. + 4th Floor</v>
      </c>
      <c r="D59" s="129"/>
      <c r="E59" s="129"/>
      <c r="F59" s="129"/>
      <c r="G59" s="129"/>
      <c r="H59" s="130"/>
      <c r="I59" s="43" t="str">
        <f ca="1">IF(D72=100%,"All work Completed. Possession granted to the Building.",IF(D71=100%,"All work Completed, Waiting for OC",I60&amp;""&amp;I61&amp;""&amp;J60&amp;""&amp;J59&amp;" "&amp;J61))</f>
        <v>Excavation, Plinth, RCC Slab, Brickwork, Internal Plaster Completed, External Plaster upto 3 Floor, Flooring upto 2 Floor Completed</v>
      </c>
      <c r="J59" s="44" t="str">
        <f ca="1">(IF(C65=(D60+F60+H60),"",IF(C65&gt;0,", RCC upto "&amp;C65&amp;" Slab","")))&amp;(IF(C66=H60,"",IF(C66&gt;0,", Brickwork upto "&amp;C66&amp;" Floor","")))&amp;(IF(C67=H60,"",IF(C67&gt;0,", Internal Plaster upto "&amp;C67&amp;" Floor","")))&amp;(IF(C68=H60,"",IF(C68&gt;0,", External Plaster upto "&amp;C68&amp;" Floor","")))&amp;(IF(C69=H60,"",IF(C69&gt;0,", Flooring upto "&amp;C69&amp;" Floor","")))&amp;(IF(C70=H60,"",IF(C70&gt;0,", Painting upto "&amp;C70&amp;" Floor","")))&amp;(IF(C71=H60,"",IF(C71&gt;0,", Finishing upto "&amp;C71&amp;" Floor","")))&amp;(IF(C72=H60,"",IF(C72&gt;0,", Possession upto "&amp;C72&amp;" Floor","")))</f>
        <v>, External Plaster upto 3 Floor, Flooring upto 2 Floor</v>
      </c>
    </row>
    <row r="60" spans="1:11" s="11" customFormat="1" x14ac:dyDescent="0.35">
      <c r="A60" s="45" t="s">
        <v>104</v>
      </c>
      <c r="B60" s="42">
        <v>0</v>
      </c>
      <c r="C60" s="42" t="s">
        <v>106</v>
      </c>
      <c r="D60" s="42">
        <v>1</v>
      </c>
      <c r="E60" s="42" t="s">
        <v>105</v>
      </c>
      <c r="F60" s="42">
        <v>0</v>
      </c>
      <c r="G60" s="42" t="s">
        <v>119</v>
      </c>
      <c r="H60" s="46">
        <f ca="1">--TRIM(RIGHT(SUBSTITUTE(LEFT(C59,_xlfn.AGGREGATE(16,6,FIND({0,1,2,3,4,5,6,7,8,9},C59,ROW(INDIRECT("1:"&amp;LEN(C59)))),1))," ",REPT(" ",LEN(C59))),LEN(C59)))</f>
        <v>4</v>
      </c>
      <c r="I60" s="56" t="str">
        <f ca="1">IF(D63=100%,"Excavation","")&amp;IF(D64=100%,", Plinth","")&amp;IF(D65=100%,", RCC Slab","")&amp;IF(D66=100%,", Brickwork","")&amp;IF(D67=100%,", Internal Plaster","")&amp;IF(D68=100%,", External Plaster","")&amp;IF(D69=100%,", Flooring","")&amp;IF(D70=100%,", Painting","")&amp;IF(D71=100%,", Building common Amenities","")</f>
        <v>Excavation, Plinth, RCC Slab, Brickwork, Internal Plaster</v>
      </c>
      <c r="J60" s="57" t="str">
        <f ca="1">(IF(C63=0,"Work not yet Started.",IF(D63=25%,"Piling work in process",IF(D63=50%,"Excavation work in process",IF(D63=100%,"","0")))))&amp;(IF(C64=0%,"",IF(C64=J65,", Footing work is process",IF(C64=J66,", Footing work Completed",IF(C64=J67,", 1st Basement Completed",IF(C64=J68,", 1st &amp; 2nd Basement Completed",IF(C64=J69,", 1st to 3rd Basement Completed",IF(C64=J70,", 1st to 4th Basement Completed",IF(C64=J71,", Plinth work is process",IF(C64=J72,"","0"))))))))))</f>
        <v/>
      </c>
    </row>
    <row r="61" spans="1:11" ht="33.75" customHeight="1" x14ac:dyDescent="0.35">
      <c r="A61" s="131" t="s">
        <v>130</v>
      </c>
      <c r="B61" s="109"/>
      <c r="C61" s="108" t="str">
        <f ca="1">I59</f>
        <v>Excavation, Plinth, RCC Slab, Brickwork, Internal Plaster Completed, External Plaster upto 3 Floor, Flooring upto 2 Floor Completed</v>
      </c>
      <c r="D61" s="108"/>
      <c r="E61" s="108"/>
      <c r="F61" s="108"/>
      <c r="G61" s="108"/>
      <c r="H61" s="132"/>
      <c r="I61" s="47" t="str">
        <f ca="1">IF(I60&lt;&gt;""," Completed","")</f>
        <v xml:space="preserve"> Completed</v>
      </c>
      <c r="J61" s="48" t="str">
        <f ca="1">IF(J59&lt;&gt;"","Completed","")</f>
        <v>Completed</v>
      </c>
    </row>
    <row r="62" spans="1:11" ht="15.75" customHeight="1" x14ac:dyDescent="0.35">
      <c r="A62" s="100" t="s">
        <v>54</v>
      </c>
      <c r="B62" s="101"/>
      <c r="C62" s="15" t="s">
        <v>207</v>
      </c>
      <c r="D62" s="15" t="s">
        <v>122</v>
      </c>
      <c r="E62" s="101" t="s">
        <v>124</v>
      </c>
      <c r="F62" s="101"/>
      <c r="G62" s="101" t="s">
        <v>123</v>
      </c>
      <c r="H62" s="133"/>
      <c r="I62" s="49" t="s">
        <v>208</v>
      </c>
      <c r="J62" s="27">
        <f ca="1">H60*25%</f>
        <v>1</v>
      </c>
    </row>
    <row r="63" spans="1:11" x14ac:dyDescent="0.35">
      <c r="A63" s="100" t="s">
        <v>209</v>
      </c>
      <c r="B63" s="101"/>
      <c r="C63" s="15">
        <f ca="1">J64</f>
        <v>4</v>
      </c>
      <c r="D63" s="50">
        <f ca="1">((100/H60)*C63)/100</f>
        <v>1</v>
      </c>
      <c r="E63" s="102">
        <f ca="1">(((C64/H60*10)+(40/(D60+F60+H60)*C65)+(7.5/(H60)*C66)+(7.5/(H60)*C67)+(10/H60*C68)+(10/H60*C69)+(5/H60*C70)+(5/H60*C71)+(5/H60*C72))/100)</f>
        <v>0.77500000000000002</v>
      </c>
      <c r="F63" s="103"/>
      <c r="G63" s="102">
        <f ca="1">((((C63/H60)*20)+((C64/H60)*25)+(30/(H60+F60+D60)*C65)+(5/H60*C66)+(5/H60*C67)+(5/H60*C68)+(5/H60*C69)+(0/H60*C70)+(0/H60*C71)+(5/H60*C72))/100)</f>
        <v>0.91249999999999998</v>
      </c>
      <c r="H63" s="106"/>
      <c r="I63" s="49" t="s">
        <v>140</v>
      </c>
      <c r="J63" s="51">
        <f ca="1">H60*50%</f>
        <v>2</v>
      </c>
    </row>
    <row r="64" spans="1:11" x14ac:dyDescent="0.35">
      <c r="A64" s="100" t="s">
        <v>55</v>
      </c>
      <c r="B64" s="101"/>
      <c r="C64" s="15">
        <f ca="1">J72</f>
        <v>4</v>
      </c>
      <c r="D64" s="50">
        <f ca="1">((100/H60)*C64)/100</f>
        <v>1</v>
      </c>
      <c r="E64" s="104"/>
      <c r="F64" s="105"/>
      <c r="G64" s="104"/>
      <c r="H64" s="107"/>
      <c r="I64" s="49" t="s">
        <v>141</v>
      </c>
      <c r="J64" s="51">
        <f ca="1">H60</f>
        <v>4</v>
      </c>
    </row>
    <row r="65" spans="1:13" ht="15.75" customHeight="1" x14ac:dyDescent="0.35">
      <c r="A65" s="100" t="s">
        <v>210</v>
      </c>
      <c r="B65" s="101"/>
      <c r="C65" s="15">
        <v>5</v>
      </c>
      <c r="D65" s="50">
        <f ca="1">((100/(D60+F60+H60))*C65)/100</f>
        <v>1</v>
      </c>
      <c r="E65" s="104"/>
      <c r="F65" s="105"/>
      <c r="G65" s="104"/>
      <c r="H65" s="107"/>
      <c r="I65" s="49" t="s">
        <v>142</v>
      </c>
      <c r="J65" s="52">
        <f ca="1">(IF(B60&gt;1,(H60/(B60+2)),H60/4))</f>
        <v>1</v>
      </c>
    </row>
    <row r="66" spans="1:13" ht="15.75" customHeight="1" x14ac:dyDescent="0.35">
      <c r="A66" s="100" t="s">
        <v>211</v>
      </c>
      <c r="B66" s="101" t="s">
        <v>212</v>
      </c>
      <c r="C66" s="15">
        <v>4</v>
      </c>
      <c r="D66" s="50">
        <f ca="1">((100/H60)*C66)/100</f>
        <v>1</v>
      </c>
      <c r="E66" s="104"/>
      <c r="F66" s="105"/>
      <c r="G66" s="104"/>
      <c r="H66" s="107"/>
      <c r="I66" s="49" t="s">
        <v>143</v>
      </c>
      <c r="J66" s="52">
        <f ca="1">(IF(B60&gt;1,(H60/(B60+2)+J65),H60/4+J65))</f>
        <v>2</v>
      </c>
    </row>
    <row r="67" spans="1:13" ht="15.75" customHeight="1" x14ac:dyDescent="0.35">
      <c r="A67" s="100" t="s">
        <v>213</v>
      </c>
      <c r="B67" s="101" t="s">
        <v>212</v>
      </c>
      <c r="C67" s="15">
        <v>4</v>
      </c>
      <c r="D67" s="50">
        <f ca="1">((100/H60)*C67)/100</f>
        <v>1</v>
      </c>
      <c r="E67" s="104"/>
      <c r="F67" s="105"/>
      <c r="G67" s="104"/>
      <c r="H67" s="107"/>
      <c r="I67" s="49" t="s">
        <v>214</v>
      </c>
      <c r="J67" s="52">
        <f>(IF(B60&gt;1,(H60/(B60+2)+J66),0))</f>
        <v>0</v>
      </c>
    </row>
    <row r="68" spans="1:13" ht="15" customHeight="1" x14ac:dyDescent="0.35">
      <c r="A68" s="100" t="s">
        <v>215</v>
      </c>
      <c r="B68" s="101" t="s">
        <v>216</v>
      </c>
      <c r="C68" s="15">
        <v>3</v>
      </c>
      <c r="D68" s="50">
        <f ca="1">((100/(H60))*C68)/100</f>
        <v>0.75</v>
      </c>
      <c r="E68" s="104"/>
      <c r="F68" s="105"/>
      <c r="G68" s="104"/>
      <c r="H68" s="107"/>
      <c r="I68" s="49" t="s">
        <v>217</v>
      </c>
      <c r="J68" s="52">
        <f>(IF(B60&gt;2,(H60/(B60+2)+J67),0))</f>
        <v>0</v>
      </c>
    </row>
    <row r="69" spans="1:13" ht="15.75" customHeight="1" x14ac:dyDescent="0.35">
      <c r="A69" s="100" t="s">
        <v>218</v>
      </c>
      <c r="B69" s="101" t="s">
        <v>218</v>
      </c>
      <c r="C69" s="15">
        <v>2</v>
      </c>
      <c r="D69" s="50">
        <f ca="1">((100/H60)*C69)/100</f>
        <v>0.5</v>
      </c>
      <c r="E69" s="104"/>
      <c r="F69" s="105"/>
      <c r="G69" s="104"/>
      <c r="H69" s="107"/>
      <c r="I69" s="49" t="s">
        <v>219</v>
      </c>
      <c r="J69" s="53">
        <f>(IF(B60&gt;3,(H60/(B60+2)+J68),0))</f>
        <v>0</v>
      </c>
    </row>
    <row r="70" spans="1:13" ht="15.75" customHeight="1" x14ac:dyDescent="0.35">
      <c r="A70" s="100" t="s">
        <v>220</v>
      </c>
      <c r="B70" s="101"/>
      <c r="C70" s="15">
        <v>0</v>
      </c>
      <c r="D70" s="50">
        <f ca="1">((100/H60)*C70)/100</f>
        <v>0</v>
      </c>
      <c r="E70" s="104"/>
      <c r="F70" s="105"/>
      <c r="G70" s="104"/>
      <c r="H70" s="107"/>
      <c r="I70" s="49" t="s">
        <v>221</v>
      </c>
      <c r="J70" s="52">
        <f>(IF(B60&gt;4,(H60/(B60+2)+J69),0))</f>
        <v>0</v>
      </c>
    </row>
    <row r="71" spans="1:13" ht="15.75" customHeight="1" x14ac:dyDescent="0.35">
      <c r="A71" s="100" t="s">
        <v>222</v>
      </c>
      <c r="B71" s="101" t="s">
        <v>222</v>
      </c>
      <c r="C71" s="15">
        <v>0</v>
      </c>
      <c r="D71" s="50">
        <f ca="1">((100/(H60))*C71)/100</f>
        <v>0</v>
      </c>
      <c r="E71" s="104"/>
      <c r="F71" s="105"/>
      <c r="G71" s="104"/>
      <c r="H71" s="107"/>
      <c r="I71" s="49" t="s">
        <v>144</v>
      </c>
      <c r="J71" s="52">
        <f ca="1">(IF(B60=1,(H60/(B60+3)+J66),IF(B60=0,(H60/4+J66),IF(B60&gt;1,0))))</f>
        <v>3</v>
      </c>
    </row>
    <row r="72" spans="1:13" ht="16" thickBot="1" x14ac:dyDescent="0.4">
      <c r="A72" s="143" t="s">
        <v>223</v>
      </c>
      <c r="B72" s="144"/>
      <c r="C72" s="145">
        <v>0</v>
      </c>
      <c r="D72" s="146">
        <f ca="1">((100/(H60))*C72)/100</f>
        <v>0</v>
      </c>
      <c r="E72" s="104"/>
      <c r="F72" s="105"/>
      <c r="G72" s="104"/>
      <c r="H72" s="107"/>
      <c r="I72" s="54" t="s">
        <v>145</v>
      </c>
      <c r="J72" s="55">
        <f ca="1">(IF(B60&gt;1.5,(H60/(B60+2)+J66+MAX(0,J67-J66)+MAX(0,J68-J67)+MAX(0,J69-J68)+MAX(0,J70-J69)+MAX(0,J71-J70)),IF(B60=1,(H60/(B60+3)+J71),IF(B60=0,H60/4+J71))))</f>
        <v>4</v>
      </c>
    </row>
    <row r="73" spans="1:13" x14ac:dyDescent="0.35">
      <c r="A73" s="74" t="s">
        <v>172</v>
      </c>
      <c r="B73" s="74"/>
      <c r="C73" s="74"/>
      <c r="D73" s="74"/>
      <c r="E73" s="74"/>
      <c r="F73" s="74"/>
      <c r="G73" s="74"/>
      <c r="H73" s="74"/>
    </row>
    <row r="74" spans="1:13" x14ac:dyDescent="0.35">
      <c r="A74" s="74" t="s">
        <v>56</v>
      </c>
      <c r="B74" s="74"/>
      <c r="C74" s="74"/>
      <c r="D74" s="74"/>
      <c r="E74" s="74"/>
      <c r="F74" s="74"/>
      <c r="G74" s="74"/>
      <c r="H74" s="74"/>
    </row>
    <row r="75" spans="1:13" ht="15" customHeight="1" x14ac:dyDescent="0.35">
      <c r="A75" s="109" t="s">
        <v>108</v>
      </c>
      <c r="B75" s="109"/>
      <c r="C75" s="108" t="s">
        <v>109</v>
      </c>
      <c r="D75" s="108"/>
      <c r="E75" s="108"/>
      <c r="F75" s="108"/>
      <c r="G75" s="108"/>
      <c r="H75" s="108"/>
    </row>
    <row r="76" spans="1:13" x14ac:dyDescent="0.35">
      <c r="A76" s="87" t="s">
        <v>57</v>
      </c>
      <c r="B76" s="87"/>
      <c r="C76" s="87"/>
      <c r="D76" s="87"/>
      <c r="E76" s="87"/>
      <c r="F76" s="87"/>
      <c r="G76" s="87"/>
      <c r="H76" s="87"/>
    </row>
    <row r="77" spans="1:13" x14ac:dyDescent="0.35">
      <c r="A77" s="66" t="s">
        <v>110</v>
      </c>
      <c r="B77" s="66"/>
      <c r="C77" s="66"/>
      <c r="D77" s="66"/>
      <c r="E77" s="66"/>
      <c r="F77" s="80">
        <v>3500</v>
      </c>
      <c r="G77" s="80"/>
      <c r="H77" s="80"/>
    </row>
    <row r="78" spans="1:13" s="13" customFormat="1" hidden="1" x14ac:dyDescent="0.3">
      <c r="A78" s="66" t="s">
        <v>135</v>
      </c>
      <c r="B78" s="66"/>
      <c r="C78" s="66"/>
      <c r="D78" s="66"/>
      <c r="E78" s="66"/>
      <c r="F78" s="82" t="s">
        <v>32</v>
      </c>
      <c r="G78" s="82"/>
      <c r="H78" s="82"/>
      <c r="I78" s="58"/>
      <c r="J78" s="59"/>
      <c r="K78" s="59"/>
      <c r="L78" s="59"/>
      <c r="M78" s="59"/>
    </row>
    <row r="79" spans="1:13" s="13" customFormat="1" hidden="1" x14ac:dyDescent="0.3">
      <c r="A79" s="66" t="s">
        <v>136</v>
      </c>
      <c r="B79" s="66"/>
      <c r="C79" s="66"/>
      <c r="D79" s="66"/>
      <c r="E79" s="66"/>
      <c r="F79" s="82" t="s">
        <v>32</v>
      </c>
      <c r="G79" s="82"/>
      <c r="H79" s="82"/>
    </row>
    <row r="80" spans="1:13" s="13" customFormat="1" hidden="1" x14ac:dyDescent="0.3">
      <c r="A80" s="66" t="s">
        <v>137</v>
      </c>
      <c r="B80" s="66"/>
      <c r="C80" s="66"/>
      <c r="D80" s="66"/>
      <c r="E80" s="66"/>
      <c r="F80" s="82" t="s">
        <v>32</v>
      </c>
      <c r="G80" s="82"/>
      <c r="H80" s="82"/>
    </row>
    <row r="81" spans="1:8" s="13" customFormat="1" hidden="1" x14ac:dyDescent="0.3">
      <c r="A81" s="66" t="s">
        <v>138</v>
      </c>
      <c r="B81" s="66"/>
      <c r="C81" s="66"/>
      <c r="D81" s="66"/>
      <c r="E81" s="66"/>
      <c r="F81" s="82" t="s">
        <v>32</v>
      </c>
      <c r="G81" s="82"/>
      <c r="H81" s="82"/>
    </row>
    <row r="82" spans="1:8" s="13" customFormat="1" hidden="1" x14ac:dyDescent="0.3">
      <c r="A82" s="66" t="s">
        <v>139</v>
      </c>
      <c r="B82" s="66"/>
      <c r="C82" s="66"/>
      <c r="D82" s="66"/>
      <c r="E82" s="66"/>
      <c r="F82" s="82" t="s">
        <v>32</v>
      </c>
      <c r="G82" s="82"/>
      <c r="H82" s="82"/>
    </row>
    <row r="83" spans="1:8" s="13" customFormat="1" x14ac:dyDescent="0.3">
      <c r="A83" s="66" t="s">
        <v>200</v>
      </c>
      <c r="B83" s="66"/>
      <c r="C83" s="66"/>
      <c r="D83" s="66"/>
      <c r="E83" s="66"/>
      <c r="F83" s="82" t="s">
        <v>199</v>
      </c>
      <c r="G83" s="82"/>
      <c r="H83" s="82"/>
    </row>
    <row r="84" spans="1:8" x14ac:dyDescent="0.35">
      <c r="A84" s="66" t="s">
        <v>58</v>
      </c>
      <c r="B84" s="66"/>
      <c r="C84" s="66"/>
      <c r="D84" s="66"/>
      <c r="E84" s="66"/>
      <c r="F84" s="81" t="s">
        <v>162</v>
      </c>
      <c r="G84" s="81"/>
      <c r="H84" s="81"/>
    </row>
    <row r="85" spans="1:8" s="9" customFormat="1" x14ac:dyDescent="0.35">
      <c r="A85" s="87" t="s">
        <v>59</v>
      </c>
      <c r="B85" s="87"/>
      <c r="C85" s="87"/>
      <c r="D85" s="87"/>
      <c r="E85" s="87"/>
      <c r="F85" s="82">
        <f>F77*0.8</f>
        <v>2800</v>
      </c>
      <c r="G85" s="82"/>
      <c r="H85" s="82"/>
    </row>
    <row r="86" spans="1:8" s="1" customFormat="1" ht="15.75" hidden="1" customHeight="1" x14ac:dyDescent="0.35">
      <c r="A86" s="94" t="s">
        <v>111</v>
      </c>
      <c r="B86" s="94"/>
      <c r="C86" s="94"/>
      <c r="D86" s="94"/>
      <c r="E86" s="94"/>
      <c r="F86" s="94"/>
      <c r="G86" s="94"/>
      <c r="H86" s="94"/>
    </row>
    <row r="87" spans="1:8" s="1" customFormat="1" ht="15.75" hidden="1" customHeight="1" x14ac:dyDescent="0.35">
      <c r="A87" s="92" t="s">
        <v>60</v>
      </c>
      <c r="B87" s="92"/>
      <c r="C87" s="16" t="s">
        <v>115</v>
      </c>
      <c r="D87" s="93" t="s">
        <v>61</v>
      </c>
      <c r="E87" s="93"/>
      <c r="F87" s="92" t="s">
        <v>62</v>
      </c>
      <c r="G87" s="92"/>
      <c r="H87" s="92"/>
    </row>
    <row r="88" spans="1:8" s="1" customFormat="1" hidden="1" x14ac:dyDescent="0.35">
      <c r="A88" s="91" t="s">
        <v>157</v>
      </c>
      <c r="B88" s="91"/>
      <c r="C88" s="17">
        <f>COUNT(D97:D101)</f>
        <v>5</v>
      </c>
      <c r="D88" s="88">
        <f>SUM(D97:D101)</f>
        <v>1657.2254399999999</v>
      </c>
      <c r="E88" s="88"/>
      <c r="F88" s="89">
        <f>SUM(F97:F101)</f>
        <v>2742.0022096734592</v>
      </c>
      <c r="G88" s="89"/>
      <c r="H88" s="89"/>
    </row>
    <row r="89" spans="1:8" s="1" customFormat="1" x14ac:dyDescent="0.35">
      <c r="A89" s="94" t="s">
        <v>103</v>
      </c>
      <c r="B89" s="94"/>
      <c r="C89" s="94"/>
      <c r="D89" s="94"/>
      <c r="E89" s="94"/>
      <c r="F89" s="94"/>
      <c r="G89" s="94"/>
      <c r="H89" s="94"/>
    </row>
    <row r="90" spans="1:8" s="1" customFormat="1" x14ac:dyDescent="0.35">
      <c r="A90" s="92" t="s">
        <v>60</v>
      </c>
      <c r="B90" s="92"/>
      <c r="C90" s="16" t="s">
        <v>115</v>
      </c>
      <c r="D90" s="93" t="s">
        <v>61</v>
      </c>
      <c r="E90" s="93"/>
      <c r="F90" s="92" t="s">
        <v>62</v>
      </c>
      <c r="G90" s="92"/>
      <c r="H90" s="92"/>
    </row>
    <row r="91" spans="1:8" s="1" customFormat="1" x14ac:dyDescent="0.35">
      <c r="A91" s="91" t="s">
        <v>82</v>
      </c>
      <c r="B91" s="91"/>
      <c r="C91" s="17">
        <f>COUNT(D97:D101)+COUNT(D103:D110)*4</f>
        <v>37</v>
      </c>
      <c r="D91" s="88">
        <f>SUM(D97:D101)+SUM(D103:D110)*4</f>
        <v>13324.32504</v>
      </c>
      <c r="E91" s="88"/>
      <c r="F91" s="89">
        <f>SUM(F97:F101)+SUM(F103:F110)*4</f>
        <v>22182.002209673461</v>
      </c>
      <c r="G91" s="89"/>
      <c r="H91" s="89"/>
    </row>
    <row r="92" spans="1:8" s="9" customFormat="1" x14ac:dyDescent="0.35">
      <c r="A92" s="95" t="s">
        <v>65</v>
      </c>
      <c r="B92" s="95"/>
      <c r="C92" s="95"/>
      <c r="D92" s="95"/>
      <c r="E92" s="95"/>
      <c r="F92" s="95"/>
      <c r="G92" s="95"/>
      <c r="H92" s="95"/>
    </row>
    <row r="93" spans="1:8" x14ac:dyDescent="0.35">
      <c r="A93" s="95" t="s">
        <v>66</v>
      </c>
      <c r="B93" s="95"/>
      <c r="C93" s="95"/>
      <c r="D93" s="95"/>
      <c r="E93" s="95"/>
      <c r="F93" s="95"/>
      <c r="G93" s="95"/>
      <c r="H93" s="95"/>
    </row>
    <row r="94" spans="1:8" ht="47.25" customHeight="1" x14ac:dyDescent="0.35">
      <c r="A94" s="90" t="s">
        <v>112</v>
      </c>
      <c r="B94" s="90"/>
      <c r="C94" s="25" t="s">
        <v>67</v>
      </c>
      <c r="D94" s="25" t="s">
        <v>68</v>
      </c>
      <c r="E94" s="18" t="s">
        <v>69</v>
      </c>
      <c r="F94" s="25" t="s">
        <v>202</v>
      </c>
      <c r="G94" s="90" t="s">
        <v>70</v>
      </c>
      <c r="H94" s="90"/>
    </row>
    <row r="95" spans="1:8" x14ac:dyDescent="0.35">
      <c r="A95" s="111" t="s">
        <v>205</v>
      </c>
      <c r="B95" s="112"/>
      <c r="C95" s="112"/>
      <c r="D95" s="112"/>
      <c r="E95" s="112"/>
      <c r="F95" s="112"/>
      <c r="G95" s="112"/>
      <c r="H95" s="113"/>
    </row>
    <row r="96" spans="1:8" s="2" customFormat="1" x14ac:dyDescent="0.35">
      <c r="A96" s="117" t="s">
        <v>190</v>
      </c>
      <c r="B96" s="117"/>
      <c r="C96" s="117"/>
      <c r="D96" s="117"/>
      <c r="E96" s="117"/>
      <c r="F96" s="117"/>
      <c r="G96" s="117"/>
      <c r="H96" s="117"/>
    </row>
    <row r="97" spans="1:10" s="2" customFormat="1" x14ac:dyDescent="0.35">
      <c r="A97" s="61">
        <v>1</v>
      </c>
      <c r="B97" s="61"/>
      <c r="C97" s="24" t="s">
        <v>161</v>
      </c>
      <c r="D97" s="24">
        <f>((20.54))*10.764</f>
        <v>221.09255999999996</v>
      </c>
      <c r="E97" s="24">
        <v>0</v>
      </c>
      <c r="F97" s="24">
        <v>360</v>
      </c>
      <c r="G97" s="67" t="str">
        <f>A96</f>
        <v xml:space="preserve">Ground Floor for Resisdential &amp; Parking </v>
      </c>
      <c r="H97" s="68"/>
    </row>
    <row r="98" spans="1:10" s="2" customFormat="1" x14ac:dyDescent="0.35">
      <c r="A98" s="61">
        <v>2</v>
      </c>
      <c r="B98" s="61"/>
      <c r="C98" s="24" t="s">
        <v>158</v>
      </c>
      <c r="D98" s="24">
        <f>((29.26))*10.764</f>
        <v>314.95463999999998</v>
      </c>
      <c r="E98" s="24">
        <v>0</v>
      </c>
      <c r="F98" s="24">
        <v>525</v>
      </c>
      <c r="G98" s="69"/>
      <c r="H98" s="70"/>
    </row>
    <row r="99" spans="1:10" s="2" customFormat="1" x14ac:dyDescent="0.35">
      <c r="A99" s="61">
        <v>3</v>
      </c>
      <c r="B99" s="61"/>
      <c r="C99" s="24" t="s">
        <v>160</v>
      </c>
      <c r="D99" s="24">
        <f>((45.15))*10.764</f>
        <v>485.99459999999993</v>
      </c>
      <c r="E99" s="24">
        <v>0</v>
      </c>
      <c r="F99" s="24">
        <f>D99*J107</f>
        <v>807.00220967345922</v>
      </c>
      <c r="G99" s="69"/>
      <c r="H99" s="70"/>
    </row>
    <row r="100" spans="1:10" s="2" customFormat="1" x14ac:dyDescent="0.35">
      <c r="A100" s="61">
        <v>4</v>
      </c>
      <c r="B100" s="61"/>
      <c r="C100" s="24" t="s">
        <v>158</v>
      </c>
      <c r="D100" s="24">
        <f>((29.58))*10.764</f>
        <v>318.39911999999998</v>
      </c>
      <c r="E100" s="24">
        <v>0</v>
      </c>
      <c r="F100" s="24">
        <v>525</v>
      </c>
      <c r="G100" s="69"/>
      <c r="H100" s="70"/>
    </row>
    <row r="101" spans="1:10" s="2" customFormat="1" x14ac:dyDescent="0.35">
      <c r="A101" s="61">
        <v>5</v>
      </c>
      <c r="B101" s="61"/>
      <c r="C101" s="24" t="s">
        <v>158</v>
      </c>
      <c r="D101" s="24">
        <f>((29.43))*10.764</f>
        <v>316.78451999999999</v>
      </c>
      <c r="E101" s="24">
        <v>0</v>
      </c>
      <c r="F101" s="24">
        <v>525</v>
      </c>
      <c r="G101" s="69"/>
      <c r="H101" s="70"/>
      <c r="I101" s="30">
        <f>1675800/F101</f>
        <v>3192</v>
      </c>
    </row>
    <row r="102" spans="1:10" s="2" customFormat="1" x14ac:dyDescent="0.35">
      <c r="A102" s="117" t="s">
        <v>159</v>
      </c>
      <c r="B102" s="117"/>
      <c r="C102" s="117"/>
      <c r="D102" s="117"/>
      <c r="E102" s="117"/>
      <c r="F102" s="117"/>
      <c r="G102" s="117"/>
      <c r="H102" s="117"/>
    </row>
    <row r="103" spans="1:10" s="2" customFormat="1" x14ac:dyDescent="0.35">
      <c r="A103" s="61" t="s">
        <v>191</v>
      </c>
      <c r="B103" s="61"/>
      <c r="C103" s="24" t="s">
        <v>158</v>
      </c>
      <c r="D103" s="24">
        <f>((29.41)+(2.13+2.21)*0.75)*10.764</f>
        <v>351.60605999999996</v>
      </c>
      <c r="E103" s="24">
        <v>0</v>
      </c>
      <c r="F103" s="24">
        <v>620</v>
      </c>
      <c r="G103" s="67" t="str">
        <f>A102</f>
        <v>1st to 4th Floor for Residential</v>
      </c>
      <c r="H103" s="68"/>
      <c r="I103" s="2">
        <f>2450000/F103</f>
        <v>3951.6129032258063</v>
      </c>
      <c r="J103" s="2">
        <f>F103/D103</f>
        <v>1.7633370710391056</v>
      </c>
    </row>
    <row r="104" spans="1:10" s="2" customFormat="1" x14ac:dyDescent="0.35">
      <c r="A104" s="61" t="s">
        <v>192</v>
      </c>
      <c r="B104" s="61"/>
      <c r="C104" s="24" t="s">
        <v>161</v>
      </c>
      <c r="D104" s="24">
        <f>((20.6)+(2.74+2.44)*0.75)*10.764</f>
        <v>263.55653999999998</v>
      </c>
      <c r="E104" s="24">
        <v>0</v>
      </c>
      <c r="F104" s="24">
        <v>425</v>
      </c>
      <c r="G104" s="69"/>
      <c r="H104" s="70"/>
      <c r="I104" s="2">
        <f>1355000/F104</f>
        <v>3188.2352941176468</v>
      </c>
      <c r="J104" s="2">
        <f t="shared" ref="J104:J110" si="0">F104/D104</f>
        <v>1.612557214478533</v>
      </c>
    </row>
    <row r="105" spans="1:10" s="2" customFormat="1" x14ac:dyDescent="0.35">
      <c r="A105" s="61" t="s">
        <v>193</v>
      </c>
      <c r="B105" s="61"/>
      <c r="C105" s="24" t="s">
        <v>161</v>
      </c>
      <c r="D105" s="24">
        <f>((20.6)+(2.74+2.44)*0.75)*10.764</f>
        <v>263.55653999999998</v>
      </c>
      <c r="E105" s="24">
        <v>0</v>
      </c>
      <c r="F105" s="24">
        <v>425</v>
      </c>
      <c r="G105" s="69"/>
      <c r="H105" s="70"/>
      <c r="J105" s="2">
        <f t="shared" si="0"/>
        <v>1.612557214478533</v>
      </c>
    </row>
    <row r="106" spans="1:10" s="2" customFormat="1" x14ac:dyDescent="0.35">
      <c r="A106" s="61" t="s">
        <v>194</v>
      </c>
      <c r="B106" s="61"/>
      <c r="C106" s="24" t="s">
        <v>158</v>
      </c>
      <c r="D106" s="24">
        <f>((29.26)+(2.74+2.13+2.74)*0.75)*10.764</f>
        <v>376.39017000000001</v>
      </c>
      <c r="E106" s="24">
        <v>0</v>
      </c>
      <c r="F106" s="24">
        <v>620</v>
      </c>
      <c r="G106" s="69"/>
      <c r="H106" s="70"/>
      <c r="I106" s="2">
        <f>2778480/F106</f>
        <v>4481.4193548387093</v>
      </c>
      <c r="J106" s="2">
        <f t="shared" si="0"/>
        <v>1.6472268656750519</v>
      </c>
    </row>
    <row r="107" spans="1:10" s="2" customFormat="1" x14ac:dyDescent="0.35">
      <c r="A107" s="61" t="s">
        <v>195</v>
      </c>
      <c r="B107" s="61"/>
      <c r="C107" s="24" t="s">
        <v>160</v>
      </c>
      <c r="D107" s="24">
        <f>((43.15)+(2.74+2.13+2.74+2.74)*0.75)*10.764</f>
        <v>548.02215000000001</v>
      </c>
      <c r="E107" s="24">
        <v>0</v>
      </c>
      <c r="F107" s="24">
        <v>910</v>
      </c>
      <c r="G107" s="69"/>
      <c r="H107" s="70"/>
      <c r="I107" s="2">
        <f>2450000/F107</f>
        <v>2692.3076923076924</v>
      </c>
      <c r="J107" s="2">
        <f t="shared" si="0"/>
        <v>1.6605168240006356</v>
      </c>
    </row>
    <row r="108" spans="1:10" s="2" customFormat="1" x14ac:dyDescent="0.35">
      <c r="A108" s="61" t="s">
        <v>196</v>
      </c>
      <c r="B108" s="61"/>
      <c r="C108" s="24" t="s">
        <v>158</v>
      </c>
      <c r="D108" s="24">
        <f>((29.58)+(2.74+1.98+2.74)*0.75)*10.764</f>
        <v>378.62369999999993</v>
      </c>
      <c r="E108" s="24">
        <v>0</v>
      </c>
      <c r="F108" s="24">
        <v>620</v>
      </c>
      <c r="G108" s="69"/>
      <c r="H108" s="70"/>
      <c r="J108" s="2">
        <f t="shared" si="0"/>
        <v>1.6375097491255832</v>
      </c>
    </row>
    <row r="109" spans="1:10" s="2" customFormat="1" x14ac:dyDescent="0.35">
      <c r="A109" s="61" t="s">
        <v>197</v>
      </c>
      <c r="B109" s="61"/>
      <c r="C109" s="24" t="s">
        <v>158</v>
      </c>
      <c r="D109" s="24">
        <f>((29.5)+(2.74+1.98+2.74)*0.75)*10.764</f>
        <v>377.76257999999996</v>
      </c>
      <c r="E109" s="24">
        <v>0</v>
      </c>
      <c r="F109" s="24">
        <v>620</v>
      </c>
      <c r="G109" s="69"/>
      <c r="H109" s="70"/>
      <c r="I109" s="2">
        <f>1344717/F109</f>
        <v>2168.8983870967741</v>
      </c>
      <c r="J109" s="2">
        <f t="shared" si="0"/>
        <v>1.6412424968084454</v>
      </c>
    </row>
    <row r="110" spans="1:10" s="2" customFormat="1" x14ac:dyDescent="0.35">
      <c r="A110" s="61" t="s">
        <v>198</v>
      </c>
      <c r="B110" s="61"/>
      <c r="C110" s="24" t="s">
        <v>158</v>
      </c>
      <c r="D110" s="24">
        <f>((29.65)+(2.74+1.98)*0.75)*10.764</f>
        <v>357.25715999999994</v>
      </c>
      <c r="E110" s="24">
        <v>0</v>
      </c>
      <c r="F110" s="24">
        <v>620</v>
      </c>
      <c r="G110" s="71"/>
      <c r="H110" s="72"/>
      <c r="J110" s="2">
        <f t="shared" si="0"/>
        <v>1.7354445744348415</v>
      </c>
    </row>
    <row r="111" spans="1:10" s="1" customFormat="1" x14ac:dyDescent="0.35">
      <c r="A111" s="63" t="s">
        <v>80</v>
      </c>
      <c r="B111" s="63"/>
      <c r="C111" s="63"/>
      <c r="D111" s="63"/>
      <c r="E111" s="63"/>
      <c r="F111" s="63"/>
      <c r="G111" s="63"/>
      <c r="H111" s="63"/>
    </row>
    <row r="112" spans="1:10" s="10" customFormat="1" ht="169.5" customHeight="1" x14ac:dyDescent="0.35">
      <c r="A112" s="64" t="s">
        <v>230</v>
      </c>
      <c r="B112" s="64"/>
      <c r="C112" s="64"/>
      <c r="D112" s="64"/>
      <c r="E112" s="64"/>
      <c r="F112" s="64"/>
      <c r="G112" s="64"/>
      <c r="H112" s="64"/>
    </row>
    <row r="113" spans="1:8" x14ac:dyDescent="0.35">
      <c r="A113" s="65" t="s">
        <v>71</v>
      </c>
      <c r="B113" s="65"/>
      <c r="C113" s="65"/>
      <c r="D113" s="65"/>
      <c r="E113" s="65"/>
      <c r="F113" s="65"/>
      <c r="G113" s="65"/>
      <c r="H113" s="65"/>
    </row>
    <row r="114" spans="1:8" x14ac:dyDescent="0.35">
      <c r="A114" s="66" t="s">
        <v>72</v>
      </c>
      <c r="B114" s="66"/>
      <c r="C114" s="66"/>
      <c r="D114" s="66"/>
      <c r="E114" s="66"/>
      <c r="F114" s="66"/>
      <c r="G114" s="66"/>
      <c r="H114" s="66"/>
    </row>
    <row r="115" spans="1:8" ht="15.75" customHeight="1" x14ac:dyDescent="0.35">
      <c r="A115" s="65" t="s">
        <v>73</v>
      </c>
      <c r="B115" s="65"/>
      <c r="C115" s="65"/>
      <c r="D115" s="65"/>
      <c r="E115" s="65"/>
      <c r="F115" s="65"/>
      <c r="G115" s="65"/>
      <c r="H115" s="65"/>
    </row>
    <row r="116" spans="1:8" x14ac:dyDescent="0.35">
      <c r="A116" s="66" t="s">
        <v>74</v>
      </c>
      <c r="B116" s="66"/>
      <c r="C116" s="66"/>
      <c r="D116" s="66"/>
      <c r="E116" s="66"/>
      <c r="F116" s="66"/>
      <c r="G116" s="66"/>
      <c r="H116" s="66"/>
    </row>
    <row r="117" spans="1:8" x14ac:dyDescent="0.35">
      <c r="A117" s="66" t="s">
        <v>75</v>
      </c>
      <c r="B117" s="66"/>
      <c r="C117" s="66"/>
      <c r="D117" s="66"/>
      <c r="E117" s="66"/>
      <c r="F117" s="66"/>
      <c r="G117" s="66"/>
      <c r="H117" s="66"/>
    </row>
    <row r="118" spans="1:8" hidden="1" x14ac:dyDescent="0.35">
      <c r="A118" s="66" t="s">
        <v>76</v>
      </c>
      <c r="B118" s="66"/>
      <c r="C118" s="66"/>
      <c r="D118" s="66"/>
      <c r="E118" s="66"/>
      <c r="F118" s="66"/>
      <c r="G118" s="66"/>
      <c r="H118" s="66"/>
    </row>
    <row r="119" spans="1:8" ht="20.25" hidden="1" customHeight="1" x14ac:dyDescent="0.35">
      <c r="A119" s="62" t="s">
        <v>77</v>
      </c>
      <c r="B119" s="62"/>
      <c r="C119" s="62"/>
      <c r="D119" s="62"/>
      <c r="E119" s="62"/>
      <c r="F119" s="62"/>
      <c r="G119" s="62"/>
      <c r="H119" s="62"/>
    </row>
    <row r="120" spans="1:8" x14ac:dyDescent="0.35">
      <c r="A120" s="119" t="s">
        <v>114</v>
      </c>
      <c r="B120" s="119"/>
      <c r="C120" s="119" t="s">
        <v>232</v>
      </c>
      <c r="D120" s="119"/>
      <c r="E120" s="119" t="s">
        <v>147</v>
      </c>
      <c r="F120" s="119"/>
      <c r="G120" s="119" t="s">
        <v>231</v>
      </c>
      <c r="H120" s="119"/>
    </row>
    <row r="121" spans="1:8" x14ac:dyDescent="0.35">
      <c r="A121" s="118" t="s">
        <v>116</v>
      </c>
      <c r="B121" s="118"/>
      <c r="C121" s="118"/>
      <c r="D121" s="118"/>
      <c r="E121" s="118"/>
      <c r="F121" s="118"/>
      <c r="G121" s="118"/>
      <c r="H121" s="118"/>
    </row>
    <row r="122" spans="1:8" x14ac:dyDescent="0.35">
      <c r="A122" s="118"/>
      <c r="B122" s="118"/>
      <c r="C122" s="118"/>
      <c r="D122" s="118"/>
      <c r="E122" s="118"/>
      <c r="F122" s="118"/>
      <c r="G122" s="118"/>
      <c r="H122" s="118"/>
    </row>
    <row r="123" spans="1:8" x14ac:dyDescent="0.35">
      <c r="A123" s="118"/>
      <c r="B123" s="118"/>
      <c r="C123" s="118"/>
      <c r="D123" s="118"/>
      <c r="E123" s="118"/>
      <c r="F123" s="118"/>
      <c r="G123" s="118"/>
      <c r="H123" s="118"/>
    </row>
    <row r="124" spans="1:8" x14ac:dyDescent="0.35">
      <c r="A124" s="19" t="s">
        <v>78</v>
      </c>
      <c r="B124" s="20"/>
      <c r="C124" s="20"/>
      <c r="D124" s="19" t="str">
        <f>E8</f>
        <v>Paramount Enclave Phase 2</v>
      </c>
      <c r="F124" s="20"/>
      <c r="G124" s="20"/>
      <c r="H124" s="20"/>
    </row>
    <row r="125" spans="1:8" s="2" customFormat="1" x14ac:dyDescent="0.35">
      <c r="A125" s="60"/>
      <c r="B125" s="60"/>
      <c r="C125" s="29"/>
      <c r="D125" s="29"/>
      <c r="E125" s="29"/>
      <c r="F125" s="29"/>
      <c r="G125" s="60"/>
      <c r="H125" s="60"/>
    </row>
    <row r="126" spans="1:8" s="2" customFormat="1" x14ac:dyDescent="0.35">
      <c r="A126" s="60"/>
      <c r="B126" s="60"/>
      <c r="C126" s="29"/>
      <c r="D126" s="29"/>
      <c r="E126" s="29"/>
      <c r="F126" s="29"/>
      <c r="G126" s="60"/>
      <c r="H126" s="60"/>
    </row>
    <row r="127" spans="1:8" s="2" customFormat="1" x14ac:dyDescent="0.35">
      <c r="A127" s="60"/>
      <c r="B127" s="60"/>
      <c r="C127" s="29"/>
      <c r="D127" s="29"/>
      <c r="E127" s="29"/>
      <c r="F127" s="29"/>
      <c r="G127" s="60"/>
      <c r="H127" s="60"/>
    </row>
    <row r="128" spans="1:8" s="2" customFormat="1" x14ac:dyDescent="0.35">
      <c r="A128" s="60"/>
      <c r="B128" s="60"/>
      <c r="C128" s="29"/>
      <c r="D128" s="29"/>
      <c r="E128" s="29"/>
      <c r="F128" s="29"/>
      <c r="G128" s="60"/>
      <c r="H128" s="60"/>
    </row>
    <row r="129" spans="1:8" s="2" customFormat="1" x14ac:dyDescent="0.35">
      <c r="A129" s="60"/>
      <c r="B129" s="60"/>
      <c r="C129" s="29"/>
      <c r="D129" s="29"/>
      <c r="E129" s="29"/>
      <c r="F129" s="29"/>
      <c r="G129" s="60"/>
      <c r="H129" s="60"/>
    </row>
    <row r="130" spans="1:8" s="2" customFormat="1" x14ac:dyDescent="0.35">
      <c r="A130" s="60"/>
      <c r="B130" s="60"/>
      <c r="C130" s="29"/>
      <c r="D130" s="29"/>
      <c r="E130" s="29"/>
      <c r="F130" s="29"/>
      <c r="G130" s="60"/>
      <c r="H130" s="60"/>
    </row>
    <row r="131" spans="1:8" s="2" customFormat="1" x14ac:dyDescent="0.35">
      <c r="A131" s="60"/>
      <c r="B131" s="60"/>
      <c r="C131" s="29"/>
      <c r="D131" s="29"/>
      <c r="E131" s="29"/>
      <c r="F131" s="29"/>
      <c r="G131" s="60"/>
      <c r="H131" s="60"/>
    </row>
    <row r="132" spans="1:8" s="2" customFormat="1" x14ac:dyDescent="0.35">
      <c r="A132" s="60"/>
      <c r="B132" s="60"/>
      <c r="C132" s="29"/>
      <c r="D132" s="29"/>
      <c r="E132" s="29"/>
      <c r="F132" s="29"/>
      <c r="G132" s="60"/>
      <c r="H132" s="60"/>
    </row>
    <row r="133" spans="1:8" s="2" customFormat="1" x14ac:dyDescent="0.35">
      <c r="A133" s="60"/>
      <c r="B133" s="60"/>
      <c r="C133" s="29"/>
      <c r="D133" s="29"/>
      <c r="E133" s="29"/>
      <c r="F133" s="29"/>
      <c r="G133" s="60"/>
      <c r="H133" s="60"/>
    </row>
    <row r="134" spans="1:8" s="2" customFormat="1" x14ac:dyDescent="0.35">
      <c r="A134" s="60"/>
      <c r="B134" s="60"/>
      <c r="C134" s="29"/>
      <c r="D134" s="29"/>
      <c r="E134" s="29"/>
      <c r="F134" s="29"/>
      <c r="G134" s="60"/>
      <c r="H134" s="60"/>
    </row>
    <row r="135" spans="1:8" s="2" customFormat="1" x14ac:dyDescent="0.35">
      <c r="A135" s="60"/>
      <c r="B135" s="60"/>
      <c r="C135" s="29"/>
      <c r="D135" s="29"/>
      <c r="E135" s="29"/>
      <c r="F135" s="29"/>
      <c r="G135" s="60"/>
      <c r="H135" s="60"/>
    </row>
    <row r="136" spans="1:8" s="2" customFormat="1" x14ac:dyDescent="0.35">
      <c r="A136" s="60"/>
      <c r="B136" s="60"/>
      <c r="C136" s="29"/>
      <c r="D136" s="29"/>
      <c r="E136" s="29"/>
      <c r="F136" s="29"/>
      <c r="G136" s="60"/>
      <c r="H136" s="60"/>
    </row>
    <row r="137" spans="1:8" s="2" customFormat="1" x14ac:dyDescent="0.35">
      <c r="A137" s="60"/>
      <c r="B137" s="60"/>
      <c r="C137" s="29"/>
      <c r="D137" s="29"/>
      <c r="E137" s="29"/>
      <c r="F137" s="29"/>
      <c r="G137" s="60"/>
      <c r="H137" s="60"/>
    </row>
    <row r="138" spans="1:8" s="2" customFormat="1" x14ac:dyDescent="0.35">
      <c r="A138" s="60"/>
      <c r="B138" s="60"/>
      <c r="C138" s="29"/>
      <c r="D138" s="29"/>
      <c r="E138" s="29"/>
      <c r="F138" s="29"/>
      <c r="G138" s="60"/>
      <c r="H138" s="60"/>
    </row>
    <row r="139" spans="1:8" s="2" customFormat="1" x14ac:dyDescent="0.35">
      <c r="A139" s="60"/>
      <c r="B139" s="60"/>
      <c r="C139" s="29"/>
      <c r="D139" s="29"/>
      <c r="E139" s="29"/>
      <c r="F139" s="29"/>
      <c r="G139" s="60"/>
      <c r="H139" s="60"/>
    </row>
    <row r="140" spans="1:8" s="2" customFormat="1" x14ac:dyDescent="0.35">
      <c r="A140" s="60"/>
      <c r="B140" s="60"/>
      <c r="C140" s="29"/>
      <c r="D140" s="29"/>
      <c r="E140" s="29"/>
      <c r="F140" s="29"/>
      <c r="G140" s="60"/>
      <c r="H140" s="60"/>
    </row>
    <row r="141" spans="1:8" s="2" customFormat="1" x14ac:dyDescent="0.35">
      <c r="A141" s="60"/>
      <c r="B141" s="60"/>
      <c r="C141" s="29"/>
      <c r="D141" s="29"/>
      <c r="E141" s="29"/>
      <c r="F141" s="29"/>
      <c r="G141" s="60"/>
      <c r="H141" s="60"/>
    </row>
    <row r="142" spans="1:8" s="2" customFormat="1" x14ac:dyDescent="0.35">
      <c r="A142" s="60"/>
      <c r="B142" s="60"/>
      <c r="C142" s="29"/>
      <c r="D142" s="29"/>
      <c r="E142" s="29"/>
      <c r="F142" s="29"/>
      <c r="G142" s="60"/>
      <c r="H142" s="60"/>
    </row>
    <row r="143" spans="1:8" s="2" customFormat="1" x14ac:dyDescent="0.35">
      <c r="A143" s="60"/>
      <c r="B143" s="60"/>
      <c r="C143" s="29"/>
      <c r="D143" s="29"/>
      <c r="E143" s="29"/>
      <c r="F143" s="29"/>
      <c r="G143" s="60"/>
      <c r="H143" s="60"/>
    </row>
    <row r="144" spans="1:8" s="2" customFormat="1" x14ac:dyDescent="0.35">
      <c r="A144" s="60"/>
      <c r="B144" s="60"/>
      <c r="C144" s="29"/>
      <c r="D144" s="29"/>
      <c r="E144" s="29"/>
      <c r="F144" s="29"/>
      <c r="G144" s="60"/>
      <c r="H144" s="60"/>
    </row>
    <row r="145" spans="1:8" s="2" customFormat="1" x14ac:dyDescent="0.35">
      <c r="A145" s="60"/>
      <c r="B145" s="60"/>
      <c r="C145" s="29"/>
      <c r="D145" s="29"/>
      <c r="E145" s="29"/>
      <c r="F145" s="29"/>
      <c r="G145" s="60"/>
      <c r="H145" s="60"/>
    </row>
    <row r="146" spans="1:8" s="2" customFormat="1" x14ac:dyDescent="0.35">
      <c r="A146" s="60"/>
      <c r="B146" s="60"/>
      <c r="C146" s="29"/>
      <c r="D146" s="29"/>
      <c r="E146" s="29"/>
      <c r="F146" s="29"/>
      <c r="G146" s="60"/>
      <c r="H146" s="60"/>
    </row>
    <row r="147" spans="1:8" s="2" customFormat="1" x14ac:dyDescent="0.35">
      <c r="A147" s="60"/>
      <c r="B147" s="60"/>
      <c r="C147" s="29"/>
      <c r="D147" s="29"/>
      <c r="E147" s="29"/>
      <c r="F147" s="29"/>
      <c r="G147" s="60"/>
      <c r="H147" s="60"/>
    </row>
    <row r="148" spans="1:8" s="2" customFormat="1" x14ac:dyDescent="0.35">
      <c r="A148" s="60"/>
      <c r="B148" s="60"/>
      <c r="C148" s="29"/>
      <c r="D148" s="29"/>
      <c r="E148" s="29"/>
      <c r="F148" s="29"/>
      <c r="G148" s="60"/>
      <c r="H148" s="60"/>
    </row>
    <row r="149" spans="1:8" s="2" customFormat="1" x14ac:dyDescent="0.35">
      <c r="A149" s="60"/>
      <c r="B149" s="60"/>
      <c r="C149" s="29"/>
      <c r="D149" s="29"/>
      <c r="E149" s="29"/>
      <c r="F149" s="29"/>
      <c r="G149" s="60"/>
      <c r="H149" s="60"/>
    </row>
    <row r="150" spans="1:8" s="2" customFormat="1" x14ac:dyDescent="0.35">
      <c r="A150" s="60"/>
      <c r="B150" s="60"/>
      <c r="C150" s="29"/>
      <c r="D150" s="29"/>
      <c r="E150" s="29"/>
      <c r="F150" s="29"/>
      <c r="G150" s="60"/>
      <c r="H150" s="60"/>
    </row>
    <row r="151" spans="1:8" s="2" customFormat="1" x14ac:dyDescent="0.35">
      <c r="A151" s="60"/>
      <c r="B151" s="60"/>
      <c r="C151" s="29"/>
      <c r="D151" s="29"/>
      <c r="E151" s="29"/>
      <c r="F151" s="29"/>
      <c r="G151" s="60"/>
      <c r="H151" s="60"/>
    </row>
    <row r="152" spans="1:8" s="2" customFormat="1" x14ac:dyDescent="0.35">
      <c r="A152" s="60"/>
      <c r="B152" s="60"/>
      <c r="C152" s="29"/>
      <c r="D152" s="29"/>
      <c r="E152" s="29"/>
      <c r="F152" s="29"/>
      <c r="G152" s="60"/>
      <c r="H152" s="60"/>
    </row>
    <row r="153" spans="1:8" s="2" customFormat="1" x14ac:dyDescent="0.35">
      <c r="A153" s="60"/>
      <c r="B153" s="60"/>
      <c r="C153" s="29"/>
      <c r="D153" s="29"/>
      <c r="E153" s="29"/>
      <c r="F153" s="29"/>
      <c r="G153" s="60"/>
      <c r="H153" s="60"/>
    </row>
    <row r="154" spans="1:8" s="2" customFormat="1" x14ac:dyDescent="0.35">
      <c r="A154" s="60"/>
      <c r="B154" s="60"/>
      <c r="C154" s="29"/>
      <c r="D154" s="29"/>
      <c r="E154" s="29"/>
      <c r="F154" s="29"/>
      <c r="G154" s="60"/>
      <c r="H154" s="60"/>
    </row>
    <row r="155" spans="1:8" s="2" customFormat="1" x14ac:dyDescent="0.35">
      <c r="A155" s="60"/>
      <c r="B155" s="60"/>
      <c r="C155" s="29"/>
      <c r="D155" s="29"/>
      <c r="E155" s="29"/>
      <c r="F155" s="29"/>
      <c r="G155" s="60"/>
      <c r="H155" s="60"/>
    </row>
    <row r="156" spans="1:8" s="2" customFormat="1" x14ac:dyDescent="0.35">
      <c r="A156" s="60"/>
      <c r="B156" s="60"/>
      <c r="C156" s="29"/>
      <c r="D156" s="29"/>
      <c r="E156" s="29"/>
      <c r="F156" s="29"/>
      <c r="G156" s="60"/>
      <c r="H156" s="60"/>
    </row>
    <row r="157" spans="1:8" s="2" customFormat="1" x14ac:dyDescent="0.35">
      <c r="A157" s="60"/>
      <c r="B157" s="60"/>
      <c r="C157" s="29"/>
      <c r="D157" s="29"/>
      <c r="E157" s="29"/>
      <c r="F157" s="29"/>
      <c r="G157" s="60"/>
      <c r="H157" s="60"/>
    </row>
    <row r="158" spans="1:8" s="2" customFormat="1" x14ac:dyDescent="0.35">
      <c r="A158" s="60"/>
      <c r="B158" s="60"/>
      <c r="C158" s="29"/>
      <c r="D158" s="29"/>
      <c r="E158" s="29"/>
      <c r="F158" s="29"/>
      <c r="G158" s="60"/>
      <c r="H158" s="60"/>
    </row>
    <row r="159" spans="1:8" s="2" customFormat="1" x14ac:dyDescent="0.35">
      <c r="A159" s="60"/>
      <c r="B159" s="60"/>
      <c r="C159" s="29"/>
      <c r="D159" s="29"/>
      <c r="E159" s="29"/>
      <c r="F159" s="29"/>
      <c r="G159" s="60"/>
      <c r="H159" s="60"/>
    </row>
    <row r="160" spans="1:8" s="2" customFormat="1" x14ac:dyDescent="0.35">
      <c r="A160" s="60"/>
      <c r="B160" s="60"/>
      <c r="C160" s="29"/>
      <c r="D160" s="29"/>
      <c r="E160" s="29"/>
      <c r="F160" s="29"/>
      <c r="G160" s="60"/>
      <c r="H160" s="60"/>
    </row>
    <row r="161" spans="1:8" s="2" customFormat="1" x14ac:dyDescent="0.35">
      <c r="A161" s="60"/>
      <c r="B161" s="60"/>
      <c r="C161" s="29"/>
      <c r="D161" s="29"/>
      <c r="E161" s="29"/>
      <c r="F161" s="29"/>
      <c r="G161" s="60"/>
      <c r="H161" s="60"/>
    </row>
    <row r="162" spans="1:8" s="2" customFormat="1" x14ac:dyDescent="0.35">
      <c r="A162" s="60"/>
      <c r="B162" s="60"/>
      <c r="C162" s="29"/>
      <c r="D162" s="29"/>
      <c r="E162" s="29"/>
      <c r="F162" s="29"/>
      <c r="G162" s="60"/>
      <c r="H162" s="60"/>
    </row>
    <row r="163" spans="1:8" s="2" customFormat="1" x14ac:dyDescent="0.35">
      <c r="A163" s="60"/>
      <c r="B163" s="60"/>
      <c r="C163" s="29"/>
      <c r="D163" s="29"/>
      <c r="E163" s="29"/>
      <c r="F163" s="29"/>
      <c r="G163" s="60"/>
      <c r="H163" s="60"/>
    </row>
    <row r="164" spans="1:8" s="2" customFormat="1" x14ac:dyDescent="0.35">
      <c r="A164" s="60"/>
      <c r="B164" s="60"/>
      <c r="C164" s="29"/>
      <c r="D164" s="29"/>
      <c r="E164" s="29"/>
      <c r="F164" s="29"/>
      <c r="G164" s="60"/>
      <c r="H164" s="60"/>
    </row>
    <row r="165" spans="1:8" s="2" customFormat="1" x14ac:dyDescent="0.35">
      <c r="A165" s="60"/>
      <c r="B165" s="60"/>
      <c r="C165" s="29"/>
      <c r="D165" s="29"/>
      <c r="E165" s="29"/>
      <c r="F165" s="29"/>
      <c r="G165" s="60"/>
      <c r="H165" s="60"/>
    </row>
    <row r="166" spans="1:8" s="2" customFormat="1" x14ac:dyDescent="0.35">
      <c r="A166" s="60"/>
      <c r="B166" s="60"/>
      <c r="C166" s="29"/>
      <c r="D166" s="29"/>
      <c r="E166" s="29"/>
      <c r="F166" s="29"/>
      <c r="G166" s="60"/>
      <c r="H166" s="60"/>
    </row>
    <row r="167" spans="1:8" x14ac:dyDescent="0.35">
      <c r="A167" s="22" t="s">
        <v>79</v>
      </c>
    </row>
  </sheetData>
  <mergeCells count="301">
    <mergeCell ref="A76:H76"/>
    <mergeCell ref="A65:B65"/>
    <mergeCell ref="A66:B66"/>
    <mergeCell ref="A67:B67"/>
    <mergeCell ref="A68:B68"/>
    <mergeCell ref="A69:B69"/>
    <mergeCell ref="A70:B70"/>
    <mergeCell ref="A71:B71"/>
    <mergeCell ref="A72:B72"/>
    <mergeCell ref="A97:B97"/>
    <mergeCell ref="A86:H86"/>
    <mergeCell ref="C35:H35"/>
    <mergeCell ref="A36:B36"/>
    <mergeCell ref="C36:H36"/>
    <mergeCell ref="A59:B59"/>
    <mergeCell ref="C59:H59"/>
    <mergeCell ref="A61:B61"/>
    <mergeCell ref="C61:H61"/>
    <mergeCell ref="A62:B62"/>
    <mergeCell ref="E62:F62"/>
    <mergeCell ref="G62:H62"/>
    <mergeCell ref="A50:H50"/>
    <mergeCell ref="A51:C51"/>
    <mergeCell ref="A40:D40"/>
    <mergeCell ref="E40:H40"/>
    <mergeCell ref="C45:E45"/>
    <mergeCell ref="C48:H48"/>
    <mergeCell ref="A64:B64"/>
    <mergeCell ref="D58:H58"/>
    <mergeCell ref="A55:C55"/>
    <mergeCell ref="A56:C56"/>
    <mergeCell ref="D55:H55"/>
    <mergeCell ref="D56:H56"/>
    <mergeCell ref="G166:H166"/>
    <mergeCell ref="A121:H123"/>
    <mergeCell ref="A120:B120"/>
    <mergeCell ref="E120:F120"/>
    <mergeCell ref="C120:D120"/>
    <mergeCell ref="A102:H102"/>
    <mergeCell ref="A161:B161"/>
    <mergeCell ref="A162:B162"/>
    <mergeCell ref="A156:B156"/>
    <mergeCell ref="A157:B157"/>
    <mergeCell ref="A158:B158"/>
    <mergeCell ref="A159:B159"/>
    <mergeCell ref="A110:B110"/>
    <mergeCell ref="A125:B125"/>
    <mergeCell ref="A160:B160"/>
    <mergeCell ref="A126:B126"/>
    <mergeCell ref="A127:B127"/>
    <mergeCell ref="A138:B138"/>
    <mergeCell ref="A139:B139"/>
    <mergeCell ref="A141:B141"/>
    <mergeCell ref="A142:B142"/>
    <mergeCell ref="G120:H120"/>
    <mergeCell ref="A134:B134"/>
    <mergeCell ref="A104:B104"/>
    <mergeCell ref="A96:H96"/>
    <mergeCell ref="A91:B91"/>
    <mergeCell ref="A92:H92"/>
    <mergeCell ref="A90:B90"/>
    <mergeCell ref="A148:B148"/>
    <mergeCell ref="A140:B140"/>
    <mergeCell ref="G134:H134"/>
    <mergeCell ref="G135:H135"/>
    <mergeCell ref="G136:H136"/>
    <mergeCell ref="G137:H137"/>
    <mergeCell ref="G138:H138"/>
    <mergeCell ref="G139:H139"/>
    <mergeCell ref="G140:H140"/>
    <mergeCell ref="A135:B135"/>
    <mergeCell ref="A136:B136"/>
    <mergeCell ref="A137:B137"/>
    <mergeCell ref="G126:H126"/>
    <mergeCell ref="A133:B133"/>
    <mergeCell ref="A107:B107"/>
    <mergeCell ref="A132:B132"/>
    <mergeCell ref="G97:H101"/>
    <mergeCell ref="A98:B98"/>
    <mergeCell ref="A99:B99"/>
    <mergeCell ref="A100:B100"/>
    <mergeCell ref="C29:E29"/>
    <mergeCell ref="A101:B101"/>
    <mergeCell ref="A95:H95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A82:E82"/>
    <mergeCell ref="F82:H82"/>
    <mergeCell ref="C75:H75"/>
    <mergeCell ref="A29:B29"/>
    <mergeCell ref="F29:H29"/>
    <mergeCell ref="A30:B30"/>
    <mergeCell ref="C30:E30"/>
    <mergeCell ref="F80:H80"/>
    <mergeCell ref="C32:E32"/>
    <mergeCell ref="C33:E33"/>
    <mergeCell ref="A79:E79"/>
    <mergeCell ref="F79:H79"/>
    <mergeCell ref="A32:B32"/>
    <mergeCell ref="A73:H73"/>
    <mergeCell ref="A78:E78"/>
    <mergeCell ref="F78:H78"/>
    <mergeCell ref="A54:C54"/>
    <mergeCell ref="A57:C57"/>
    <mergeCell ref="D57:H57"/>
    <mergeCell ref="E43:H43"/>
    <mergeCell ref="A41:D41"/>
    <mergeCell ref="A42:D42"/>
    <mergeCell ref="A43:D43"/>
    <mergeCell ref="A58:C58"/>
    <mergeCell ref="A63:B63"/>
    <mergeCell ref="E63:F72"/>
    <mergeCell ref="G63:H72"/>
    <mergeCell ref="A49:B49"/>
    <mergeCell ref="A44:H44"/>
    <mergeCell ref="A77:E77"/>
    <mergeCell ref="F77:H77"/>
    <mergeCell ref="A74:H74"/>
    <mergeCell ref="A75:B75"/>
    <mergeCell ref="A35:B35"/>
    <mergeCell ref="A47:B48"/>
    <mergeCell ref="A22:D22"/>
    <mergeCell ref="E22:H22"/>
    <mergeCell ref="A26:D26"/>
    <mergeCell ref="E26:H26"/>
    <mergeCell ref="A18:B18"/>
    <mergeCell ref="A19:D20"/>
    <mergeCell ref="E19:H20"/>
    <mergeCell ref="A21:D21"/>
    <mergeCell ref="E21:H21"/>
    <mergeCell ref="C18:D18"/>
    <mergeCell ref="E18:F18"/>
    <mergeCell ref="G18:H18"/>
    <mergeCell ref="A23:D23"/>
    <mergeCell ref="A24:D24"/>
    <mergeCell ref="E24:H24"/>
    <mergeCell ref="E23:H23"/>
    <mergeCell ref="A25:D25"/>
    <mergeCell ref="E25:H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G94:H94"/>
    <mergeCell ref="A88:B88"/>
    <mergeCell ref="D88:E88"/>
    <mergeCell ref="F88:H88"/>
    <mergeCell ref="A87:B87"/>
    <mergeCell ref="D87:E87"/>
    <mergeCell ref="F87:H87"/>
    <mergeCell ref="A83:E83"/>
    <mergeCell ref="F83:H83"/>
    <mergeCell ref="A89:H89"/>
    <mergeCell ref="F90:H90"/>
    <mergeCell ref="A94:B94"/>
    <mergeCell ref="D90:E90"/>
    <mergeCell ref="A93:H93"/>
    <mergeCell ref="A81:E81"/>
    <mergeCell ref="F81:H81"/>
    <mergeCell ref="A80:E80"/>
    <mergeCell ref="A84:E84"/>
    <mergeCell ref="F84:H84"/>
    <mergeCell ref="A85:E85"/>
    <mergeCell ref="F85:H85"/>
    <mergeCell ref="D91:E91"/>
    <mergeCell ref="F91:H91"/>
    <mergeCell ref="A10:D10"/>
    <mergeCell ref="E10:H10"/>
    <mergeCell ref="A12:D12"/>
    <mergeCell ref="E12:H12"/>
    <mergeCell ref="A13:B13"/>
    <mergeCell ref="C13:H13"/>
    <mergeCell ref="C14:H14"/>
    <mergeCell ref="A17:B17"/>
    <mergeCell ref="C17:D17"/>
    <mergeCell ref="E17:F17"/>
    <mergeCell ref="G17:H17"/>
    <mergeCell ref="A16:B16"/>
    <mergeCell ref="C16:D16"/>
    <mergeCell ref="E16:F16"/>
    <mergeCell ref="G16:H16"/>
    <mergeCell ref="A15:B15"/>
    <mergeCell ref="A11:D11"/>
    <mergeCell ref="E11:H11"/>
    <mergeCell ref="C15:D15"/>
    <mergeCell ref="E15:F15"/>
    <mergeCell ref="G15:H15"/>
    <mergeCell ref="A14:B14"/>
    <mergeCell ref="F32:H32"/>
    <mergeCell ref="F33:H33"/>
    <mergeCell ref="D54:H54"/>
    <mergeCell ref="A52:C52"/>
    <mergeCell ref="D52:H52"/>
    <mergeCell ref="D51:H51"/>
    <mergeCell ref="A31:B31"/>
    <mergeCell ref="C31:E31"/>
    <mergeCell ref="F31:H31"/>
    <mergeCell ref="E41:H41"/>
    <mergeCell ref="E42:H42"/>
    <mergeCell ref="A39:D39"/>
    <mergeCell ref="E39:H39"/>
    <mergeCell ref="C49:E49"/>
    <mergeCell ref="G45:H45"/>
    <mergeCell ref="G46:H46"/>
    <mergeCell ref="A46:B46"/>
    <mergeCell ref="C46:E46"/>
    <mergeCell ref="C47:E47"/>
    <mergeCell ref="A45:B45"/>
    <mergeCell ref="G47:H47"/>
    <mergeCell ref="D53:H53"/>
    <mergeCell ref="A53:C53"/>
    <mergeCell ref="G49:H49"/>
    <mergeCell ref="A103:B103"/>
    <mergeCell ref="A119:H119"/>
    <mergeCell ref="A111:H111"/>
    <mergeCell ref="A112:H112"/>
    <mergeCell ref="A113:H113"/>
    <mergeCell ref="A114:H114"/>
    <mergeCell ref="A115:H115"/>
    <mergeCell ref="A116:H116"/>
    <mergeCell ref="A108:B108"/>
    <mergeCell ref="A109:B109"/>
    <mergeCell ref="G103:H110"/>
    <mergeCell ref="A117:H117"/>
    <mergeCell ref="A118:H118"/>
    <mergeCell ref="A105:B105"/>
    <mergeCell ref="A106:B106"/>
    <mergeCell ref="G127:H127"/>
    <mergeCell ref="G128:H128"/>
    <mergeCell ref="G129:H129"/>
    <mergeCell ref="G130:H130"/>
    <mergeCell ref="G131:H131"/>
    <mergeCell ref="A128:B128"/>
    <mergeCell ref="A129:B129"/>
    <mergeCell ref="A130:B130"/>
    <mergeCell ref="A131:B131"/>
    <mergeCell ref="G165:H165"/>
    <mergeCell ref="A152:B152"/>
    <mergeCell ref="G152:H152"/>
    <mergeCell ref="G153:H153"/>
    <mergeCell ref="G154:H154"/>
    <mergeCell ref="A153:B153"/>
    <mergeCell ref="A154:B154"/>
    <mergeCell ref="A143:B143"/>
    <mergeCell ref="A144:B144"/>
    <mergeCell ref="A164:B164"/>
    <mergeCell ref="G160:H160"/>
    <mergeCell ref="G161:H161"/>
    <mergeCell ref="G162:H162"/>
    <mergeCell ref="A155:B155"/>
    <mergeCell ref="G155:H155"/>
    <mergeCell ref="G156:H156"/>
    <mergeCell ref="A163:B163"/>
    <mergeCell ref="G163:H163"/>
    <mergeCell ref="G157:H157"/>
    <mergeCell ref="G158:H158"/>
    <mergeCell ref="G159:H159"/>
    <mergeCell ref="I78:M78"/>
    <mergeCell ref="A166:B166"/>
    <mergeCell ref="G164:H164"/>
    <mergeCell ref="G148:H148"/>
    <mergeCell ref="A149:B149"/>
    <mergeCell ref="G149:H149"/>
    <mergeCell ref="A150:B150"/>
    <mergeCell ref="G150:H150"/>
    <mergeCell ref="A151:B151"/>
    <mergeCell ref="G151:H151"/>
    <mergeCell ref="G141:H141"/>
    <mergeCell ref="G142:H142"/>
    <mergeCell ref="G143:H143"/>
    <mergeCell ref="G144:H144"/>
    <mergeCell ref="A145:B145"/>
    <mergeCell ref="G145:H145"/>
    <mergeCell ref="A146:B146"/>
    <mergeCell ref="G146:H146"/>
    <mergeCell ref="A147:B147"/>
    <mergeCell ref="G147:H147"/>
    <mergeCell ref="G132:H132"/>
    <mergeCell ref="G133:H133"/>
    <mergeCell ref="G125:H125"/>
    <mergeCell ref="A165:B16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23" max="16383" man="1"/>
    <brk id="16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6" workbookViewId="0">
      <selection activeCell="D24" sqref="D24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81</v>
      </c>
      <c r="C2" s="140"/>
      <c r="D2" s="140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82</v>
      </c>
      <c r="B4" s="5" t="s">
        <v>83</v>
      </c>
      <c r="C4" s="141" t="s">
        <v>84</v>
      </c>
      <c r="D4" s="141"/>
      <c r="E4" s="141"/>
      <c r="F4" s="6"/>
      <c r="G4" s="141" t="s">
        <v>85</v>
      </c>
      <c r="H4" s="141"/>
      <c r="I4" s="141"/>
      <c r="J4" s="141" t="s">
        <v>86</v>
      </c>
      <c r="K4" s="141"/>
      <c r="L4" s="141"/>
    </row>
    <row r="5" spans="1:12" x14ac:dyDescent="0.35">
      <c r="A5" s="3">
        <v>202</v>
      </c>
      <c r="B5" s="5"/>
      <c r="C5" s="5" t="s">
        <v>87</v>
      </c>
      <c r="D5" s="5" t="s">
        <v>88</v>
      </c>
      <c r="E5" s="5" t="s">
        <v>63</v>
      </c>
      <c r="F5" s="5"/>
      <c r="G5" s="5" t="s">
        <v>87</v>
      </c>
      <c r="H5" s="5" t="s">
        <v>88</v>
      </c>
      <c r="I5" s="5" t="s">
        <v>63</v>
      </c>
      <c r="J5" s="5" t="s">
        <v>87</v>
      </c>
      <c r="K5" s="5" t="s">
        <v>88</v>
      </c>
      <c r="L5" s="5" t="s">
        <v>63</v>
      </c>
    </row>
    <row r="6" spans="1:12" x14ac:dyDescent="0.35">
      <c r="B6" s="7" t="s">
        <v>89</v>
      </c>
      <c r="C6" s="7">
        <v>3.29</v>
      </c>
      <c r="D6" s="7">
        <v>2.74</v>
      </c>
      <c r="E6" s="7">
        <f>C6*D6</f>
        <v>9.0146000000000015</v>
      </c>
      <c r="F6" s="7" t="s">
        <v>90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91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92</v>
      </c>
      <c r="C9" s="7">
        <v>2.3199999999999998</v>
      </c>
      <c r="D9" s="7">
        <v>2.44</v>
      </c>
      <c r="E9" s="7">
        <f t="shared" si="0"/>
        <v>5.6607999999999992</v>
      </c>
      <c r="F9" s="7" t="s">
        <v>90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91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93</v>
      </c>
      <c r="C13" s="7"/>
      <c r="D13" s="7"/>
      <c r="E13" s="7">
        <f t="shared" si="0"/>
        <v>0</v>
      </c>
      <c r="F13" s="7" t="s">
        <v>90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91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94</v>
      </c>
      <c r="C17" s="7"/>
      <c r="D17" s="7"/>
      <c r="E17" s="7">
        <f t="shared" si="0"/>
        <v>0</v>
      </c>
      <c r="F17" s="7" t="s">
        <v>90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91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94</v>
      </c>
      <c r="C20" s="7"/>
      <c r="D20" s="7"/>
      <c r="E20" s="7">
        <f t="shared" si="0"/>
        <v>0</v>
      </c>
      <c r="F20" s="7" t="s">
        <v>90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91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95</v>
      </c>
      <c r="C23" s="7">
        <v>1.83</v>
      </c>
      <c r="D23" s="7">
        <v>1.23</v>
      </c>
      <c r="E23" s="7">
        <f t="shared" si="0"/>
        <v>2.2509000000000001</v>
      </c>
      <c r="F23" s="7" t="s">
        <v>96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97</v>
      </c>
      <c r="C24" s="7"/>
      <c r="D24" s="7"/>
      <c r="E24" s="7">
        <f t="shared" si="0"/>
        <v>0</v>
      </c>
      <c r="F24" s="7" t="s">
        <v>96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98</v>
      </c>
      <c r="C25" s="7"/>
      <c r="D25" s="7"/>
      <c r="E25" s="7">
        <f t="shared" si="0"/>
        <v>0</v>
      </c>
      <c r="F25" s="7" t="s">
        <v>96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99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100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101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102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182.19469319999999</v>
      </c>
      <c r="E34" s="7">
        <f>SUM(E6:E33)</f>
        <v>16.926300000000001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182.19469319999999</v>
      </c>
      <c r="E36">
        <f>E34+I34</f>
        <v>16.926300000000001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4.5" x14ac:dyDescent="0.35"/>
  <sheetData>
    <row r="1" spans="1:1" x14ac:dyDescent="0.35">
      <c r="A1" t="s">
        <v>148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7" sqref="H7"/>
    </sheetView>
  </sheetViews>
  <sheetFormatPr defaultRowHeight="14.5" x14ac:dyDescent="0.35"/>
  <cols>
    <col min="2" max="2" width="20.81640625" customWidth="1"/>
    <col min="3" max="3" width="35.453125" customWidth="1"/>
    <col min="8" max="8" width="30.81640625" customWidth="1"/>
  </cols>
  <sheetData>
    <row r="1" spans="1:9" x14ac:dyDescent="0.35">
      <c r="A1" s="31"/>
      <c r="B1" s="31"/>
      <c r="C1" s="31"/>
      <c r="D1" s="31"/>
      <c r="E1" s="31"/>
      <c r="F1" s="31"/>
      <c r="G1" s="31"/>
      <c r="H1" s="31"/>
    </row>
    <row r="2" spans="1:9" x14ac:dyDescent="0.35">
      <c r="A2" s="32"/>
      <c r="B2" s="32"/>
      <c r="C2" s="32"/>
      <c r="D2" s="32"/>
      <c r="E2" s="32"/>
      <c r="F2" s="32"/>
      <c r="G2" s="32"/>
      <c r="H2" s="32"/>
    </row>
    <row r="3" spans="1:9" x14ac:dyDescent="0.35">
      <c r="A3" s="32"/>
      <c r="B3" s="142" t="s">
        <v>174</v>
      </c>
      <c r="C3" s="142"/>
      <c r="D3" s="142"/>
      <c r="E3" s="142"/>
      <c r="F3" s="142"/>
      <c r="G3" s="142"/>
      <c r="H3" s="142"/>
    </row>
    <row r="4" spans="1:9" ht="29" x14ac:dyDescent="0.35">
      <c r="A4" s="32"/>
      <c r="B4" s="33" t="s">
        <v>175</v>
      </c>
      <c r="C4" s="33" t="s">
        <v>176</v>
      </c>
      <c r="D4" s="33" t="s">
        <v>82</v>
      </c>
      <c r="E4" s="33" t="s">
        <v>177</v>
      </c>
      <c r="F4" s="33" t="s">
        <v>178</v>
      </c>
      <c r="G4" s="33" t="s">
        <v>179</v>
      </c>
      <c r="H4" s="33" t="s">
        <v>180</v>
      </c>
    </row>
    <row r="5" spans="1:9" x14ac:dyDescent="0.35">
      <c r="A5" s="32"/>
      <c r="B5" s="35" t="s">
        <v>181</v>
      </c>
      <c r="C5" s="41" t="s">
        <v>182</v>
      </c>
      <c r="D5" s="35" t="s">
        <v>158</v>
      </c>
      <c r="E5" s="35">
        <v>0</v>
      </c>
      <c r="F5" s="36">
        <v>680</v>
      </c>
      <c r="G5" s="36">
        <v>2720.5882352941176</v>
      </c>
      <c r="H5" s="37">
        <v>1850000</v>
      </c>
    </row>
    <row r="6" spans="1:9" x14ac:dyDescent="0.35">
      <c r="A6" s="32"/>
      <c r="B6" s="35" t="s">
        <v>183</v>
      </c>
      <c r="C6" s="41" t="s">
        <v>182</v>
      </c>
      <c r="D6" s="35" t="s">
        <v>158</v>
      </c>
      <c r="E6" s="35">
        <v>228.32</v>
      </c>
      <c r="F6" s="36">
        <v>365.31200000000001</v>
      </c>
      <c r="G6" s="36">
        <v>3709.1581990189206</v>
      </c>
      <c r="H6" s="37">
        <v>1355000</v>
      </c>
    </row>
    <row r="7" spans="1:9" x14ac:dyDescent="0.35">
      <c r="A7" s="32"/>
      <c r="B7" s="35" t="s">
        <v>183</v>
      </c>
      <c r="C7" s="41" t="s">
        <v>182</v>
      </c>
      <c r="D7" s="35" t="s">
        <v>160</v>
      </c>
      <c r="E7" s="35">
        <v>462.14</v>
      </c>
      <c r="F7" s="36">
        <v>739.42399999999998</v>
      </c>
      <c r="G7" s="36">
        <v>3313.3898818539838</v>
      </c>
      <c r="H7" s="37">
        <v>2450000</v>
      </c>
    </row>
    <row r="8" spans="1:9" x14ac:dyDescent="0.35">
      <c r="A8" s="32"/>
      <c r="B8" s="38" t="s">
        <v>184</v>
      </c>
      <c r="C8" s="35"/>
      <c r="D8" s="35"/>
      <c r="E8" s="35"/>
      <c r="F8" s="35"/>
      <c r="G8" s="39">
        <v>3247.7121053890073</v>
      </c>
      <c r="H8" s="35"/>
    </row>
    <row r="9" spans="1:9" x14ac:dyDescent="0.35">
      <c r="A9" s="31"/>
      <c r="B9" s="38" t="s">
        <v>185</v>
      </c>
      <c r="C9" s="35"/>
      <c r="D9" s="35"/>
      <c r="E9" s="35"/>
      <c r="F9" s="40"/>
      <c r="G9" s="38">
        <v>3200</v>
      </c>
      <c r="H9" s="38"/>
      <c r="I9" s="34"/>
    </row>
    <row r="10" spans="1:9" x14ac:dyDescent="0.35">
      <c r="B10" s="31"/>
      <c r="C10" s="31"/>
      <c r="D10" s="31"/>
      <c r="E10" s="31"/>
    </row>
    <row r="11" spans="1:9" x14ac:dyDescent="0.35">
      <c r="B11" s="31"/>
      <c r="C11" s="31"/>
      <c r="D11" s="31"/>
      <c r="E11" s="31"/>
    </row>
    <row r="12" spans="1:9" x14ac:dyDescent="0.35">
      <c r="B12" s="31"/>
      <c r="C12" s="31"/>
      <c r="D12" s="31"/>
      <c r="E12" s="31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2025-06-09T11:02:37Z</cp:lastPrinted>
  <dcterms:created xsi:type="dcterms:W3CDTF">2019-07-16T09:29:46Z</dcterms:created>
  <dcterms:modified xsi:type="dcterms:W3CDTF">2025-09-13T06:51:46Z</dcterms:modified>
</cp:coreProperties>
</file>