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VSJCV\Making\AXIS\2025-26\Axis\APF Dump\Sept 2025\13-09-2025\"/>
    </mc:Choice>
  </mc:AlternateContent>
  <bookViews>
    <workbookView xWindow="0" yWindow="0" windowWidth="19200" windowHeight="6930"/>
  </bookViews>
  <sheets>
    <sheet name="Report" sheetId="1" r:id="rId1"/>
    <sheet name="Flat detail" sheetId="3" r:id="rId2"/>
    <sheet name="Note" sheetId="4" r:id="rId3"/>
    <sheet name="Valuation" sheetId="5" r:id="rId4"/>
  </sheets>
  <definedNames>
    <definedName name="_xlnm.Print_Area" localSheetId="0">Report!$A$1:$H$217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13" i="1" l="1"/>
  <c r="E3" i="1" l="1"/>
  <c r="D54" i="1"/>
  <c r="J70" i="1" l="1"/>
  <c r="J69" i="1"/>
  <c r="J68" i="1"/>
  <c r="J67" i="1"/>
  <c r="H60" i="1"/>
  <c r="C65" i="1" l="1"/>
  <c r="D65" i="1" s="1"/>
  <c r="J63" i="1"/>
  <c r="D69" i="1"/>
  <c r="D72" i="1"/>
  <c r="D70" i="1"/>
  <c r="D68" i="1"/>
  <c r="D66" i="1"/>
  <c r="J64" i="1"/>
  <c r="C63" i="1" s="1"/>
  <c r="D63" i="1" s="1"/>
  <c r="J62" i="1"/>
  <c r="D71" i="1"/>
  <c r="J65" i="1"/>
  <c r="J66" i="1" s="1"/>
  <c r="J71" i="1" s="1"/>
  <c r="J72" i="1" s="1"/>
  <c r="C64" i="1" s="1"/>
  <c r="D67" i="1"/>
  <c r="E63" i="1" l="1"/>
  <c r="I59" i="1" s="1"/>
  <c r="C61" i="1" s="1"/>
  <c r="D64" i="1"/>
  <c r="G63" i="1"/>
  <c r="K59" i="1"/>
  <c r="F90" i="1" l="1"/>
  <c r="G119" i="1" l="1"/>
  <c r="G112" i="1"/>
  <c r="G6" i="5"/>
  <c r="G5" i="5"/>
  <c r="G7" i="5" s="1"/>
  <c r="F93" i="1" l="1"/>
  <c r="D124" i="1"/>
  <c r="D123" i="1"/>
  <c r="D122" i="1"/>
  <c r="D121" i="1"/>
  <c r="D120" i="1"/>
  <c r="D119" i="1"/>
  <c r="D117" i="1"/>
  <c r="D114" i="1"/>
  <c r="D115" i="1"/>
  <c r="D116" i="1"/>
  <c r="D113" i="1"/>
  <c r="D112" i="1"/>
  <c r="D110" i="1"/>
  <c r="D109" i="1"/>
  <c r="D108" i="1"/>
  <c r="D107" i="1"/>
  <c r="D106" i="1"/>
  <c r="D105" i="1"/>
  <c r="D104" i="1"/>
  <c r="D103" i="1"/>
  <c r="D102" i="1"/>
  <c r="D101" i="1"/>
  <c r="D93" i="1" l="1"/>
  <c r="C93" i="1"/>
  <c r="D90" i="1"/>
  <c r="C90" i="1"/>
  <c r="E7" i="1" l="1"/>
  <c r="E40" i="1" l="1"/>
  <c r="D139" i="1" l="1"/>
  <c r="F87" i="1"/>
  <c r="G46" i="1"/>
  <c r="G47" i="1" s="1"/>
  <c r="C46" i="1"/>
  <c r="C47" i="1" s="1"/>
  <c r="E41" i="1"/>
  <c r="L33" i="3" l="1"/>
  <c r="I33" i="3"/>
  <c r="E33" i="3"/>
  <c r="L32" i="3"/>
  <c r="I32" i="3"/>
  <c r="E32" i="3"/>
  <c r="L31" i="3"/>
  <c r="I31" i="3"/>
  <c r="E31" i="3"/>
  <c r="L30" i="3"/>
  <c r="I30" i="3"/>
  <c r="E30" i="3"/>
  <c r="L29" i="3"/>
  <c r="I29" i="3"/>
  <c r="E29" i="3"/>
  <c r="L28" i="3"/>
  <c r="I28" i="3"/>
  <c r="E28" i="3"/>
  <c r="L27" i="3"/>
  <c r="I27" i="3"/>
  <c r="E27" i="3"/>
  <c r="L26" i="3"/>
  <c r="I26" i="3"/>
  <c r="E26" i="3"/>
  <c r="L25" i="3"/>
  <c r="I25" i="3"/>
  <c r="E25" i="3"/>
  <c r="L24" i="3"/>
  <c r="I24" i="3"/>
  <c r="E24" i="3"/>
  <c r="L23" i="3"/>
  <c r="I23" i="3"/>
  <c r="E23" i="3"/>
  <c r="L22" i="3"/>
  <c r="I22" i="3"/>
  <c r="E22" i="3"/>
  <c r="L21" i="3"/>
  <c r="I21" i="3"/>
  <c r="E21" i="3"/>
  <c r="L20" i="3"/>
  <c r="I20" i="3"/>
  <c r="E20" i="3"/>
  <c r="L19" i="3"/>
  <c r="I19" i="3"/>
  <c r="E19" i="3"/>
  <c r="L18" i="3"/>
  <c r="I18" i="3"/>
  <c r="E18" i="3"/>
  <c r="L17" i="3"/>
  <c r="I17" i="3"/>
  <c r="E17" i="3"/>
  <c r="L16" i="3"/>
  <c r="I16" i="3"/>
  <c r="E16" i="3"/>
  <c r="L15" i="3"/>
  <c r="I15" i="3"/>
  <c r="E15" i="3"/>
  <c r="L14" i="3"/>
  <c r="I14" i="3"/>
  <c r="E14" i="3"/>
  <c r="L13" i="3"/>
  <c r="I13" i="3"/>
  <c r="E13" i="3"/>
  <c r="L12" i="3"/>
  <c r="I12" i="3"/>
  <c r="E12" i="3"/>
  <c r="L11" i="3"/>
  <c r="I11" i="3"/>
  <c r="E11" i="3"/>
  <c r="L10" i="3"/>
  <c r="I10" i="3"/>
  <c r="E10" i="3"/>
  <c r="L9" i="3"/>
  <c r="I9" i="3"/>
  <c r="E9" i="3"/>
  <c r="L8" i="3"/>
  <c r="I8" i="3"/>
  <c r="E8" i="3"/>
  <c r="L7" i="3"/>
  <c r="I7" i="3"/>
  <c r="E7" i="3"/>
  <c r="L6" i="3"/>
  <c r="I6" i="3"/>
  <c r="E6" i="3"/>
  <c r="L34" i="3" l="1"/>
  <c r="K34" i="3" s="1"/>
  <c r="E34" i="3"/>
  <c r="I34" i="3"/>
  <c r="H34" i="3" s="1"/>
  <c r="D34" i="3" l="1"/>
  <c r="D36" i="3" s="1"/>
  <c r="E36" i="3"/>
</calcChain>
</file>

<file path=xl/sharedStrings.xml><?xml version="1.0" encoding="utf-8"?>
<sst xmlns="http://schemas.openxmlformats.org/spreadsheetml/2006/main" count="307" uniqueCount="236">
  <si>
    <t xml:space="preserve">Valuation Report </t>
  </si>
  <si>
    <t>Date:</t>
  </si>
  <si>
    <t>CPC Name:</t>
  </si>
  <si>
    <t>Date Of Property Visit</t>
  </si>
  <si>
    <t>Name of the builder group</t>
  </si>
  <si>
    <t>Name of the builder company</t>
  </si>
  <si>
    <t>Name of the Project</t>
  </si>
  <si>
    <t>Name / No of the Building</t>
  </si>
  <si>
    <t>Docouments Provided</t>
  </si>
  <si>
    <t xml:space="preserve">Project location details       </t>
  </si>
  <si>
    <t>Road</t>
  </si>
  <si>
    <t>District</t>
  </si>
  <si>
    <t>City</t>
  </si>
  <si>
    <t>Pin Code</t>
  </si>
  <si>
    <t>Near by Landmark</t>
  </si>
  <si>
    <t xml:space="preserve">Distance from city centre: </t>
  </si>
  <si>
    <t>all available at  1 to 2 km.</t>
  </si>
  <si>
    <t>Does property have Electricity / Water / Drainage Connection</t>
  </si>
  <si>
    <t>Yes</t>
  </si>
  <si>
    <t>Class of locality</t>
  </si>
  <si>
    <t>Nature of land with topographical condtion</t>
  </si>
  <si>
    <t>Plane</t>
  </si>
  <si>
    <t xml:space="preserve">Nature of the locality </t>
  </si>
  <si>
    <t>Quality of infrastructure in vicinity</t>
  </si>
  <si>
    <t>Good</t>
  </si>
  <si>
    <t>East</t>
  </si>
  <si>
    <t>West</t>
  </si>
  <si>
    <t>South</t>
  </si>
  <si>
    <t>North</t>
  </si>
  <si>
    <t>As per deed</t>
  </si>
  <si>
    <t>NA</t>
  </si>
  <si>
    <t>At site</t>
  </si>
  <si>
    <t>Does the boundaries at site match, as mentioned in the Docoumentation: NA</t>
  </si>
  <si>
    <t xml:space="preserve">Approved usage of the Property:                                                                                                                                             </t>
  </si>
  <si>
    <t>No</t>
  </si>
  <si>
    <t>Area Statement Details :</t>
  </si>
  <si>
    <t>Total land area of the project in Sq. Mt.</t>
  </si>
  <si>
    <t>Permissible FSI</t>
  </si>
  <si>
    <t>Permissible TDR/Paid FSI</t>
  </si>
  <si>
    <t>Total FSI availaible for the project</t>
  </si>
  <si>
    <t>Total number of Buildings</t>
  </si>
  <si>
    <t xml:space="preserve">Approval Detail : Plan approval </t>
  </si>
  <si>
    <t xml:space="preserve">Layout Approval No     </t>
  </si>
  <si>
    <t>Dated</t>
  </si>
  <si>
    <t xml:space="preserve">Approved Floor plan No.  </t>
  </si>
  <si>
    <t>Commencement Certificate No.</t>
  </si>
  <si>
    <t xml:space="preserve">O. Certificate No.: </t>
  </si>
  <si>
    <t xml:space="preserve">Date of approval: </t>
  </si>
  <si>
    <t>Expected Completion</t>
  </si>
  <si>
    <t>Building wise Construction details</t>
  </si>
  <si>
    <t>Approved no of units</t>
  </si>
  <si>
    <t>Approved no of Floors</t>
  </si>
  <si>
    <t>Type of Work</t>
  </si>
  <si>
    <t>Plinth</t>
  </si>
  <si>
    <t>Violations Observed if any : NA</t>
  </si>
  <si>
    <t>Recommended Rates of the Property :</t>
  </si>
  <si>
    <t xml:space="preserve">Recommended rate of Parking </t>
  </si>
  <si>
    <t>Distressed valuation of the Property</t>
  </si>
  <si>
    <t>Building &amp; Wing</t>
  </si>
  <si>
    <t>Total Carpet Area</t>
  </si>
  <si>
    <t>Total Saleable Area</t>
  </si>
  <si>
    <t>A</t>
  </si>
  <si>
    <t>Total</t>
  </si>
  <si>
    <t>Building details Floor Wise</t>
  </si>
  <si>
    <t xml:space="preserve">Details of Flats in Building   </t>
  </si>
  <si>
    <t>Description</t>
  </si>
  <si>
    <t>Gross Carpet area</t>
  </si>
  <si>
    <t>Attached Terrace area</t>
  </si>
  <si>
    <t>Floor</t>
  </si>
  <si>
    <t>Undertaking :</t>
  </si>
  <si>
    <t>1) We have personally visited the property &amp; identified the same based on the documents provided.</t>
  </si>
  <si>
    <t>2) I/We have no direct or Indirect Interest in the property being valued</t>
  </si>
  <si>
    <t>3) The information furnished above is true and correct to my/our knowledge.</t>
  </si>
  <si>
    <t>4) Legal title of the property is not verified by us.</t>
  </si>
  <si>
    <t>5) Gross carpet area =  Net Carpet area + Fungible area.</t>
  </si>
  <si>
    <t>6) Fungible Area= Enclosed Balcony + Flower Bed + Covered Balcony + Service Slab + Duct + Chajja + Wheather Shed area.</t>
  </si>
  <si>
    <t xml:space="preserve">PHOTOGRAPHS OF PROPERTY : 
</t>
  </si>
  <si>
    <t>Google Map :</t>
  </si>
  <si>
    <t xml:space="preserve">Remarks:  </t>
  </si>
  <si>
    <t xml:space="preserve">Floor No </t>
  </si>
  <si>
    <t>Flat</t>
  </si>
  <si>
    <t>Discription</t>
  </si>
  <si>
    <t>Carpet</t>
  </si>
  <si>
    <t>Fungible</t>
  </si>
  <si>
    <t>Terrace</t>
  </si>
  <si>
    <t>L</t>
  </si>
  <si>
    <t>W</t>
  </si>
  <si>
    <t>Hall</t>
  </si>
  <si>
    <t>CB</t>
  </si>
  <si>
    <t>FB</t>
  </si>
  <si>
    <t>kitch</t>
  </si>
  <si>
    <t>Bed1</t>
  </si>
  <si>
    <t>Bed2</t>
  </si>
  <si>
    <t>toilet1</t>
  </si>
  <si>
    <t>DB</t>
  </si>
  <si>
    <t>toilet2</t>
  </si>
  <si>
    <t>toilet3</t>
  </si>
  <si>
    <t>passage1</t>
  </si>
  <si>
    <t>passage2</t>
  </si>
  <si>
    <t>passage3</t>
  </si>
  <si>
    <t>passage4</t>
  </si>
  <si>
    <t>Residential Area Details :</t>
  </si>
  <si>
    <t>Basement</t>
  </si>
  <si>
    <t>Podium</t>
  </si>
  <si>
    <t>Ground</t>
  </si>
  <si>
    <t>Locality/Village</t>
  </si>
  <si>
    <t>Taluka</t>
  </si>
  <si>
    <r>
      <t xml:space="preserve">Proposed Amenities :                                                                                                                                                                                                                      </t>
    </r>
    <r>
      <rPr>
        <sz val="12"/>
        <rFont val="Times New Roman"/>
        <family val="1"/>
      </rPr>
      <t xml:space="preserve">   </t>
    </r>
    <r>
      <rPr>
        <b/>
        <sz val="12"/>
        <rFont val="Times New Roman"/>
        <family val="1"/>
      </rPr>
      <t xml:space="preserve">                                               </t>
    </r>
  </si>
  <si>
    <r>
      <rPr>
        <sz val="12"/>
        <rFont val="Times New Roman"/>
        <family val="1"/>
      </rPr>
      <t>1.Vitrified tiles flooring 2. Granite Kitchen Platform  3. Decorative Enternace  etc.</t>
    </r>
    <r>
      <rPr>
        <b/>
        <sz val="12"/>
        <rFont val="Times New Roman"/>
        <family val="1"/>
      </rPr>
      <t xml:space="preserve">                                                                                                                                                                                                                                 </t>
    </r>
    <r>
      <rPr>
        <sz val="12"/>
        <rFont val="Times New Roman"/>
        <family val="1"/>
      </rPr>
      <t xml:space="preserve">   </t>
    </r>
    <r>
      <rPr>
        <b/>
        <sz val="12"/>
        <rFont val="Times New Roman"/>
        <family val="1"/>
      </rPr>
      <t xml:space="preserve">                                               </t>
    </r>
  </si>
  <si>
    <t>Recommended rate of the flat Per Sq. Ft. ( on Saleable area)</t>
  </si>
  <si>
    <t>Commercial Area Details :</t>
  </si>
  <si>
    <t>Flat/Shop No.</t>
  </si>
  <si>
    <t>Accessibility to the Project from the City: (Proximity to civic amenities like school, hospital, market, etc.)</t>
  </si>
  <si>
    <t>Inspected By :</t>
  </si>
  <si>
    <t>No. of Units</t>
  </si>
  <si>
    <t>Authorized Signatory
Name &amp; Seal of the agency</t>
  </si>
  <si>
    <t>Residential + Commercial</t>
  </si>
  <si>
    <t>Recommended rate of the shop Per Sq. Ft. ( on Saleable area)</t>
  </si>
  <si>
    <t>Floors</t>
  </si>
  <si>
    <t>Type of Structure</t>
  </si>
  <si>
    <t>RCC Frame Structure</t>
  </si>
  <si>
    <t>Complition %</t>
  </si>
  <si>
    <t>Disbursement %</t>
  </si>
  <si>
    <t>Progress %</t>
  </si>
  <si>
    <t xml:space="preserve">Material laying at Site: </t>
  </si>
  <si>
    <t>Projected life of the structure</t>
  </si>
  <si>
    <t>60 Years After Completion</t>
  </si>
  <si>
    <t xml:space="preserve">Quality of construction: </t>
  </si>
  <si>
    <t>Proposed no of Floors</t>
  </si>
  <si>
    <t xml:space="preserve">Stage of construction: </t>
  </si>
  <si>
    <t>Approved area of building (Sq.Mt)</t>
  </si>
  <si>
    <t>Total Approved Builtup area of the project (Sq.Mt)</t>
  </si>
  <si>
    <t>Restrictive Covenants in regard to Land Use</t>
  </si>
  <si>
    <t>Boundries</t>
  </si>
  <si>
    <t>Development Charges</t>
  </si>
  <si>
    <t>Club Charges</t>
  </si>
  <si>
    <t>Legal Services Charges</t>
  </si>
  <si>
    <t>Gas Connection Charges</t>
  </si>
  <si>
    <t>Water, Electricity, Drainages, Sewerage Connection</t>
  </si>
  <si>
    <t>Society Formation Charges</t>
  </si>
  <si>
    <t>Advance Maintenance Charges</t>
  </si>
  <si>
    <t>Excavation in process</t>
  </si>
  <si>
    <t>Excavation Completed</t>
  </si>
  <si>
    <t>Footing in Process</t>
  </si>
  <si>
    <t>Footing Completed</t>
  </si>
  <si>
    <t>Plinth in process</t>
  </si>
  <si>
    <t>Plinth completed</t>
  </si>
  <si>
    <t>All work Completed. OC Received.</t>
  </si>
  <si>
    <t>NA
Approved upto : NA</t>
  </si>
  <si>
    <t>Report By :</t>
  </si>
  <si>
    <t>Axis Goregaon</t>
  </si>
  <si>
    <t>M/s.Swastik Enterprises</t>
  </si>
  <si>
    <t>Parvati Darshan Apartment</t>
  </si>
  <si>
    <t>RERA Name &amp; No.</t>
  </si>
  <si>
    <t>Building No-3, Parvati Darshan Apartment, Wing-A, Type - C4 - P99000026199</t>
  </si>
  <si>
    <t>108, 111, 112, 113, 115, 116 &amp; 118</t>
  </si>
  <si>
    <t>Betegaon</t>
  </si>
  <si>
    <t>Palghar</t>
  </si>
  <si>
    <t>5.2Km from Boisar Railway Station</t>
  </si>
  <si>
    <t>Boisar</t>
  </si>
  <si>
    <t>Tata Housing Road</t>
  </si>
  <si>
    <t>TATA Shibha Griha SL 6 - 202</t>
  </si>
  <si>
    <t>Middle Class</t>
  </si>
  <si>
    <t>Developing</t>
  </si>
  <si>
    <t>Open Plot</t>
  </si>
  <si>
    <t>Building</t>
  </si>
  <si>
    <t>JK/PZP/GP/PD/405</t>
  </si>
  <si>
    <t>26/06/2018.</t>
  </si>
  <si>
    <t>Cement, Aggregate, Steel, etc</t>
  </si>
  <si>
    <t>Wheather the construction is as per approved Building plan : Under Construction</t>
  </si>
  <si>
    <t>Wing-A, Type - C4</t>
  </si>
  <si>
    <t>Ground Floor For Parking, Residential &amp; Commercial</t>
  </si>
  <si>
    <t>Shop</t>
  </si>
  <si>
    <t>1BHK</t>
  </si>
  <si>
    <t>2BHK</t>
  </si>
  <si>
    <t>2nd To 4th Floor</t>
  </si>
  <si>
    <t>1st Floor</t>
  </si>
  <si>
    <t>85000/-</t>
  </si>
  <si>
    <t>100000/-</t>
  </si>
  <si>
    <t>Flats - 27, Shops - 07</t>
  </si>
  <si>
    <t>01 wing</t>
  </si>
  <si>
    <t>Builder Saleable area</t>
  </si>
  <si>
    <t>Pratiksha</t>
  </si>
  <si>
    <t>Market Research Data</t>
  </si>
  <si>
    <t>Source</t>
  </si>
  <si>
    <t>Distance from proposed property</t>
  </si>
  <si>
    <t>Net Carpet</t>
  </si>
  <si>
    <t>Saleable Area</t>
  </si>
  <si>
    <t>Rate on Saleable</t>
  </si>
  <si>
    <t>Market Value</t>
  </si>
  <si>
    <t>Average</t>
  </si>
  <si>
    <t xml:space="preserve">Valuation Adopted </t>
  </si>
  <si>
    <t>Approved Plans, Builder Saleable Area, Cost Sheet</t>
  </si>
  <si>
    <t>Gut No</t>
  </si>
  <si>
    <t xml:space="preserve">Ground Floor </t>
  </si>
  <si>
    <t>Sachin</t>
  </si>
  <si>
    <t>Rate of Shop is changed to 5500 from 7500 as per market inquiry</t>
  </si>
  <si>
    <t>Sector III</t>
  </si>
  <si>
    <t>Building no.3</t>
  </si>
  <si>
    <t>Wing-A (Type - C4)</t>
  </si>
  <si>
    <t>Jupiter Complex</t>
  </si>
  <si>
    <t>housing</t>
  </si>
  <si>
    <t>1BHk</t>
  </si>
  <si>
    <t>nobroker</t>
  </si>
  <si>
    <t>Construction details:</t>
  </si>
  <si>
    <t>Slab/Floor</t>
  </si>
  <si>
    <t>Piling Work in process</t>
  </si>
  <si>
    <t>Excavation</t>
  </si>
  <si>
    <t>RCC (Including podiums)</t>
  </si>
  <si>
    <t>Brickwork</t>
  </si>
  <si>
    <t>Brickwork &amp; Internal Plaster</t>
  </si>
  <si>
    <t>Internal Plaster</t>
  </si>
  <si>
    <t>Basement 1</t>
  </si>
  <si>
    <t>Ext. Plaster &amp; Plumbing</t>
  </si>
  <si>
    <t>External Plaster &amp; Plumbing</t>
  </si>
  <si>
    <t>Basement 2</t>
  </si>
  <si>
    <t>Flooring &amp; Fitting</t>
  </si>
  <si>
    <t>Basement 3</t>
  </si>
  <si>
    <t>Painting &amp; Wooden</t>
  </si>
  <si>
    <t>Basement 4</t>
  </si>
  <si>
    <t>Building Common Amenities</t>
  </si>
  <si>
    <t>Possession</t>
  </si>
  <si>
    <t>Valid Up to: Sector III = Building No.3 - Wing-A(Type - C4) = G + 1st to 4th Floor</t>
  </si>
  <si>
    <t>Sector III Building No.3 Wing A(Type C4) = G + 1st to 4th Floor</t>
  </si>
  <si>
    <t>Sector III Building No.3 Wing A(Type C4)</t>
  </si>
  <si>
    <t>Location Link</t>
  </si>
  <si>
    <t>https://goo.gl/maps/6832d6MLr3xTZTmb9</t>
  </si>
  <si>
    <t>Office No. 1031, Wing J, Akshar Business Park, Plot No. 03 Sector 25, Near APMC Market,
Vashi, Navi Mumbai, Maharashtra 400703 TEL: 022-46090378/79/80
E mail : vsjcapf@gmail.com. Web site : www.vsjadon.com</t>
  </si>
  <si>
    <t>As per RERA - 30/06/2025</t>
  </si>
  <si>
    <t>Latitude,Longitude</t>
  </si>
  <si>
    <t>19.7900166,72.7845976</t>
  </si>
  <si>
    <t>Contact Details ( Name &amp; Contact No.)</t>
  </si>
  <si>
    <t xml:space="preserve"> provide a revised CC.</t>
  </si>
  <si>
    <t>Pooja Kawale</t>
  </si>
  <si>
    <t>Yadnyesh Patil</t>
  </si>
  <si>
    <r>
      <t xml:space="preserve">1. Construction work is same since visit (06/12/2023). Lift work is pending.
    No one found on site.
2. We considered  Saleable area  as per Builder area sheet. 
3. We considered Carpet area as per Approved Plan.
4. We considered Gross carpet area = Net carpet + Enclose balcony + C.B Area
5. We have considered rate by verifying it from market inquire.
6.We have considered Other charges from cost sheet.
7. Car parking is subjected to authentic documentation.
8. Project consist of Building No.3 A &amp; B Wing but on RERA site only Wing A is Registered.
9. The project received its first CC on 26/06/2018, but construction work is not yet completed.
</t>
    </r>
    <r>
      <rPr>
        <b/>
        <sz val="12"/>
        <color rgb="FFFF0000"/>
        <rFont val="Times New Roman"/>
        <family val="1"/>
      </rPr>
      <t>10. As checked on RERA portal on date 13/09/2025, we have observed that above project "Parvati Darshan Apartment" is kept under abeyance. Please check from your end.</t>
    </r>
    <r>
      <rPr>
        <b/>
        <sz val="12"/>
        <rFont val="Times New Roman"/>
        <family val="1"/>
      </rPr>
      <t xml:space="preserve">
</t>
    </r>
    <r>
      <rPr>
        <b/>
        <sz val="12"/>
        <color rgb="FFFF0000"/>
        <rFont val="Times New Roman"/>
        <family val="1"/>
      </rPr>
      <t>11.</t>
    </r>
    <r>
      <rPr>
        <b/>
        <sz val="12"/>
        <rFont val="Times New Roman"/>
        <family val="1"/>
      </rPr>
      <t xml:space="preserve"> </t>
    </r>
    <r>
      <rPr>
        <b/>
        <sz val="12"/>
        <color rgb="FFFF0000"/>
        <rFont val="Times New Roman"/>
        <family val="1"/>
      </rPr>
      <t xml:space="preserve">As per RERA, completion period of project Parvati Darshan Apartment is expired on 30/06/2025
but still project is under construction.
</t>
    </r>
    <r>
      <rPr>
        <b/>
        <sz val="12"/>
        <rFont val="Times New Roman"/>
        <family val="1"/>
      </rPr>
      <t xml:space="preserve">
9. On site, we meet Mr.Umesh (Builder) - 9960253099.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</si>
</sst>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_(* \(#,##0.00\);_(* &quot;-&quot;??_);_(@_)"/>
    <numFmt numFmtId="165" formatCode="0.0"/>
    <numFmt numFmtId="166" formatCode="_(* #,##0_);_(* \(#,##0\);_(* &quot;-&quot;??_);_(@_)"/>
  </numFmts>
  <fonts count="24" x14ac:knownFonts="1">
    <font>
      <sz val="11"/>
      <color rgb="FF000000"/>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8"/>
      <name val="Times New Roman"/>
      <family val="1"/>
    </font>
    <font>
      <sz val="11"/>
      <color indexed="8"/>
      <name val="Calibri"/>
      <family val="2"/>
    </font>
    <font>
      <sz val="12"/>
      <color indexed="8"/>
      <name val="Times New Roman"/>
      <family val="1"/>
    </font>
    <font>
      <sz val="12"/>
      <color theme="1"/>
      <name val="Times New Roman"/>
      <family val="1"/>
    </font>
    <font>
      <b/>
      <sz val="12"/>
      <color indexed="8"/>
      <name val="Times New Roman"/>
      <family val="1"/>
    </font>
    <font>
      <b/>
      <sz val="11"/>
      <color theme="1"/>
      <name val="Calibri"/>
      <family val="2"/>
      <scheme val="minor"/>
    </font>
    <font>
      <b/>
      <sz val="12"/>
      <color theme="1"/>
      <name val="Times New Roman"/>
      <family val="1"/>
    </font>
    <font>
      <b/>
      <sz val="11.5"/>
      <color indexed="8"/>
      <name val="Times New Roman"/>
      <family val="1"/>
    </font>
    <font>
      <sz val="12"/>
      <name val="Times New Roman"/>
      <family val="1"/>
    </font>
    <font>
      <b/>
      <sz val="12"/>
      <name val="Times New Roman"/>
      <family val="1"/>
    </font>
    <font>
      <sz val="11"/>
      <name val="Times New Roman"/>
      <family val="1"/>
    </font>
    <font>
      <sz val="12"/>
      <color rgb="FFFF0000"/>
      <name val="Times New Roman"/>
      <family val="1"/>
    </font>
    <font>
      <sz val="11"/>
      <color theme="1"/>
      <name val="Times New Roman"/>
      <family val="1"/>
    </font>
    <font>
      <sz val="11"/>
      <color rgb="FF000000"/>
      <name val="Times New Roman"/>
      <family val="1"/>
    </font>
    <font>
      <sz val="11"/>
      <color rgb="FFFF0000"/>
      <name val="Calibri"/>
      <family val="2"/>
      <scheme val="minor"/>
    </font>
    <font>
      <sz val="11"/>
      <color rgb="FFFF0000"/>
      <name val="Calibri"/>
      <family val="2"/>
    </font>
    <font>
      <sz val="12"/>
      <color rgb="FF000000"/>
      <name val="Arial"/>
      <family val="2"/>
    </font>
    <font>
      <b/>
      <sz val="12"/>
      <color rgb="FFFF0000"/>
      <name val="Times New Roman"/>
      <family val="1"/>
    </font>
    <font>
      <u/>
      <sz val="11"/>
      <color theme="10"/>
      <name val="Calibri"/>
      <family val="2"/>
    </font>
  </fonts>
  <fills count="3">
    <fill>
      <patternFill patternType="none"/>
    </fill>
    <fill>
      <patternFill patternType="gray125"/>
    </fill>
    <fill>
      <patternFill patternType="solid">
        <fgColor rgb="FFFFFF0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8">
    <xf numFmtId="0" fontId="0" fillId="0" borderId="0"/>
    <xf numFmtId="0" fontId="4" fillId="0" borderId="0"/>
    <xf numFmtId="0" fontId="6" fillId="0" borderId="0"/>
    <xf numFmtId="0" fontId="3" fillId="0" borderId="0"/>
    <xf numFmtId="0" fontId="6" fillId="0" borderId="0"/>
    <xf numFmtId="0" fontId="2" fillId="0" borderId="0"/>
    <xf numFmtId="164" fontId="6" fillId="0" borderId="0" applyFont="0" applyFill="0" applyBorder="0" applyAlignment="0" applyProtection="0"/>
    <xf numFmtId="0" fontId="23" fillId="0" borderId="0" applyNumberFormat="0" applyFill="0" applyBorder="0" applyAlignment="0" applyProtection="0"/>
  </cellStyleXfs>
  <cellXfs count="135">
    <xf numFmtId="0" fontId="0" fillId="0" borderId="0" xfId="0"/>
    <xf numFmtId="0" fontId="0" fillId="2" borderId="1" xfId="0" applyFill="1" applyBorder="1"/>
    <xf numFmtId="0" fontId="0" fillId="0" borderId="2" xfId="0" applyBorder="1"/>
    <xf numFmtId="0" fontId="10" fillId="0" borderId="1" xfId="0" applyFont="1" applyBorder="1"/>
    <xf numFmtId="0" fontId="10" fillId="0" borderId="1" xfId="0" applyFont="1" applyBorder="1" applyAlignment="1">
      <alignment horizontal="center"/>
    </xf>
    <xf numFmtId="0" fontId="0" fillId="0" borderId="1" xfId="0" applyBorder="1"/>
    <xf numFmtId="1" fontId="5" fillId="0" borderId="1" xfId="1" applyNumberFormat="1" applyFont="1" applyBorder="1" applyAlignment="1" applyProtection="1">
      <alignment horizontal="center" vertical="top" wrapText="1"/>
      <protection locked="0"/>
    </xf>
    <xf numFmtId="0" fontId="13" fillId="0" borderId="6" xfId="1" applyFont="1" applyBorder="1" applyAlignment="1" applyProtection="1">
      <alignment horizontal="center" vertical="top"/>
      <protection locked="0"/>
    </xf>
    <xf numFmtId="14" fontId="0" fillId="0" borderId="0" xfId="0" applyNumberFormat="1"/>
    <xf numFmtId="0" fontId="6" fillId="0" borderId="0" xfId="4"/>
    <xf numFmtId="0" fontId="2" fillId="0" borderId="0" xfId="5"/>
    <xf numFmtId="0" fontId="10" fillId="0" borderId="1" xfId="5" applyFont="1" applyBorder="1" applyAlignment="1">
      <alignment horizontal="center" vertical="top" wrapText="1"/>
    </xf>
    <xf numFmtId="0" fontId="2" fillId="0" borderId="1" xfId="5" applyBorder="1" applyAlignment="1">
      <alignment horizontal="center" vertical="center"/>
    </xf>
    <xf numFmtId="1" fontId="2" fillId="0" borderId="1" xfId="5" applyNumberFormat="1" applyBorder="1" applyAlignment="1">
      <alignment horizontal="center" vertical="center"/>
    </xf>
    <xf numFmtId="166" fontId="2" fillId="0" borderId="1" xfId="6" applyNumberFormat="1" applyFont="1" applyBorder="1" applyAlignment="1">
      <alignment horizontal="right" vertical="center"/>
    </xf>
    <xf numFmtId="0" fontId="10" fillId="0" borderId="1" xfId="5" applyFont="1" applyBorder="1" applyAlignment="1">
      <alignment horizontal="center" vertical="center"/>
    </xf>
    <xf numFmtId="1" fontId="19" fillId="0" borderId="1" xfId="5" applyNumberFormat="1" applyFont="1" applyBorder="1" applyAlignment="1">
      <alignment horizontal="center" vertical="center"/>
    </xf>
    <xf numFmtId="0" fontId="6" fillId="0" borderId="1" xfId="4" applyBorder="1" applyAlignment="1">
      <alignment horizontal="center" vertical="center"/>
    </xf>
    <xf numFmtId="0" fontId="20" fillId="0" borderId="0" xfId="4" applyFont="1"/>
    <xf numFmtId="14" fontId="6" fillId="0" borderId="0" xfId="4" applyNumberFormat="1"/>
    <xf numFmtId="0" fontId="21" fillId="0" borderId="0" xfId="0" applyFont="1"/>
    <xf numFmtId="0" fontId="1" fillId="0" borderId="1" xfId="5" applyFont="1" applyBorder="1" applyAlignment="1">
      <alignment horizontal="center" vertical="center"/>
    </xf>
    <xf numFmtId="0" fontId="8" fillId="0" borderId="12" xfId="1" applyFont="1" applyBorder="1" applyProtection="1">
      <protection hidden="1"/>
    </xf>
    <xf numFmtId="0" fontId="8" fillId="0" borderId="0" xfId="1" applyFont="1" applyProtection="1">
      <protection hidden="1"/>
    </xf>
    <xf numFmtId="0" fontId="18" fillId="0" borderId="0" xfId="0" applyFont="1" applyProtection="1">
      <protection hidden="1"/>
    </xf>
    <xf numFmtId="0" fontId="18" fillId="0" borderId="15" xfId="0" applyFont="1" applyBorder="1" applyProtection="1">
      <protection hidden="1"/>
    </xf>
    <xf numFmtId="1" fontId="7" fillId="0" borderId="1" xfId="1" applyNumberFormat="1" applyFont="1" applyBorder="1" applyAlignment="1" applyProtection="1">
      <alignment horizontal="center" vertical="center"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wrapText="1"/>
      <protection locked="0"/>
    </xf>
    <xf numFmtId="0" fontId="14" fillId="0" borderId="1" xfId="1" applyFont="1" applyBorder="1" applyAlignment="1" applyProtection="1">
      <alignment horizontal="left" vertical="top"/>
      <protection locked="0"/>
    </xf>
    <xf numFmtId="0" fontId="13" fillId="0" borderId="1" xfId="1" applyFont="1" applyBorder="1" applyAlignment="1" applyProtection="1">
      <alignment horizontal="center" vertical="top"/>
      <protection locked="0"/>
    </xf>
    <xf numFmtId="1" fontId="9" fillId="0" borderId="1" xfId="1" applyNumberFormat="1" applyFont="1" applyBorder="1" applyAlignment="1" applyProtection="1">
      <alignment horizontal="center" vertical="top" wrapText="1"/>
      <protection locked="0"/>
    </xf>
    <xf numFmtId="0" fontId="13" fillId="0" borderId="5" xfId="1" applyFont="1" applyBorder="1" applyAlignment="1" applyProtection="1">
      <alignment horizontal="center" vertical="top"/>
      <protection locked="0"/>
    </xf>
    <xf numFmtId="0" fontId="8" fillId="0" borderId="0" xfId="1" applyFont="1"/>
    <xf numFmtId="0" fontId="16" fillId="0" borderId="0" xfId="1" applyFont="1"/>
    <xf numFmtId="0" fontId="13" fillId="0" borderId="1" xfId="1" applyFont="1" applyBorder="1" applyAlignment="1" applyProtection="1">
      <alignment vertical="top"/>
      <protection locked="0"/>
    </xf>
    <xf numFmtId="0" fontId="13" fillId="0" borderId="0" xfId="1" applyFont="1"/>
    <xf numFmtId="0" fontId="8" fillId="0" borderId="13" xfId="1" applyFont="1" applyBorder="1" applyProtection="1">
      <protection hidden="1"/>
    </xf>
    <xf numFmtId="0" fontId="8" fillId="0" borderId="14" xfId="1" applyFont="1" applyBorder="1" applyProtection="1">
      <protection hidden="1"/>
    </xf>
    <xf numFmtId="0" fontId="8" fillId="0" borderId="14" xfId="1" applyFont="1" applyBorder="1"/>
    <xf numFmtId="0" fontId="13" fillId="0" borderId="1" xfId="1" applyFont="1" applyBorder="1" applyAlignment="1" applyProtection="1">
      <alignment horizontal="center" wrapText="1"/>
      <protection locked="0"/>
    </xf>
    <xf numFmtId="9" fontId="13" fillId="0" borderId="1" xfId="1" applyNumberFormat="1" applyFont="1" applyBorder="1" applyAlignment="1" applyProtection="1">
      <alignment horizontal="center" vertical="center" wrapText="1"/>
      <protection hidden="1"/>
    </xf>
    <xf numFmtId="0" fontId="18" fillId="0" borderId="14" xfId="0" applyFont="1" applyBorder="1" applyProtection="1">
      <protection hidden="1"/>
    </xf>
    <xf numFmtId="1" fontId="13" fillId="0" borderId="1" xfId="1" applyNumberFormat="1" applyFont="1" applyBorder="1" applyAlignment="1" applyProtection="1">
      <alignment horizontal="center" wrapText="1"/>
      <protection locked="0"/>
    </xf>
    <xf numFmtId="1" fontId="0" fillId="0" borderId="14" xfId="0" applyNumberFormat="1" applyBorder="1"/>
    <xf numFmtId="1" fontId="0" fillId="0" borderId="14" xfId="0" applyNumberFormat="1" applyBorder="1" applyAlignment="1">
      <alignment horizontal="right"/>
    </xf>
    <xf numFmtId="0" fontId="13" fillId="0" borderId="8" xfId="1" applyFont="1" applyBorder="1" applyAlignment="1" applyProtection="1">
      <alignment horizontal="center" wrapText="1"/>
      <protection locked="0"/>
    </xf>
    <xf numFmtId="9" fontId="13" fillId="0" borderId="8" xfId="1" applyNumberFormat="1" applyFont="1" applyBorder="1" applyAlignment="1" applyProtection="1">
      <alignment horizontal="center" vertical="center" wrapText="1"/>
      <protection hidden="1"/>
    </xf>
    <xf numFmtId="1" fontId="0" fillId="0" borderId="16" xfId="0" applyNumberFormat="1" applyBorder="1"/>
    <xf numFmtId="0" fontId="17" fillId="0" borderId="0" xfId="1" applyFont="1"/>
    <xf numFmtId="0" fontId="7" fillId="0" borderId="0" xfId="2" applyFont="1"/>
    <xf numFmtId="0" fontId="8" fillId="0" borderId="0" xfId="0" applyFont="1" applyAlignment="1">
      <alignment horizontal="center" vertical="center"/>
    </xf>
    <xf numFmtId="0" fontId="11" fillId="0" borderId="1" xfId="0" applyFont="1" applyBorder="1" applyAlignment="1" applyProtection="1">
      <alignment horizontal="center" vertical="center"/>
      <protection locked="0"/>
    </xf>
    <xf numFmtId="1" fontId="8" fillId="0" borderId="1" xfId="0" applyNumberFormat="1" applyFont="1" applyBorder="1" applyAlignment="1" applyProtection="1">
      <alignment horizontal="center" vertical="center"/>
      <protection locked="0"/>
    </xf>
    <xf numFmtId="0" fontId="8" fillId="0" borderId="0" xfId="1" applyFont="1" applyAlignment="1">
      <alignment horizontal="center" vertical="center"/>
    </xf>
    <xf numFmtId="0" fontId="8" fillId="0" borderId="0" xfId="0" applyFont="1"/>
    <xf numFmtId="0" fontId="9" fillId="0" borderId="0" xfId="1" applyFont="1" applyAlignment="1" applyProtection="1">
      <alignment vertical="top"/>
      <protection locked="0"/>
    </xf>
    <xf numFmtId="0" fontId="9" fillId="0" borderId="0" xfId="1" applyFont="1" applyAlignment="1" applyProtection="1">
      <alignment vertical="top" wrapText="1"/>
      <protection locked="0"/>
    </xf>
    <xf numFmtId="0" fontId="8" fillId="0" borderId="0" xfId="1" applyFont="1" applyProtection="1">
      <protection locked="0"/>
    </xf>
    <xf numFmtId="0" fontId="11" fillId="0" borderId="0" xfId="1" applyFont="1" applyProtection="1">
      <protection locked="0"/>
    </xf>
    <xf numFmtId="0" fontId="15" fillId="0" borderId="1" xfId="1" applyFont="1" applyBorder="1" applyAlignment="1" applyProtection="1">
      <alignment horizontal="center" vertical="top" wrapText="1"/>
      <protection locked="0"/>
    </xf>
    <xf numFmtId="1" fontId="7" fillId="0" borderId="1" xfId="1" applyNumberFormat="1" applyFont="1" applyBorder="1" applyAlignment="1" applyProtection="1">
      <alignment horizontal="center" vertical="center" wrapText="1"/>
      <protection locked="0"/>
    </xf>
    <xf numFmtId="1" fontId="7" fillId="0" borderId="1" xfId="1"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center" wrapText="1"/>
      <protection locked="0"/>
    </xf>
    <xf numFmtId="0" fontId="7" fillId="0" borderId="1" xfId="1" applyFont="1" applyBorder="1" applyAlignment="1" applyProtection="1">
      <alignment vertical="top"/>
      <protection locked="0"/>
    </xf>
    <xf numFmtId="0" fontId="7" fillId="0" borderId="1" xfId="1" applyFont="1" applyBorder="1" applyAlignment="1" applyProtection="1">
      <alignment horizontal="left" vertical="top"/>
      <protection locked="0"/>
    </xf>
    <xf numFmtId="1" fontId="7" fillId="0" borderId="18" xfId="1" applyNumberFormat="1" applyFont="1" applyBorder="1" applyAlignment="1" applyProtection="1">
      <alignment horizontal="center" vertical="center" wrapText="1"/>
      <protection locked="0"/>
    </xf>
    <xf numFmtId="1" fontId="7" fillId="0" borderId="19" xfId="1" applyNumberFormat="1" applyFont="1" applyBorder="1" applyAlignment="1" applyProtection="1">
      <alignment horizontal="center" vertical="center" wrapText="1"/>
      <protection locked="0"/>
    </xf>
    <xf numFmtId="1" fontId="7" fillId="0" borderId="20" xfId="1" applyNumberFormat="1" applyFont="1" applyBorder="1" applyAlignment="1" applyProtection="1">
      <alignment horizontal="center" vertical="center" wrapText="1"/>
      <protection locked="0"/>
    </xf>
    <xf numFmtId="1" fontId="7" fillId="0" borderId="21" xfId="1" applyNumberFormat="1" applyFont="1" applyBorder="1" applyAlignment="1" applyProtection="1">
      <alignment horizontal="center" vertical="center" wrapText="1"/>
      <protection locked="0"/>
    </xf>
    <xf numFmtId="1" fontId="7" fillId="0" borderId="22" xfId="1" applyNumberFormat="1" applyFont="1" applyBorder="1" applyAlignment="1" applyProtection="1">
      <alignment horizontal="center" vertical="center" wrapText="1"/>
      <protection locked="0"/>
    </xf>
    <xf numFmtId="1" fontId="7" fillId="0" borderId="23" xfId="1" applyNumberFormat="1" applyFont="1" applyBorder="1" applyAlignment="1" applyProtection="1">
      <alignment horizontal="center" vertical="center" wrapText="1"/>
      <protection locked="0"/>
    </xf>
    <xf numFmtId="0" fontId="7" fillId="0" borderId="1" xfId="1" applyFont="1" applyBorder="1" applyAlignment="1" applyProtection="1">
      <alignment horizontal="left" vertical="top" wrapText="1"/>
      <protection locked="0"/>
    </xf>
    <xf numFmtId="0" fontId="13" fillId="0" borderId="1" xfId="1" applyFont="1" applyBorder="1" applyAlignment="1" applyProtection="1">
      <alignment horizontal="left" vertical="top"/>
      <protection locked="0"/>
    </xf>
    <xf numFmtId="0" fontId="13" fillId="0" borderId="1" xfId="1" applyFont="1" applyBorder="1" applyAlignment="1" applyProtection="1">
      <alignment horizontal="left" vertical="top" wrapText="1"/>
      <protection locked="0"/>
    </xf>
    <xf numFmtId="1" fontId="9" fillId="0" borderId="1" xfId="0" applyNumberFormat="1" applyFont="1" applyBorder="1" applyAlignment="1" applyProtection="1">
      <alignment horizontal="left" vertical="top" wrapText="1"/>
      <protection locked="0"/>
    </xf>
    <xf numFmtId="0" fontId="14" fillId="0" borderId="1" xfId="2" applyFont="1" applyBorder="1" applyAlignment="1" applyProtection="1">
      <alignment horizontal="left" vertical="top" wrapText="1"/>
      <protection locked="0"/>
    </xf>
    <xf numFmtId="0" fontId="9" fillId="0" borderId="1" xfId="1" applyFont="1" applyBorder="1" applyAlignment="1" applyProtection="1">
      <alignment horizontal="center" vertical="top"/>
      <protection locked="0"/>
    </xf>
    <xf numFmtId="0" fontId="11" fillId="0" borderId="1" xfId="0"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center" wrapText="1"/>
      <protection locked="0"/>
    </xf>
    <xf numFmtId="1" fontId="8" fillId="0" borderId="1" xfId="0" applyNumberFormat="1" applyFont="1" applyBorder="1" applyAlignment="1" applyProtection="1">
      <alignment horizontal="center" vertical="top" wrapText="1"/>
      <protection locked="0"/>
    </xf>
    <xf numFmtId="1" fontId="7" fillId="0" borderId="1" xfId="0" applyNumberFormat="1" applyFont="1" applyBorder="1" applyAlignment="1" applyProtection="1">
      <alignment horizontal="center" vertical="top" wrapText="1"/>
      <protection locked="0"/>
    </xf>
    <xf numFmtId="0" fontId="13" fillId="0" borderId="1" xfId="1" applyFont="1" applyBorder="1" applyAlignment="1" applyProtection="1">
      <alignment horizontal="center" vertical="top" wrapText="1"/>
      <protection locked="0"/>
    </xf>
    <xf numFmtId="0" fontId="13" fillId="0" borderId="6" xfId="1" applyFont="1" applyBorder="1" applyAlignment="1" applyProtection="1">
      <alignment horizontal="center" vertical="top" wrapText="1"/>
      <protection locked="0"/>
    </xf>
    <xf numFmtId="0" fontId="13" fillId="0" borderId="4" xfId="1" applyFont="1" applyBorder="1" applyAlignment="1" applyProtection="1">
      <alignment horizontal="left" vertical="top"/>
      <protection locked="0"/>
    </xf>
    <xf numFmtId="0" fontId="9"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protection locked="0"/>
    </xf>
    <xf numFmtId="0" fontId="14" fillId="0" borderId="1" xfId="1" applyFont="1" applyBorder="1" applyAlignment="1" applyProtection="1">
      <alignment horizontal="left" vertical="top" wrapText="1"/>
      <protection locked="0"/>
    </xf>
    <xf numFmtId="0" fontId="13" fillId="0" borderId="5" xfId="1" applyFont="1" applyBorder="1" applyAlignment="1" applyProtection="1">
      <alignment horizontal="center" vertical="top" wrapText="1"/>
      <protection locked="0"/>
    </xf>
    <xf numFmtId="9" fontId="13" fillId="0" borderId="1" xfId="1" applyNumberFormat="1" applyFont="1" applyBorder="1" applyAlignment="1" applyProtection="1">
      <alignment horizontal="center" vertical="center" wrapText="1"/>
      <protection hidden="1"/>
    </xf>
    <xf numFmtId="9" fontId="13" fillId="0" borderId="8" xfId="1" applyNumberFormat="1" applyFont="1" applyBorder="1" applyAlignment="1" applyProtection="1">
      <alignment horizontal="center" vertical="center" wrapText="1"/>
      <protection hidden="1"/>
    </xf>
    <xf numFmtId="9" fontId="13" fillId="0" borderId="6" xfId="1" applyNumberFormat="1" applyFont="1" applyBorder="1" applyAlignment="1" applyProtection="1">
      <alignment horizontal="center" vertical="center" wrapText="1"/>
      <protection hidden="1"/>
    </xf>
    <xf numFmtId="9" fontId="13" fillId="0" borderId="9" xfId="1" applyNumberFormat="1" applyFont="1" applyBorder="1" applyAlignment="1" applyProtection="1">
      <alignment horizontal="center" vertical="center" wrapText="1"/>
      <protection hidden="1"/>
    </xf>
    <xf numFmtId="14" fontId="13" fillId="0" borderId="1" xfId="1" applyNumberFormat="1" applyFont="1" applyBorder="1" applyAlignment="1" applyProtection="1">
      <alignment horizontal="left" vertical="top"/>
      <protection locked="0"/>
    </xf>
    <xf numFmtId="0" fontId="12" fillId="0" borderId="1" xfId="1" applyFont="1" applyBorder="1" applyAlignment="1" applyProtection="1">
      <alignment horizontal="center" vertical="top" wrapText="1"/>
      <protection locked="0"/>
    </xf>
    <xf numFmtId="14"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left" vertical="center" wrapText="1"/>
      <protection locked="0"/>
    </xf>
    <xf numFmtId="0" fontId="13" fillId="0" borderId="1" xfId="1" applyFont="1" applyBorder="1" applyAlignment="1" applyProtection="1">
      <alignment horizontal="left"/>
      <protection locked="0"/>
    </xf>
    <xf numFmtId="165" fontId="7" fillId="0" borderId="1" xfId="1" applyNumberFormat="1" applyFont="1" applyBorder="1" applyAlignment="1" applyProtection="1">
      <alignment horizontal="left" vertical="top"/>
      <protection locked="0"/>
    </xf>
    <xf numFmtId="0" fontId="13" fillId="0" borderId="1" xfId="1" applyFont="1" applyBorder="1" applyAlignment="1" applyProtection="1">
      <alignment horizontal="center"/>
      <protection locked="0"/>
    </xf>
    <xf numFmtId="2" fontId="7" fillId="0" borderId="1" xfId="1" applyNumberFormat="1" applyFont="1" applyBorder="1" applyAlignment="1" applyProtection="1">
      <alignment horizontal="left" vertical="top" wrapText="1"/>
      <protection locked="0"/>
    </xf>
    <xf numFmtId="0" fontId="13"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protection locked="0"/>
    </xf>
    <xf numFmtId="0" fontId="14" fillId="0" borderId="1" xfId="1" applyFont="1" applyBorder="1" applyAlignment="1" applyProtection="1">
      <alignment horizontal="center" vertical="top" wrapText="1"/>
      <protection locked="0"/>
    </xf>
    <xf numFmtId="0" fontId="15" fillId="0" borderId="1" xfId="1" applyFont="1" applyBorder="1" applyAlignment="1" applyProtection="1">
      <alignment horizontal="center" vertical="top" wrapText="1"/>
      <protection locked="0"/>
    </xf>
    <xf numFmtId="1" fontId="9" fillId="0" borderId="1" xfId="0" applyNumberFormat="1" applyFont="1" applyBorder="1" applyAlignment="1" applyProtection="1">
      <alignment horizontal="center" vertical="center" wrapText="1"/>
      <protection locked="0"/>
    </xf>
    <xf numFmtId="1" fontId="9" fillId="0" borderId="1" xfId="1" applyNumberFormat="1" applyFont="1" applyBorder="1" applyAlignment="1" applyProtection="1">
      <alignment horizontal="center" vertical="top" wrapText="1"/>
      <protection locked="0"/>
    </xf>
    <xf numFmtId="0" fontId="14" fillId="0" borderId="1" xfId="1" applyFont="1" applyBorder="1" applyAlignment="1" applyProtection="1">
      <alignment horizontal="center"/>
      <protection locked="0"/>
    </xf>
    <xf numFmtId="0" fontId="14" fillId="0" borderId="10" xfId="1" applyFont="1" applyBorder="1" applyAlignment="1" applyProtection="1">
      <alignment horizontal="left" vertical="top" wrapText="1"/>
      <protection locked="0"/>
    </xf>
    <xf numFmtId="0" fontId="14" fillId="0" borderId="11" xfId="1" applyFont="1" applyBorder="1" applyAlignment="1" applyProtection="1">
      <alignment horizontal="left" vertical="top" wrapText="1"/>
      <protection locked="0"/>
    </xf>
    <xf numFmtId="0" fontId="9" fillId="0" borderId="1" xfId="1" applyFont="1" applyBorder="1" applyAlignment="1" applyProtection="1">
      <alignment horizontal="left" vertical="top" wrapText="1"/>
      <protection locked="0"/>
    </xf>
    <xf numFmtId="2" fontId="7" fillId="0" borderId="1" xfId="1" applyNumberFormat="1" applyFont="1" applyBorder="1" applyAlignment="1" applyProtection="1">
      <alignment horizontal="left" vertical="top"/>
      <protection locked="0"/>
    </xf>
    <xf numFmtId="0" fontId="13" fillId="0" borderId="10" xfId="1" applyFont="1" applyBorder="1" applyAlignment="1" applyProtection="1">
      <alignment horizontal="left" vertical="top" wrapText="1"/>
      <protection locked="0"/>
    </xf>
    <xf numFmtId="0" fontId="13" fillId="0" borderId="17" xfId="1" applyFont="1" applyBorder="1" applyAlignment="1" applyProtection="1">
      <alignment horizontal="left" vertical="top" wrapText="1"/>
      <protection locked="0"/>
    </xf>
    <xf numFmtId="0" fontId="13" fillId="0" borderId="11" xfId="1" applyFont="1" applyBorder="1" applyAlignment="1" applyProtection="1">
      <alignment horizontal="left" vertical="top" wrapText="1"/>
      <protection locked="0"/>
    </xf>
    <xf numFmtId="0" fontId="14" fillId="0" borderId="5" xfId="1" applyFont="1" applyBorder="1" applyAlignment="1" applyProtection="1">
      <alignment horizontal="left" vertical="top"/>
      <protection locked="0"/>
    </xf>
    <xf numFmtId="0" fontId="9" fillId="0" borderId="1" xfId="1" applyFont="1" applyBorder="1" applyAlignment="1" applyProtection="1">
      <alignment vertical="top"/>
      <protection locked="0"/>
    </xf>
    <xf numFmtId="0" fontId="13" fillId="0" borderId="7" xfId="1" applyFont="1" applyBorder="1" applyAlignment="1" applyProtection="1">
      <alignment horizontal="center" vertical="top" wrapText="1"/>
      <protection locked="0"/>
    </xf>
    <xf numFmtId="0" fontId="13" fillId="0" borderId="8" xfId="1" applyFont="1" applyBorder="1" applyAlignment="1" applyProtection="1">
      <alignment horizontal="center" vertical="top" wrapText="1"/>
      <protection locked="0"/>
    </xf>
    <xf numFmtId="0" fontId="14" fillId="0" borderId="26" xfId="1" applyFont="1" applyBorder="1" applyAlignment="1" applyProtection="1">
      <alignment horizontal="left" vertical="top" wrapText="1"/>
      <protection locked="0"/>
    </xf>
    <xf numFmtId="0" fontId="14" fillId="0" borderId="27" xfId="1" applyFont="1" applyBorder="1" applyAlignment="1" applyProtection="1">
      <alignment horizontal="left" vertical="top" wrapText="1"/>
      <protection locked="0"/>
    </xf>
    <xf numFmtId="0" fontId="14" fillId="0" borderId="28" xfId="1" applyFont="1" applyBorder="1" applyAlignment="1" applyProtection="1">
      <alignment horizontal="left" vertical="top" wrapText="1"/>
      <protection locked="0"/>
    </xf>
    <xf numFmtId="0" fontId="13" fillId="0" borderId="3" xfId="1" applyFont="1" applyBorder="1" applyAlignment="1" applyProtection="1">
      <alignment horizontal="left" vertical="top"/>
      <protection locked="0"/>
    </xf>
    <xf numFmtId="0" fontId="13" fillId="0" borderId="3" xfId="1" applyFont="1" applyBorder="1" applyAlignment="1" applyProtection="1">
      <alignment horizontal="left" vertical="top" wrapText="1"/>
      <protection locked="0"/>
    </xf>
    <xf numFmtId="0" fontId="14" fillId="0" borderId="6" xfId="1" applyFont="1" applyBorder="1" applyAlignment="1" applyProtection="1">
      <alignment horizontal="left" vertical="top" wrapText="1"/>
      <protection locked="0"/>
    </xf>
    <xf numFmtId="0" fontId="14" fillId="0" borderId="24" xfId="1" applyFont="1" applyBorder="1" applyAlignment="1" applyProtection="1">
      <alignment horizontal="left" vertical="top" wrapText="1"/>
      <protection locked="0"/>
    </xf>
    <xf numFmtId="0" fontId="14" fillId="0" borderId="25" xfId="1" applyFont="1" applyBorder="1" applyAlignment="1" applyProtection="1">
      <alignment horizontal="left" vertical="top" wrapText="1"/>
      <protection locked="0"/>
    </xf>
    <xf numFmtId="0" fontId="13" fillId="0" borderId="5" xfId="1" applyFont="1" applyBorder="1" applyAlignment="1" applyProtection="1">
      <alignment horizontal="center" vertical="top"/>
      <protection locked="0"/>
    </xf>
    <xf numFmtId="0" fontId="0" fillId="2" borderId="1" xfId="0" applyFill="1" applyBorder="1" applyAlignment="1">
      <alignment horizontal="center" wrapText="1"/>
    </xf>
    <xf numFmtId="0" fontId="10" fillId="0" borderId="1" xfId="0" applyFont="1" applyBorder="1" applyAlignment="1">
      <alignment horizontal="center"/>
    </xf>
    <xf numFmtId="0" fontId="10" fillId="0" borderId="1" xfId="5" applyFont="1" applyBorder="1" applyAlignment="1">
      <alignment horizontal="left"/>
    </xf>
    <xf numFmtId="0" fontId="11" fillId="0" borderId="1" xfId="1" applyFont="1" applyBorder="1" applyAlignment="1" applyProtection="1">
      <alignment horizontal="left"/>
      <protection locked="0"/>
    </xf>
    <xf numFmtId="0" fontId="23" fillId="0" borderId="1" xfId="7" applyBorder="1" applyAlignment="1" applyProtection="1">
      <alignment horizontal="left"/>
      <protection locked="0"/>
    </xf>
    <xf numFmtId="0" fontId="8" fillId="0" borderId="1" xfId="1" applyFont="1" applyBorder="1" applyAlignment="1" applyProtection="1">
      <alignment horizontal="left"/>
      <protection locked="0"/>
    </xf>
  </cellXfs>
  <cellStyles count="8">
    <cellStyle name="Comma 2" xfId="6"/>
    <cellStyle name="Excel Built-in Normal" xfId="2"/>
    <cellStyle name="Excel Built-in Normal 2" xfId="4"/>
    <cellStyle name="Hyperlink" xfId="7" builtinId="8"/>
    <cellStyle name="Normal" xfId="0" builtinId="0"/>
    <cellStyle name="Normal 2" xfId="3"/>
    <cellStyle name="Normal 3" xfId="1"/>
    <cellStyle name="Normal 4"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18" Type="http://schemas.openxmlformats.org/officeDocument/2006/relationships/image" Target="../media/image1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png"/><Relationship Id="rId16" Type="http://schemas.openxmlformats.org/officeDocument/2006/relationships/image" Target="../media/image16.png"/><Relationship Id="rId20" Type="http://schemas.openxmlformats.org/officeDocument/2006/relationships/image" Target="../media/image20.png"/><Relationship Id="rId1" Type="http://schemas.openxmlformats.org/officeDocument/2006/relationships/image" Target="../media/image1.jpe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19" Type="http://schemas.openxmlformats.org/officeDocument/2006/relationships/image" Target="../media/image19.png"/><Relationship Id="rId4" Type="http://schemas.openxmlformats.org/officeDocument/2006/relationships/image" Target="../media/image4.pn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2" Type="http://schemas.openxmlformats.org/officeDocument/2006/relationships/image" Target="../media/image24.jpg"/><Relationship Id="rId1" Type="http://schemas.openxmlformats.org/officeDocument/2006/relationships/image" Target="../media/image23.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22.png"/><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0</xdr:col>
      <xdr:colOff>478900</xdr:colOff>
      <xdr:row>199</xdr:row>
      <xdr:rowOff>21474</xdr:rowOff>
    </xdr:from>
    <xdr:to>
      <xdr:col>7</xdr:col>
      <xdr:colOff>187949</xdr:colOff>
      <xdr:row>215</xdr:row>
      <xdr:rowOff>34179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rotWithShape="1">
        <a:blip xmlns:r="http://schemas.openxmlformats.org/officeDocument/2006/relationships" r:embed="rId1" cstate="screen">
          <a:extLst>
            <a:ext uri="{28A0092B-C50C-407E-A947-70E740481C1C}">
              <a14:useLocalDpi xmlns:a14="http://schemas.microsoft.com/office/drawing/2010/main"/>
            </a:ext>
          </a:extLst>
        </a:blip>
        <a:srcRect/>
        <a:stretch/>
      </xdr:blipFill>
      <xdr:spPr>
        <a:xfrm>
          <a:off x="478900" y="42572247"/>
          <a:ext cx="5346117" cy="3199250"/>
        </a:xfrm>
        <a:prstGeom prst="rect">
          <a:avLst/>
        </a:prstGeom>
        <a:ln>
          <a:solidFill>
            <a:schemeClr val="tx1"/>
          </a:solidFill>
        </a:ln>
      </xdr:spPr>
    </xdr:pic>
    <xdr:clientData/>
  </xdr:twoCellAnchor>
  <xdr:twoCellAnchor editAs="oneCell">
    <xdr:from>
      <xdr:col>0</xdr:col>
      <xdr:colOff>478899</xdr:colOff>
      <xdr:row>182</xdr:row>
      <xdr:rowOff>120209</xdr:rowOff>
    </xdr:from>
    <xdr:to>
      <xdr:col>7</xdr:col>
      <xdr:colOff>194977</xdr:colOff>
      <xdr:row>198</xdr:row>
      <xdr:rowOff>132914</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cstate="screen">
          <a:extLst>
            <a:ext uri="{28A0092B-C50C-407E-A947-70E740481C1C}">
              <a14:useLocalDpi xmlns:a14="http://schemas.microsoft.com/office/drawing/2010/main"/>
            </a:ext>
          </a:extLst>
        </a:blip>
        <a:srcRect/>
        <a:stretch/>
      </xdr:blipFill>
      <xdr:spPr>
        <a:xfrm>
          <a:off x="478899" y="39285277"/>
          <a:ext cx="5353146" cy="3199251"/>
        </a:xfrm>
        <a:prstGeom prst="rect">
          <a:avLst/>
        </a:prstGeom>
        <a:ln>
          <a:solidFill>
            <a:schemeClr val="tx1"/>
          </a:solidFill>
        </a:ln>
      </xdr:spPr>
    </xdr:pic>
    <xdr:clientData/>
  </xdr:twoCellAnchor>
  <xdr:twoCellAnchor>
    <xdr:from>
      <xdr:col>8</xdr:col>
      <xdr:colOff>441325</xdr:colOff>
      <xdr:row>139</xdr:row>
      <xdr:rowOff>101600</xdr:rowOff>
    </xdr:from>
    <xdr:to>
      <xdr:col>17</xdr:col>
      <xdr:colOff>79513</xdr:colOff>
      <xdr:row>180</xdr:row>
      <xdr:rowOff>23900</xdr:rowOff>
    </xdr:to>
    <xdr:grpSp>
      <xdr:nvGrpSpPr>
        <xdr:cNvPr id="4" name="Group 3"/>
        <xdr:cNvGrpSpPr/>
      </xdr:nvGrpSpPr>
      <xdr:grpSpPr>
        <a:xfrm>
          <a:off x="7223125" y="30988000"/>
          <a:ext cx="6350138" cy="7986800"/>
          <a:chOff x="222250" y="30010100"/>
          <a:chExt cx="6302513" cy="7986800"/>
        </a:xfrm>
      </xdr:grpSpPr>
      <xdr:pic>
        <xdr:nvPicPr>
          <xdr:cNvPr id="28" name="Picture 27"/>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a:ext>
            </a:extLst>
          </a:blip>
          <a:stretch>
            <a:fillRect/>
          </a:stretch>
        </xdr:blipFill>
        <xdr:spPr>
          <a:xfrm>
            <a:off x="222250" y="30010100"/>
            <a:ext cx="1469972" cy="2736000"/>
          </a:xfrm>
          <a:prstGeom prst="rect">
            <a:avLst/>
          </a:prstGeom>
          <a:ln>
            <a:solidFill>
              <a:schemeClr val="tx1"/>
            </a:solidFill>
          </a:ln>
        </xdr:spPr>
      </xdr:pic>
      <xdr:pic>
        <xdr:nvPicPr>
          <xdr:cNvPr id="29" name="Picture 28"/>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a:ext>
            </a:extLst>
          </a:blip>
          <a:stretch>
            <a:fillRect/>
          </a:stretch>
        </xdr:blipFill>
        <xdr:spPr>
          <a:xfrm>
            <a:off x="222250" y="32923500"/>
            <a:ext cx="1469972" cy="2736000"/>
          </a:xfrm>
          <a:prstGeom prst="rect">
            <a:avLst/>
          </a:prstGeom>
          <a:ln>
            <a:solidFill>
              <a:schemeClr val="tx1"/>
            </a:solidFill>
          </a:ln>
        </xdr:spPr>
      </xdr:pic>
      <xdr:pic>
        <xdr:nvPicPr>
          <xdr:cNvPr id="30" name="Picture 29"/>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a:ext>
            </a:extLst>
          </a:blip>
          <a:stretch>
            <a:fillRect/>
          </a:stretch>
        </xdr:blipFill>
        <xdr:spPr>
          <a:xfrm>
            <a:off x="5054791" y="30010100"/>
            <a:ext cx="1469972" cy="2736000"/>
          </a:xfrm>
          <a:prstGeom prst="rect">
            <a:avLst/>
          </a:prstGeom>
          <a:ln>
            <a:solidFill>
              <a:schemeClr val="tx1"/>
            </a:solidFill>
          </a:ln>
        </xdr:spPr>
      </xdr:pic>
      <xdr:pic>
        <xdr:nvPicPr>
          <xdr:cNvPr id="31" name="Picture 30"/>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a:ext>
            </a:extLst>
          </a:blip>
          <a:stretch>
            <a:fillRect/>
          </a:stretch>
        </xdr:blipFill>
        <xdr:spPr>
          <a:xfrm>
            <a:off x="3443944" y="30010100"/>
            <a:ext cx="1469972" cy="2736000"/>
          </a:xfrm>
          <a:prstGeom prst="rect">
            <a:avLst/>
          </a:prstGeom>
          <a:ln>
            <a:solidFill>
              <a:schemeClr val="tx1"/>
            </a:solidFill>
          </a:ln>
        </xdr:spPr>
      </xdr:pic>
      <xdr:pic>
        <xdr:nvPicPr>
          <xdr:cNvPr id="32" name="Picture 31"/>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a:ext>
            </a:extLst>
          </a:blip>
          <a:stretch>
            <a:fillRect/>
          </a:stretch>
        </xdr:blipFill>
        <xdr:spPr>
          <a:xfrm>
            <a:off x="1833097" y="30010100"/>
            <a:ext cx="1469972" cy="2736000"/>
          </a:xfrm>
          <a:prstGeom prst="rect">
            <a:avLst/>
          </a:prstGeom>
          <a:ln>
            <a:solidFill>
              <a:schemeClr val="tx1"/>
            </a:solidFill>
          </a:ln>
        </xdr:spPr>
      </xdr:pic>
      <xdr:pic>
        <xdr:nvPicPr>
          <xdr:cNvPr id="33" name="Picture 32"/>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a:ext>
            </a:extLst>
          </a:blip>
          <a:stretch>
            <a:fillRect/>
          </a:stretch>
        </xdr:blipFill>
        <xdr:spPr>
          <a:xfrm>
            <a:off x="3443944" y="35836900"/>
            <a:ext cx="973688" cy="2160000"/>
          </a:xfrm>
          <a:prstGeom prst="rect">
            <a:avLst/>
          </a:prstGeom>
          <a:ln>
            <a:solidFill>
              <a:schemeClr val="tx1"/>
            </a:solidFill>
          </a:ln>
        </xdr:spPr>
      </xdr:pic>
      <xdr:pic>
        <xdr:nvPicPr>
          <xdr:cNvPr id="34" name="Picture 33"/>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2326014" y="35836900"/>
            <a:ext cx="970313" cy="2160000"/>
          </a:xfrm>
          <a:prstGeom prst="rect">
            <a:avLst/>
          </a:prstGeom>
          <a:ln>
            <a:solidFill>
              <a:schemeClr val="tx1"/>
            </a:solidFill>
          </a:ln>
        </xdr:spPr>
      </xdr:pic>
      <xdr:pic>
        <xdr:nvPicPr>
          <xdr:cNvPr id="35" name="Picture 34"/>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826355" y="32923500"/>
            <a:ext cx="1469972" cy="2736000"/>
          </a:xfrm>
          <a:prstGeom prst="rect">
            <a:avLst/>
          </a:prstGeom>
          <a:ln>
            <a:solidFill>
              <a:schemeClr val="tx1"/>
            </a:solidFill>
          </a:ln>
        </xdr:spPr>
      </xdr:pic>
      <xdr:pic>
        <xdr:nvPicPr>
          <xdr:cNvPr id="36" name="Picture 35"/>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a:ext>
            </a:extLst>
          </a:blip>
          <a:stretch>
            <a:fillRect/>
          </a:stretch>
        </xdr:blipFill>
        <xdr:spPr>
          <a:xfrm>
            <a:off x="3443944" y="32923500"/>
            <a:ext cx="1469972" cy="2736000"/>
          </a:xfrm>
          <a:prstGeom prst="rect">
            <a:avLst/>
          </a:prstGeom>
          <a:ln>
            <a:solidFill>
              <a:schemeClr val="tx1"/>
            </a:solidFill>
          </a:ln>
        </xdr:spPr>
      </xdr:pic>
      <xdr:pic>
        <xdr:nvPicPr>
          <xdr:cNvPr id="37" name="Picture 36"/>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a:ext>
            </a:extLst>
          </a:blip>
          <a:stretch>
            <a:fillRect/>
          </a:stretch>
        </xdr:blipFill>
        <xdr:spPr>
          <a:xfrm>
            <a:off x="5054791" y="32923500"/>
            <a:ext cx="1469972" cy="2736000"/>
          </a:xfrm>
          <a:prstGeom prst="rect">
            <a:avLst/>
          </a:prstGeom>
          <a:ln>
            <a:solidFill>
              <a:schemeClr val="tx1"/>
            </a:solidFill>
          </a:ln>
        </xdr:spPr>
      </xdr:pic>
    </xdr:grpSp>
    <xdr:clientData/>
  </xdr:twoCellAnchor>
  <xdr:twoCellAnchor editAs="oneCell">
    <xdr:from>
      <xdr:col>8</xdr:col>
      <xdr:colOff>412750</xdr:colOff>
      <xdr:row>0</xdr:row>
      <xdr:rowOff>228600</xdr:rowOff>
    </xdr:from>
    <xdr:to>
      <xdr:col>15</xdr:col>
      <xdr:colOff>383500</xdr:colOff>
      <xdr:row>12</xdr:row>
      <xdr:rowOff>294300</xdr:rowOff>
    </xdr:to>
    <xdr:pic>
      <xdr:nvPicPr>
        <xdr:cNvPr id="21" name="Picture 20"/>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a:ext>
          </a:extLst>
        </a:blip>
        <a:stretch>
          <a:fillRect/>
        </a:stretch>
      </xdr:blipFill>
      <xdr:spPr>
        <a:xfrm>
          <a:off x="7194550" y="228600"/>
          <a:ext cx="5400000" cy="3037500"/>
        </a:xfrm>
        <a:prstGeom prst="rect">
          <a:avLst/>
        </a:prstGeom>
        <a:ln>
          <a:solidFill>
            <a:schemeClr val="tx1"/>
          </a:solidFill>
        </a:ln>
      </xdr:spPr>
    </xdr:pic>
    <xdr:clientData/>
  </xdr:twoCellAnchor>
  <xdr:twoCellAnchor>
    <xdr:from>
      <xdr:col>0</xdr:col>
      <xdr:colOff>184150</xdr:colOff>
      <xdr:row>139</xdr:row>
      <xdr:rowOff>107950</xdr:rowOff>
    </xdr:from>
    <xdr:to>
      <xdr:col>7</xdr:col>
      <xdr:colOff>702811</xdr:colOff>
      <xdr:row>179</xdr:row>
      <xdr:rowOff>104244</xdr:rowOff>
    </xdr:to>
    <xdr:grpSp>
      <xdr:nvGrpSpPr>
        <xdr:cNvPr id="6" name="Group 5"/>
        <xdr:cNvGrpSpPr/>
      </xdr:nvGrpSpPr>
      <xdr:grpSpPr>
        <a:xfrm>
          <a:off x="184150" y="30994350"/>
          <a:ext cx="6430511" cy="7863944"/>
          <a:chOff x="184150" y="30048200"/>
          <a:chExt cx="6430511" cy="7863944"/>
        </a:xfrm>
      </xdr:grpSpPr>
      <xdr:pic>
        <xdr:nvPicPr>
          <xdr:cNvPr id="22" name="Picture 21"/>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a:ext>
            </a:extLst>
          </a:blip>
          <a:stretch>
            <a:fillRect/>
          </a:stretch>
        </xdr:blipFill>
        <xdr:spPr>
          <a:xfrm>
            <a:off x="184150" y="30048200"/>
            <a:ext cx="2049863" cy="2736000"/>
          </a:xfrm>
          <a:prstGeom prst="rect">
            <a:avLst/>
          </a:prstGeom>
          <a:ln>
            <a:solidFill>
              <a:schemeClr val="tx1"/>
            </a:solidFill>
          </a:ln>
        </xdr:spPr>
      </xdr:pic>
      <xdr:pic>
        <xdr:nvPicPr>
          <xdr:cNvPr id="23" name="Picture 22"/>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a:ext>
            </a:extLst>
          </a:blip>
          <a:stretch>
            <a:fillRect/>
          </a:stretch>
        </xdr:blipFill>
        <xdr:spPr>
          <a:xfrm>
            <a:off x="184150" y="32900172"/>
            <a:ext cx="2049863" cy="2736000"/>
          </a:xfrm>
          <a:prstGeom prst="rect">
            <a:avLst/>
          </a:prstGeom>
          <a:ln>
            <a:solidFill>
              <a:schemeClr val="tx1"/>
            </a:solidFill>
          </a:ln>
        </xdr:spPr>
      </xdr:pic>
      <xdr:pic>
        <xdr:nvPicPr>
          <xdr:cNvPr id="24" name="Picture 23"/>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a:ext>
            </a:extLst>
          </a:blip>
          <a:stretch>
            <a:fillRect/>
          </a:stretch>
        </xdr:blipFill>
        <xdr:spPr>
          <a:xfrm>
            <a:off x="4564798" y="30048200"/>
            <a:ext cx="2049863" cy="2736000"/>
          </a:xfrm>
          <a:prstGeom prst="rect">
            <a:avLst/>
          </a:prstGeom>
          <a:ln>
            <a:solidFill>
              <a:schemeClr val="tx1"/>
            </a:solidFill>
          </a:ln>
        </xdr:spPr>
      </xdr:pic>
      <xdr:pic>
        <xdr:nvPicPr>
          <xdr:cNvPr id="25" name="Picture 24"/>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a:ext>
            </a:extLst>
          </a:blip>
          <a:stretch>
            <a:fillRect/>
          </a:stretch>
        </xdr:blipFill>
        <xdr:spPr>
          <a:xfrm>
            <a:off x="2374474" y="32900172"/>
            <a:ext cx="2049863" cy="2736000"/>
          </a:xfrm>
          <a:prstGeom prst="rect">
            <a:avLst/>
          </a:prstGeom>
          <a:ln>
            <a:solidFill>
              <a:schemeClr val="tx1"/>
            </a:solidFill>
          </a:ln>
        </xdr:spPr>
      </xdr:pic>
      <xdr:pic>
        <xdr:nvPicPr>
          <xdr:cNvPr id="26" name="Picture 25"/>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a:ext>
            </a:extLst>
          </a:blip>
          <a:stretch>
            <a:fillRect/>
          </a:stretch>
        </xdr:blipFill>
        <xdr:spPr>
          <a:xfrm>
            <a:off x="2374474" y="30048200"/>
            <a:ext cx="2049863" cy="2736000"/>
          </a:xfrm>
          <a:prstGeom prst="rect">
            <a:avLst/>
          </a:prstGeom>
          <a:ln>
            <a:solidFill>
              <a:schemeClr val="tx1"/>
            </a:solidFill>
          </a:ln>
        </xdr:spPr>
      </xdr:pic>
      <xdr:pic>
        <xdr:nvPicPr>
          <xdr:cNvPr id="38" name="Picture 37"/>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a:ext>
            </a:extLst>
          </a:blip>
          <a:stretch>
            <a:fillRect/>
          </a:stretch>
        </xdr:blipFill>
        <xdr:spPr>
          <a:xfrm>
            <a:off x="4564798" y="32900172"/>
            <a:ext cx="2049863" cy="2736000"/>
          </a:xfrm>
          <a:prstGeom prst="rect">
            <a:avLst/>
          </a:prstGeom>
          <a:ln>
            <a:solidFill>
              <a:schemeClr val="tx1"/>
            </a:solidFill>
          </a:ln>
        </xdr:spPr>
      </xdr:pic>
      <xdr:pic>
        <xdr:nvPicPr>
          <xdr:cNvPr id="43" name="Picture 42"/>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a:ext>
            </a:extLst>
          </a:blip>
          <a:stretch>
            <a:fillRect/>
          </a:stretch>
        </xdr:blipFill>
        <xdr:spPr>
          <a:xfrm>
            <a:off x="1960566" y="35752144"/>
            <a:ext cx="2877677" cy="2160000"/>
          </a:xfrm>
          <a:prstGeom prst="rect">
            <a:avLst/>
          </a:prstGeom>
          <a:ln>
            <a:solidFill>
              <a:schemeClr val="tx1"/>
            </a:solidFill>
          </a:ln>
        </xdr:spPr>
      </xdr:pic>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357519</xdr:colOff>
      <xdr:row>0</xdr:row>
      <xdr:rowOff>167640</xdr:rowOff>
    </xdr:from>
    <xdr:to>
      <xdr:col>20</xdr:col>
      <xdr:colOff>276425</xdr:colOff>
      <xdr:row>22</xdr:row>
      <xdr:rowOff>104280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77719" y="167640"/>
          <a:ext cx="2966906" cy="4127640"/>
        </a:xfrm>
        <a:prstGeom prst="rect">
          <a:avLst/>
        </a:prstGeom>
      </xdr:spPr>
    </xdr:pic>
    <xdr:clientData/>
  </xdr:twoCellAnchor>
  <xdr:twoCellAnchor editAs="oneCell">
    <xdr:from>
      <xdr:col>10</xdr:col>
      <xdr:colOff>198120</xdr:colOff>
      <xdr:row>0</xdr:row>
      <xdr:rowOff>177114</xdr:rowOff>
    </xdr:from>
    <xdr:to>
      <xdr:col>15</xdr:col>
      <xdr:colOff>117026</xdr:colOff>
      <xdr:row>22</xdr:row>
      <xdr:rowOff>113754</xdr:rowOff>
    </xdr:to>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70320" y="177114"/>
          <a:ext cx="2966906" cy="412764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goo.gl/maps/6832d6MLr3xTZTmb9" TargetMode="Externa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82"/>
  <sheetViews>
    <sheetView tabSelected="1" view="pageBreakPreview" topLeftCell="A125" zoomScaleNormal="100" zoomScaleSheetLayoutView="100" zoomScalePageLayoutView="85" workbookViewId="0">
      <selection activeCell="A127" sqref="A127:H127"/>
    </sheetView>
  </sheetViews>
  <sheetFormatPr defaultColWidth="9.1796875" defaultRowHeight="15.5" x14ac:dyDescent="0.35"/>
  <cols>
    <col min="1" max="1" width="11.453125" style="58" customWidth="1"/>
    <col min="2" max="2" width="12.453125" style="58" customWidth="1"/>
    <col min="3" max="3" width="12.7265625" style="58" customWidth="1"/>
    <col min="4" max="4" width="12.81640625" style="58" customWidth="1"/>
    <col min="5" max="7" width="11.7265625" style="58" customWidth="1"/>
    <col min="8" max="8" width="12.453125" style="58" customWidth="1"/>
    <col min="9" max="9" width="20.453125" style="33" customWidth="1"/>
    <col min="10" max="10" width="10" style="33" bestFit="1" customWidth="1"/>
    <col min="11" max="11" width="10.54296875" style="33" bestFit="1" customWidth="1"/>
    <col min="12" max="252" width="9.1796875" style="33"/>
    <col min="253" max="253" width="8.7265625" style="33" customWidth="1"/>
    <col min="254" max="254" width="9.81640625" style="33" customWidth="1"/>
    <col min="255" max="255" width="14.453125" style="33" customWidth="1"/>
    <col min="256" max="256" width="7.26953125" style="33" customWidth="1"/>
    <col min="257" max="257" width="5.54296875" style="33" customWidth="1"/>
    <col min="258" max="258" width="9" style="33" customWidth="1"/>
    <col min="259" max="260" width="9.81640625" style="33" customWidth="1"/>
    <col min="261" max="261" width="11.1796875" style="33" customWidth="1"/>
    <col min="262" max="262" width="2.81640625" style="33" customWidth="1"/>
    <col min="263" max="263" width="3.54296875" style="33" customWidth="1"/>
    <col min="264" max="508" width="9.1796875" style="33"/>
    <col min="509" max="509" width="8.7265625" style="33" customWidth="1"/>
    <col min="510" max="510" width="9.81640625" style="33" customWidth="1"/>
    <col min="511" max="511" width="14.453125" style="33" customWidth="1"/>
    <col min="512" max="512" width="7.26953125" style="33" customWidth="1"/>
    <col min="513" max="513" width="5.54296875" style="33" customWidth="1"/>
    <col min="514" max="514" width="9" style="33" customWidth="1"/>
    <col min="515" max="516" width="9.81640625" style="33" customWidth="1"/>
    <col min="517" max="517" width="11.1796875" style="33" customWidth="1"/>
    <col min="518" max="518" width="2.81640625" style="33" customWidth="1"/>
    <col min="519" max="519" width="3.54296875" style="33" customWidth="1"/>
    <col min="520" max="764" width="9.1796875" style="33"/>
    <col min="765" max="765" width="8.7265625" style="33" customWidth="1"/>
    <col min="766" max="766" width="9.81640625" style="33" customWidth="1"/>
    <col min="767" max="767" width="14.453125" style="33" customWidth="1"/>
    <col min="768" max="768" width="7.26953125" style="33" customWidth="1"/>
    <col min="769" max="769" width="5.54296875" style="33" customWidth="1"/>
    <col min="770" max="770" width="9" style="33" customWidth="1"/>
    <col min="771" max="772" width="9.81640625" style="33" customWidth="1"/>
    <col min="773" max="773" width="11.1796875" style="33" customWidth="1"/>
    <col min="774" max="774" width="2.81640625" style="33" customWidth="1"/>
    <col min="775" max="775" width="3.54296875" style="33" customWidth="1"/>
    <col min="776" max="1020" width="9.1796875" style="33"/>
    <col min="1021" max="1021" width="8.7265625" style="33" customWidth="1"/>
    <col min="1022" max="1022" width="9.81640625" style="33" customWidth="1"/>
    <col min="1023" max="1023" width="14.453125" style="33" customWidth="1"/>
    <col min="1024" max="1024" width="7.26953125" style="33" customWidth="1"/>
    <col min="1025" max="1025" width="5.54296875" style="33" customWidth="1"/>
    <col min="1026" max="1026" width="9" style="33" customWidth="1"/>
    <col min="1027" max="1028" width="9.81640625" style="33" customWidth="1"/>
    <col min="1029" max="1029" width="11.1796875" style="33" customWidth="1"/>
    <col min="1030" max="1030" width="2.81640625" style="33" customWidth="1"/>
    <col min="1031" max="1031" width="3.54296875" style="33" customWidth="1"/>
    <col min="1032" max="1276" width="9.1796875" style="33"/>
    <col min="1277" max="1277" width="8.7265625" style="33" customWidth="1"/>
    <col min="1278" max="1278" width="9.81640625" style="33" customWidth="1"/>
    <col min="1279" max="1279" width="14.453125" style="33" customWidth="1"/>
    <col min="1280" max="1280" width="7.26953125" style="33" customWidth="1"/>
    <col min="1281" max="1281" width="5.54296875" style="33" customWidth="1"/>
    <col min="1282" max="1282" width="9" style="33" customWidth="1"/>
    <col min="1283" max="1284" width="9.81640625" style="33" customWidth="1"/>
    <col min="1285" max="1285" width="11.1796875" style="33" customWidth="1"/>
    <col min="1286" max="1286" width="2.81640625" style="33" customWidth="1"/>
    <col min="1287" max="1287" width="3.54296875" style="33" customWidth="1"/>
    <col min="1288" max="1532" width="9.1796875" style="33"/>
    <col min="1533" max="1533" width="8.7265625" style="33" customWidth="1"/>
    <col min="1534" max="1534" width="9.81640625" style="33" customWidth="1"/>
    <col min="1535" max="1535" width="14.453125" style="33" customWidth="1"/>
    <col min="1536" max="1536" width="7.26953125" style="33" customWidth="1"/>
    <col min="1537" max="1537" width="5.54296875" style="33" customWidth="1"/>
    <col min="1538" max="1538" width="9" style="33" customWidth="1"/>
    <col min="1539" max="1540" width="9.81640625" style="33" customWidth="1"/>
    <col min="1541" max="1541" width="11.1796875" style="33" customWidth="1"/>
    <col min="1542" max="1542" width="2.81640625" style="33" customWidth="1"/>
    <col min="1543" max="1543" width="3.54296875" style="33" customWidth="1"/>
    <col min="1544" max="1788" width="9.1796875" style="33"/>
    <col min="1789" max="1789" width="8.7265625" style="33" customWidth="1"/>
    <col min="1790" max="1790" width="9.81640625" style="33" customWidth="1"/>
    <col min="1791" max="1791" width="14.453125" style="33" customWidth="1"/>
    <col min="1792" max="1792" width="7.26953125" style="33" customWidth="1"/>
    <col min="1793" max="1793" width="5.54296875" style="33" customWidth="1"/>
    <col min="1794" max="1794" width="9" style="33" customWidth="1"/>
    <col min="1795" max="1796" width="9.81640625" style="33" customWidth="1"/>
    <col min="1797" max="1797" width="11.1796875" style="33" customWidth="1"/>
    <col min="1798" max="1798" width="2.81640625" style="33" customWidth="1"/>
    <col min="1799" max="1799" width="3.54296875" style="33" customWidth="1"/>
    <col min="1800" max="2044" width="9.1796875" style="33"/>
    <col min="2045" max="2045" width="8.7265625" style="33" customWidth="1"/>
    <col min="2046" max="2046" width="9.81640625" style="33" customWidth="1"/>
    <col min="2047" max="2047" width="14.453125" style="33" customWidth="1"/>
    <col min="2048" max="2048" width="7.26953125" style="33" customWidth="1"/>
    <col min="2049" max="2049" width="5.54296875" style="33" customWidth="1"/>
    <col min="2050" max="2050" width="9" style="33" customWidth="1"/>
    <col min="2051" max="2052" width="9.81640625" style="33" customWidth="1"/>
    <col min="2053" max="2053" width="11.1796875" style="33" customWidth="1"/>
    <col min="2054" max="2054" width="2.81640625" style="33" customWidth="1"/>
    <col min="2055" max="2055" width="3.54296875" style="33" customWidth="1"/>
    <col min="2056" max="2300" width="9.1796875" style="33"/>
    <col min="2301" max="2301" width="8.7265625" style="33" customWidth="1"/>
    <col min="2302" max="2302" width="9.81640625" style="33" customWidth="1"/>
    <col min="2303" max="2303" width="14.453125" style="33" customWidth="1"/>
    <col min="2304" max="2304" width="7.26953125" style="33" customWidth="1"/>
    <col min="2305" max="2305" width="5.54296875" style="33" customWidth="1"/>
    <col min="2306" max="2306" width="9" style="33" customWidth="1"/>
    <col min="2307" max="2308" width="9.81640625" style="33" customWidth="1"/>
    <col min="2309" max="2309" width="11.1796875" style="33" customWidth="1"/>
    <col min="2310" max="2310" width="2.81640625" style="33" customWidth="1"/>
    <col min="2311" max="2311" width="3.54296875" style="33" customWidth="1"/>
    <col min="2312" max="2556" width="9.1796875" style="33"/>
    <col min="2557" max="2557" width="8.7265625" style="33" customWidth="1"/>
    <col min="2558" max="2558" width="9.81640625" style="33" customWidth="1"/>
    <col min="2559" max="2559" width="14.453125" style="33" customWidth="1"/>
    <col min="2560" max="2560" width="7.26953125" style="33" customWidth="1"/>
    <col min="2561" max="2561" width="5.54296875" style="33" customWidth="1"/>
    <col min="2562" max="2562" width="9" style="33" customWidth="1"/>
    <col min="2563" max="2564" width="9.81640625" style="33" customWidth="1"/>
    <col min="2565" max="2565" width="11.1796875" style="33" customWidth="1"/>
    <col min="2566" max="2566" width="2.81640625" style="33" customWidth="1"/>
    <col min="2567" max="2567" width="3.54296875" style="33" customWidth="1"/>
    <col min="2568" max="2812" width="9.1796875" style="33"/>
    <col min="2813" max="2813" width="8.7265625" style="33" customWidth="1"/>
    <col min="2814" max="2814" width="9.81640625" style="33" customWidth="1"/>
    <col min="2815" max="2815" width="14.453125" style="33" customWidth="1"/>
    <col min="2816" max="2816" width="7.26953125" style="33" customWidth="1"/>
    <col min="2817" max="2817" width="5.54296875" style="33" customWidth="1"/>
    <col min="2818" max="2818" width="9" style="33" customWidth="1"/>
    <col min="2819" max="2820" width="9.81640625" style="33" customWidth="1"/>
    <col min="2821" max="2821" width="11.1796875" style="33" customWidth="1"/>
    <col min="2822" max="2822" width="2.81640625" style="33" customWidth="1"/>
    <col min="2823" max="2823" width="3.54296875" style="33" customWidth="1"/>
    <col min="2824" max="3068" width="9.1796875" style="33"/>
    <col min="3069" max="3069" width="8.7265625" style="33" customWidth="1"/>
    <col min="3070" max="3070" width="9.81640625" style="33" customWidth="1"/>
    <col min="3071" max="3071" width="14.453125" style="33" customWidth="1"/>
    <col min="3072" max="3072" width="7.26953125" style="33" customWidth="1"/>
    <col min="3073" max="3073" width="5.54296875" style="33" customWidth="1"/>
    <col min="3074" max="3074" width="9" style="33" customWidth="1"/>
    <col min="3075" max="3076" width="9.81640625" style="33" customWidth="1"/>
    <col min="3077" max="3077" width="11.1796875" style="33" customWidth="1"/>
    <col min="3078" max="3078" width="2.81640625" style="33" customWidth="1"/>
    <col min="3079" max="3079" width="3.54296875" style="33" customWidth="1"/>
    <col min="3080" max="3324" width="9.1796875" style="33"/>
    <col min="3325" max="3325" width="8.7265625" style="33" customWidth="1"/>
    <col min="3326" max="3326" width="9.81640625" style="33" customWidth="1"/>
    <col min="3327" max="3327" width="14.453125" style="33" customWidth="1"/>
    <col min="3328" max="3328" width="7.26953125" style="33" customWidth="1"/>
    <col min="3329" max="3329" width="5.54296875" style="33" customWidth="1"/>
    <col min="3330" max="3330" width="9" style="33" customWidth="1"/>
    <col min="3331" max="3332" width="9.81640625" style="33" customWidth="1"/>
    <col min="3333" max="3333" width="11.1796875" style="33" customWidth="1"/>
    <col min="3334" max="3334" width="2.81640625" style="33" customWidth="1"/>
    <col min="3335" max="3335" width="3.54296875" style="33" customWidth="1"/>
    <col min="3336" max="3580" width="9.1796875" style="33"/>
    <col min="3581" max="3581" width="8.7265625" style="33" customWidth="1"/>
    <col min="3582" max="3582" width="9.81640625" style="33" customWidth="1"/>
    <col min="3583" max="3583" width="14.453125" style="33" customWidth="1"/>
    <col min="3584" max="3584" width="7.26953125" style="33" customWidth="1"/>
    <col min="3585" max="3585" width="5.54296875" style="33" customWidth="1"/>
    <col min="3586" max="3586" width="9" style="33" customWidth="1"/>
    <col min="3587" max="3588" width="9.81640625" style="33" customWidth="1"/>
    <col min="3589" max="3589" width="11.1796875" style="33" customWidth="1"/>
    <col min="3590" max="3590" width="2.81640625" style="33" customWidth="1"/>
    <col min="3591" max="3591" width="3.54296875" style="33" customWidth="1"/>
    <col min="3592" max="3836" width="9.1796875" style="33"/>
    <col min="3837" max="3837" width="8.7265625" style="33" customWidth="1"/>
    <col min="3838" max="3838" width="9.81640625" style="33" customWidth="1"/>
    <col min="3839" max="3839" width="14.453125" style="33" customWidth="1"/>
    <col min="3840" max="3840" width="7.26953125" style="33" customWidth="1"/>
    <col min="3841" max="3841" width="5.54296875" style="33" customWidth="1"/>
    <col min="3842" max="3842" width="9" style="33" customWidth="1"/>
    <col min="3843" max="3844" width="9.81640625" style="33" customWidth="1"/>
    <col min="3845" max="3845" width="11.1796875" style="33" customWidth="1"/>
    <col min="3846" max="3846" width="2.81640625" style="33" customWidth="1"/>
    <col min="3847" max="3847" width="3.54296875" style="33" customWidth="1"/>
    <col min="3848" max="4092" width="9.1796875" style="33"/>
    <col min="4093" max="4093" width="8.7265625" style="33" customWidth="1"/>
    <col min="4094" max="4094" width="9.81640625" style="33" customWidth="1"/>
    <col min="4095" max="4095" width="14.453125" style="33" customWidth="1"/>
    <col min="4096" max="4096" width="7.26953125" style="33" customWidth="1"/>
    <col min="4097" max="4097" width="5.54296875" style="33" customWidth="1"/>
    <col min="4098" max="4098" width="9" style="33" customWidth="1"/>
    <col min="4099" max="4100" width="9.81640625" style="33" customWidth="1"/>
    <col min="4101" max="4101" width="11.1796875" style="33" customWidth="1"/>
    <col min="4102" max="4102" width="2.81640625" style="33" customWidth="1"/>
    <col min="4103" max="4103" width="3.54296875" style="33" customWidth="1"/>
    <col min="4104" max="4348" width="9.1796875" style="33"/>
    <col min="4349" max="4349" width="8.7265625" style="33" customWidth="1"/>
    <col min="4350" max="4350" width="9.81640625" style="33" customWidth="1"/>
    <col min="4351" max="4351" width="14.453125" style="33" customWidth="1"/>
    <col min="4352" max="4352" width="7.26953125" style="33" customWidth="1"/>
    <col min="4353" max="4353" width="5.54296875" style="33" customWidth="1"/>
    <col min="4354" max="4354" width="9" style="33" customWidth="1"/>
    <col min="4355" max="4356" width="9.81640625" style="33" customWidth="1"/>
    <col min="4357" max="4357" width="11.1796875" style="33" customWidth="1"/>
    <col min="4358" max="4358" width="2.81640625" style="33" customWidth="1"/>
    <col min="4359" max="4359" width="3.54296875" style="33" customWidth="1"/>
    <col min="4360" max="4604" width="9.1796875" style="33"/>
    <col min="4605" max="4605" width="8.7265625" style="33" customWidth="1"/>
    <col min="4606" max="4606" width="9.81640625" style="33" customWidth="1"/>
    <col min="4607" max="4607" width="14.453125" style="33" customWidth="1"/>
    <col min="4608" max="4608" width="7.26953125" style="33" customWidth="1"/>
    <col min="4609" max="4609" width="5.54296875" style="33" customWidth="1"/>
    <col min="4610" max="4610" width="9" style="33" customWidth="1"/>
    <col min="4611" max="4612" width="9.81640625" style="33" customWidth="1"/>
    <col min="4613" max="4613" width="11.1796875" style="33" customWidth="1"/>
    <col min="4614" max="4614" width="2.81640625" style="33" customWidth="1"/>
    <col min="4615" max="4615" width="3.54296875" style="33" customWidth="1"/>
    <col min="4616" max="4860" width="9.1796875" style="33"/>
    <col min="4861" max="4861" width="8.7265625" style="33" customWidth="1"/>
    <col min="4862" max="4862" width="9.81640625" style="33" customWidth="1"/>
    <col min="4863" max="4863" width="14.453125" style="33" customWidth="1"/>
    <col min="4864" max="4864" width="7.26953125" style="33" customWidth="1"/>
    <col min="4865" max="4865" width="5.54296875" style="33" customWidth="1"/>
    <col min="4866" max="4866" width="9" style="33" customWidth="1"/>
    <col min="4867" max="4868" width="9.81640625" style="33" customWidth="1"/>
    <col min="4869" max="4869" width="11.1796875" style="33" customWidth="1"/>
    <col min="4870" max="4870" width="2.81640625" style="33" customWidth="1"/>
    <col min="4871" max="4871" width="3.54296875" style="33" customWidth="1"/>
    <col min="4872" max="5116" width="9.1796875" style="33"/>
    <col min="5117" max="5117" width="8.7265625" style="33" customWidth="1"/>
    <col min="5118" max="5118" width="9.81640625" style="33" customWidth="1"/>
    <col min="5119" max="5119" width="14.453125" style="33" customWidth="1"/>
    <col min="5120" max="5120" width="7.26953125" style="33" customWidth="1"/>
    <col min="5121" max="5121" width="5.54296875" style="33" customWidth="1"/>
    <col min="5122" max="5122" width="9" style="33" customWidth="1"/>
    <col min="5123" max="5124" width="9.81640625" style="33" customWidth="1"/>
    <col min="5125" max="5125" width="11.1796875" style="33" customWidth="1"/>
    <col min="5126" max="5126" width="2.81640625" style="33" customWidth="1"/>
    <col min="5127" max="5127" width="3.54296875" style="33" customWidth="1"/>
    <col min="5128" max="5372" width="9.1796875" style="33"/>
    <col min="5373" max="5373" width="8.7265625" style="33" customWidth="1"/>
    <col min="5374" max="5374" width="9.81640625" style="33" customWidth="1"/>
    <col min="5375" max="5375" width="14.453125" style="33" customWidth="1"/>
    <col min="5376" max="5376" width="7.26953125" style="33" customWidth="1"/>
    <col min="5377" max="5377" width="5.54296875" style="33" customWidth="1"/>
    <col min="5378" max="5378" width="9" style="33" customWidth="1"/>
    <col min="5379" max="5380" width="9.81640625" style="33" customWidth="1"/>
    <col min="5381" max="5381" width="11.1796875" style="33" customWidth="1"/>
    <col min="5382" max="5382" width="2.81640625" style="33" customWidth="1"/>
    <col min="5383" max="5383" width="3.54296875" style="33" customWidth="1"/>
    <col min="5384" max="5628" width="9.1796875" style="33"/>
    <col min="5629" max="5629" width="8.7265625" style="33" customWidth="1"/>
    <col min="5630" max="5630" width="9.81640625" style="33" customWidth="1"/>
    <col min="5631" max="5631" width="14.453125" style="33" customWidth="1"/>
    <col min="5632" max="5632" width="7.26953125" style="33" customWidth="1"/>
    <col min="5633" max="5633" width="5.54296875" style="33" customWidth="1"/>
    <col min="5634" max="5634" width="9" style="33" customWidth="1"/>
    <col min="5635" max="5636" width="9.81640625" style="33" customWidth="1"/>
    <col min="5637" max="5637" width="11.1796875" style="33" customWidth="1"/>
    <col min="5638" max="5638" width="2.81640625" style="33" customWidth="1"/>
    <col min="5639" max="5639" width="3.54296875" style="33" customWidth="1"/>
    <col min="5640" max="5884" width="9.1796875" style="33"/>
    <col min="5885" max="5885" width="8.7265625" style="33" customWidth="1"/>
    <col min="5886" max="5886" width="9.81640625" style="33" customWidth="1"/>
    <col min="5887" max="5887" width="14.453125" style="33" customWidth="1"/>
    <col min="5888" max="5888" width="7.26953125" style="33" customWidth="1"/>
    <col min="5889" max="5889" width="5.54296875" style="33" customWidth="1"/>
    <col min="5890" max="5890" width="9" style="33" customWidth="1"/>
    <col min="5891" max="5892" width="9.81640625" style="33" customWidth="1"/>
    <col min="5893" max="5893" width="11.1796875" style="33" customWidth="1"/>
    <col min="5894" max="5894" width="2.81640625" style="33" customWidth="1"/>
    <col min="5895" max="5895" width="3.54296875" style="33" customWidth="1"/>
    <col min="5896" max="6140" width="9.1796875" style="33"/>
    <col min="6141" max="6141" width="8.7265625" style="33" customWidth="1"/>
    <col min="6142" max="6142" width="9.81640625" style="33" customWidth="1"/>
    <col min="6143" max="6143" width="14.453125" style="33" customWidth="1"/>
    <col min="6144" max="6144" width="7.26953125" style="33" customWidth="1"/>
    <col min="6145" max="6145" width="5.54296875" style="33" customWidth="1"/>
    <col min="6146" max="6146" width="9" style="33" customWidth="1"/>
    <col min="6147" max="6148" width="9.81640625" style="33" customWidth="1"/>
    <col min="6149" max="6149" width="11.1796875" style="33" customWidth="1"/>
    <col min="6150" max="6150" width="2.81640625" style="33" customWidth="1"/>
    <col min="6151" max="6151" width="3.54296875" style="33" customWidth="1"/>
    <col min="6152" max="6396" width="9.1796875" style="33"/>
    <col min="6397" max="6397" width="8.7265625" style="33" customWidth="1"/>
    <col min="6398" max="6398" width="9.81640625" style="33" customWidth="1"/>
    <col min="6399" max="6399" width="14.453125" style="33" customWidth="1"/>
    <col min="6400" max="6400" width="7.26953125" style="33" customWidth="1"/>
    <col min="6401" max="6401" width="5.54296875" style="33" customWidth="1"/>
    <col min="6402" max="6402" width="9" style="33" customWidth="1"/>
    <col min="6403" max="6404" width="9.81640625" style="33" customWidth="1"/>
    <col min="6405" max="6405" width="11.1796875" style="33" customWidth="1"/>
    <col min="6406" max="6406" width="2.81640625" style="33" customWidth="1"/>
    <col min="6407" max="6407" width="3.54296875" style="33" customWidth="1"/>
    <col min="6408" max="6652" width="9.1796875" style="33"/>
    <col min="6653" max="6653" width="8.7265625" style="33" customWidth="1"/>
    <col min="6654" max="6654" width="9.81640625" style="33" customWidth="1"/>
    <col min="6655" max="6655" width="14.453125" style="33" customWidth="1"/>
    <col min="6656" max="6656" width="7.26953125" style="33" customWidth="1"/>
    <col min="6657" max="6657" width="5.54296875" style="33" customWidth="1"/>
    <col min="6658" max="6658" width="9" style="33" customWidth="1"/>
    <col min="6659" max="6660" width="9.81640625" style="33" customWidth="1"/>
    <col min="6661" max="6661" width="11.1796875" style="33" customWidth="1"/>
    <col min="6662" max="6662" width="2.81640625" style="33" customWidth="1"/>
    <col min="6663" max="6663" width="3.54296875" style="33" customWidth="1"/>
    <col min="6664" max="6908" width="9.1796875" style="33"/>
    <col min="6909" max="6909" width="8.7265625" style="33" customWidth="1"/>
    <col min="6910" max="6910" width="9.81640625" style="33" customWidth="1"/>
    <col min="6911" max="6911" width="14.453125" style="33" customWidth="1"/>
    <col min="6912" max="6912" width="7.26953125" style="33" customWidth="1"/>
    <col min="6913" max="6913" width="5.54296875" style="33" customWidth="1"/>
    <col min="6914" max="6914" width="9" style="33" customWidth="1"/>
    <col min="6915" max="6916" width="9.81640625" style="33" customWidth="1"/>
    <col min="6917" max="6917" width="11.1796875" style="33" customWidth="1"/>
    <col min="6918" max="6918" width="2.81640625" style="33" customWidth="1"/>
    <col min="6919" max="6919" width="3.54296875" style="33" customWidth="1"/>
    <col min="6920" max="7164" width="9.1796875" style="33"/>
    <col min="7165" max="7165" width="8.7265625" style="33" customWidth="1"/>
    <col min="7166" max="7166" width="9.81640625" style="33" customWidth="1"/>
    <col min="7167" max="7167" width="14.453125" style="33" customWidth="1"/>
    <col min="7168" max="7168" width="7.26953125" style="33" customWidth="1"/>
    <col min="7169" max="7169" width="5.54296875" style="33" customWidth="1"/>
    <col min="7170" max="7170" width="9" style="33" customWidth="1"/>
    <col min="7171" max="7172" width="9.81640625" style="33" customWidth="1"/>
    <col min="7173" max="7173" width="11.1796875" style="33" customWidth="1"/>
    <col min="7174" max="7174" width="2.81640625" style="33" customWidth="1"/>
    <col min="7175" max="7175" width="3.54296875" style="33" customWidth="1"/>
    <col min="7176" max="7420" width="9.1796875" style="33"/>
    <col min="7421" max="7421" width="8.7265625" style="33" customWidth="1"/>
    <col min="7422" max="7422" width="9.81640625" style="33" customWidth="1"/>
    <col min="7423" max="7423" width="14.453125" style="33" customWidth="1"/>
    <col min="7424" max="7424" width="7.26953125" style="33" customWidth="1"/>
    <col min="7425" max="7425" width="5.54296875" style="33" customWidth="1"/>
    <col min="7426" max="7426" width="9" style="33" customWidth="1"/>
    <col min="7427" max="7428" width="9.81640625" style="33" customWidth="1"/>
    <col min="7429" max="7429" width="11.1796875" style="33" customWidth="1"/>
    <col min="7430" max="7430" width="2.81640625" style="33" customWidth="1"/>
    <col min="7431" max="7431" width="3.54296875" style="33" customWidth="1"/>
    <col min="7432" max="7676" width="9.1796875" style="33"/>
    <col min="7677" max="7677" width="8.7265625" style="33" customWidth="1"/>
    <col min="7678" max="7678" width="9.81640625" style="33" customWidth="1"/>
    <col min="7679" max="7679" width="14.453125" style="33" customWidth="1"/>
    <col min="7680" max="7680" width="7.26953125" style="33" customWidth="1"/>
    <col min="7681" max="7681" width="5.54296875" style="33" customWidth="1"/>
    <col min="7682" max="7682" width="9" style="33" customWidth="1"/>
    <col min="7683" max="7684" width="9.81640625" style="33" customWidth="1"/>
    <col min="7685" max="7685" width="11.1796875" style="33" customWidth="1"/>
    <col min="7686" max="7686" width="2.81640625" style="33" customWidth="1"/>
    <col min="7687" max="7687" width="3.54296875" style="33" customWidth="1"/>
    <col min="7688" max="7932" width="9.1796875" style="33"/>
    <col min="7933" max="7933" width="8.7265625" style="33" customWidth="1"/>
    <col min="7934" max="7934" width="9.81640625" style="33" customWidth="1"/>
    <col min="7935" max="7935" width="14.453125" style="33" customWidth="1"/>
    <col min="7936" max="7936" width="7.26953125" style="33" customWidth="1"/>
    <col min="7937" max="7937" width="5.54296875" style="33" customWidth="1"/>
    <col min="7938" max="7938" width="9" style="33" customWidth="1"/>
    <col min="7939" max="7940" width="9.81640625" style="33" customWidth="1"/>
    <col min="7941" max="7941" width="11.1796875" style="33" customWidth="1"/>
    <col min="7942" max="7942" width="2.81640625" style="33" customWidth="1"/>
    <col min="7943" max="7943" width="3.54296875" style="33" customWidth="1"/>
    <col min="7944" max="8188" width="9.1796875" style="33"/>
    <col min="8189" max="8189" width="8.7265625" style="33" customWidth="1"/>
    <col min="8190" max="8190" width="9.81640625" style="33" customWidth="1"/>
    <col min="8191" max="8191" width="14.453125" style="33" customWidth="1"/>
    <col min="8192" max="8192" width="7.26953125" style="33" customWidth="1"/>
    <col min="8193" max="8193" width="5.54296875" style="33" customWidth="1"/>
    <col min="8194" max="8194" width="9" style="33" customWidth="1"/>
    <col min="8195" max="8196" width="9.81640625" style="33" customWidth="1"/>
    <col min="8197" max="8197" width="11.1796875" style="33" customWidth="1"/>
    <col min="8198" max="8198" width="2.81640625" style="33" customWidth="1"/>
    <col min="8199" max="8199" width="3.54296875" style="33" customWidth="1"/>
    <col min="8200" max="8444" width="9.1796875" style="33"/>
    <col min="8445" max="8445" width="8.7265625" style="33" customWidth="1"/>
    <col min="8446" max="8446" width="9.81640625" style="33" customWidth="1"/>
    <col min="8447" max="8447" width="14.453125" style="33" customWidth="1"/>
    <col min="8448" max="8448" width="7.26953125" style="33" customWidth="1"/>
    <col min="8449" max="8449" width="5.54296875" style="33" customWidth="1"/>
    <col min="8450" max="8450" width="9" style="33" customWidth="1"/>
    <col min="8451" max="8452" width="9.81640625" style="33" customWidth="1"/>
    <col min="8453" max="8453" width="11.1796875" style="33" customWidth="1"/>
    <col min="8454" max="8454" width="2.81640625" style="33" customWidth="1"/>
    <col min="8455" max="8455" width="3.54296875" style="33" customWidth="1"/>
    <col min="8456" max="8700" width="9.1796875" style="33"/>
    <col min="8701" max="8701" width="8.7265625" style="33" customWidth="1"/>
    <col min="8702" max="8702" width="9.81640625" style="33" customWidth="1"/>
    <col min="8703" max="8703" width="14.453125" style="33" customWidth="1"/>
    <col min="8704" max="8704" width="7.26953125" style="33" customWidth="1"/>
    <col min="8705" max="8705" width="5.54296875" style="33" customWidth="1"/>
    <col min="8706" max="8706" width="9" style="33" customWidth="1"/>
    <col min="8707" max="8708" width="9.81640625" style="33" customWidth="1"/>
    <col min="8709" max="8709" width="11.1796875" style="33" customWidth="1"/>
    <col min="8710" max="8710" width="2.81640625" style="33" customWidth="1"/>
    <col min="8711" max="8711" width="3.54296875" style="33" customWidth="1"/>
    <col min="8712" max="8956" width="9.1796875" style="33"/>
    <col min="8957" max="8957" width="8.7265625" style="33" customWidth="1"/>
    <col min="8958" max="8958" width="9.81640625" style="33" customWidth="1"/>
    <col min="8959" max="8959" width="14.453125" style="33" customWidth="1"/>
    <col min="8960" max="8960" width="7.26953125" style="33" customWidth="1"/>
    <col min="8961" max="8961" width="5.54296875" style="33" customWidth="1"/>
    <col min="8962" max="8962" width="9" style="33" customWidth="1"/>
    <col min="8963" max="8964" width="9.81640625" style="33" customWidth="1"/>
    <col min="8965" max="8965" width="11.1796875" style="33" customWidth="1"/>
    <col min="8966" max="8966" width="2.81640625" style="33" customWidth="1"/>
    <col min="8967" max="8967" width="3.54296875" style="33" customWidth="1"/>
    <col min="8968" max="9212" width="9.1796875" style="33"/>
    <col min="9213" max="9213" width="8.7265625" style="33" customWidth="1"/>
    <col min="9214" max="9214" width="9.81640625" style="33" customWidth="1"/>
    <col min="9215" max="9215" width="14.453125" style="33" customWidth="1"/>
    <col min="9216" max="9216" width="7.26953125" style="33" customWidth="1"/>
    <col min="9217" max="9217" width="5.54296875" style="33" customWidth="1"/>
    <col min="9218" max="9218" width="9" style="33" customWidth="1"/>
    <col min="9219" max="9220" width="9.81640625" style="33" customWidth="1"/>
    <col min="9221" max="9221" width="11.1796875" style="33" customWidth="1"/>
    <col min="9222" max="9222" width="2.81640625" style="33" customWidth="1"/>
    <col min="9223" max="9223" width="3.54296875" style="33" customWidth="1"/>
    <col min="9224" max="9468" width="9.1796875" style="33"/>
    <col min="9469" max="9469" width="8.7265625" style="33" customWidth="1"/>
    <col min="9470" max="9470" width="9.81640625" style="33" customWidth="1"/>
    <col min="9471" max="9471" width="14.453125" style="33" customWidth="1"/>
    <col min="9472" max="9472" width="7.26953125" style="33" customWidth="1"/>
    <col min="9473" max="9473" width="5.54296875" style="33" customWidth="1"/>
    <col min="9474" max="9474" width="9" style="33" customWidth="1"/>
    <col min="9475" max="9476" width="9.81640625" style="33" customWidth="1"/>
    <col min="9477" max="9477" width="11.1796875" style="33" customWidth="1"/>
    <col min="9478" max="9478" width="2.81640625" style="33" customWidth="1"/>
    <col min="9479" max="9479" width="3.54296875" style="33" customWidth="1"/>
    <col min="9480" max="9724" width="9.1796875" style="33"/>
    <col min="9725" max="9725" width="8.7265625" style="33" customWidth="1"/>
    <col min="9726" max="9726" width="9.81640625" style="33" customWidth="1"/>
    <col min="9727" max="9727" width="14.453125" style="33" customWidth="1"/>
    <col min="9728" max="9728" width="7.26953125" style="33" customWidth="1"/>
    <col min="9729" max="9729" width="5.54296875" style="33" customWidth="1"/>
    <col min="9730" max="9730" width="9" style="33" customWidth="1"/>
    <col min="9731" max="9732" width="9.81640625" style="33" customWidth="1"/>
    <col min="9733" max="9733" width="11.1796875" style="33" customWidth="1"/>
    <col min="9734" max="9734" width="2.81640625" style="33" customWidth="1"/>
    <col min="9735" max="9735" width="3.54296875" style="33" customWidth="1"/>
    <col min="9736" max="9980" width="9.1796875" style="33"/>
    <col min="9981" max="9981" width="8.7265625" style="33" customWidth="1"/>
    <col min="9982" max="9982" width="9.81640625" style="33" customWidth="1"/>
    <col min="9983" max="9983" width="14.453125" style="33" customWidth="1"/>
    <col min="9984" max="9984" width="7.26953125" style="33" customWidth="1"/>
    <col min="9985" max="9985" width="5.54296875" style="33" customWidth="1"/>
    <col min="9986" max="9986" width="9" style="33" customWidth="1"/>
    <col min="9987" max="9988" width="9.81640625" style="33" customWidth="1"/>
    <col min="9989" max="9989" width="11.1796875" style="33" customWidth="1"/>
    <col min="9990" max="9990" width="2.81640625" style="33" customWidth="1"/>
    <col min="9991" max="9991" width="3.54296875" style="33" customWidth="1"/>
    <col min="9992" max="10236" width="9.1796875" style="33"/>
    <col min="10237" max="10237" width="8.7265625" style="33" customWidth="1"/>
    <col min="10238" max="10238" width="9.81640625" style="33" customWidth="1"/>
    <col min="10239" max="10239" width="14.453125" style="33" customWidth="1"/>
    <col min="10240" max="10240" width="7.26953125" style="33" customWidth="1"/>
    <col min="10241" max="10241" width="5.54296875" style="33" customWidth="1"/>
    <col min="10242" max="10242" width="9" style="33" customWidth="1"/>
    <col min="10243" max="10244" width="9.81640625" style="33" customWidth="1"/>
    <col min="10245" max="10245" width="11.1796875" style="33" customWidth="1"/>
    <col min="10246" max="10246" width="2.81640625" style="33" customWidth="1"/>
    <col min="10247" max="10247" width="3.54296875" style="33" customWidth="1"/>
    <col min="10248" max="10492" width="9.1796875" style="33"/>
    <col min="10493" max="10493" width="8.7265625" style="33" customWidth="1"/>
    <col min="10494" max="10494" width="9.81640625" style="33" customWidth="1"/>
    <col min="10495" max="10495" width="14.453125" style="33" customWidth="1"/>
    <col min="10496" max="10496" width="7.26953125" style="33" customWidth="1"/>
    <col min="10497" max="10497" width="5.54296875" style="33" customWidth="1"/>
    <col min="10498" max="10498" width="9" style="33" customWidth="1"/>
    <col min="10499" max="10500" width="9.81640625" style="33" customWidth="1"/>
    <col min="10501" max="10501" width="11.1796875" style="33" customWidth="1"/>
    <col min="10502" max="10502" width="2.81640625" style="33" customWidth="1"/>
    <col min="10503" max="10503" width="3.54296875" style="33" customWidth="1"/>
    <col min="10504" max="10748" width="9.1796875" style="33"/>
    <col min="10749" max="10749" width="8.7265625" style="33" customWidth="1"/>
    <col min="10750" max="10750" width="9.81640625" style="33" customWidth="1"/>
    <col min="10751" max="10751" width="14.453125" style="33" customWidth="1"/>
    <col min="10752" max="10752" width="7.26953125" style="33" customWidth="1"/>
    <col min="10753" max="10753" width="5.54296875" style="33" customWidth="1"/>
    <col min="10754" max="10754" width="9" style="33" customWidth="1"/>
    <col min="10755" max="10756" width="9.81640625" style="33" customWidth="1"/>
    <col min="10757" max="10757" width="11.1796875" style="33" customWidth="1"/>
    <col min="10758" max="10758" width="2.81640625" style="33" customWidth="1"/>
    <col min="10759" max="10759" width="3.54296875" style="33" customWidth="1"/>
    <col min="10760" max="11004" width="9.1796875" style="33"/>
    <col min="11005" max="11005" width="8.7265625" style="33" customWidth="1"/>
    <col min="11006" max="11006" width="9.81640625" style="33" customWidth="1"/>
    <col min="11007" max="11007" width="14.453125" style="33" customWidth="1"/>
    <col min="11008" max="11008" width="7.26953125" style="33" customWidth="1"/>
    <col min="11009" max="11009" width="5.54296875" style="33" customWidth="1"/>
    <col min="11010" max="11010" width="9" style="33" customWidth="1"/>
    <col min="11011" max="11012" width="9.81640625" style="33" customWidth="1"/>
    <col min="11013" max="11013" width="11.1796875" style="33" customWidth="1"/>
    <col min="11014" max="11014" width="2.81640625" style="33" customWidth="1"/>
    <col min="11015" max="11015" width="3.54296875" style="33" customWidth="1"/>
    <col min="11016" max="11260" width="9.1796875" style="33"/>
    <col min="11261" max="11261" width="8.7265625" style="33" customWidth="1"/>
    <col min="11262" max="11262" width="9.81640625" style="33" customWidth="1"/>
    <col min="11263" max="11263" width="14.453125" style="33" customWidth="1"/>
    <col min="11264" max="11264" width="7.26953125" style="33" customWidth="1"/>
    <col min="11265" max="11265" width="5.54296875" style="33" customWidth="1"/>
    <col min="11266" max="11266" width="9" style="33" customWidth="1"/>
    <col min="11267" max="11268" width="9.81640625" style="33" customWidth="1"/>
    <col min="11269" max="11269" width="11.1796875" style="33" customWidth="1"/>
    <col min="11270" max="11270" width="2.81640625" style="33" customWidth="1"/>
    <col min="11271" max="11271" width="3.54296875" style="33" customWidth="1"/>
    <col min="11272" max="11516" width="9.1796875" style="33"/>
    <col min="11517" max="11517" width="8.7265625" style="33" customWidth="1"/>
    <col min="11518" max="11518" width="9.81640625" style="33" customWidth="1"/>
    <col min="11519" max="11519" width="14.453125" style="33" customWidth="1"/>
    <col min="11520" max="11520" width="7.26953125" style="33" customWidth="1"/>
    <col min="11521" max="11521" width="5.54296875" style="33" customWidth="1"/>
    <col min="11522" max="11522" width="9" style="33" customWidth="1"/>
    <col min="11523" max="11524" width="9.81640625" style="33" customWidth="1"/>
    <col min="11525" max="11525" width="11.1796875" style="33" customWidth="1"/>
    <col min="11526" max="11526" width="2.81640625" style="33" customWidth="1"/>
    <col min="11527" max="11527" width="3.54296875" style="33" customWidth="1"/>
    <col min="11528" max="11772" width="9.1796875" style="33"/>
    <col min="11773" max="11773" width="8.7265625" style="33" customWidth="1"/>
    <col min="11774" max="11774" width="9.81640625" style="33" customWidth="1"/>
    <col min="11775" max="11775" width="14.453125" style="33" customWidth="1"/>
    <col min="11776" max="11776" width="7.26953125" style="33" customWidth="1"/>
    <col min="11777" max="11777" width="5.54296875" style="33" customWidth="1"/>
    <col min="11778" max="11778" width="9" style="33" customWidth="1"/>
    <col min="11779" max="11780" width="9.81640625" style="33" customWidth="1"/>
    <col min="11781" max="11781" width="11.1796875" style="33" customWidth="1"/>
    <col min="11782" max="11782" width="2.81640625" style="33" customWidth="1"/>
    <col min="11783" max="11783" width="3.54296875" style="33" customWidth="1"/>
    <col min="11784" max="12028" width="9.1796875" style="33"/>
    <col min="12029" max="12029" width="8.7265625" style="33" customWidth="1"/>
    <col min="12030" max="12030" width="9.81640625" style="33" customWidth="1"/>
    <col min="12031" max="12031" width="14.453125" style="33" customWidth="1"/>
    <col min="12032" max="12032" width="7.26953125" style="33" customWidth="1"/>
    <col min="12033" max="12033" width="5.54296875" style="33" customWidth="1"/>
    <col min="12034" max="12034" width="9" style="33" customWidth="1"/>
    <col min="12035" max="12036" width="9.81640625" style="33" customWidth="1"/>
    <col min="12037" max="12037" width="11.1796875" style="33" customWidth="1"/>
    <col min="12038" max="12038" width="2.81640625" style="33" customWidth="1"/>
    <col min="12039" max="12039" width="3.54296875" style="33" customWidth="1"/>
    <col min="12040" max="12284" width="9.1796875" style="33"/>
    <col min="12285" max="12285" width="8.7265625" style="33" customWidth="1"/>
    <col min="12286" max="12286" width="9.81640625" style="33" customWidth="1"/>
    <col min="12287" max="12287" width="14.453125" style="33" customWidth="1"/>
    <col min="12288" max="12288" width="7.26953125" style="33" customWidth="1"/>
    <col min="12289" max="12289" width="5.54296875" style="33" customWidth="1"/>
    <col min="12290" max="12290" width="9" style="33" customWidth="1"/>
    <col min="12291" max="12292" width="9.81640625" style="33" customWidth="1"/>
    <col min="12293" max="12293" width="11.1796875" style="33" customWidth="1"/>
    <col min="12294" max="12294" width="2.81640625" style="33" customWidth="1"/>
    <col min="12295" max="12295" width="3.54296875" style="33" customWidth="1"/>
    <col min="12296" max="12540" width="9.1796875" style="33"/>
    <col min="12541" max="12541" width="8.7265625" style="33" customWidth="1"/>
    <col min="12542" max="12542" width="9.81640625" style="33" customWidth="1"/>
    <col min="12543" max="12543" width="14.453125" style="33" customWidth="1"/>
    <col min="12544" max="12544" width="7.26953125" style="33" customWidth="1"/>
    <col min="12545" max="12545" width="5.54296875" style="33" customWidth="1"/>
    <col min="12546" max="12546" width="9" style="33" customWidth="1"/>
    <col min="12547" max="12548" width="9.81640625" style="33" customWidth="1"/>
    <col min="12549" max="12549" width="11.1796875" style="33" customWidth="1"/>
    <col min="12550" max="12550" width="2.81640625" style="33" customWidth="1"/>
    <col min="12551" max="12551" width="3.54296875" style="33" customWidth="1"/>
    <col min="12552" max="12796" width="9.1796875" style="33"/>
    <col min="12797" max="12797" width="8.7265625" style="33" customWidth="1"/>
    <col min="12798" max="12798" width="9.81640625" style="33" customWidth="1"/>
    <col min="12799" max="12799" width="14.453125" style="33" customWidth="1"/>
    <col min="12800" max="12800" width="7.26953125" style="33" customWidth="1"/>
    <col min="12801" max="12801" width="5.54296875" style="33" customWidth="1"/>
    <col min="12802" max="12802" width="9" style="33" customWidth="1"/>
    <col min="12803" max="12804" width="9.81640625" style="33" customWidth="1"/>
    <col min="12805" max="12805" width="11.1796875" style="33" customWidth="1"/>
    <col min="12806" max="12806" width="2.81640625" style="33" customWidth="1"/>
    <col min="12807" max="12807" width="3.54296875" style="33" customWidth="1"/>
    <col min="12808" max="13052" width="9.1796875" style="33"/>
    <col min="13053" max="13053" width="8.7265625" style="33" customWidth="1"/>
    <col min="13054" max="13054" width="9.81640625" style="33" customWidth="1"/>
    <col min="13055" max="13055" width="14.453125" style="33" customWidth="1"/>
    <col min="13056" max="13056" width="7.26953125" style="33" customWidth="1"/>
    <col min="13057" max="13057" width="5.54296875" style="33" customWidth="1"/>
    <col min="13058" max="13058" width="9" style="33" customWidth="1"/>
    <col min="13059" max="13060" width="9.81640625" style="33" customWidth="1"/>
    <col min="13061" max="13061" width="11.1796875" style="33" customWidth="1"/>
    <col min="13062" max="13062" width="2.81640625" style="33" customWidth="1"/>
    <col min="13063" max="13063" width="3.54296875" style="33" customWidth="1"/>
    <col min="13064" max="13308" width="9.1796875" style="33"/>
    <col min="13309" max="13309" width="8.7265625" style="33" customWidth="1"/>
    <col min="13310" max="13310" width="9.81640625" style="33" customWidth="1"/>
    <col min="13311" max="13311" width="14.453125" style="33" customWidth="1"/>
    <col min="13312" max="13312" width="7.26953125" style="33" customWidth="1"/>
    <col min="13313" max="13313" width="5.54296875" style="33" customWidth="1"/>
    <col min="13314" max="13314" width="9" style="33" customWidth="1"/>
    <col min="13315" max="13316" width="9.81640625" style="33" customWidth="1"/>
    <col min="13317" max="13317" width="11.1796875" style="33" customWidth="1"/>
    <col min="13318" max="13318" width="2.81640625" style="33" customWidth="1"/>
    <col min="13319" max="13319" width="3.54296875" style="33" customWidth="1"/>
    <col min="13320" max="13564" width="9.1796875" style="33"/>
    <col min="13565" max="13565" width="8.7265625" style="33" customWidth="1"/>
    <col min="13566" max="13566" width="9.81640625" style="33" customWidth="1"/>
    <col min="13567" max="13567" width="14.453125" style="33" customWidth="1"/>
    <col min="13568" max="13568" width="7.26953125" style="33" customWidth="1"/>
    <col min="13569" max="13569" width="5.54296875" style="33" customWidth="1"/>
    <col min="13570" max="13570" width="9" style="33" customWidth="1"/>
    <col min="13571" max="13572" width="9.81640625" style="33" customWidth="1"/>
    <col min="13573" max="13573" width="11.1796875" style="33" customWidth="1"/>
    <col min="13574" max="13574" width="2.81640625" style="33" customWidth="1"/>
    <col min="13575" max="13575" width="3.54296875" style="33" customWidth="1"/>
    <col min="13576" max="13820" width="9.1796875" style="33"/>
    <col min="13821" max="13821" width="8.7265625" style="33" customWidth="1"/>
    <col min="13822" max="13822" width="9.81640625" style="33" customWidth="1"/>
    <col min="13823" max="13823" width="14.453125" style="33" customWidth="1"/>
    <col min="13824" max="13824" width="7.26953125" style="33" customWidth="1"/>
    <col min="13825" max="13825" width="5.54296875" style="33" customWidth="1"/>
    <col min="13826" max="13826" width="9" style="33" customWidth="1"/>
    <col min="13827" max="13828" width="9.81640625" style="33" customWidth="1"/>
    <col min="13829" max="13829" width="11.1796875" style="33" customWidth="1"/>
    <col min="13830" max="13830" width="2.81640625" style="33" customWidth="1"/>
    <col min="13831" max="13831" width="3.54296875" style="33" customWidth="1"/>
    <col min="13832" max="14076" width="9.1796875" style="33"/>
    <col min="14077" max="14077" width="8.7265625" style="33" customWidth="1"/>
    <col min="14078" max="14078" width="9.81640625" style="33" customWidth="1"/>
    <col min="14079" max="14079" width="14.453125" style="33" customWidth="1"/>
    <col min="14080" max="14080" width="7.26953125" style="33" customWidth="1"/>
    <col min="14081" max="14081" width="5.54296875" style="33" customWidth="1"/>
    <col min="14082" max="14082" width="9" style="33" customWidth="1"/>
    <col min="14083" max="14084" width="9.81640625" style="33" customWidth="1"/>
    <col min="14085" max="14085" width="11.1796875" style="33" customWidth="1"/>
    <col min="14086" max="14086" width="2.81640625" style="33" customWidth="1"/>
    <col min="14087" max="14087" width="3.54296875" style="33" customWidth="1"/>
    <col min="14088" max="14332" width="9.1796875" style="33"/>
    <col min="14333" max="14333" width="8.7265625" style="33" customWidth="1"/>
    <col min="14334" max="14334" width="9.81640625" style="33" customWidth="1"/>
    <col min="14335" max="14335" width="14.453125" style="33" customWidth="1"/>
    <col min="14336" max="14336" width="7.26953125" style="33" customWidth="1"/>
    <col min="14337" max="14337" width="5.54296875" style="33" customWidth="1"/>
    <col min="14338" max="14338" width="9" style="33" customWidth="1"/>
    <col min="14339" max="14340" width="9.81640625" style="33" customWidth="1"/>
    <col min="14341" max="14341" width="11.1796875" style="33" customWidth="1"/>
    <col min="14342" max="14342" width="2.81640625" style="33" customWidth="1"/>
    <col min="14343" max="14343" width="3.54296875" style="33" customWidth="1"/>
    <col min="14344" max="14588" width="9.1796875" style="33"/>
    <col min="14589" max="14589" width="8.7265625" style="33" customWidth="1"/>
    <col min="14590" max="14590" width="9.81640625" style="33" customWidth="1"/>
    <col min="14591" max="14591" width="14.453125" style="33" customWidth="1"/>
    <col min="14592" max="14592" width="7.26953125" style="33" customWidth="1"/>
    <col min="14593" max="14593" width="5.54296875" style="33" customWidth="1"/>
    <col min="14594" max="14594" width="9" style="33" customWidth="1"/>
    <col min="14595" max="14596" width="9.81640625" style="33" customWidth="1"/>
    <col min="14597" max="14597" width="11.1796875" style="33" customWidth="1"/>
    <col min="14598" max="14598" width="2.81640625" style="33" customWidth="1"/>
    <col min="14599" max="14599" width="3.54296875" style="33" customWidth="1"/>
    <col min="14600" max="14844" width="9.1796875" style="33"/>
    <col min="14845" max="14845" width="8.7265625" style="33" customWidth="1"/>
    <col min="14846" max="14846" width="9.81640625" style="33" customWidth="1"/>
    <col min="14847" max="14847" width="14.453125" style="33" customWidth="1"/>
    <col min="14848" max="14848" width="7.26953125" style="33" customWidth="1"/>
    <col min="14849" max="14849" width="5.54296875" style="33" customWidth="1"/>
    <col min="14850" max="14850" width="9" style="33" customWidth="1"/>
    <col min="14851" max="14852" width="9.81640625" style="33" customWidth="1"/>
    <col min="14853" max="14853" width="11.1796875" style="33" customWidth="1"/>
    <col min="14854" max="14854" width="2.81640625" style="33" customWidth="1"/>
    <col min="14855" max="14855" width="3.54296875" style="33" customWidth="1"/>
    <col min="14856" max="15100" width="9.1796875" style="33"/>
    <col min="15101" max="15101" width="8.7265625" style="33" customWidth="1"/>
    <col min="15102" max="15102" width="9.81640625" style="33" customWidth="1"/>
    <col min="15103" max="15103" width="14.453125" style="33" customWidth="1"/>
    <col min="15104" max="15104" width="7.26953125" style="33" customWidth="1"/>
    <col min="15105" max="15105" width="5.54296875" style="33" customWidth="1"/>
    <col min="15106" max="15106" width="9" style="33" customWidth="1"/>
    <col min="15107" max="15108" width="9.81640625" style="33" customWidth="1"/>
    <col min="15109" max="15109" width="11.1796875" style="33" customWidth="1"/>
    <col min="15110" max="15110" width="2.81640625" style="33" customWidth="1"/>
    <col min="15111" max="15111" width="3.54296875" style="33" customWidth="1"/>
    <col min="15112" max="15356" width="9.1796875" style="33"/>
    <col min="15357" max="15357" width="8.7265625" style="33" customWidth="1"/>
    <col min="15358" max="15358" width="9.81640625" style="33" customWidth="1"/>
    <col min="15359" max="15359" width="14.453125" style="33" customWidth="1"/>
    <col min="15360" max="15360" width="7.26953125" style="33" customWidth="1"/>
    <col min="15361" max="15361" width="5.54296875" style="33" customWidth="1"/>
    <col min="15362" max="15362" width="9" style="33" customWidth="1"/>
    <col min="15363" max="15364" width="9.81640625" style="33" customWidth="1"/>
    <col min="15365" max="15365" width="11.1796875" style="33" customWidth="1"/>
    <col min="15366" max="15366" width="2.81640625" style="33" customWidth="1"/>
    <col min="15367" max="15367" width="3.54296875" style="33" customWidth="1"/>
    <col min="15368" max="15612" width="9.1796875" style="33"/>
    <col min="15613" max="15613" width="8.7265625" style="33" customWidth="1"/>
    <col min="15614" max="15614" width="9.81640625" style="33" customWidth="1"/>
    <col min="15615" max="15615" width="14.453125" style="33" customWidth="1"/>
    <col min="15616" max="15616" width="7.26953125" style="33" customWidth="1"/>
    <col min="15617" max="15617" width="5.54296875" style="33" customWidth="1"/>
    <col min="15618" max="15618" width="9" style="33" customWidth="1"/>
    <col min="15619" max="15620" width="9.81640625" style="33" customWidth="1"/>
    <col min="15621" max="15621" width="11.1796875" style="33" customWidth="1"/>
    <col min="15622" max="15622" width="2.81640625" style="33" customWidth="1"/>
    <col min="15623" max="15623" width="3.54296875" style="33" customWidth="1"/>
    <col min="15624" max="15868" width="9.1796875" style="33"/>
    <col min="15869" max="15869" width="8.7265625" style="33" customWidth="1"/>
    <col min="15870" max="15870" width="9.81640625" style="33" customWidth="1"/>
    <col min="15871" max="15871" width="14.453125" style="33" customWidth="1"/>
    <col min="15872" max="15872" width="7.26953125" style="33" customWidth="1"/>
    <col min="15873" max="15873" width="5.54296875" style="33" customWidth="1"/>
    <col min="15874" max="15874" width="9" style="33" customWidth="1"/>
    <col min="15875" max="15876" width="9.81640625" style="33" customWidth="1"/>
    <col min="15877" max="15877" width="11.1796875" style="33" customWidth="1"/>
    <col min="15878" max="15878" width="2.81640625" style="33" customWidth="1"/>
    <col min="15879" max="15879" width="3.54296875" style="33" customWidth="1"/>
    <col min="15880" max="16124" width="9.1796875" style="33"/>
    <col min="16125" max="16125" width="8.7265625" style="33" customWidth="1"/>
    <col min="16126" max="16126" width="9.81640625" style="33" customWidth="1"/>
    <col min="16127" max="16127" width="14.453125" style="33" customWidth="1"/>
    <col min="16128" max="16128" width="7.26953125" style="33" customWidth="1"/>
    <col min="16129" max="16129" width="5.54296875" style="33" customWidth="1"/>
    <col min="16130" max="16130" width="9" style="33" customWidth="1"/>
    <col min="16131" max="16132" width="9.81640625" style="33" customWidth="1"/>
    <col min="16133" max="16133" width="11.1796875" style="33" customWidth="1"/>
    <col min="16134" max="16134" width="2.81640625" style="33" customWidth="1"/>
    <col min="16135" max="16135" width="3.54296875" style="33" customWidth="1"/>
    <col min="16136" max="16384" width="9.1796875" style="33"/>
  </cols>
  <sheetData>
    <row r="1" spans="1:8" ht="46.5" customHeight="1" x14ac:dyDescent="0.35">
      <c r="A1" s="95" t="s">
        <v>227</v>
      </c>
      <c r="B1" s="95"/>
      <c r="C1" s="95"/>
      <c r="D1" s="95"/>
      <c r="E1" s="95"/>
      <c r="F1" s="95"/>
      <c r="G1" s="95"/>
      <c r="H1" s="95"/>
    </row>
    <row r="2" spans="1:8" ht="16.5" customHeight="1" x14ac:dyDescent="0.35">
      <c r="A2" s="77" t="s">
        <v>0</v>
      </c>
      <c r="B2" s="77"/>
      <c r="C2" s="77"/>
      <c r="D2" s="77"/>
      <c r="E2" s="77"/>
      <c r="F2" s="77"/>
      <c r="G2" s="77"/>
      <c r="H2" s="77"/>
    </row>
    <row r="3" spans="1:8" x14ac:dyDescent="0.35">
      <c r="A3" s="65" t="s">
        <v>1</v>
      </c>
      <c r="B3" s="65"/>
      <c r="C3" s="65"/>
      <c r="D3" s="65"/>
      <c r="E3" s="96" t="str">
        <f ca="1">TEXT(TODAY(),"DD/MM/YYYY")</f>
        <v>13/09/2025</v>
      </c>
      <c r="F3" s="96"/>
      <c r="G3" s="96"/>
      <c r="H3" s="96"/>
    </row>
    <row r="4" spans="1:8" ht="15" customHeight="1" x14ac:dyDescent="0.35">
      <c r="A4" s="65" t="s">
        <v>2</v>
      </c>
      <c r="B4" s="65"/>
      <c r="C4" s="65"/>
      <c r="D4" s="65"/>
      <c r="E4" s="97" t="s">
        <v>150</v>
      </c>
      <c r="F4" s="97"/>
      <c r="G4" s="97"/>
      <c r="H4" s="97"/>
    </row>
    <row r="5" spans="1:8" x14ac:dyDescent="0.35">
      <c r="A5" s="65" t="s">
        <v>3</v>
      </c>
      <c r="B5" s="65"/>
      <c r="C5" s="65"/>
      <c r="D5" s="65"/>
      <c r="E5" s="94">
        <v>45906</v>
      </c>
      <c r="F5" s="94"/>
      <c r="G5" s="94"/>
      <c r="H5" s="94"/>
    </row>
    <row r="6" spans="1:8" ht="16.5" customHeight="1" x14ac:dyDescent="0.35">
      <c r="A6" s="65" t="s">
        <v>4</v>
      </c>
      <c r="B6" s="65"/>
      <c r="C6" s="65"/>
      <c r="D6" s="65"/>
      <c r="E6" s="72" t="s">
        <v>151</v>
      </c>
      <c r="F6" s="72"/>
      <c r="G6" s="72"/>
      <c r="H6" s="72"/>
    </row>
    <row r="7" spans="1:8" ht="15" customHeight="1" x14ac:dyDescent="0.35">
      <c r="A7" s="65" t="s">
        <v>5</v>
      </c>
      <c r="B7" s="65"/>
      <c r="C7" s="65"/>
      <c r="D7" s="65"/>
      <c r="E7" s="72" t="str">
        <f>E6</f>
        <v>M/s.Swastik Enterprises</v>
      </c>
      <c r="F7" s="72"/>
      <c r="G7" s="72"/>
      <c r="H7" s="72"/>
    </row>
    <row r="8" spans="1:8" x14ac:dyDescent="0.35">
      <c r="A8" s="65" t="s">
        <v>6</v>
      </c>
      <c r="B8" s="65"/>
      <c r="C8" s="65"/>
      <c r="D8" s="65"/>
      <c r="E8" s="86" t="s">
        <v>152</v>
      </c>
      <c r="F8" s="86"/>
      <c r="G8" s="86"/>
      <c r="H8" s="86"/>
    </row>
    <row r="9" spans="1:8" x14ac:dyDescent="0.35">
      <c r="A9" s="65" t="s">
        <v>231</v>
      </c>
      <c r="B9" s="65"/>
      <c r="C9" s="65"/>
      <c r="D9" s="65"/>
      <c r="E9" s="65">
        <v>9960253099</v>
      </c>
      <c r="F9" s="65"/>
      <c r="G9" s="65"/>
      <c r="H9" s="65"/>
    </row>
    <row r="10" spans="1:8" x14ac:dyDescent="0.35">
      <c r="A10" s="73" t="s">
        <v>7</v>
      </c>
      <c r="B10" s="73"/>
      <c r="C10" s="73"/>
      <c r="D10" s="73"/>
      <c r="E10" s="73" t="s">
        <v>224</v>
      </c>
      <c r="F10" s="73"/>
      <c r="G10" s="73"/>
      <c r="H10" s="73"/>
    </row>
    <row r="11" spans="1:8" x14ac:dyDescent="0.35">
      <c r="A11" s="73" t="s">
        <v>8</v>
      </c>
      <c r="B11" s="73"/>
      <c r="C11" s="73"/>
      <c r="D11" s="73"/>
      <c r="E11" s="74" t="s">
        <v>192</v>
      </c>
      <c r="F11" s="74"/>
      <c r="G11" s="74"/>
      <c r="H11" s="74"/>
    </row>
    <row r="12" spans="1:8" ht="31.9" customHeight="1" x14ac:dyDescent="0.35">
      <c r="A12" s="73" t="s">
        <v>153</v>
      </c>
      <c r="B12" s="73"/>
      <c r="C12" s="73"/>
      <c r="D12" s="73"/>
      <c r="E12" s="74" t="s">
        <v>154</v>
      </c>
      <c r="F12" s="74"/>
      <c r="G12" s="74"/>
      <c r="H12" s="74"/>
    </row>
    <row r="13" spans="1:8" ht="34.5" customHeight="1" x14ac:dyDescent="0.35">
      <c r="A13" s="74" t="s">
        <v>9</v>
      </c>
      <c r="B13" s="74"/>
      <c r="C13" s="74" t="str">
        <f>CONCATENATE((IF(OR(E8="",E8="NA"),"",E8)),", ",(IF(OR(A14="",A14="NA"),"",A14)),".",(IF(OR(C14="",C14="NA"),"",C14)),", ",(IF(OR(C15="",C15="NA"),"",C15)),", ",(IF(OR(G15="",G15="NA"),"",G15)),", ",(IF(OR(C16="",C16="NA"),"",C16)),", ",(IF(OR(C17="",C17="NA"),"",C17)),", ",(IF(OR(G16="",G16="NA"),"",G16))," - ",(IF(OR(G17="",G17="NA"),"",G17)),".")</f>
        <v>Parvati Darshan Apartment, Gut No.108, 111, 112, 113, 115, 116 &amp; 118, Tata Housing Road, Betegaon, Boisar, Palghar, Palghar - 401501.</v>
      </c>
      <c r="D13" s="74"/>
      <c r="E13" s="74"/>
      <c r="F13" s="74"/>
      <c r="G13" s="74"/>
      <c r="H13" s="74"/>
    </row>
    <row r="14" spans="1:8" ht="15.75" customHeight="1" x14ac:dyDescent="0.35">
      <c r="A14" s="74" t="s">
        <v>193</v>
      </c>
      <c r="B14" s="74"/>
      <c r="C14" s="74" t="s">
        <v>155</v>
      </c>
      <c r="D14" s="74"/>
      <c r="E14" s="74"/>
      <c r="F14" s="74"/>
      <c r="G14" s="74"/>
      <c r="H14" s="74"/>
    </row>
    <row r="15" spans="1:8" ht="15.75" customHeight="1" x14ac:dyDescent="0.35">
      <c r="A15" s="74" t="s">
        <v>10</v>
      </c>
      <c r="B15" s="74"/>
      <c r="C15" s="73" t="s">
        <v>160</v>
      </c>
      <c r="D15" s="73"/>
      <c r="E15" s="74" t="s">
        <v>105</v>
      </c>
      <c r="F15" s="74"/>
      <c r="G15" s="74" t="s">
        <v>156</v>
      </c>
      <c r="H15" s="74"/>
    </row>
    <row r="16" spans="1:8" x14ac:dyDescent="0.35">
      <c r="A16" s="73" t="s">
        <v>12</v>
      </c>
      <c r="B16" s="73"/>
      <c r="C16" s="74" t="s">
        <v>159</v>
      </c>
      <c r="D16" s="74"/>
      <c r="E16" s="74" t="s">
        <v>11</v>
      </c>
      <c r="F16" s="74"/>
      <c r="G16" s="98" t="s">
        <v>157</v>
      </c>
      <c r="H16" s="98"/>
    </row>
    <row r="17" spans="1:8" x14ac:dyDescent="0.35">
      <c r="A17" s="73" t="s">
        <v>106</v>
      </c>
      <c r="B17" s="73"/>
      <c r="C17" s="74" t="s">
        <v>157</v>
      </c>
      <c r="D17" s="74"/>
      <c r="E17" s="74" t="s">
        <v>13</v>
      </c>
      <c r="F17" s="74"/>
      <c r="G17" s="74">
        <v>401501</v>
      </c>
      <c r="H17" s="74"/>
    </row>
    <row r="18" spans="1:8" ht="32.25" customHeight="1" x14ac:dyDescent="0.35">
      <c r="A18" s="73" t="s">
        <v>14</v>
      </c>
      <c r="B18" s="73"/>
      <c r="C18" s="74" t="s">
        <v>161</v>
      </c>
      <c r="D18" s="74"/>
      <c r="E18" s="74" t="s">
        <v>15</v>
      </c>
      <c r="F18" s="74"/>
      <c r="G18" s="74" t="s">
        <v>158</v>
      </c>
      <c r="H18" s="74"/>
    </row>
    <row r="19" spans="1:8" ht="15" customHeight="1" x14ac:dyDescent="0.35">
      <c r="A19" s="72" t="s">
        <v>112</v>
      </c>
      <c r="B19" s="72"/>
      <c r="C19" s="72"/>
      <c r="D19" s="72"/>
      <c r="E19" s="73" t="s">
        <v>16</v>
      </c>
      <c r="F19" s="73"/>
      <c r="G19" s="73"/>
      <c r="H19" s="73"/>
    </row>
    <row r="20" spans="1:8" ht="18.75" customHeight="1" x14ac:dyDescent="0.35">
      <c r="A20" s="72"/>
      <c r="B20" s="72"/>
      <c r="C20" s="72"/>
      <c r="D20" s="72"/>
      <c r="E20" s="73"/>
      <c r="F20" s="73"/>
      <c r="G20" s="73"/>
      <c r="H20" s="73"/>
    </row>
    <row r="21" spans="1:8" ht="15" customHeight="1" x14ac:dyDescent="0.35">
      <c r="A21" s="72" t="s">
        <v>17</v>
      </c>
      <c r="B21" s="72"/>
      <c r="C21" s="72"/>
      <c r="D21" s="72"/>
      <c r="E21" s="74" t="s">
        <v>18</v>
      </c>
      <c r="F21" s="74"/>
      <c r="G21" s="74"/>
      <c r="H21" s="74"/>
    </row>
    <row r="22" spans="1:8" ht="15" customHeight="1" x14ac:dyDescent="0.35">
      <c r="A22" s="65" t="s">
        <v>19</v>
      </c>
      <c r="B22" s="65"/>
      <c r="C22" s="65"/>
      <c r="D22" s="65"/>
      <c r="E22" s="74" t="s">
        <v>162</v>
      </c>
      <c r="F22" s="74"/>
      <c r="G22" s="74"/>
      <c r="H22" s="74"/>
    </row>
    <row r="23" spans="1:8" x14ac:dyDescent="0.35">
      <c r="A23" s="65" t="s">
        <v>20</v>
      </c>
      <c r="B23" s="65"/>
      <c r="C23" s="65"/>
      <c r="D23" s="65"/>
      <c r="E23" s="74" t="s">
        <v>21</v>
      </c>
      <c r="F23" s="74"/>
      <c r="G23" s="74"/>
      <c r="H23" s="74"/>
    </row>
    <row r="24" spans="1:8" x14ac:dyDescent="0.35">
      <c r="A24" s="65" t="s">
        <v>22</v>
      </c>
      <c r="B24" s="65"/>
      <c r="C24" s="65"/>
      <c r="D24" s="65"/>
      <c r="E24" s="74" t="s">
        <v>163</v>
      </c>
      <c r="F24" s="74"/>
      <c r="G24" s="74"/>
      <c r="H24" s="74"/>
    </row>
    <row r="25" spans="1:8" x14ac:dyDescent="0.35">
      <c r="A25" s="65" t="s">
        <v>23</v>
      </c>
      <c r="B25" s="65"/>
      <c r="C25" s="65"/>
      <c r="D25" s="65"/>
      <c r="E25" s="74" t="s">
        <v>24</v>
      </c>
      <c r="F25" s="74"/>
      <c r="G25" s="74"/>
      <c r="H25" s="74"/>
    </row>
    <row r="26" spans="1:8" x14ac:dyDescent="0.35">
      <c r="A26" s="65" t="s">
        <v>119</v>
      </c>
      <c r="B26" s="65"/>
      <c r="C26" s="65"/>
      <c r="D26" s="65"/>
      <c r="E26" s="74" t="s">
        <v>120</v>
      </c>
      <c r="F26" s="74"/>
      <c r="G26" s="74"/>
      <c r="H26" s="74"/>
    </row>
    <row r="27" spans="1:8" ht="15" customHeight="1" x14ac:dyDescent="0.35">
      <c r="A27" s="72" t="s">
        <v>33</v>
      </c>
      <c r="B27" s="72"/>
      <c r="C27" s="72"/>
      <c r="D27" s="72"/>
      <c r="E27" s="97" t="s">
        <v>116</v>
      </c>
      <c r="F27" s="97"/>
      <c r="G27" s="97"/>
      <c r="H27" s="97"/>
    </row>
    <row r="28" spans="1:8" x14ac:dyDescent="0.35">
      <c r="A28" s="72" t="s">
        <v>132</v>
      </c>
      <c r="B28" s="72"/>
      <c r="C28" s="72"/>
      <c r="D28" s="72"/>
      <c r="E28" s="72" t="s">
        <v>34</v>
      </c>
      <c r="F28" s="72"/>
      <c r="G28" s="72"/>
      <c r="H28" s="72"/>
    </row>
    <row r="29" spans="1:8" s="34" customFormat="1" x14ac:dyDescent="0.35">
      <c r="A29" s="108" t="s">
        <v>133</v>
      </c>
      <c r="B29" s="108"/>
      <c r="C29" s="103" t="s">
        <v>29</v>
      </c>
      <c r="D29" s="103"/>
      <c r="E29" s="103"/>
      <c r="F29" s="103" t="s">
        <v>31</v>
      </c>
      <c r="G29" s="103"/>
      <c r="H29" s="103"/>
    </row>
    <row r="30" spans="1:8" s="34" customFormat="1" x14ac:dyDescent="0.35">
      <c r="A30" s="100" t="s">
        <v>25</v>
      </c>
      <c r="B30" s="100" t="s">
        <v>30</v>
      </c>
      <c r="C30" s="102" t="s">
        <v>30</v>
      </c>
      <c r="D30" s="102"/>
      <c r="E30" s="102"/>
      <c r="F30" s="102" t="s">
        <v>164</v>
      </c>
      <c r="G30" s="102"/>
      <c r="H30" s="102"/>
    </row>
    <row r="31" spans="1:8" x14ac:dyDescent="0.35">
      <c r="A31" s="100" t="s">
        <v>26</v>
      </c>
      <c r="B31" s="100" t="s">
        <v>30</v>
      </c>
      <c r="C31" s="102" t="s">
        <v>30</v>
      </c>
      <c r="D31" s="102"/>
      <c r="E31" s="102"/>
      <c r="F31" s="102" t="s">
        <v>165</v>
      </c>
      <c r="G31" s="102"/>
      <c r="H31" s="102"/>
    </row>
    <row r="32" spans="1:8" s="34" customFormat="1" x14ac:dyDescent="0.35">
      <c r="A32" s="100" t="s">
        <v>28</v>
      </c>
      <c r="B32" s="100" t="s">
        <v>30</v>
      </c>
      <c r="C32" s="102" t="s">
        <v>30</v>
      </c>
      <c r="D32" s="102"/>
      <c r="E32" s="102"/>
      <c r="F32" s="102" t="s">
        <v>164</v>
      </c>
      <c r="G32" s="102"/>
      <c r="H32" s="102"/>
    </row>
    <row r="33" spans="1:8" x14ac:dyDescent="0.35">
      <c r="A33" s="100" t="s">
        <v>27</v>
      </c>
      <c r="B33" s="100" t="s">
        <v>30</v>
      </c>
      <c r="C33" s="102" t="s">
        <v>30</v>
      </c>
      <c r="D33" s="102"/>
      <c r="E33" s="102"/>
      <c r="F33" s="102" t="s">
        <v>10</v>
      </c>
      <c r="G33" s="102"/>
      <c r="H33" s="102"/>
    </row>
    <row r="34" spans="1:8" x14ac:dyDescent="0.35">
      <c r="A34" s="65" t="s">
        <v>32</v>
      </c>
      <c r="B34" s="65"/>
      <c r="C34" s="65"/>
      <c r="D34" s="65"/>
      <c r="E34" s="65"/>
      <c r="F34" s="65"/>
      <c r="G34" s="65"/>
      <c r="H34" s="65"/>
    </row>
    <row r="35" spans="1:8" ht="15.75" customHeight="1" x14ac:dyDescent="0.35">
      <c r="A35" s="65" t="s">
        <v>229</v>
      </c>
      <c r="B35" s="65"/>
      <c r="C35" s="132" t="s">
        <v>230</v>
      </c>
      <c r="D35" s="132"/>
      <c r="E35" s="132"/>
      <c r="F35" s="132"/>
      <c r="G35" s="132"/>
      <c r="H35" s="132"/>
    </row>
    <row r="36" spans="1:8" ht="15.75" customHeight="1" x14ac:dyDescent="0.35">
      <c r="A36" s="65" t="s">
        <v>225</v>
      </c>
      <c r="B36" s="65"/>
      <c r="C36" s="133" t="s">
        <v>226</v>
      </c>
      <c r="D36" s="134"/>
      <c r="E36" s="134"/>
      <c r="F36" s="134"/>
      <c r="G36" s="134"/>
      <c r="H36" s="134"/>
    </row>
    <row r="37" spans="1:8" x14ac:dyDescent="0.35">
      <c r="A37" s="86" t="s">
        <v>35</v>
      </c>
      <c r="B37" s="86"/>
      <c r="C37" s="86"/>
      <c r="D37" s="86"/>
      <c r="E37" s="86"/>
      <c r="F37" s="86"/>
      <c r="G37" s="86"/>
      <c r="H37" s="86"/>
    </row>
    <row r="38" spans="1:8" x14ac:dyDescent="0.35">
      <c r="A38" s="65" t="s">
        <v>36</v>
      </c>
      <c r="B38" s="65"/>
      <c r="C38" s="65"/>
      <c r="D38" s="65"/>
      <c r="E38" s="101">
        <v>119390.77</v>
      </c>
      <c r="F38" s="101"/>
      <c r="G38" s="101"/>
      <c r="H38" s="101"/>
    </row>
    <row r="39" spans="1:8" x14ac:dyDescent="0.35">
      <c r="A39" s="65" t="s">
        <v>37</v>
      </c>
      <c r="B39" s="65"/>
      <c r="C39" s="65"/>
      <c r="D39" s="65"/>
      <c r="E39" s="99">
        <v>0.9</v>
      </c>
      <c r="F39" s="99"/>
      <c r="G39" s="99"/>
      <c r="H39" s="99"/>
    </row>
    <row r="40" spans="1:8" x14ac:dyDescent="0.35">
      <c r="A40" s="65" t="s">
        <v>38</v>
      </c>
      <c r="B40" s="65"/>
      <c r="C40" s="65"/>
      <c r="D40" s="65"/>
      <c r="E40" s="99">
        <f>E42/E38-E39</f>
        <v>5.8605870453809494E-5</v>
      </c>
      <c r="F40" s="99"/>
      <c r="G40" s="99"/>
      <c r="H40" s="99"/>
    </row>
    <row r="41" spans="1:8" x14ac:dyDescent="0.35">
      <c r="A41" s="65" t="s">
        <v>39</v>
      </c>
      <c r="B41" s="65"/>
      <c r="C41" s="65"/>
      <c r="D41" s="65"/>
      <c r="E41" s="99">
        <f>E39+E40</f>
        <v>0.90005860587045383</v>
      </c>
      <c r="F41" s="99"/>
      <c r="G41" s="99"/>
      <c r="H41" s="99"/>
    </row>
    <row r="42" spans="1:8" x14ac:dyDescent="0.35">
      <c r="A42" s="65" t="s">
        <v>131</v>
      </c>
      <c r="B42" s="65"/>
      <c r="C42" s="65"/>
      <c r="D42" s="65"/>
      <c r="E42" s="112">
        <v>107458.69</v>
      </c>
      <c r="F42" s="112"/>
      <c r="G42" s="112"/>
      <c r="H42" s="112"/>
    </row>
    <row r="43" spans="1:8" x14ac:dyDescent="0.35">
      <c r="A43" s="73" t="s">
        <v>40</v>
      </c>
      <c r="B43" s="73"/>
      <c r="C43" s="73"/>
      <c r="D43" s="73"/>
      <c r="E43" s="73" t="s">
        <v>180</v>
      </c>
      <c r="F43" s="73"/>
      <c r="G43" s="73"/>
      <c r="H43" s="73"/>
    </row>
    <row r="44" spans="1:8" x14ac:dyDescent="0.35">
      <c r="A44" s="86" t="s">
        <v>41</v>
      </c>
      <c r="B44" s="86"/>
      <c r="C44" s="86"/>
      <c r="D44" s="86"/>
      <c r="E44" s="86"/>
      <c r="F44" s="86"/>
      <c r="G44" s="86"/>
      <c r="H44" s="86"/>
    </row>
    <row r="45" spans="1:8" x14ac:dyDescent="0.35">
      <c r="A45" s="72" t="s">
        <v>42</v>
      </c>
      <c r="B45" s="72"/>
      <c r="C45" s="74" t="s">
        <v>166</v>
      </c>
      <c r="D45" s="74"/>
      <c r="E45" s="74"/>
      <c r="F45" s="27" t="s">
        <v>43</v>
      </c>
      <c r="G45" s="74" t="s">
        <v>167</v>
      </c>
      <c r="H45" s="74"/>
    </row>
    <row r="46" spans="1:8" x14ac:dyDescent="0.35">
      <c r="A46" s="72" t="s">
        <v>44</v>
      </c>
      <c r="B46" s="72"/>
      <c r="C46" s="74" t="str">
        <f>C45</f>
        <v>JK/PZP/GP/PD/405</v>
      </c>
      <c r="D46" s="74"/>
      <c r="E46" s="74"/>
      <c r="F46" s="27" t="s">
        <v>43</v>
      </c>
      <c r="G46" s="74" t="str">
        <f>G45</f>
        <v>26/06/2018.</v>
      </c>
      <c r="H46" s="74"/>
    </row>
    <row r="47" spans="1:8" s="36" customFormat="1" x14ac:dyDescent="0.35">
      <c r="A47" s="74" t="s">
        <v>45</v>
      </c>
      <c r="B47" s="74"/>
      <c r="C47" s="74" t="str">
        <f>C46</f>
        <v>JK/PZP/GP/PD/405</v>
      </c>
      <c r="D47" s="73"/>
      <c r="E47" s="73"/>
      <c r="F47" s="35" t="s">
        <v>43</v>
      </c>
      <c r="G47" s="73" t="str">
        <f>G46</f>
        <v>26/06/2018.</v>
      </c>
      <c r="H47" s="73"/>
    </row>
    <row r="48" spans="1:8" s="36" customFormat="1" ht="32.25" customHeight="1" x14ac:dyDescent="0.35">
      <c r="A48" s="74"/>
      <c r="B48" s="74"/>
      <c r="C48" s="113" t="s">
        <v>222</v>
      </c>
      <c r="D48" s="114"/>
      <c r="E48" s="114"/>
      <c r="F48" s="114"/>
      <c r="G48" s="114"/>
      <c r="H48" s="115"/>
    </row>
    <row r="49" spans="1:12" x14ac:dyDescent="0.35">
      <c r="A49" s="111" t="s">
        <v>46</v>
      </c>
      <c r="B49" s="111"/>
      <c r="C49" s="88" t="s">
        <v>148</v>
      </c>
      <c r="D49" s="87"/>
      <c r="E49" s="87" t="s">
        <v>47</v>
      </c>
      <c r="F49" s="29" t="s">
        <v>43</v>
      </c>
      <c r="G49" s="109" t="s">
        <v>30</v>
      </c>
      <c r="H49" s="110"/>
    </row>
    <row r="50" spans="1:12" x14ac:dyDescent="0.35">
      <c r="A50" s="117" t="s">
        <v>49</v>
      </c>
      <c r="B50" s="117"/>
      <c r="C50" s="117"/>
      <c r="D50" s="117"/>
      <c r="E50" s="117"/>
      <c r="F50" s="117"/>
      <c r="G50" s="117"/>
      <c r="H50" s="117"/>
    </row>
    <row r="51" spans="1:12" x14ac:dyDescent="0.35">
      <c r="A51" s="72" t="s">
        <v>130</v>
      </c>
      <c r="B51" s="72"/>
      <c r="C51" s="72"/>
      <c r="D51" s="65">
        <v>29663.19</v>
      </c>
      <c r="E51" s="65"/>
      <c r="F51" s="65"/>
      <c r="G51" s="65"/>
      <c r="H51" s="65"/>
    </row>
    <row r="52" spans="1:12" x14ac:dyDescent="0.35">
      <c r="A52" s="74" t="s">
        <v>50</v>
      </c>
      <c r="B52" s="73"/>
      <c r="C52" s="73"/>
      <c r="D52" s="73" t="s">
        <v>179</v>
      </c>
      <c r="E52" s="73"/>
      <c r="F52" s="73"/>
      <c r="G52" s="73"/>
      <c r="H52" s="73"/>
    </row>
    <row r="53" spans="1:12" x14ac:dyDescent="0.35">
      <c r="A53" s="74" t="s">
        <v>51</v>
      </c>
      <c r="B53" s="73"/>
      <c r="C53" s="73"/>
      <c r="D53" s="74" t="s">
        <v>223</v>
      </c>
      <c r="E53" s="74"/>
      <c r="F53" s="74"/>
      <c r="G53" s="74"/>
      <c r="H53" s="74"/>
    </row>
    <row r="54" spans="1:12" x14ac:dyDescent="0.35">
      <c r="A54" s="74" t="s">
        <v>128</v>
      </c>
      <c r="B54" s="73"/>
      <c r="C54" s="73"/>
      <c r="D54" s="74" t="str">
        <f>D53</f>
        <v>Sector III Building No.3 Wing A(Type C4) = G + 1st to 4th Floor</v>
      </c>
      <c r="E54" s="74"/>
      <c r="F54" s="74"/>
      <c r="G54" s="74"/>
      <c r="H54" s="74"/>
    </row>
    <row r="55" spans="1:12" ht="15.75" customHeight="1" x14ac:dyDescent="0.35">
      <c r="A55" s="73" t="s">
        <v>48</v>
      </c>
      <c r="B55" s="73"/>
      <c r="C55" s="73"/>
      <c r="D55" s="74" t="s">
        <v>228</v>
      </c>
      <c r="E55" s="74"/>
      <c r="F55" s="74"/>
      <c r="G55" s="74"/>
      <c r="H55" s="74"/>
    </row>
    <row r="56" spans="1:12" ht="15.75" customHeight="1" x14ac:dyDescent="0.35">
      <c r="A56" s="73" t="s">
        <v>125</v>
      </c>
      <c r="B56" s="73"/>
      <c r="C56" s="73"/>
      <c r="D56" s="74" t="s">
        <v>126</v>
      </c>
      <c r="E56" s="74"/>
      <c r="F56" s="74"/>
      <c r="G56" s="74"/>
      <c r="H56" s="74"/>
    </row>
    <row r="57" spans="1:12" ht="15.75" customHeight="1" x14ac:dyDescent="0.35">
      <c r="A57" s="73" t="s">
        <v>127</v>
      </c>
      <c r="B57" s="73"/>
      <c r="C57" s="73"/>
      <c r="D57" s="74" t="s">
        <v>24</v>
      </c>
      <c r="E57" s="74"/>
      <c r="F57" s="74"/>
      <c r="G57" s="74"/>
      <c r="H57" s="74"/>
      <c r="J57" s="23"/>
      <c r="K57" s="23"/>
    </row>
    <row r="58" spans="1:12" ht="15.75" customHeight="1" thickBot="1" x14ac:dyDescent="0.4">
      <c r="A58" s="123" t="s">
        <v>124</v>
      </c>
      <c r="B58" s="123"/>
      <c r="C58" s="123"/>
      <c r="D58" s="124" t="s">
        <v>168</v>
      </c>
      <c r="E58" s="124"/>
      <c r="F58" s="124"/>
      <c r="G58" s="124"/>
      <c r="H58" s="124"/>
      <c r="J58" s="23"/>
      <c r="K58" s="23"/>
    </row>
    <row r="59" spans="1:12" ht="15.75" customHeight="1" x14ac:dyDescent="0.35">
      <c r="A59" s="126" t="s">
        <v>204</v>
      </c>
      <c r="B59" s="127"/>
      <c r="C59" s="120" t="s">
        <v>223</v>
      </c>
      <c r="D59" s="121"/>
      <c r="E59" s="121"/>
      <c r="F59" s="121"/>
      <c r="G59" s="121"/>
      <c r="H59" s="122"/>
      <c r="I59" s="22" t="str">
        <f ca="1">(IF(E63&gt;99%,"All work completed. Please provide OC.",IF(E63&gt;89.8%,"Plinth, RCC, Brick, Plaster, Flooring, Painting work Completed. Finishing work is in process.",IF(E63&lt;94%,(IF(C63=0,"Work not yet Started.",IF(D63=25%,"Piling work in process",IF(D63=50%,"Excavation work in process",IF(D63=100%,"Excavation work Completed. ","0")))&amp;(IF(C64=0%,"",IF(C64=J65,"Footing work is process",IF(C64=J66,"Footing work Completed",IF(C64=J67,"1st Basement Completed",IF(C64=J68,"1st &amp; 2nd Basement Completed",IF(C64=J69,"1st to 3rd Basement Completed",IF(C64=J70,"1st to 4th Basement Completed",IF(C64=J71,"Plinth work is process",IF(C64=J72,"Plinth work completed","0")))))))))))&amp;(IF(C65=(D60+F60+H60),", RCC Slab",IF(C65&gt;0,", RCC upto "&amp;C65&amp;" Slab",""))&amp;(IF(C66=H60,", Brickwork",IF(C66&gt;0,", Brickwork upto "&amp;C66&amp;" Floor",""))&amp;(IF(C67=H60,", Internal Plaster",IF(C67&gt;0,", Internal Plaster upto "&amp;C67&amp;" Floor",""))&amp;(IF(C68=H60,", External Plaster",IF(C68&gt;0,", External Plaster upto "&amp;C68&amp;" Floor",""))&amp;(IF(C69=H60,", Flooring",IF(C69&gt;0,", Flooring upto "&amp;C69&amp;" Floor",""))&amp;(IF(C70=H60,", Painting",IF(C70&gt;0,", Painting upto "&amp;C70&amp;" Floor",""))&amp;(IF(C71&gt;0,", Finishing upto "&amp;C71&amp;" Floor","")&amp;(IF(C65&gt;0.5," Completed",""))))))))))))))</f>
        <v>Plinth, RCC, Brick, Plaster, Flooring, Painting work Completed. Finishing work is in process.</v>
      </c>
      <c r="J59" s="37"/>
      <c r="K59" s="22" t="e">
        <f ca="1">(IF(F63&gt;99%,"All work completed. Please provide OC.",IF(F63&gt;89.8%,"Plinth, RCC, Brick, Plaster, Flooring, Painting work Completed. Finishing work is in process.",IF(F63&lt;94%,(IF(C63=0,"Work not yet Started.",IF(D63=25%,"Piling work in process",IF(D63=50%,"Excavation work in process",IF(D63=100%,"Excavation work Completed. ","0")))&amp;(IF(C64=0%,"",IF(C64=L65,"Footing work is process",IF(C64=L66,"Footing work Completed",IF(C64=L67,"1st Basement Completed",IF(C64=L68,"1st &amp; 2nd Basement Completed",IF(C64=L69,"1st to 3rd Basement Completed",IF(C64=L70,"1st to 4th Basement Completed",IF(C64=L71,"Plinth work is process",IF(C64=L72,"Plinth work completed","0")))))))))))&amp;(IF(C65=(D60+G60+I60),", RCC Slab",IF(C65&gt;0,", RCC upto "&amp;C65&amp;" Slab",""))&amp;(IF(C66=I60,", Brickwork",IF(C66&gt;0,", Brickwork upto "&amp;C66&amp;" Floor",""))&amp;(IF(C67=I60,", Internal Plaster",IF(C67&gt;0,", Internal Plaster upto "&amp;C67&amp;" Floor",""))&amp;(IF(C68=I60,", External Plaster",IF(C68&gt;0,", External Plaster upto "&amp;C68&amp;" Floor",""))&amp;(IF(C69=I60,", Flooring",IF(C69&gt;0,", Flooring upto "&amp;C69&amp;" Floor",""))&amp;(IF(C70=I60,", Painting",IF(C70&gt;0,", Painting upto "&amp;C70&amp;" Floor",""))&amp;(IF(C71&gt;0,", Finishing upto "&amp;C71&amp;" Floor","")&amp;(IF(C65&gt;0.5," Completed",""))))))))))))))</f>
        <v>#VALUE!</v>
      </c>
      <c r="L59" s="37"/>
    </row>
    <row r="60" spans="1:12" x14ac:dyDescent="0.35">
      <c r="A60" s="32" t="s">
        <v>102</v>
      </c>
      <c r="B60" s="30">
        <v>0</v>
      </c>
      <c r="C60" s="30" t="s">
        <v>104</v>
      </c>
      <c r="D60" s="30">
        <v>1</v>
      </c>
      <c r="E60" s="30" t="s">
        <v>103</v>
      </c>
      <c r="F60" s="30">
        <v>0</v>
      </c>
      <c r="G60" s="30" t="s">
        <v>118</v>
      </c>
      <c r="H60" s="7">
        <f ca="1">--TRIM(RIGHT(SUBSTITUTE(LEFT(C59,_xlfn.AGGREGATE(16,6,FIND({0,1,2,3,4,5,6,7,8,9},C59,ROW(INDIRECT("1:"&amp;LEN(C59)))),1))," ",REPT(" ",LEN(C59))),LEN(C59)))</f>
        <v>4</v>
      </c>
      <c r="I60" s="23"/>
      <c r="J60" s="38"/>
      <c r="K60" s="23"/>
      <c r="L60" s="38"/>
    </row>
    <row r="61" spans="1:12" ht="34.5" customHeight="1" x14ac:dyDescent="0.35">
      <c r="A61" s="116" t="s">
        <v>129</v>
      </c>
      <c r="B61" s="87"/>
      <c r="C61" s="88" t="str">
        <f ca="1">I59</f>
        <v>Plinth, RCC, Brick, Plaster, Flooring, Painting work Completed. Finishing work is in process.</v>
      </c>
      <c r="D61" s="88"/>
      <c r="E61" s="88"/>
      <c r="F61" s="88"/>
      <c r="G61" s="88"/>
      <c r="H61" s="125"/>
      <c r="I61" s="23" t="s">
        <v>147</v>
      </c>
      <c r="J61" s="38"/>
      <c r="K61" s="23" t="s">
        <v>147</v>
      </c>
      <c r="L61" s="38"/>
    </row>
    <row r="62" spans="1:12" x14ac:dyDescent="0.35">
      <c r="A62" s="89" t="s">
        <v>52</v>
      </c>
      <c r="B62" s="83"/>
      <c r="C62" s="28" t="s">
        <v>205</v>
      </c>
      <c r="D62" s="60" t="s">
        <v>121</v>
      </c>
      <c r="E62" s="83" t="s">
        <v>123</v>
      </c>
      <c r="F62" s="83"/>
      <c r="G62" s="83" t="s">
        <v>122</v>
      </c>
      <c r="H62" s="84"/>
      <c r="I62" s="24" t="s">
        <v>206</v>
      </c>
      <c r="J62" s="39">
        <f ca="1">H60*25%</f>
        <v>1</v>
      </c>
      <c r="K62" s="24"/>
      <c r="L62" s="39"/>
    </row>
    <row r="63" spans="1:12" x14ac:dyDescent="0.35">
      <c r="A63" s="89" t="s">
        <v>207</v>
      </c>
      <c r="B63" s="83"/>
      <c r="C63" s="40">
        <f ca="1">J64</f>
        <v>4</v>
      </c>
      <c r="D63" s="41">
        <f ca="1">((100/H60)*C63)/100</f>
        <v>1</v>
      </c>
      <c r="E63" s="90">
        <f ca="1">(((C64/H60*10)+(40/(D60+F60+H60)*C65)+(7.5/(H60)*C66)+(7.5/(H60)*C67)+(10/H60*C68)+(10/H60*C69)+(5/H60*C70)+(5/H60*C71)+(5/H60*C72))/100)</f>
        <v>0.9</v>
      </c>
      <c r="F63" s="90"/>
      <c r="G63" s="90">
        <f ca="1">((((C63/H60)*20)+((C64/H60)*25)+(30/(H60+F60+D60)*C65)+(5/H60*C66)+(5/H60*C67)+(5/H60*C68)+(5/H60*C69)+(0/H60*C70)+(0/H60*C71)+(5/H60*C72))/100)</f>
        <v>0.94374999999999998</v>
      </c>
      <c r="H63" s="92"/>
      <c r="I63" s="24" t="s">
        <v>141</v>
      </c>
      <c r="J63" s="42">
        <f ca="1">H60*50%</f>
        <v>2</v>
      </c>
      <c r="K63" s="24"/>
      <c r="L63" s="42"/>
    </row>
    <row r="64" spans="1:12" x14ac:dyDescent="0.35">
      <c r="A64" s="89" t="s">
        <v>53</v>
      </c>
      <c r="B64" s="83"/>
      <c r="C64" s="43">
        <f ca="1">J72</f>
        <v>4</v>
      </c>
      <c r="D64" s="41">
        <f ca="1">((100/H60)*C64)/100</f>
        <v>1</v>
      </c>
      <c r="E64" s="90"/>
      <c r="F64" s="90"/>
      <c r="G64" s="90"/>
      <c r="H64" s="92"/>
      <c r="I64" s="24" t="s">
        <v>142</v>
      </c>
      <c r="J64" s="42">
        <f ca="1">H60</f>
        <v>4</v>
      </c>
      <c r="K64" s="24"/>
      <c r="L64" s="42"/>
    </row>
    <row r="65" spans="1:12" ht="15.75" customHeight="1" x14ac:dyDescent="0.35">
      <c r="A65" s="128" t="s">
        <v>208</v>
      </c>
      <c r="B65" s="102"/>
      <c r="C65" s="43">
        <f ca="1">D60+H60</f>
        <v>5</v>
      </c>
      <c r="D65" s="41">
        <f ca="1">((100/(D60+F60+H60))*C65)/100</f>
        <v>1</v>
      </c>
      <c r="E65" s="90"/>
      <c r="F65" s="90"/>
      <c r="G65" s="90"/>
      <c r="H65" s="92"/>
      <c r="I65" s="24" t="s">
        <v>143</v>
      </c>
      <c r="J65" s="44">
        <f ca="1">(IF(B60&gt;1,(H60/(B60+2)),H60/4))</f>
        <v>1</v>
      </c>
      <c r="K65" s="24"/>
      <c r="L65" s="44"/>
    </row>
    <row r="66" spans="1:12" ht="15.75" customHeight="1" x14ac:dyDescent="0.35">
      <c r="A66" s="89" t="s">
        <v>209</v>
      </c>
      <c r="B66" s="83" t="s">
        <v>210</v>
      </c>
      <c r="C66" s="40">
        <v>4</v>
      </c>
      <c r="D66" s="41">
        <f ca="1">((100/H60)*C66)/100</f>
        <v>1</v>
      </c>
      <c r="E66" s="90"/>
      <c r="F66" s="90"/>
      <c r="G66" s="90"/>
      <c r="H66" s="92"/>
      <c r="I66" s="24" t="s">
        <v>144</v>
      </c>
      <c r="J66" s="44">
        <f ca="1">(IF(B60&gt;1,(H60/(B60+2)+J65),H60/4+J65))</f>
        <v>2</v>
      </c>
      <c r="K66" s="24"/>
      <c r="L66" s="44"/>
    </row>
    <row r="67" spans="1:12" ht="15.75" customHeight="1" x14ac:dyDescent="0.35">
      <c r="A67" s="89" t="s">
        <v>211</v>
      </c>
      <c r="B67" s="83" t="s">
        <v>210</v>
      </c>
      <c r="C67" s="40">
        <v>4</v>
      </c>
      <c r="D67" s="41">
        <f ca="1">((100/H60)*C67)/100</f>
        <v>1</v>
      </c>
      <c r="E67" s="90"/>
      <c r="F67" s="90"/>
      <c r="G67" s="90"/>
      <c r="H67" s="92"/>
      <c r="I67" s="24" t="s">
        <v>212</v>
      </c>
      <c r="J67" s="44">
        <f>(IF(B60&gt;1,(H60/(B60+2)+J66),0))</f>
        <v>0</v>
      </c>
      <c r="K67" s="24"/>
      <c r="L67" s="44"/>
    </row>
    <row r="68" spans="1:12" ht="15" customHeight="1" x14ac:dyDescent="0.35">
      <c r="A68" s="89" t="s">
        <v>213</v>
      </c>
      <c r="B68" s="83" t="s">
        <v>214</v>
      </c>
      <c r="C68" s="40">
        <v>4</v>
      </c>
      <c r="D68" s="41">
        <f ca="1">((100/(H60))*C68)/100</f>
        <v>1</v>
      </c>
      <c r="E68" s="90"/>
      <c r="F68" s="90"/>
      <c r="G68" s="90"/>
      <c r="H68" s="92"/>
      <c r="I68" s="24" t="s">
        <v>215</v>
      </c>
      <c r="J68" s="44">
        <f>(IF(B60&gt;2,(H60/(B60+2)+J67),0))</f>
        <v>0</v>
      </c>
      <c r="K68" s="24"/>
      <c r="L68" s="44"/>
    </row>
    <row r="69" spans="1:12" ht="15.75" customHeight="1" x14ac:dyDescent="0.35">
      <c r="A69" s="89" t="s">
        <v>216</v>
      </c>
      <c r="B69" s="83" t="s">
        <v>216</v>
      </c>
      <c r="C69" s="40">
        <v>3.5</v>
      </c>
      <c r="D69" s="41">
        <f ca="1">((100/H60)*C69)/100</f>
        <v>0.875</v>
      </c>
      <c r="E69" s="90"/>
      <c r="F69" s="90"/>
      <c r="G69" s="90"/>
      <c r="H69" s="92"/>
      <c r="I69" s="24" t="s">
        <v>217</v>
      </c>
      <c r="J69" s="45">
        <f>(IF(B60&gt;3,(H60/(B60+2)+J68),0))</f>
        <v>0</v>
      </c>
      <c r="K69" s="24"/>
      <c r="L69" s="45"/>
    </row>
    <row r="70" spans="1:12" ht="15.75" customHeight="1" x14ac:dyDescent="0.35">
      <c r="A70" s="89" t="s">
        <v>218</v>
      </c>
      <c r="B70" s="83"/>
      <c r="C70" s="40">
        <v>3</v>
      </c>
      <c r="D70" s="41">
        <f ca="1">((100/H60)*C70)/100</f>
        <v>0.75</v>
      </c>
      <c r="E70" s="90"/>
      <c r="F70" s="90"/>
      <c r="G70" s="90"/>
      <c r="H70" s="92"/>
      <c r="I70" s="24" t="s">
        <v>219</v>
      </c>
      <c r="J70" s="44">
        <f>(IF(B60&gt;4,(H60/(B60+2)+J69),0))</f>
        <v>0</v>
      </c>
      <c r="K70" s="24"/>
      <c r="L70" s="44"/>
    </row>
    <row r="71" spans="1:12" ht="15" customHeight="1" x14ac:dyDescent="0.35">
      <c r="A71" s="89" t="s">
        <v>220</v>
      </c>
      <c r="B71" s="83" t="s">
        <v>220</v>
      </c>
      <c r="C71" s="40">
        <v>2</v>
      </c>
      <c r="D71" s="41">
        <f ca="1">((100/(H60))*C71)/100</f>
        <v>0.5</v>
      </c>
      <c r="E71" s="90"/>
      <c r="F71" s="90"/>
      <c r="G71" s="90"/>
      <c r="H71" s="92"/>
      <c r="I71" s="24" t="s">
        <v>145</v>
      </c>
      <c r="J71" s="44">
        <f ca="1">(IF(B60=1,(H60/(B60+3)+J66),IF(B60=0,(H60/4+J66),IF(B60&gt;1,0))))</f>
        <v>3</v>
      </c>
      <c r="K71" s="24"/>
      <c r="L71" s="44"/>
    </row>
    <row r="72" spans="1:12" ht="16" thickBot="1" x14ac:dyDescent="0.4">
      <c r="A72" s="118" t="s">
        <v>221</v>
      </c>
      <c r="B72" s="119"/>
      <c r="C72" s="46">
        <v>0</v>
      </c>
      <c r="D72" s="47">
        <f ca="1">((100/(H60))*C72)/100</f>
        <v>0</v>
      </c>
      <c r="E72" s="91"/>
      <c r="F72" s="91"/>
      <c r="G72" s="91"/>
      <c r="H72" s="93"/>
      <c r="I72" s="25" t="s">
        <v>146</v>
      </c>
      <c r="J72" s="48">
        <f ca="1">(IF(B60&gt;1.5,(H60/(B60+2)+J66+MAX(0,J67-J66)+MAX(0,J68-J67)+MAX(0,J69-J68)+MAX(0,J70-J69)+MAX(0,J71-J70)),IF(B60=1,(H60/(B60+3)+J71),IF(B60=0,H60/4+J71))))</f>
        <v>4</v>
      </c>
      <c r="K72" s="25"/>
      <c r="L72" s="48"/>
    </row>
    <row r="73" spans="1:12" x14ac:dyDescent="0.35">
      <c r="A73" s="85" t="s">
        <v>169</v>
      </c>
      <c r="B73" s="85"/>
      <c r="C73" s="85"/>
      <c r="D73" s="85"/>
      <c r="E73" s="85"/>
      <c r="F73" s="85"/>
      <c r="G73" s="85"/>
      <c r="H73" s="85"/>
    </row>
    <row r="74" spans="1:12" x14ac:dyDescent="0.35">
      <c r="A74" s="65" t="s">
        <v>54</v>
      </c>
      <c r="B74" s="65"/>
      <c r="C74" s="65"/>
      <c r="D74" s="65"/>
      <c r="E74" s="65"/>
      <c r="F74" s="65"/>
      <c r="G74" s="65"/>
      <c r="H74" s="65"/>
    </row>
    <row r="75" spans="1:12" ht="15" customHeight="1" x14ac:dyDescent="0.35">
      <c r="A75" s="87" t="s">
        <v>107</v>
      </c>
      <c r="B75" s="87"/>
      <c r="C75" s="88" t="s">
        <v>108</v>
      </c>
      <c r="D75" s="88"/>
      <c r="E75" s="88"/>
      <c r="F75" s="88"/>
      <c r="G75" s="88"/>
      <c r="H75" s="88"/>
    </row>
    <row r="76" spans="1:12" x14ac:dyDescent="0.35">
      <c r="A76" s="86" t="s">
        <v>55</v>
      </c>
      <c r="B76" s="86"/>
      <c r="C76" s="86"/>
      <c r="D76" s="86"/>
      <c r="E76" s="86"/>
      <c r="F76" s="86"/>
      <c r="G76" s="86"/>
      <c r="H76" s="86"/>
    </row>
    <row r="77" spans="1:12" x14ac:dyDescent="0.35">
      <c r="A77" s="65" t="s">
        <v>109</v>
      </c>
      <c r="B77" s="65"/>
      <c r="C77" s="65"/>
      <c r="D77" s="65"/>
      <c r="E77" s="65"/>
      <c r="F77" s="87">
        <v>3150</v>
      </c>
      <c r="G77" s="87"/>
      <c r="H77" s="87"/>
    </row>
    <row r="78" spans="1:12" x14ac:dyDescent="0.35">
      <c r="A78" s="65" t="s">
        <v>117</v>
      </c>
      <c r="B78" s="65"/>
      <c r="C78" s="65"/>
      <c r="D78" s="65"/>
      <c r="E78" s="65"/>
      <c r="F78" s="73">
        <v>5500</v>
      </c>
      <c r="G78" s="73"/>
      <c r="H78" s="73"/>
    </row>
    <row r="79" spans="1:12" s="49" customFormat="1" x14ac:dyDescent="0.3">
      <c r="A79" s="65" t="s">
        <v>134</v>
      </c>
      <c r="B79" s="65"/>
      <c r="C79" s="65"/>
      <c r="D79" s="65"/>
      <c r="E79" s="65"/>
      <c r="F79" s="73" t="s">
        <v>177</v>
      </c>
      <c r="G79" s="73"/>
      <c r="H79" s="73"/>
    </row>
    <row r="80" spans="1:12" s="49" customFormat="1" hidden="1" x14ac:dyDescent="0.3">
      <c r="A80" s="65" t="s">
        <v>135</v>
      </c>
      <c r="B80" s="65"/>
      <c r="C80" s="65"/>
      <c r="D80" s="65"/>
      <c r="E80" s="65"/>
      <c r="F80" s="73" t="s">
        <v>30</v>
      </c>
      <c r="G80" s="73"/>
      <c r="H80" s="73"/>
    </row>
    <row r="81" spans="1:8" s="49" customFormat="1" hidden="1" x14ac:dyDescent="0.3">
      <c r="A81" s="65" t="s">
        <v>136</v>
      </c>
      <c r="B81" s="65"/>
      <c r="C81" s="65"/>
      <c r="D81" s="65"/>
      <c r="E81" s="65"/>
      <c r="F81" s="73" t="s">
        <v>30</v>
      </c>
      <c r="G81" s="73"/>
      <c r="H81" s="73"/>
    </row>
    <row r="82" spans="1:8" s="49" customFormat="1" hidden="1" x14ac:dyDescent="0.3">
      <c r="A82" s="65" t="s">
        <v>137</v>
      </c>
      <c r="B82" s="65"/>
      <c r="C82" s="65"/>
      <c r="D82" s="65"/>
      <c r="E82" s="65"/>
      <c r="F82" s="73" t="s">
        <v>30</v>
      </c>
      <c r="G82" s="73"/>
      <c r="H82" s="73"/>
    </row>
    <row r="83" spans="1:8" s="49" customFormat="1" hidden="1" x14ac:dyDescent="0.3">
      <c r="A83" s="65" t="s">
        <v>138</v>
      </c>
      <c r="B83" s="65"/>
      <c r="C83" s="65"/>
      <c r="D83" s="65"/>
      <c r="E83" s="65"/>
      <c r="F83" s="73" t="s">
        <v>30</v>
      </c>
      <c r="G83" s="73"/>
      <c r="H83" s="73"/>
    </row>
    <row r="84" spans="1:8" s="49" customFormat="1" hidden="1" x14ac:dyDescent="0.3">
      <c r="A84" s="65" t="s">
        <v>139</v>
      </c>
      <c r="B84" s="65"/>
      <c r="C84" s="65"/>
      <c r="D84" s="65"/>
      <c r="E84" s="65"/>
      <c r="F84" s="73" t="s">
        <v>30</v>
      </c>
      <c r="G84" s="73"/>
      <c r="H84" s="73"/>
    </row>
    <row r="85" spans="1:8" s="49" customFormat="1" hidden="1" x14ac:dyDescent="0.3">
      <c r="A85" s="65" t="s">
        <v>140</v>
      </c>
      <c r="B85" s="65"/>
      <c r="C85" s="65"/>
      <c r="D85" s="65"/>
      <c r="E85" s="65"/>
      <c r="F85" s="73" t="s">
        <v>30</v>
      </c>
      <c r="G85" s="73"/>
      <c r="H85" s="73"/>
    </row>
    <row r="86" spans="1:8" x14ac:dyDescent="0.35">
      <c r="A86" s="65" t="s">
        <v>56</v>
      </c>
      <c r="B86" s="65"/>
      <c r="C86" s="65"/>
      <c r="D86" s="65"/>
      <c r="E86" s="65"/>
      <c r="F86" s="74" t="s">
        <v>178</v>
      </c>
      <c r="G86" s="74"/>
      <c r="H86" s="74"/>
    </row>
    <row r="87" spans="1:8" s="50" customFormat="1" x14ac:dyDescent="0.35">
      <c r="A87" s="86" t="s">
        <v>57</v>
      </c>
      <c r="B87" s="86"/>
      <c r="C87" s="86"/>
      <c r="D87" s="86"/>
      <c r="E87" s="86"/>
      <c r="F87" s="73">
        <f>F77*0.8</f>
        <v>2520</v>
      </c>
      <c r="G87" s="73"/>
      <c r="H87" s="73"/>
    </row>
    <row r="88" spans="1:8" s="51" customFormat="1" ht="15.75" customHeight="1" x14ac:dyDescent="0.35">
      <c r="A88" s="106" t="s">
        <v>110</v>
      </c>
      <c r="B88" s="106"/>
      <c r="C88" s="106"/>
      <c r="D88" s="106"/>
      <c r="E88" s="106"/>
      <c r="F88" s="106"/>
      <c r="G88" s="106"/>
      <c r="H88" s="106"/>
    </row>
    <row r="89" spans="1:8" s="51" customFormat="1" ht="15.75" customHeight="1" x14ac:dyDescent="0.35">
      <c r="A89" s="79" t="s">
        <v>58</v>
      </c>
      <c r="B89" s="79"/>
      <c r="C89" s="52" t="s">
        <v>114</v>
      </c>
      <c r="D89" s="78" t="s">
        <v>59</v>
      </c>
      <c r="E89" s="78"/>
      <c r="F89" s="79" t="s">
        <v>60</v>
      </c>
      <c r="G89" s="79"/>
      <c r="H89" s="79"/>
    </row>
    <row r="90" spans="1:8" s="51" customFormat="1" x14ac:dyDescent="0.35">
      <c r="A90" s="80" t="s">
        <v>170</v>
      </c>
      <c r="B90" s="80"/>
      <c r="C90" s="53">
        <f>COUNT(D101:D107)</f>
        <v>7</v>
      </c>
      <c r="D90" s="81">
        <f>SUM(D101:D107)</f>
        <v>1076.8305599999999</v>
      </c>
      <c r="E90" s="81"/>
      <c r="F90" s="82">
        <f>SUM(F101:F107)</f>
        <v>2630</v>
      </c>
      <c r="G90" s="82"/>
      <c r="H90" s="82"/>
    </row>
    <row r="91" spans="1:8" s="51" customFormat="1" x14ac:dyDescent="0.35">
      <c r="A91" s="106" t="s">
        <v>101</v>
      </c>
      <c r="B91" s="106"/>
      <c r="C91" s="106"/>
      <c r="D91" s="106"/>
      <c r="E91" s="106"/>
      <c r="F91" s="106"/>
      <c r="G91" s="106"/>
      <c r="H91" s="106"/>
    </row>
    <row r="92" spans="1:8" s="51" customFormat="1" x14ac:dyDescent="0.35">
      <c r="A92" s="79" t="s">
        <v>58</v>
      </c>
      <c r="B92" s="79"/>
      <c r="C92" s="52" t="s">
        <v>114</v>
      </c>
      <c r="D92" s="78" t="s">
        <v>59</v>
      </c>
      <c r="E92" s="78"/>
      <c r="F92" s="79" t="s">
        <v>60</v>
      </c>
      <c r="G92" s="79"/>
      <c r="H92" s="79"/>
    </row>
    <row r="93" spans="1:8" s="51" customFormat="1" x14ac:dyDescent="0.35">
      <c r="A93" s="80" t="s">
        <v>170</v>
      </c>
      <c r="B93" s="80"/>
      <c r="C93" s="53">
        <f>COUNT(D108:D110)+COUNT(D112:D117)+COUNT(D119:D124)*3</f>
        <v>27</v>
      </c>
      <c r="D93" s="81">
        <f>SUM(D108:D110)+SUM(D112:D117)+SUM(D119:D124)*3</f>
        <v>10432.576439999997</v>
      </c>
      <c r="E93" s="81"/>
      <c r="F93" s="82">
        <f>SUM(F108:F110)+SUM(F112:F117)+SUM(F119:F124)*3</f>
        <v>19240</v>
      </c>
      <c r="G93" s="82"/>
      <c r="H93" s="82"/>
    </row>
    <row r="94" spans="1:8" s="50" customFormat="1" x14ac:dyDescent="0.35">
      <c r="A94" s="77" t="s">
        <v>63</v>
      </c>
      <c r="B94" s="77"/>
      <c r="C94" s="77"/>
      <c r="D94" s="77"/>
      <c r="E94" s="77"/>
      <c r="F94" s="77"/>
      <c r="G94" s="77"/>
      <c r="H94" s="77"/>
    </row>
    <row r="95" spans="1:8" x14ac:dyDescent="0.35">
      <c r="A95" s="77" t="s">
        <v>64</v>
      </c>
      <c r="B95" s="77"/>
      <c r="C95" s="77"/>
      <c r="D95" s="77"/>
      <c r="E95" s="77"/>
      <c r="F95" s="77"/>
      <c r="G95" s="77"/>
      <c r="H95" s="77"/>
    </row>
    <row r="96" spans="1:8" ht="47.25" customHeight="1" x14ac:dyDescent="0.35">
      <c r="A96" s="107" t="s">
        <v>111</v>
      </c>
      <c r="B96" s="107"/>
      <c r="C96" s="31" t="s">
        <v>65</v>
      </c>
      <c r="D96" s="31" t="s">
        <v>66</v>
      </c>
      <c r="E96" s="6" t="s">
        <v>67</v>
      </c>
      <c r="F96" s="31" t="s">
        <v>181</v>
      </c>
      <c r="G96" s="107" t="s">
        <v>68</v>
      </c>
      <c r="H96" s="107"/>
    </row>
    <row r="97" spans="1:8" s="54" customFormat="1" x14ac:dyDescent="0.35">
      <c r="A97" s="63" t="s">
        <v>197</v>
      </c>
      <c r="B97" s="63"/>
      <c r="C97" s="63"/>
      <c r="D97" s="63"/>
      <c r="E97" s="63"/>
      <c r="F97" s="63"/>
      <c r="G97" s="63"/>
      <c r="H97" s="63"/>
    </row>
    <row r="98" spans="1:8" s="54" customFormat="1" x14ac:dyDescent="0.35">
      <c r="A98" s="63" t="s">
        <v>198</v>
      </c>
      <c r="B98" s="63"/>
      <c r="C98" s="63"/>
      <c r="D98" s="63"/>
      <c r="E98" s="63"/>
      <c r="F98" s="63"/>
      <c r="G98" s="63"/>
      <c r="H98" s="63"/>
    </row>
    <row r="99" spans="1:8" s="54" customFormat="1" x14ac:dyDescent="0.35">
      <c r="A99" s="63" t="s">
        <v>199</v>
      </c>
      <c r="B99" s="63"/>
      <c r="C99" s="63"/>
      <c r="D99" s="63"/>
      <c r="E99" s="63"/>
      <c r="F99" s="63"/>
      <c r="G99" s="63"/>
      <c r="H99" s="63"/>
    </row>
    <row r="100" spans="1:8" s="54" customFormat="1" x14ac:dyDescent="0.35">
      <c r="A100" s="63" t="s">
        <v>171</v>
      </c>
      <c r="B100" s="63"/>
      <c r="C100" s="63"/>
      <c r="D100" s="63"/>
      <c r="E100" s="63"/>
      <c r="F100" s="63"/>
      <c r="G100" s="63"/>
      <c r="H100" s="63"/>
    </row>
    <row r="101" spans="1:8" s="54" customFormat="1" x14ac:dyDescent="0.35">
      <c r="A101" s="62">
        <v>1</v>
      </c>
      <c r="B101" s="62"/>
      <c r="C101" s="26" t="s">
        <v>172</v>
      </c>
      <c r="D101" s="26">
        <f>12.92*10.764</f>
        <v>139.07087999999999</v>
      </c>
      <c r="E101" s="26">
        <v>0</v>
      </c>
      <c r="F101" s="26">
        <v>350</v>
      </c>
      <c r="G101" s="66" t="s">
        <v>194</v>
      </c>
      <c r="H101" s="67"/>
    </row>
    <row r="102" spans="1:8" s="54" customFormat="1" x14ac:dyDescent="0.35">
      <c r="A102" s="62">
        <v>2</v>
      </c>
      <c r="B102" s="62"/>
      <c r="C102" s="26" t="s">
        <v>172</v>
      </c>
      <c r="D102" s="26">
        <f>13.91*10.764</f>
        <v>149.72723999999999</v>
      </c>
      <c r="E102" s="26">
        <v>0</v>
      </c>
      <c r="F102" s="26">
        <v>365</v>
      </c>
      <c r="G102" s="68"/>
      <c r="H102" s="69"/>
    </row>
    <row r="103" spans="1:8" s="54" customFormat="1" x14ac:dyDescent="0.35">
      <c r="A103" s="62">
        <v>3</v>
      </c>
      <c r="B103" s="62"/>
      <c r="C103" s="26" t="s">
        <v>172</v>
      </c>
      <c r="D103" s="26">
        <f>18.7*10.764</f>
        <v>201.28679999999997</v>
      </c>
      <c r="E103" s="26">
        <v>0</v>
      </c>
      <c r="F103" s="26">
        <v>465</v>
      </c>
      <c r="G103" s="68"/>
      <c r="H103" s="69"/>
    </row>
    <row r="104" spans="1:8" s="54" customFormat="1" x14ac:dyDescent="0.35">
      <c r="A104" s="62">
        <v>4</v>
      </c>
      <c r="B104" s="62"/>
      <c r="C104" s="26" t="s">
        <v>172</v>
      </c>
      <c r="D104" s="26">
        <f>14.44*10.764</f>
        <v>155.43215999999998</v>
      </c>
      <c r="E104" s="26">
        <v>0</v>
      </c>
      <c r="F104" s="26">
        <v>380</v>
      </c>
      <c r="G104" s="68"/>
      <c r="H104" s="69"/>
    </row>
    <row r="105" spans="1:8" s="54" customFormat="1" x14ac:dyDescent="0.35">
      <c r="A105" s="62">
        <v>5</v>
      </c>
      <c r="B105" s="62"/>
      <c r="C105" s="26" t="s">
        <v>172</v>
      </c>
      <c r="D105" s="26">
        <f>11.29*10.764</f>
        <v>121.52555999999998</v>
      </c>
      <c r="E105" s="26">
        <v>0</v>
      </c>
      <c r="F105" s="26">
        <v>315</v>
      </c>
      <c r="G105" s="68"/>
      <c r="H105" s="69"/>
    </row>
    <row r="106" spans="1:8" s="54" customFormat="1" x14ac:dyDescent="0.35">
      <c r="A106" s="62">
        <v>6</v>
      </c>
      <c r="B106" s="62"/>
      <c r="C106" s="26" t="s">
        <v>172</v>
      </c>
      <c r="D106" s="26">
        <f>14.74*10.764</f>
        <v>158.66136</v>
      </c>
      <c r="E106" s="26">
        <v>0</v>
      </c>
      <c r="F106" s="26">
        <v>385</v>
      </c>
      <c r="G106" s="68"/>
      <c r="H106" s="69"/>
    </row>
    <row r="107" spans="1:8" s="54" customFormat="1" x14ac:dyDescent="0.35">
      <c r="A107" s="62">
        <v>7</v>
      </c>
      <c r="B107" s="62"/>
      <c r="C107" s="26" t="s">
        <v>172</v>
      </c>
      <c r="D107" s="26">
        <f>14.04*10.764</f>
        <v>151.12655999999998</v>
      </c>
      <c r="E107" s="26">
        <v>0</v>
      </c>
      <c r="F107" s="26">
        <v>370</v>
      </c>
      <c r="G107" s="68"/>
      <c r="H107" s="69"/>
    </row>
    <row r="108" spans="1:8" s="54" customFormat="1" x14ac:dyDescent="0.35">
      <c r="A108" s="62">
        <v>1</v>
      </c>
      <c r="B108" s="62"/>
      <c r="C108" s="26" t="s">
        <v>173</v>
      </c>
      <c r="D108" s="26">
        <f>33.4*10.764</f>
        <v>359.51759999999996</v>
      </c>
      <c r="E108" s="26">
        <v>0</v>
      </c>
      <c r="F108" s="26">
        <v>650</v>
      </c>
      <c r="G108" s="68"/>
      <c r="H108" s="69"/>
    </row>
    <row r="109" spans="1:8" s="54" customFormat="1" x14ac:dyDescent="0.35">
      <c r="A109" s="62">
        <v>2</v>
      </c>
      <c r="B109" s="62"/>
      <c r="C109" s="26" t="s">
        <v>173</v>
      </c>
      <c r="D109" s="26">
        <f>33.4*10.764</f>
        <v>359.51759999999996</v>
      </c>
      <c r="E109" s="26">
        <v>0</v>
      </c>
      <c r="F109" s="26">
        <v>650</v>
      </c>
      <c r="G109" s="68"/>
      <c r="H109" s="69"/>
    </row>
    <row r="110" spans="1:8" s="54" customFormat="1" x14ac:dyDescent="0.35">
      <c r="A110" s="62">
        <v>3</v>
      </c>
      <c r="B110" s="62"/>
      <c r="C110" s="26" t="s">
        <v>173</v>
      </c>
      <c r="D110" s="26">
        <f>35.33*10.764</f>
        <v>380.29211999999995</v>
      </c>
      <c r="E110" s="26">
        <v>0</v>
      </c>
      <c r="F110" s="26">
        <v>695</v>
      </c>
      <c r="G110" s="70"/>
      <c r="H110" s="71"/>
    </row>
    <row r="111" spans="1:8" s="54" customFormat="1" x14ac:dyDescent="0.35">
      <c r="A111" s="63" t="s">
        <v>176</v>
      </c>
      <c r="B111" s="63"/>
      <c r="C111" s="63"/>
      <c r="D111" s="63"/>
      <c r="E111" s="63"/>
      <c r="F111" s="63"/>
      <c r="G111" s="63"/>
      <c r="H111" s="63"/>
    </row>
    <row r="112" spans="1:8" s="54" customFormat="1" x14ac:dyDescent="0.35">
      <c r="A112" s="62">
        <v>1</v>
      </c>
      <c r="B112" s="62"/>
      <c r="C112" s="26" t="s">
        <v>174</v>
      </c>
      <c r="D112" s="26">
        <f>47.84*10.764</f>
        <v>514.94975999999997</v>
      </c>
      <c r="E112" s="26">
        <v>0</v>
      </c>
      <c r="F112" s="26">
        <v>980</v>
      </c>
      <c r="G112" s="66" t="str">
        <f>A111</f>
        <v>1st Floor</v>
      </c>
      <c r="H112" s="67"/>
    </row>
    <row r="113" spans="1:9" s="54" customFormat="1" x14ac:dyDescent="0.35">
      <c r="A113" s="62">
        <v>2</v>
      </c>
      <c r="B113" s="62"/>
      <c r="C113" s="26" t="s">
        <v>173</v>
      </c>
      <c r="D113" s="26">
        <f>33.4*10.764</f>
        <v>359.51759999999996</v>
      </c>
      <c r="E113" s="26">
        <v>0</v>
      </c>
      <c r="F113" s="26">
        <v>675</v>
      </c>
      <c r="G113" s="68"/>
      <c r="H113" s="69"/>
    </row>
    <row r="114" spans="1:9" s="54" customFormat="1" x14ac:dyDescent="0.35">
      <c r="A114" s="62">
        <v>3</v>
      </c>
      <c r="B114" s="62"/>
      <c r="C114" s="26" t="s">
        <v>173</v>
      </c>
      <c r="D114" s="26">
        <f t="shared" ref="D114:D116" si="0">33.4*10.764</f>
        <v>359.51759999999996</v>
      </c>
      <c r="E114" s="26">
        <v>0</v>
      </c>
      <c r="F114" s="26">
        <v>670</v>
      </c>
      <c r="G114" s="68"/>
      <c r="H114" s="69"/>
    </row>
    <row r="115" spans="1:9" s="54" customFormat="1" x14ac:dyDescent="0.35">
      <c r="A115" s="62">
        <v>4</v>
      </c>
      <c r="B115" s="62"/>
      <c r="C115" s="26" t="s">
        <v>173</v>
      </c>
      <c r="D115" s="26">
        <f t="shared" si="0"/>
        <v>359.51759999999996</v>
      </c>
      <c r="E115" s="26">
        <v>0</v>
      </c>
      <c r="F115" s="26">
        <v>670</v>
      </c>
      <c r="G115" s="68"/>
      <c r="H115" s="69"/>
    </row>
    <row r="116" spans="1:9" s="54" customFormat="1" x14ac:dyDescent="0.35">
      <c r="A116" s="62">
        <v>5</v>
      </c>
      <c r="B116" s="62"/>
      <c r="C116" s="26" t="s">
        <v>173</v>
      </c>
      <c r="D116" s="26">
        <f t="shared" si="0"/>
        <v>359.51759999999996</v>
      </c>
      <c r="E116" s="26">
        <v>0</v>
      </c>
      <c r="F116" s="26">
        <v>670</v>
      </c>
      <c r="G116" s="68"/>
      <c r="H116" s="69"/>
    </row>
    <row r="117" spans="1:9" s="54" customFormat="1" x14ac:dyDescent="0.35">
      <c r="A117" s="62">
        <v>6</v>
      </c>
      <c r="B117" s="62"/>
      <c r="C117" s="26" t="s">
        <v>173</v>
      </c>
      <c r="D117" s="26">
        <f>35.33*10.764</f>
        <v>380.29211999999995</v>
      </c>
      <c r="E117" s="26">
        <v>0</v>
      </c>
      <c r="F117" s="26">
        <v>695</v>
      </c>
      <c r="G117" s="70"/>
      <c r="H117" s="71"/>
    </row>
    <row r="118" spans="1:9" s="54" customFormat="1" x14ac:dyDescent="0.35">
      <c r="A118" s="63" t="s">
        <v>175</v>
      </c>
      <c r="B118" s="63"/>
      <c r="C118" s="63"/>
      <c r="D118" s="63"/>
      <c r="E118" s="63"/>
      <c r="F118" s="63"/>
      <c r="G118" s="63"/>
      <c r="H118" s="63"/>
    </row>
    <row r="119" spans="1:9" s="54" customFormat="1" x14ac:dyDescent="0.35">
      <c r="A119" s="62">
        <v>1</v>
      </c>
      <c r="B119" s="62"/>
      <c r="C119" s="61" t="s">
        <v>174</v>
      </c>
      <c r="D119" s="61">
        <f>47.84*10.764</f>
        <v>514.94975999999997</v>
      </c>
      <c r="E119" s="61">
        <v>0</v>
      </c>
      <c r="F119" s="61">
        <v>920</v>
      </c>
      <c r="G119" s="62" t="str">
        <f>A118</f>
        <v>2nd To 4th Floor</v>
      </c>
      <c r="H119" s="62"/>
    </row>
    <row r="120" spans="1:9" s="54" customFormat="1" x14ac:dyDescent="0.35">
      <c r="A120" s="62">
        <v>2</v>
      </c>
      <c r="B120" s="62"/>
      <c r="C120" s="61" t="s">
        <v>173</v>
      </c>
      <c r="D120" s="61">
        <f>33.4*10.764</f>
        <v>359.51759999999996</v>
      </c>
      <c r="E120" s="61">
        <v>0</v>
      </c>
      <c r="F120" s="61">
        <v>670</v>
      </c>
      <c r="G120" s="62"/>
      <c r="H120" s="62"/>
    </row>
    <row r="121" spans="1:9" s="54" customFormat="1" x14ac:dyDescent="0.35">
      <c r="A121" s="62">
        <v>3</v>
      </c>
      <c r="B121" s="62"/>
      <c r="C121" s="61" t="s">
        <v>173</v>
      </c>
      <c r="D121" s="61">
        <f t="shared" ref="D121:D123" si="1">33.4*10.764</f>
        <v>359.51759999999996</v>
      </c>
      <c r="E121" s="61">
        <v>0</v>
      </c>
      <c r="F121" s="61">
        <v>670</v>
      </c>
      <c r="G121" s="62"/>
      <c r="H121" s="62"/>
    </row>
    <row r="122" spans="1:9" s="54" customFormat="1" x14ac:dyDescent="0.35">
      <c r="A122" s="62">
        <v>4</v>
      </c>
      <c r="B122" s="62"/>
      <c r="C122" s="61" t="s">
        <v>173</v>
      </c>
      <c r="D122" s="61">
        <f t="shared" si="1"/>
        <v>359.51759999999996</v>
      </c>
      <c r="E122" s="61">
        <v>0</v>
      </c>
      <c r="F122" s="61">
        <v>670</v>
      </c>
      <c r="G122" s="62"/>
      <c r="H122" s="62"/>
    </row>
    <row r="123" spans="1:9" s="54" customFormat="1" x14ac:dyDescent="0.35">
      <c r="A123" s="62">
        <v>5</v>
      </c>
      <c r="B123" s="62"/>
      <c r="C123" s="61" t="s">
        <v>173</v>
      </c>
      <c r="D123" s="61">
        <f t="shared" si="1"/>
        <v>359.51759999999996</v>
      </c>
      <c r="E123" s="61">
        <v>0</v>
      </c>
      <c r="F123" s="61">
        <v>670</v>
      </c>
      <c r="G123" s="62"/>
      <c r="H123" s="62"/>
    </row>
    <row r="124" spans="1:9" s="54" customFormat="1" x14ac:dyDescent="0.35">
      <c r="A124" s="62">
        <v>6</v>
      </c>
      <c r="B124" s="62"/>
      <c r="C124" s="61" t="s">
        <v>173</v>
      </c>
      <c r="D124" s="61">
        <f>35.33*10.764</f>
        <v>380.29211999999995</v>
      </c>
      <c r="E124" s="61">
        <v>0</v>
      </c>
      <c r="F124" s="61">
        <v>695</v>
      </c>
      <c r="G124" s="62"/>
      <c r="H124" s="62"/>
    </row>
    <row r="125" spans="1:9" s="51" customFormat="1" x14ac:dyDescent="0.35">
      <c r="A125" s="75" t="s">
        <v>78</v>
      </c>
      <c r="B125" s="75"/>
      <c r="C125" s="75"/>
      <c r="D125" s="75"/>
      <c r="E125" s="75"/>
      <c r="F125" s="75"/>
      <c r="G125" s="75"/>
      <c r="H125" s="75"/>
    </row>
    <row r="126" spans="1:9" s="55" customFormat="1" ht="216" customHeight="1" x14ac:dyDescent="0.35">
      <c r="A126" s="76" t="s">
        <v>235</v>
      </c>
      <c r="B126" s="76"/>
      <c r="C126" s="76"/>
      <c r="D126" s="76"/>
      <c r="E126" s="76"/>
      <c r="F126" s="76"/>
      <c r="G126" s="76"/>
      <c r="H126" s="76"/>
      <c r="I126" s="55" t="s">
        <v>232</v>
      </c>
    </row>
    <row r="127" spans="1:9" x14ac:dyDescent="0.35">
      <c r="A127" s="64" t="s">
        <v>69</v>
      </c>
      <c r="B127" s="64"/>
      <c r="C127" s="64"/>
      <c r="D127" s="64"/>
      <c r="E127" s="64"/>
      <c r="F127" s="64"/>
      <c r="G127" s="64"/>
      <c r="H127" s="64"/>
    </row>
    <row r="128" spans="1:9" x14ac:dyDescent="0.35">
      <c r="A128" s="65" t="s">
        <v>70</v>
      </c>
      <c r="B128" s="65"/>
      <c r="C128" s="65"/>
      <c r="D128" s="65"/>
      <c r="E128" s="65"/>
      <c r="F128" s="65"/>
      <c r="G128" s="65"/>
      <c r="H128" s="65"/>
    </row>
    <row r="129" spans="1:8" ht="15.75" customHeight="1" x14ac:dyDescent="0.35">
      <c r="A129" s="64" t="s">
        <v>71</v>
      </c>
      <c r="B129" s="64"/>
      <c r="C129" s="64"/>
      <c r="D129" s="64"/>
      <c r="E129" s="64"/>
      <c r="F129" s="64"/>
      <c r="G129" s="64"/>
      <c r="H129" s="64"/>
    </row>
    <row r="130" spans="1:8" x14ac:dyDescent="0.35">
      <c r="A130" s="65" t="s">
        <v>72</v>
      </c>
      <c r="B130" s="65"/>
      <c r="C130" s="65"/>
      <c r="D130" s="65"/>
      <c r="E130" s="65"/>
      <c r="F130" s="65"/>
      <c r="G130" s="65"/>
      <c r="H130" s="65"/>
    </row>
    <row r="131" spans="1:8" x14ac:dyDescent="0.35">
      <c r="A131" s="65" t="s">
        <v>73</v>
      </c>
      <c r="B131" s="65"/>
      <c r="C131" s="65"/>
      <c r="D131" s="65"/>
      <c r="E131" s="65"/>
      <c r="F131" s="65"/>
      <c r="G131" s="65"/>
      <c r="H131" s="65"/>
    </row>
    <row r="132" spans="1:8" x14ac:dyDescent="0.35">
      <c r="A132" s="65" t="s">
        <v>74</v>
      </c>
      <c r="B132" s="65"/>
      <c r="C132" s="65"/>
      <c r="D132" s="65"/>
      <c r="E132" s="65"/>
      <c r="F132" s="65"/>
      <c r="G132" s="65"/>
      <c r="H132" s="65"/>
    </row>
    <row r="133" spans="1:8" ht="35.25" customHeight="1" x14ac:dyDescent="0.35">
      <c r="A133" s="72" t="s">
        <v>75</v>
      </c>
      <c r="B133" s="72"/>
      <c r="C133" s="72"/>
      <c r="D133" s="72"/>
      <c r="E133" s="72"/>
      <c r="F133" s="72"/>
      <c r="G133" s="72"/>
      <c r="H133" s="72"/>
    </row>
    <row r="134" spans="1:8" ht="15.75" customHeight="1" x14ac:dyDescent="0.35">
      <c r="A134" s="105" t="s">
        <v>113</v>
      </c>
      <c r="B134" s="105"/>
      <c r="C134" s="105" t="s">
        <v>234</v>
      </c>
      <c r="D134" s="105"/>
      <c r="E134" s="105" t="s">
        <v>149</v>
      </c>
      <c r="F134" s="105"/>
      <c r="G134" s="105" t="s">
        <v>233</v>
      </c>
      <c r="H134" s="105"/>
    </row>
    <row r="135" spans="1:8" x14ac:dyDescent="0.35">
      <c r="A135" s="104" t="s">
        <v>115</v>
      </c>
      <c r="B135" s="104"/>
      <c r="C135" s="104"/>
      <c r="D135" s="104"/>
      <c r="E135" s="104"/>
      <c r="F135" s="104"/>
      <c r="G135" s="104"/>
      <c r="H135" s="104"/>
    </row>
    <row r="136" spans="1:8" x14ac:dyDescent="0.35">
      <c r="A136" s="104"/>
      <c r="B136" s="104"/>
      <c r="C136" s="104"/>
      <c r="D136" s="104"/>
      <c r="E136" s="104"/>
      <c r="F136" s="104"/>
      <c r="G136" s="104"/>
      <c r="H136" s="104"/>
    </row>
    <row r="137" spans="1:8" x14ac:dyDescent="0.35">
      <c r="A137" s="104"/>
      <c r="B137" s="104"/>
      <c r="C137" s="104"/>
      <c r="D137" s="104"/>
      <c r="E137" s="104"/>
      <c r="F137" s="104"/>
      <c r="G137" s="104"/>
      <c r="H137" s="104"/>
    </row>
    <row r="138" spans="1:8" x14ac:dyDescent="0.35">
      <c r="A138" s="104"/>
      <c r="B138" s="104"/>
      <c r="C138" s="104"/>
      <c r="D138" s="104"/>
      <c r="E138" s="104"/>
      <c r="F138" s="104"/>
      <c r="G138" s="104"/>
      <c r="H138" s="104"/>
    </row>
    <row r="139" spans="1:8" x14ac:dyDescent="0.35">
      <c r="A139" s="56" t="s">
        <v>76</v>
      </c>
      <c r="B139" s="57"/>
      <c r="C139" s="57"/>
      <c r="D139" s="56" t="str">
        <f>E8</f>
        <v>Parvati Darshan Apartment</v>
      </c>
      <c r="F139" s="57"/>
      <c r="G139" s="57"/>
      <c r="H139" s="57"/>
    </row>
    <row r="140" spans="1:8" x14ac:dyDescent="0.35">
      <c r="A140" s="57"/>
      <c r="B140" s="57"/>
      <c r="C140" s="57"/>
      <c r="D140" s="57"/>
      <c r="E140" s="57"/>
      <c r="F140" s="57"/>
      <c r="G140" s="57"/>
      <c r="H140" s="57"/>
    </row>
    <row r="141" spans="1:8" x14ac:dyDescent="0.35">
      <c r="A141" s="57"/>
      <c r="B141" s="57"/>
      <c r="C141" s="57"/>
      <c r="D141" s="57"/>
      <c r="E141" s="57"/>
      <c r="F141" s="57"/>
      <c r="G141" s="57"/>
      <c r="H141" s="57"/>
    </row>
    <row r="142" spans="1:8" ht="15" customHeight="1" x14ac:dyDescent="0.35"/>
    <row r="182" spans="1:1" x14ac:dyDescent="0.35">
      <c r="A182" s="59" t="s">
        <v>77</v>
      </c>
    </row>
  </sheetData>
  <mergeCells count="233">
    <mergeCell ref="C35:H35"/>
    <mergeCell ref="A83:E83"/>
    <mergeCell ref="F83:H83"/>
    <mergeCell ref="A36:B36"/>
    <mergeCell ref="C36:H36"/>
    <mergeCell ref="C59:H59"/>
    <mergeCell ref="A58:C58"/>
    <mergeCell ref="D58:H58"/>
    <mergeCell ref="A79:E79"/>
    <mergeCell ref="F79:H79"/>
    <mergeCell ref="C61:H61"/>
    <mergeCell ref="A62:B62"/>
    <mergeCell ref="A63:B63"/>
    <mergeCell ref="A59:B59"/>
    <mergeCell ref="G45:H45"/>
    <mergeCell ref="A64:B64"/>
    <mergeCell ref="A65:B65"/>
    <mergeCell ref="A47:B48"/>
    <mergeCell ref="G47:H47"/>
    <mergeCell ref="D53:H53"/>
    <mergeCell ref="A53:C53"/>
    <mergeCell ref="A54:C54"/>
    <mergeCell ref="D54:H54"/>
    <mergeCell ref="A52:C52"/>
    <mergeCell ref="A80:E80"/>
    <mergeCell ref="F80:H80"/>
    <mergeCell ref="A81:E81"/>
    <mergeCell ref="F81:H81"/>
    <mergeCell ref="A82:E82"/>
    <mergeCell ref="F82:H82"/>
    <mergeCell ref="A72:B72"/>
    <mergeCell ref="A68:B68"/>
    <mergeCell ref="A69:B69"/>
    <mergeCell ref="A70:B70"/>
    <mergeCell ref="A71:B71"/>
    <mergeCell ref="A45:B45"/>
    <mergeCell ref="C45:E45"/>
    <mergeCell ref="A61:B61"/>
    <mergeCell ref="A50:H50"/>
    <mergeCell ref="A51:C51"/>
    <mergeCell ref="A55:C55"/>
    <mergeCell ref="A56:C56"/>
    <mergeCell ref="D55:H55"/>
    <mergeCell ref="D56:H56"/>
    <mergeCell ref="D51:H51"/>
    <mergeCell ref="G46:H46"/>
    <mergeCell ref="D52:H52"/>
    <mergeCell ref="C30:E30"/>
    <mergeCell ref="A31:B31"/>
    <mergeCell ref="C31:E31"/>
    <mergeCell ref="A32:B32"/>
    <mergeCell ref="C32:E32"/>
    <mergeCell ref="C33:E33"/>
    <mergeCell ref="A29:B29"/>
    <mergeCell ref="G49:H49"/>
    <mergeCell ref="A49:B49"/>
    <mergeCell ref="C49:E49"/>
    <mergeCell ref="A35:B35"/>
    <mergeCell ref="A40:D40"/>
    <mergeCell ref="E40:H40"/>
    <mergeCell ref="E41:H41"/>
    <mergeCell ref="E42:H42"/>
    <mergeCell ref="E43:H43"/>
    <mergeCell ref="C48:H48"/>
    <mergeCell ref="A41:D41"/>
    <mergeCell ref="A42:D42"/>
    <mergeCell ref="A43:D43"/>
    <mergeCell ref="A44:H44"/>
    <mergeCell ref="A46:B46"/>
    <mergeCell ref="C46:E46"/>
    <mergeCell ref="C47:E47"/>
    <mergeCell ref="A135:H138"/>
    <mergeCell ref="A134:B134"/>
    <mergeCell ref="E134:F134"/>
    <mergeCell ref="C134:D134"/>
    <mergeCell ref="G134:H134"/>
    <mergeCell ref="A88:H88"/>
    <mergeCell ref="A86:E86"/>
    <mergeCell ref="F86:H86"/>
    <mergeCell ref="A87:E87"/>
    <mergeCell ref="F87:H87"/>
    <mergeCell ref="D93:E93"/>
    <mergeCell ref="F93:H93"/>
    <mergeCell ref="A96:B96"/>
    <mergeCell ref="A97:H97"/>
    <mergeCell ref="A93:B93"/>
    <mergeCell ref="A112:B112"/>
    <mergeCell ref="A113:B113"/>
    <mergeCell ref="A94:H94"/>
    <mergeCell ref="A92:B92"/>
    <mergeCell ref="D92:E92"/>
    <mergeCell ref="G96:H96"/>
    <mergeCell ref="A91:H91"/>
    <mergeCell ref="F92:H92"/>
    <mergeCell ref="A89:B89"/>
    <mergeCell ref="A16:B16"/>
    <mergeCell ref="C16:D16"/>
    <mergeCell ref="E16:F16"/>
    <mergeCell ref="G16:H16"/>
    <mergeCell ref="A26:D26"/>
    <mergeCell ref="E26:H26"/>
    <mergeCell ref="A39:D39"/>
    <mergeCell ref="E39:H39"/>
    <mergeCell ref="A27:D27"/>
    <mergeCell ref="E27:H27"/>
    <mergeCell ref="A34:H34"/>
    <mergeCell ref="A33:B33"/>
    <mergeCell ref="A28:D28"/>
    <mergeCell ref="E28:H28"/>
    <mergeCell ref="A37:H37"/>
    <mergeCell ref="A38:D38"/>
    <mergeCell ref="E38:H38"/>
    <mergeCell ref="F30:H30"/>
    <mergeCell ref="F31:H31"/>
    <mergeCell ref="C29:E29"/>
    <mergeCell ref="F32:H32"/>
    <mergeCell ref="F33:H33"/>
    <mergeCell ref="F29:H29"/>
    <mergeCell ref="A30:B30"/>
    <mergeCell ref="A1:H1"/>
    <mergeCell ref="A2:H2"/>
    <mergeCell ref="A3:D3"/>
    <mergeCell ref="E3:H3"/>
    <mergeCell ref="A4:D4"/>
    <mergeCell ref="A8:D8"/>
    <mergeCell ref="E8:H8"/>
    <mergeCell ref="A9:D9"/>
    <mergeCell ref="E9:H9"/>
    <mergeCell ref="E4:H4"/>
    <mergeCell ref="A10:D10"/>
    <mergeCell ref="E10:H10"/>
    <mergeCell ref="A5:D5"/>
    <mergeCell ref="E5:H5"/>
    <mergeCell ref="A6:D6"/>
    <mergeCell ref="E6:H6"/>
    <mergeCell ref="A7:D7"/>
    <mergeCell ref="E7:H7"/>
    <mergeCell ref="A14:B14"/>
    <mergeCell ref="A11:D11"/>
    <mergeCell ref="E11:H11"/>
    <mergeCell ref="A12:D12"/>
    <mergeCell ref="E12:H12"/>
    <mergeCell ref="A13:B13"/>
    <mergeCell ref="C13:H13"/>
    <mergeCell ref="C14:H14"/>
    <mergeCell ref="A15:B15"/>
    <mergeCell ref="C15:D15"/>
    <mergeCell ref="E15:F15"/>
    <mergeCell ref="G15:H15"/>
    <mergeCell ref="A23:D23"/>
    <mergeCell ref="A24:D24"/>
    <mergeCell ref="E24:H24"/>
    <mergeCell ref="E23:H23"/>
    <mergeCell ref="A25:D25"/>
    <mergeCell ref="E25:H25"/>
    <mergeCell ref="A22:D22"/>
    <mergeCell ref="E22:H22"/>
    <mergeCell ref="A17:B17"/>
    <mergeCell ref="C17:D17"/>
    <mergeCell ref="E17:F17"/>
    <mergeCell ref="G17:H17"/>
    <mergeCell ref="A18:B18"/>
    <mergeCell ref="C18:D18"/>
    <mergeCell ref="E18:F18"/>
    <mergeCell ref="G18:H18"/>
    <mergeCell ref="A19:D20"/>
    <mergeCell ref="E19:H20"/>
    <mergeCell ref="A21:D21"/>
    <mergeCell ref="E21:H21"/>
    <mergeCell ref="D89:E89"/>
    <mergeCell ref="F89:H89"/>
    <mergeCell ref="A90:B90"/>
    <mergeCell ref="D90:E90"/>
    <mergeCell ref="F90:H90"/>
    <mergeCell ref="G62:H62"/>
    <mergeCell ref="A73:H73"/>
    <mergeCell ref="A76:H76"/>
    <mergeCell ref="A77:E77"/>
    <mergeCell ref="F77:H77"/>
    <mergeCell ref="A74:H74"/>
    <mergeCell ref="A75:B75"/>
    <mergeCell ref="C75:H75"/>
    <mergeCell ref="F78:H78"/>
    <mergeCell ref="A78:E78"/>
    <mergeCell ref="A66:B66"/>
    <mergeCell ref="A67:B67"/>
    <mergeCell ref="E62:F62"/>
    <mergeCell ref="E63:F72"/>
    <mergeCell ref="A84:E84"/>
    <mergeCell ref="A85:E85"/>
    <mergeCell ref="F85:H85"/>
    <mergeCell ref="G63:H72"/>
    <mergeCell ref="F84:H84"/>
    <mergeCell ref="A132:H132"/>
    <mergeCell ref="A133:H133"/>
    <mergeCell ref="A57:C57"/>
    <mergeCell ref="D57:H57"/>
    <mergeCell ref="A125:H125"/>
    <mergeCell ref="A126:H126"/>
    <mergeCell ref="A127:H127"/>
    <mergeCell ref="A128:H128"/>
    <mergeCell ref="A95:H95"/>
    <mergeCell ref="A101:B101"/>
    <mergeCell ref="A102:B102"/>
    <mergeCell ref="A103:B103"/>
    <mergeCell ref="A104:B104"/>
    <mergeCell ref="A105:B105"/>
    <mergeCell ref="A106:B106"/>
    <mergeCell ref="A107:B107"/>
    <mergeCell ref="A108:B108"/>
    <mergeCell ref="A109:B109"/>
    <mergeCell ref="A110:B110"/>
    <mergeCell ref="A119:B119"/>
    <mergeCell ref="A124:B124"/>
    <mergeCell ref="A120:B120"/>
    <mergeCell ref="A121:B121"/>
    <mergeCell ref="A122:B122"/>
    <mergeCell ref="A123:B123"/>
    <mergeCell ref="A99:H99"/>
    <mergeCell ref="A98:H98"/>
    <mergeCell ref="A129:H129"/>
    <mergeCell ref="A130:H130"/>
    <mergeCell ref="A131:H131"/>
    <mergeCell ref="A100:H100"/>
    <mergeCell ref="A111:H111"/>
    <mergeCell ref="A118:H118"/>
    <mergeCell ref="G101:H110"/>
    <mergeCell ref="G112:H117"/>
    <mergeCell ref="G119:H124"/>
    <mergeCell ref="A117:B117"/>
    <mergeCell ref="A114:B114"/>
    <mergeCell ref="A115:B115"/>
    <mergeCell ref="A116:B116"/>
  </mergeCells>
  <dataValidations count="1">
    <dataValidation type="list" allowBlank="1" showInputMessage="1" showErrorMessage="1" sqref="G134:H134">
      <formula1>"Kunal Kadam,Pranita Mhatre,Shruti Fule,Pooja Kawale,Gaurav Panchal,Shruti Tathare, Hitakshi Mhatre, Sachin Sawant"</formula1>
    </dataValidation>
  </dataValidations>
  <hyperlinks>
    <hyperlink ref="C36" r:id="rId1"/>
  </hyperlinks>
  <printOptions horizontalCentered="1"/>
  <pageMargins left="0.39370078740157499" right="0.39370078740157499" top="0.78740157480314998" bottom="0.78740157480314998" header="0.196850393700787" footer="0.196850393700787"/>
  <pageSetup fitToHeight="0" orientation="portrait" r:id="rId2"/>
  <headerFooter>
    <oddHeader>&amp;C&amp;G</oddHeader>
    <oddFooter>&amp;L&amp;"Times New Roman,Bold"&amp;12Ref No: &amp;F&amp;C&amp;G&amp;R&amp;"Times New Roman,Bold"&amp;12&amp;P</oddFooter>
  </headerFooter>
  <rowBreaks count="3" manualBreakCount="3">
    <brk id="124" max="16383" man="1"/>
    <brk id="138" max="16383" man="1"/>
    <brk id="181" max="16383" man="1"/>
  </rowBreaks>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36"/>
  <sheetViews>
    <sheetView workbookViewId="0">
      <selection activeCell="M197" sqref="M197"/>
    </sheetView>
  </sheetViews>
  <sheetFormatPr defaultRowHeight="14.5" x14ac:dyDescent="0.35"/>
  <cols>
    <col min="2" max="2" width="12.26953125" customWidth="1"/>
  </cols>
  <sheetData>
    <row r="2" spans="1:12" x14ac:dyDescent="0.35">
      <c r="B2" s="1" t="s">
        <v>79</v>
      </c>
      <c r="C2" s="129"/>
      <c r="D2" s="129"/>
    </row>
    <row r="3" spans="1:12" x14ac:dyDescent="0.35">
      <c r="D3" s="2"/>
      <c r="E3" s="2"/>
      <c r="F3" s="2"/>
      <c r="G3" s="2"/>
      <c r="H3" s="2"/>
      <c r="I3" s="2"/>
    </row>
    <row r="4" spans="1:12" x14ac:dyDescent="0.35">
      <c r="A4" s="1" t="s">
        <v>80</v>
      </c>
      <c r="B4" s="3" t="s">
        <v>81</v>
      </c>
      <c r="C4" s="130" t="s">
        <v>82</v>
      </c>
      <c r="D4" s="130"/>
      <c r="E4" s="130"/>
      <c r="F4" s="4"/>
      <c r="G4" s="130" t="s">
        <v>83</v>
      </c>
      <c r="H4" s="130"/>
      <c r="I4" s="130"/>
      <c r="J4" s="130" t="s">
        <v>84</v>
      </c>
      <c r="K4" s="130"/>
      <c r="L4" s="130"/>
    </row>
    <row r="5" spans="1:12" x14ac:dyDescent="0.35">
      <c r="A5" s="1">
        <v>202</v>
      </c>
      <c r="B5" s="3"/>
      <c r="C5" s="3" t="s">
        <v>85</v>
      </c>
      <c r="D5" s="3" t="s">
        <v>86</v>
      </c>
      <c r="E5" s="3" t="s">
        <v>61</v>
      </c>
      <c r="F5" s="3"/>
      <c r="G5" s="3" t="s">
        <v>85</v>
      </c>
      <c r="H5" s="3" t="s">
        <v>86</v>
      </c>
      <c r="I5" s="3" t="s">
        <v>61</v>
      </c>
      <c r="J5" s="3" t="s">
        <v>85</v>
      </c>
      <c r="K5" s="3" t="s">
        <v>86</v>
      </c>
      <c r="L5" s="3" t="s">
        <v>61</v>
      </c>
    </row>
    <row r="6" spans="1:12" x14ac:dyDescent="0.35">
      <c r="B6" s="5" t="s">
        <v>87</v>
      </c>
      <c r="C6" s="5">
        <v>4.5</v>
      </c>
      <c r="D6" s="5">
        <v>2.9</v>
      </c>
      <c r="E6" s="5">
        <f>C6*D6</f>
        <v>13.049999999999999</v>
      </c>
      <c r="F6" s="5" t="s">
        <v>88</v>
      </c>
      <c r="G6" s="5"/>
      <c r="H6" s="5"/>
      <c r="I6" s="5">
        <f>G6*H6</f>
        <v>0</v>
      </c>
      <c r="J6" s="5"/>
      <c r="K6" s="5"/>
      <c r="L6" s="5">
        <f>J6*K6</f>
        <v>0</v>
      </c>
    </row>
    <row r="7" spans="1:12" x14ac:dyDescent="0.35">
      <c r="B7" s="5"/>
      <c r="C7" s="5"/>
      <c r="D7" s="5"/>
      <c r="E7" s="5">
        <f t="shared" ref="E7:E33" si="0">C7*D7</f>
        <v>0</v>
      </c>
      <c r="F7" s="5" t="s">
        <v>89</v>
      </c>
      <c r="G7" s="5"/>
      <c r="H7" s="5"/>
      <c r="I7" s="5">
        <f t="shared" ref="I7:I29" si="1">G7*H7</f>
        <v>0</v>
      </c>
      <c r="J7" s="5"/>
      <c r="K7" s="5"/>
      <c r="L7" s="5">
        <f t="shared" ref="L7:L29" si="2">J7*K7</f>
        <v>0</v>
      </c>
    </row>
    <row r="8" spans="1:12" x14ac:dyDescent="0.35">
      <c r="B8" s="5"/>
      <c r="C8" s="5"/>
      <c r="D8" s="5"/>
      <c r="E8" s="5">
        <f t="shared" si="0"/>
        <v>0</v>
      </c>
      <c r="F8" s="5"/>
      <c r="G8" s="5"/>
      <c r="H8" s="5"/>
      <c r="I8" s="5">
        <f t="shared" si="1"/>
        <v>0</v>
      </c>
      <c r="J8" s="5"/>
      <c r="K8" s="5"/>
      <c r="L8" s="5">
        <f t="shared" si="2"/>
        <v>0</v>
      </c>
    </row>
    <row r="9" spans="1:12" x14ac:dyDescent="0.35">
      <c r="B9" s="5" t="s">
        <v>90</v>
      </c>
      <c r="C9" s="5">
        <v>1.88</v>
      </c>
      <c r="D9" s="5">
        <v>2.13</v>
      </c>
      <c r="E9" s="5">
        <f t="shared" si="0"/>
        <v>4.0043999999999995</v>
      </c>
      <c r="F9" s="5" t="s">
        <v>88</v>
      </c>
      <c r="G9" s="5"/>
      <c r="H9" s="5"/>
      <c r="I9" s="5">
        <f t="shared" si="1"/>
        <v>0</v>
      </c>
      <c r="J9" s="5"/>
      <c r="K9" s="5"/>
      <c r="L9" s="5">
        <f t="shared" si="2"/>
        <v>0</v>
      </c>
    </row>
    <row r="10" spans="1:12" x14ac:dyDescent="0.35">
      <c r="B10" s="5"/>
      <c r="C10" s="5"/>
      <c r="D10" s="5"/>
      <c r="E10" s="5">
        <f t="shared" si="0"/>
        <v>0</v>
      </c>
      <c r="F10" s="5" t="s">
        <v>89</v>
      </c>
      <c r="G10" s="5"/>
      <c r="H10" s="5"/>
      <c r="I10" s="5">
        <f t="shared" si="1"/>
        <v>0</v>
      </c>
      <c r="J10" s="5"/>
      <c r="K10" s="5"/>
      <c r="L10" s="5">
        <f t="shared" si="2"/>
        <v>0</v>
      </c>
    </row>
    <row r="11" spans="1:12" x14ac:dyDescent="0.35">
      <c r="B11" s="5"/>
      <c r="C11" s="5"/>
      <c r="D11" s="5"/>
      <c r="E11" s="5">
        <f t="shared" si="0"/>
        <v>0</v>
      </c>
      <c r="F11" s="5"/>
      <c r="G11" s="5"/>
      <c r="H11" s="5"/>
      <c r="I11" s="5">
        <f t="shared" si="1"/>
        <v>0</v>
      </c>
      <c r="J11" s="5"/>
      <c r="K11" s="5"/>
      <c r="L11" s="5">
        <f t="shared" si="2"/>
        <v>0</v>
      </c>
    </row>
    <row r="12" spans="1:12" x14ac:dyDescent="0.35">
      <c r="B12" s="5"/>
      <c r="C12" s="5"/>
      <c r="D12" s="5"/>
      <c r="E12" s="5">
        <f t="shared" si="0"/>
        <v>0</v>
      </c>
      <c r="F12" s="5"/>
      <c r="G12" s="5"/>
      <c r="H12" s="5"/>
      <c r="I12" s="5">
        <f t="shared" si="1"/>
        <v>0</v>
      </c>
      <c r="J12" s="5"/>
      <c r="K12" s="5"/>
      <c r="L12" s="5">
        <f t="shared" si="2"/>
        <v>0</v>
      </c>
    </row>
    <row r="13" spans="1:12" x14ac:dyDescent="0.35">
      <c r="B13" s="5" t="s">
        <v>91</v>
      </c>
      <c r="C13" s="5"/>
      <c r="D13" s="5"/>
      <c r="E13" s="5">
        <f t="shared" si="0"/>
        <v>0</v>
      </c>
      <c r="F13" s="5" t="s">
        <v>88</v>
      </c>
      <c r="G13" s="5"/>
      <c r="H13" s="5"/>
      <c r="I13" s="5">
        <f t="shared" si="1"/>
        <v>0</v>
      </c>
      <c r="J13" s="5"/>
      <c r="K13" s="5"/>
      <c r="L13" s="5">
        <f t="shared" si="2"/>
        <v>0</v>
      </c>
    </row>
    <row r="14" spans="1:12" x14ac:dyDescent="0.35">
      <c r="B14" s="5"/>
      <c r="C14" s="5"/>
      <c r="D14" s="5"/>
      <c r="E14" s="5">
        <f t="shared" si="0"/>
        <v>0</v>
      </c>
      <c r="F14" s="5" t="s">
        <v>89</v>
      </c>
      <c r="G14" s="5"/>
      <c r="H14" s="5"/>
      <c r="I14" s="5">
        <f t="shared" si="1"/>
        <v>0</v>
      </c>
      <c r="J14" s="5"/>
      <c r="K14" s="5"/>
      <c r="L14" s="5">
        <f t="shared" si="2"/>
        <v>0</v>
      </c>
    </row>
    <row r="15" spans="1:12" x14ac:dyDescent="0.35">
      <c r="B15" s="5"/>
      <c r="C15" s="5"/>
      <c r="D15" s="5"/>
      <c r="E15" s="5">
        <f t="shared" si="0"/>
        <v>0</v>
      </c>
      <c r="F15" s="5"/>
      <c r="G15" s="5"/>
      <c r="H15" s="5"/>
      <c r="I15" s="5">
        <f t="shared" si="1"/>
        <v>0</v>
      </c>
      <c r="J15" s="5"/>
      <c r="K15" s="5"/>
      <c r="L15" s="5">
        <f t="shared" si="2"/>
        <v>0</v>
      </c>
    </row>
    <row r="16" spans="1:12" x14ac:dyDescent="0.35">
      <c r="B16" s="5"/>
      <c r="C16" s="5"/>
      <c r="D16" s="5"/>
      <c r="E16" s="5">
        <f t="shared" si="0"/>
        <v>0</v>
      </c>
      <c r="F16" s="5"/>
      <c r="G16" s="5"/>
      <c r="H16" s="5"/>
      <c r="I16" s="5">
        <f t="shared" si="1"/>
        <v>0</v>
      </c>
      <c r="J16" s="5"/>
      <c r="K16" s="5"/>
      <c r="L16" s="5">
        <f t="shared" si="2"/>
        <v>0</v>
      </c>
    </row>
    <row r="17" spans="2:12" x14ac:dyDescent="0.35">
      <c r="B17" s="5" t="s">
        <v>92</v>
      </c>
      <c r="C17" s="5"/>
      <c r="D17" s="5"/>
      <c r="E17" s="5">
        <f t="shared" si="0"/>
        <v>0</v>
      </c>
      <c r="F17" s="5" t="s">
        <v>88</v>
      </c>
      <c r="G17" s="5"/>
      <c r="H17" s="5"/>
      <c r="I17" s="5">
        <f t="shared" si="1"/>
        <v>0</v>
      </c>
      <c r="J17" s="5"/>
      <c r="K17" s="5"/>
      <c r="L17" s="5">
        <f t="shared" si="2"/>
        <v>0</v>
      </c>
    </row>
    <row r="18" spans="2:12" x14ac:dyDescent="0.35">
      <c r="B18" s="5"/>
      <c r="C18" s="5"/>
      <c r="D18" s="5"/>
      <c r="E18" s="5">
        <f t="shared" si="0"/>
        <v>0</v>
      </c>
      <c r="F18" s="5" t="s">
        <v>89</v>
      </c>
      <c r="G18" s="5"/>
      <c r="H18" s="5"/>
      <c r="I18" s="5">
        <f t="shared" si="1"/>
        <v>0</v>
      </c>
      <c r="J18" s="5"/>
      <c r="K18" s="5"/>
      <c r="L18" s="5">
        <f t="shared" si="2"/>
        <v>0</v>
      </c>
    </row>
    <row r="19" spans="2:12" x14ac:dyDescent="0.35">
      <c r="B19" s="5"/>
      <c r="C19" s="5"/>
      <c r="D19" s="5"/>
      <c r="E19" s="5">
        <f t="shared" si="0"/>
        <v>0</v>
      </c>
      <c r="F19" s="5"/>
      <c r="G19" s="5"/>
      <c r="H19" s="5"/>
      <c r="I19" s="5">
        <f t="shared" si="1"/>
        <v>0</v>
      </c>
      <c r="J19" s="5"/>
      <c r="K19" s="5"/>
      <c r="L19" s="5">
        <f t="shared" si="2"/>
        <v>0</v>
      </c>
    </row>
    <row r="20" spans="2:12" x14ac:dyDescent="0.35">
      <c r="B20" s="5" t="s">
        <v>92</v>
      </c>
      <c r="C20" s="5"/>
      <c r="D20" s="5"/>
      <c r="E20" s="5">
        <f t="shared" si="0"/>
        <v>0</v>
      </c>
      <c r="F20" s="5" t="s">
        <v>88</v>
      </c>
      <c r="G20" s="5"/>
      <c r="H20" s="5"/>
      <c r="I20" s="5">
        <f t="shared" si="1"/>
        <v>0</v>
      </c>
      <c r="J20" s="5"/>
      <c r="K20" s="5"/>
      <c r="L20" s="5">
        <f t="shared" si="2"/>
        <v>0</v>
      </c>
    </row>
    <row r="21" spans="2:12" x14ac:dyDescent="0.35">
      <c r="B21" s="5"/>
      <c r="C21" s="5"/>
      <c r="D21" s="5"/>
      <c r="E21" s="5">
        <f t="shared" si="0"/>
        <v>0</v>
      </c>
      <c r="F21" s="5" t="s">
        <v>89</v>
      </c>
      <c r="G21" s="5"/>
      <c r="H21" s="5"/>
      <c r="I21" s="5">
        <f t="shared" si="1"/>
        <v>0</v>
      </c>
      <c r="J21" s="5"/>
      <c r="K21" s="5"/>
      <c r="L21" s="5">
        <f t="shared" si="2"/>
        <v>0</v>
      </c>
    </row>
    <row r="22" spans="2:12" x14ac:dyDescent="0.35">
      <c r="B22" s="5"/>
      <c r="C22" s="5"/>
      <c r="D22" s="5"/>
      <c r="E22" s="5">
        <f t="shared" si="0"/>
        <v>0</v>
      </c>
      <c r="F22" s="5"/>
      <c r="G22" s="5"/>
      <c r="H22" s="5"/>
      <c r="I22" s="5">
        <f t="shared" si="1"/>
        <v>0</v>
      </c>
      <c r="J22" s="5"/>
      <c r="K22" s="5"/>
      <c r="L22" s="5">
        <f t="shared" si="2"/>
        <v>0</v>
      </c>
    </row>
    <row r="23" spans="2:12" x14ac:dyDescent="0.35">
      <c r="B23" s="5" t="s">
        <v>93</v>
      </c>
      <c r="C23" s="5">
        <v>1.9</v>
      </c>
      <c r="D23" s="5">
        <v>1.07</v>
      </c>
      <c r="E23" s="5">
        <f t="shared" si="0"/>
        <v>2.0329999999999999</v>
      </c>
      <c r="F23" s="5" t="s">
        <v>94</v>
      </c>
      <c r="G23" s="5"/>
      <c r="H23" s="5"/>
      <c r="I23" s="5">
        <f t="shared" si="1"/>
        <v>0</v>
      </c>
      <c r="J23" s="5"/>
      <c r="K23" s="5"/>
      <c r="L23" s="5">
        <f t="shared" si="2"/>
        <v>0</v>
      </c>
    </row>
    <row r="24" spans="2:12" x14ac:dyDescent="0.35">
      <c r="B24" s="5" t="s">
        <v>95</v>
      </c>
      <c r="C24" s="5"/>
      <c r="D24" s="5"/>
      <c r="E24" s="5">
        <f t="shared" si="0"/>
        <v>0</v>
      </c>
      <c r="F24" s="5" t="s">
        <v>94</v>
      </c>
      <c r="G24" s="5"/>
      <c r="H24" s="5"/>
      <c r="I24" s="5">
        <f t="shared" si="1"/>
        <v>0</v>
      </c>
      <c r="J24" s="5"/>
      <c r="K24" s="5"/>
      <c r="L24" s="5">
        <f t="shared" si="2"/>
        <v>0</v>
      </c>
    </row>
    <row r="25" spans="2:12" x14ac:dyDescent="0.35">
      <c r="B25" s="5" t="s">
        <v>96</v>
      </c>
      <c r="C25" s="5"/>
      <c r="D25" s="5"/>
      <c r="E25" s="5">
        <f t="shared" si="0"/>
        <v>0</v>
      </c>
      <c r="F25" s="5" t="s">
        <v>94</v>
      </c>
      <c r="G25" s="5"/>
      <c r="H25" s="5"/>
      <c r="I25" s="5">
        <f t="shared" si="1"/>
        <v>0</v>
      </c>
      <c r="J25" s="5"/>
      <c r="K25" s="5"/>
      <c r="L25" s="5">
        <f t="shared" si="2"/>
        <v>0</v>
      </c>
    </row>
    <row r="26" spans="2:12" x14ac:dyDescent="0.35">
      <c r="B26" s="5"/>
      <c r="C26" s="5"/>
      <c r="D26" s="5"/>
      <c r="E26" s="5">
        <f t="shared" si="0"/>
        <v>0</v>
      </c>
      <c r="F26" s="5"/>
      <c r="G26" s="5"/>
      <c r="H26" s="5"/>
      <c r="I26" s="5">
        <f t="shared" si="1"/>
        <v>0</v>
      </c>
      <c r="J26" s="5"/>
      <c r="K26" s="5"/>
      <c r="L26" s="5">
        <f t="shared" si="2"/>
        <v>0</v>
      </c>
    </row>
    <row r="27" spans="2:12" x14ac:dyDescent="0.35">
      <c r="B27" s="5" t="s">
        <v>97</v>
      </c>
      <c r="C27" s="5"/>
      <c r="D27" s="5"/>
      <c r="E27" s="5">
        <f t="shared" si="0"/>
        <v>0</v>
      </c>
      <c r="F27" s="5"/>
      <c r="G27" s="5"/>
      <c r="H27" s="5"/>
      <c r="I27" s="5">
        <f t="shared" si="1"/>
        <v>0</v>
      </c>
      <c r="J27" s="5"/>
      <c r="K27" s="5"/>
      <c r="L27" s="5">
        <f t="shared" si="2"/>
        <v>0</v>
      </c>
    </row>
    <row r="28" spans="2:12" x14ac:dyDescent="0.35">
      <c r="B28" s="5" t="s">
        <v>98</v>
      </c>
      <c r="C28" s="5"/>
      <c r="D28" s="5"/>
      <c r="E28" s="5">
        <f t="shared" si="0"/>
        <v>0</v>
      </c>
      <c r="F28" s="5"/>
      <c r="G28" s="5"/>
      <c r="H28" s="5"/>
      <c r="I28" s="5">
        <f t="shared" si="1"/>
        <v>0</v>
      </c>
      <c r="J28" s="5"/>
      <c r="K28" s="5"/>
      <c r="L28" s="5">
        <f t="shared" si="2"/>
        <v>0</v>
      </c>
    </row>
    <row r="29" spans="2:12" x14ac:dyDescent="0.35">
      <c r="B29" s="5" t="s">
        <v>99</v>
      </c>
      <c r="C29" s="5"/>
      <c r="D29" s="5"/>
      <c r="E29" s="5">
        <f t="shared" si="0"/>
        <v>0</v>
      </c>
      <c r="F29" s="5"/>
      <c r="G29" s="5"/>
      <c r="H29" s="5"/>
      <c r="I29" s="5">
        <f t="shared" si="1"/>
        <v>0</v>
      </c>
      <c r="J29" s="5"/>
      <c r="K29" s="5"/>
      <c r="L29" s="5">
        <f t="shared" si="2"/>
        <v>0</v>
      </c>
    </row>
    <row r="30" spans="2:12" x14ac:dyDescent="0.35">
      <c r="B30" s="5" t="s">
        <v>100</v>
      </c>
      <c r="C30" s="5"/>
      <c r="D30" s="5"/>
      <c r="E30" s="5">
        <f t="shared" si="0"/>
        <v>0</v>
      </c>
      <c r="F30" s="5"/>
      <c r="G30" s="5"/>
      <c r="H30" s="5"/>
      <c r="I30" s="5">
        <f>G30*H30</f>
        <v>0</v>
      </c>
      <c r="J30" s="5"/>
      <c r="K30" s="5"/>
      <c r="L30" s="5">
        <f>J30*K30</f>
        <v>0</v>
      </c>
    </row>
    <row r="31" spans="2:12" x14ac:dyDescent="0.35">
      <c r="B31" s="5"/>
      <c r="C31" s="5"/>
      <c r="D31" s="5"/>
      <c r="E31" s="5">
        <f t="shared" si="0"/>
        <v>0</v>
      </c>
      <c r="F31" s="5"/>
      <c r="G31" s="5"/>
      <c r="H31" s="5"/>
      <c r="I31" s="5">
        <f>G31*H31</f>
        <v>0</v>
      </c>
      <c r="J31" s="5"/>
      <c r="K31" s="5"/>
      <c r="L31" s="5">
        <f>J31*K31</f>
        <v>0</v>
      </c>
    </row>
    <row r="32" spans="2:12" x14ac:dyDescent="0.35">
      <c r="B32" s="5"/>
      <c r="C32" s="5"/>
      <c r="D32" s="5"/>
      <c r="E32" s="5">
        <f t="shared" si="0"/>
        <v>0</v>
      </c>
      <c r="F32" s="5"/>
      <c r="G32" s="5"/>
      <c r="H32" s="5"/>
      <c r="I32" s="5">
        <f>G32*H32</f>
        <v>0</v>
      </c>
      <c r="J32" s="5"/>
      <c r="K32" s="5"/>
      <c r="L32" s="5">
        <f>J32*K32</f>
        <v>0</v>
      </c>
    </row>
    <row r="33" spans="2:12" x14ac:dyDescent="0.35">
      <c r="B33" s="5"/>
      <c r="C33" s="5"/>
      <c r="D33" s="5"/>
      <c r="E33" s="5">
        <f t="shared" si="0"/>
        <v>0</v>
      </c>
      <c r="F33" s="5"/>
      <c r="G33" s="5"/>
      <c r="H33" s="5"/>
      <c r="I33" s="5">
        <f>G33*H33</f>
        <v>0</v>
      </c>
      <c r="J33" s="5"/>
      <c r="K33" s="5"/>
      <c r="L33" s="5">
        <f>J33*K33</f>
        <v>0</v>
      </c>
    </row>
    <row r="34" spans="2:12" x14ac:dyDescent="0.35">
      <c r="B34" s="5" t="s">
        <v>62</v>
      </c>
      <c r="C34" s="5"/>
      <c r="D34" s="5">
        <f>E34*10.764</f>
        <v>205.45677359999996</v>
      </c>
      <c r="E34" s="5">
        <f>SUM(E6:E33)</f>
        <v>19.087399999999999</v>
      </c>
      <c r="F34" s="5"/>
      <c r="G34" s="5"/>
      <c r="H34" s="5">
        <f>I34*10.764</f>
        <v>0</v>
      </c>
      <c r="I34" s="5">
        <f>SUM(I6:I33)</f>
        <v>0</v>
      </c>
      <c r="J34" s="5"/>
      <c r="K34" s="5">
        <f>L34*10.764</f>
        <v>0</v>
      </c>
      <c r="L34" s="5">
        <f>SUM(L6:L33)</f>
        <v>0</v>
      </c>
    </row>
    <row r="36" spans="2:12" x14ac:dyDescent="0.35">
      <c r="D36">
        <f>D34+H34</f>
        <v>205.45677359999996</v>
      </c>
      <c r="E36">
        <f>E34+I34</f>
        <v>19.087399999999999</v>
      </c>
    </row>
  </sheetData>
  <mergeCells count="4">
    <mergeCell ref="C2:D2"/>
    <mergeCell ref="C4:E4"/>
    <mergeCell ref="G4:I4"/>
    <mergeCell ref="J4:L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
  <sheetViews>
    <sheetView zoomScaleNormal="100" workbookViewId="0">
      <selection activeCell="B5" sqref="B5"/>
    </sheetView>
  </sheetViews>
  <sheetFormatPr defaultRowHeight="14.5" x14ac:dyDescent="0.35"/>
  <cols>
    <col min="1" max="1" width="10.26953125" bestFit="1" customWidth="1"/>
  </cols>
  <sheetData>
    <row r="2" spans="1:2" x14ac:dyDescent="0.35">
      <c r="A2" s="8">
        <v>44124</v>
      </c>
      <c r="B2" t="s">
        <v>182</v>
      </c>
    </row>
    <row r="3" spans="1:2" x14ac:dyDescent="0.35">
      <c r="B3" t="s">
        <v>195</v>
      </c>
    </row>
    <row r="4" spans="1:2" x14ac:dyDescent="0.35">
      <c r="B4" t="s">
        <v>196</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1"/>
  <sheetViews>
    <sheetView topLeftCell="A79" workbookViewId="0">
      <selection activeCell="D96" sqref="D96"/>
    </sheetView>
  </sheetViews>
  <sheetFormatPr defaultColWidth="8.7265625" defaultRowHeight="14.5" x14ac:dyDescent="0.35"/>
  <cols>
    <col min="1" max="1" width="10.26953125" style="9" bestFit="1" customWidth="1"/>
    <col min="2" max="2" width="22.1796875" style="9" customWidth="1"/>
    <col min="3" max="3" width="37" style="9" customWidth="1"/>
    <col min="4" max="5" width="11.453125" style="9" customWidth="1"/>
    <col min="6" max="6" width="14" style="9" customWidth="1"/>
    <col min="7" max="7" width="20" style="9" customWidth="1"/>
    <col min="8" max="8" width="16.453125" style="9" customWidth="1"/>
    <col min="9" max="16384" width="8.7265625" style="9"/>
  </cols>
  <sheetData>
    <row r="1" spans="1:9" ht="15" customHeight="1" x14ac:dyDescent="0.35">
      <c r="A1" s="19">
        <v>44124</v>
      </c>
      <c r="B1" s="9" t="s">
        <v>182</v>
      </c>
    </row>
    <row r="2" spans="1:9" ht="15" customHeight="1" x14ac:dyDescent="0.35">
      <c r="A2" s="10"/>
      <c r="B2" s="10"/>
      <c r="C2" s="10"/>
      <c r="D2" s="10"/>
      <c r="E2" s="10"/>
      <c r="F2" s="10"/>
      <c r="G2" s="10"/>
      <c r="H2" s="10"/>
    </row>
    <row r="3" spans="1:9" ht="15.75" customHeight="1" x14ac:dyDescent="0.35">
      <c r="A3" s="10"/>
      <c r="B3" s="131" t="s">
        <v>183</v>
      </c>
      <c r="C3" s="131"/>
      <c r="D3" s="131"/>
      <c r="E3" s="131"/>
      <c r="F3" s="131"/>
      <c r="G3" s="131"/>
      <c r="H3" s="131"/>
    </row>
    <row r="4" spans="1:9" x14ac:dyDescent="0.35">
      <c r="A4" s="10"/>
      <c r="B4" s="11" t="s">
        <v>184</v>
      </c>
      <c r="C4" s="11" t="s">
        <v>185</v>
      </c>
      <c r="D4" s="11" t="s">
        <v>80</v>
      </c>
      <c r="E4" s="11" t="s">
        <v>186</v>
      </c>
      <c r="F4" s="11" t="s">
        <v>187</v>
      </c>
      <c r="G4" s="11" t="s">
        <v>188</v>
      </c>
      <c r="H4" s="11" t="s">
        <v>189</v>
      </c>
    </row>
    <row r="5" spans="1:9" ht="15" customHeight="1" x14ac:dyDescent="0.35">
      <c r="A5" s="10"/>
      <c r="B5" s="21" t="s">
        <v>201</v>
      </c>
      <c r="C5" s="20" t="s">
        <v>200</v>
      </c>
      <c r="D5" s="21" t="s">
        <v>174</v>
      </c>
      <c r="E5" s="12">
        <v>0</v>
      </c>
      <c r="F5" s="13">
        <v>835</v>
      </c>
      <c r="G5" s="13">
        <f>H5/F5</f>
        <v>2600</v>
      </c>
      <c r="H5" s="14">
        <v>2171000</v>
      </c>
    </row>
    <row r="6" spans="1:9" ht="15.5" x14ac:dyDescent="0.35">
      <c r="A6" s="10"/>
      <c r="B6" s="21" t="s">
        <v>203</v>
      </c>
      <c r="C6" s="20" t="s">
        <v>200</v>
      </c>
      <c r="D6" s="21" t="s">
        <v>202</v>
      </c>
      <c r="E6" s="12">
        <v>0</v>
      </c>
      <c r="F6" s="13">
        <v>650</v>
      </c>
      <c r="G6" s="13">
        <f t="shared" ref="G6" si="0">H6/F6</f>
        <v>2738.4615384615386</v>
      </c>
      <c r="H6" s="14">
        <v>1780000</v>
      </c>
    </row>
    <row r="7" spans="1:9" ht="15" customHeight="1" x14ac:dyDescent="0.35">
      <c r="A7" s="10"/>
      <c r="B7" s="15" t="s">
        <v>190</v>
      </c>
      <c r="C7" s="12"/>
      <c r="D7" s="12"/>
      <c r="E7" s="12"/>
      <c r="F7" s="12"/>
      <c r="G7" s="16">
        <f>AVERAGE(G5:G6)</f>
        <v>2669.2307692307695</v>
      </c>
      <c r="H7" s="12"/>
    </row>
    <row r="8" spans="1:9" ht="15" customHeight="1" x14ac:dyDescent="0.35">
      <c r="B8" s="15" t="s">
        <v>191</v>
      </c>
      <c r="C8" s="12"/>
      <c r="D8" s="12"/>
      <c r="E8" s="12"/>
      <c r="F8" s="17"/>
      <c r="G8" s="15">
        <v>2700</v>
      </c>
      <c r="H8" s="15"/>
      <c r="I8" s="18"/>
    </row>
    <row r="9" spans="1:9" ht="15" customHeight="1" x14ac:dyDescent="0.35"/>
    <row r="10" spans="1:9" ht="15" customHeight="1" x14ac:dyDescent="0.35"/>
    <row r="11" spans="1:9" ht="15" customHeight="1" x14ac:dyDescent="0.35"/>
  </sheetData>
  <mergeCells count="1">
    <mergeCell ref="B3:H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Report</vt:lpstr>
      <vt:lpstr>Flat detail</vt:lpstr>
      <vt:lpstr>Note</vt:lpstr>
      <vt:lpstr>Valuation</vt:lpstr>
      <vt:lpstr>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Hp Elitebook 840 G6</cp:lastModifiedBy>
  <cp:lastPrinted>2025-09-13T07:01:56Z</cp:lastPrinted>
  <dcterms:created xsi:type="dcterms:W3CDTF">2019-07-16T09:29:46Z</dcterms:created>
  <dcterms:modified xsi:type="dcterms:W3CDTF">2025-09-13T07:03:02Z</dcterms:modified>
</cp:coreProperties>
</file>