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3-09-2025\"/>
    </mc:Choice>
  </mc:AlternateContent>
  <bookViews>
    <workbookView xWindow="0" yWindow="0" windowWidth="19200" windowHeight="693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Report!$A$1:$H$867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1" l="1"/>
  <c r="D572" i="1"/>
  <c r="D565" i="1"/>
  <c r="D564" i="1"/>
  <c r="D560" i="1"/>
  <c r="D559" i="1"/>
  <c r="D558" i="1"/>
  <c r="D557" i="1"/>
  <c r="D556" i="1"/>
  <c r="D549" i="1"/>
  <c r="D548" i="1"/>
  <c r="D576" i="1" l="1"/>
  <c r="F576" i="1" s="1"/>
  <c r="D575" i="1"/>
  <c r="F575" i="1" s="1"/>
  <c r="D574" i="1"/>
  <c r="F574" i="1" s="1"/>
  <c r="D573" i="1"/>
  <c r="F573" i="1" s="1"/>
  <c r="F572" i="1"/>
  <c r="A572" i="1"/>
  <c r="A573" i="1" s="1"/>
  <c r="A574" i="1" s="1"/>
  <c r="A575" i="1" s="1"/>
  <c r="A576" i="1" s="1"/>
  <c r="G571" i="1"/>
  <c r="D569" i="1"/>
  <c r="F569" i="1" s="1"/>
  <c r="D568" i="1"/>
  <c r="F568" i="1" s="1"/>
  <c r="D567" i="1"/>
  <c r="F567" i="1" s="1"/>
  <c r="D566" i="1"/>
  <c r="F566" i="1" s="1"/>
  <c r="F565" i="1"/>
  <c r="A565" i="1"/>
  <c r="A566" i="1" s="1"/>
  <c r="A567" i="1" s="1"/>
  <c r="A568" i="1" s="1"/>
  <c r="A569" i="1" s="1"/>
  <c r="G564" i="1"/>
  <c r="F560" i="1"/>
  <c r="D553" i="1"/>
  <c r="F553" i="1" s="1"/>
  <c r="D552" i="1"/>
  <c r="F552" i="1" s="1"/>
  <c r="D551" i="1"/>
  <c r="F551" i="1" s="1"/>
  <c r="D550" i="1"/>
  <c r="F550" i="1" s="1"/>
  <c r="F549" i="1"/>
  <c r="F559" i="1"/>
  <c r="F558" i="1"/>
  <c r="F557" i="1"/>
  <c r="F556" i="1"/>
  <c r="A556" i="1"/>
  <c r="A557" i="1" s="1"/>
  <c r="A558" i="1" s="1"/>
  <c r="A559" i="1" s="1"/>
  <c r="A560" i="1" s="1"/>
  <c r="G555" i="1"/>
  <c r="A549" i="1"/>
  <c r="A550" i="1" s="1"/>
  <c r="A551" i="1" s="1"/>
  <c r="A552" i="1" s="1"/>
  <c r="A553" i="1" s="1"/>
  <c r="G548" i="1"/>
  <c r="F548" i="1"/>
  <c r="E310" i="1" l="1"/>
  <c r="E311" i="1"/>
  <c r="G310" i="1"/>
  <c r="F564" i="1"/>
  <c r="G311" i="1" s="1"/>
  <c r="C311" i="1"/>
  <c r="C310" i="1"/>
  <c r="J211" i="1" l="1"/>
  <c r="J210" i="1"/>
  <c r="J209" i="1"/>
  <c r="J208" i="1"/>
  <c r="H201" i="1"/>
  <c r="D213" i="1" l="1"/>
  <c r="D209" i="1"/>
  <c r="D212" i="1"/>
  <c r="D208" i="1"/>
  <c r="D211" i="1"/>
  <c r="J206" i="1"/>
  <c r="J207" i="1" s="1"/>
  <c r="J212" i="1" s="1"/>
  <c r="J213" i="1" s="1"/>
  <c r="C205" i="1" s="1"/>
  <c r="D206" i="1"/>
  <c r="J200" i="1"/>
  <c r="J202" i="1" s="1"/>
  <c r="J205" i="1"/>
  <c r="C204" i="1" s="1"/>
  <c r="D204" i="1" s="1"/>
  <c r="J204" i="1"/>
  <c r="D207" i="1"/>
  <c r="D210" i="1"/>
  <c r="J203" i="1"/>
  <c r="J111" i="1"/>
  <c r="J110" i="1"/>
  <c r="J109" i="1"/>
  <c r="J108" i="1"/>
  <c r="H101" i="1"/>
  <c r="E204" i="1" l="1"/>
  <c r="D205" i="1"/>
  <c r="I201" i="1" s="1"/>
  <c r="I202" i="1" s="1"/>
  <c r="G204" i="1"/>
  <c r="J201" i="1"/>
  <c r="D113" i="1"/>
  <c r="D109" i="1"/>
  <c r="D112" i="1"/>
  <c r="D108" i="1"/>
  <c r="J104" i="1"/>
  <c r="D111" i="1"/>
  <c r="D107" i="1"/>
  <c r="J103" i="1"/>
  <c r="J106" i="1"/>
  <c r="J107" i="1" s="1"/>
  <c r="J112" i="1" s="1"/>
  <c r="J113" i="1" s="1"/>
  <c r="C105" i="1" s="1"/>
  <c r="D110" i="1"/>
  <c r="D106" i="1"/>
  <c r="J100" i="1"/>
  <c r="J102" i="1" s="1"/>
  <c r="J105" i="1"/>
  <c r="C104" i="1" s="1"/>
  <c r="D104" i="1" s="1"/>
  <c r="J137" i="1"/>
  <c r="J138" i="1"/>
  <c r="J139" i="1"/>
  <c r="J140" i="1"/>
  <c r="H130" i="1"/>
  <c r="I200" i="1" l="1"/>
  <c r="C202" i="1" s="1"/>
  <c r="E104" i="1"/>
  <c r="D105" i="1"/>
  <c r="I101" i="1" s="1"/>
  <c r="I102" i="1" s="1"/>
  <c r="J101" i="1"/>
  <c r="G104" i="1"/>
  <c r="D135" i="1"/>
  <c r="D140" i="1"/>
  <c r="D136" i="1"/>
  <c r="D137" i="1"/>
  <c r="D141" i="1"/>
  <c r="D142" i="1"/>
  <c r="D138" i="1"/>
  <c r="D139" i="1"/>
  <c r="J253" i="1"/>
  <c r="J252" i="1"/>
  <c r="J251" i="1"/>
  <c r="J250" i="1"/>
  <c r="E3" i="1"/>
  <c r="H243" i="1"/>
  <c r="I100" i="1" l="1"/>
  <c r="C102" i="1" s="1"/>
  <c r="J247" i="1"/>
  <c r="C246" i="1" s="1"/>
  <c r="D246" i="1" s="1"/>
  <c r="J245" i="1"/>
  <c r="D254" i="1"/>
  <c r="D252" i="1"/>
  <c r="D250" i="1"/>
  <c r="D248" i="1"/>
  <c r="J246" i="1"/>
  <c r="J242" i="1"/>
  <c r="J244" i="1" s="1"/>
  <c r="D255" i="1"/>
  <c r="D253" i="1"/>
  <c r="D251" i="1"/>
  <c r="D249" i="1"/>
  <c r="J248" i="1"/>
  <c r="J249" i="1" s="1"/>
  <c r="J254" i="1" s="1"/>
  <c r="J255" i="1" s="1"/>
  <c r="C247" i="1" s="1"/>
  <c r="J155" i="1"/>
  <c r="J154" i="1"/>
  <c r="J153" i="1"/>
  <c r="J152" i="1"/>
  <c r="E246" i="1" l="1"/>
  <c r="D247" i="1"/>
  <c r="I243" i="1" s="1"/>
  <c r="I244" i="1" s="1"/>
  <c r="G246" i="1"/>
  <c r="J243" i="1"/>
  <c r="J183" i="1"/>
  <c r="J182" i="1"/>
  <c r="J181" i="1"/>
  <c r="J180" i="1"/>
  <c r="J169" i="1"/>
  <c r="J168" i="1"/>
  <c r="J167" i="1"/>
  <c r="J166" i="1"/>
  <c r="J239" i="1"/>
  <c r="J238" i="1"/>
  <c r="J237" i="1"/>
  <c r="J236" i="1"/>
  <c r="H159" i="1"/>
  <c r="H173" i="1"/>
  <c r="H229" i="1"/>
  <c r="I242" i="1" l="1"/>
  <c r="C244" i="1" s="1"/>
  <c r="J147" i="1"/>
  <c r="J149" i="1"/>
  <c r="J150" i="1"/>
  <c r="J151" i="1" s="1"/>
  <c r="J156" i="1" s="1"/>
  <c r="J157" i="1" s="1"/>
  <c r="J148" i="1"/>
  <c r="J158" i="1"/>
  <c r="J177" i="1"/>
  <c r="C176" i="1" s="1"/>
  <c r="D176" i="1" s="1"/>
  <c r="J175" i="1"/>
  <c r="D184" i="1"/>
  <c r="D182" i="1"/>
  <c r="D180" i="1"/>
  <c r="D178" i="1"/>
  <c r="J176" i="1"/>
  <c r="J172" i="1"/>
  <c r="J174" i="1" s="1"/>
  <c r="D185" i="1"/>
  <c r="D183" i="1"/>
  <c r="D181" i="1"/>
  <c r="D179" i="1"/>
  <c r="J178" i="1"/>
  <c r="J179" i="1" s="1"/>
  <c r="J164" i="1"/>
  <c r="J165" i="1" s="1"/>
  <c r="J163" i="1"/>
  <c r="C162" i="1" s="1"/>
  <c r="J161" i="1"/>
  <c r="D171" i="1"/>
  <c r="D170" i="1"/>
  <c r="D169" i="1"/>
  <c r="D168" i="1"/>
  <c r="D167" i="1"/>
  <c r="D166" i="1"/>
  <c r="D165" i="1"/>
  <c r="D164" i="1"/>
  <c r="J162" i="1"/>
  <c r="J143" i="1"/>
  <c r="J234" i="1"/>
  <c r="J235" i="1" s="1"/>
  <c r="J240" i="1" s="1"/>
  <c r="J241" i="1" s="1"/>
  <c r="C233" i="1" s="1"/>
  <c r="J233" i="1"/>
  <c r="C232" i="1" s="1"/>
  <c r="D232" i="1" s="1"/>
  <c r="J231" i="1"/>
  <c r="D241" i="1"/>
  <c r="D240" i="1"/>
  <c r="D239" i="1"/>
  <c r="D238" i="1"/>
  <c r="D237" i="1"/>
  <c r="D236" i="1"/>
  <c r="D235" i="1"/>
  <c r="D234" i="1"/>
  <c r="J232" i="1"/>
  <c r="J228" i="1"/>
  <c r="J230" i="1" s="1"/>
  <c r="D592" i="1"/>
  <c r="D591" i="1"/>
  <c r="D590" i="1"/>
  <c r="D589" i="1"/>
  <c r="D588" i="1"/>
  <c r="D583" i="1"/>
  <c r="D584" i="1"/>
  <c r="D585" i="1"/>
  <c r="D582" i="1"/>
  <c r="D581" i="1"/>
  <c r="D580" i="1"/>
  <c r="E312" i="1" l="1"/>
  <c r="C312" i="1"/>
  <c r="D162" i="1"/>
  <c r="J160" i="1"/>
  <c r="J145" i="1"/>
  <c r="J184" i="1"/>
  <c r="J185" i="1" s="1"/>
  <c r="C177" i="1" s="1"/>
  <c r="E176" i="1" s="1"/>
  <c r="J170" i="1"/>
  <c r="E232" i="1"/>
  <c r="D233" i="1"/>
  <c r="I229" i="1" s="1"/>
  <c r="I230" i="1" s="1"/>
  <c r="G232" i="1"/>
  <c r="J229" i="1"/>
  <c r="J283" i="1"/>
  <c r="J282" i="1"/>
  <c r="J281" i="1"/>
  <c r="J280" i="1"/>
  <c r="J269" i="1"/>
  <c r="J268" i="1"/>
  <c r="J267" i="1"/>
  <c r="J266" i="1"/>
  <c r="H258" i="1"/>
  <c r="H273" i="1"/>
  <c r="G176" i="1" l="1"/>
  <c r="D177" i="1"/>
  <c r="I159" i="1" s="1"/>
  <c r="I160" i="1" s="1"/>
  <c r="J173" i="1"/>
  <c r="J171" i="1"/>
  <c r="C163" i="1" s="1"/>
  <c r="J144" i="1" s="1"/>
  <c r="I228" i="1"/>
  <c r="C230" i="1" s="1"/>
  <c r="D284" i="1"/>
  <c r="D280" i="1"/>
  <c r="J276" i="1"/>
  <c r="J278" i="1"/>
  <c r="J279" i="1" s="1"/>
  <c r="J284" i="1" s="1"/>
  <c r="J285" i="1" s="1"/>
  <c r="C277" i="1" s="1"/>
  <c r="D283" i="1"/>
  <c r="D279" i="1"/>
  <c r="D282" i="1"/>
  <c r="D278" i="1"/>
  <c r="J272" i="1"/>
  <c r="J274" i="1" s="1"/>
  <c r="J277" i="1"/>
  <c r="C276" i="1" s="1"/>
  <c r="D276" i="1" s="1"/>
  <c r="J275" i="1"/>
  <c r="D285" i="1"/>
  <c r="D281" i="1"/>
  <c r="D270" i="1"/>
  <c r="D266" i="1"/>
  <c r="J262" i="1"/>
  <c r="D269" i="1"/>
  <c r="D265" i="1"/>
  <c r="J264" i="1"/>
  <c r="J265" i="1" s="1"/>
  <c r="J270" i="1" s="1"/>
  <c r="J271" i="1" s="1"/>
  <c r="C263" i="1" s="1"/>
  <c r="J257" i="1"/>
  <c r="J259" i="1" s="1"/>
  <c r="D271" i="1"/>
  <c r="J263" i="1"/>
  <c r="C262" i="1" s="1"/>
  <c r="D262" i="1" s="1"/>
  <c r="D268" i="1"/>
  <c r="D267" i="1"/>
  <c r="J261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785" i="1"/>
  <c r="B755" i="1"/>
  <c r="B754" i="1"/>
  <c r="E744" i="1"/>
  <c r="D744" i="1"/>
  <c r="E743" i="1"/>
  <c r="D743" i="1"/>
  <c r="E742" i="1"/>
  <c r="D742" i="1"/>
  <c r="E741" i="1"/>
  <c r="D741" i="1"/>
  <c r="E740" i="1"/>
  <c r="D740" i="1"/>
  <c r="A740" i="1"/>
  <c r="A741" i="1" s="1"/>
  <c r="A742" i="1" s="1"/>
  <c r="A743" i="1" s="1"/>
  <c r="A744" i="1" s="1"/>
  <c r="G739" i="1"/>
  <c r="G740" i="1" s="1"/>
  <c r="G741" i="1" s="1"/>
  <c r="E739" i="1"/>
  <c r="D739" i="1"/>
  <c r="E737" i="1"/>
  <c r="D737" i="1"/>
  <c r="E736" i="1"/>
  <c r="D736" i="1"/>
  <c r="E735" i="1"/>
  <c r="D735" i="1"/>
  <c r="E734" i="1"/>
  <c r="D734" i="1"/>
  <c r="E733" i="1"/>
  <c r="D733" i="1"/>
  <c r="A733" i="1"/>
  <c r="A734" i="1" s="1"/>
  <c r="A735" i="1" s="1"/>
  <c r="A736" i="1" s="1"/>
  <c r="A737" i="1" s="1"/>
  <c r="G732" i="1"/>
  <c r="G733" i="1" s="1"/>
  <c r="G734" i="1" s="1"/>
  <c r="E732" i="1"/>
  <c r="D732" i="1"/>
  <c r="D730" i="1"/>
  <c r="F730" i="1" s="1"/>
  <c r="D729" i="1"/>
  <c r="F729" i="1" s="1"/>
  <c r="A729" i="1"/>
  <c r="A730" i="1" s="1"/>
  <c r="G728" i="1"/>
  <c r="G729" i="1" s="1"/>
  <c r="G730" i="1" s="1"/>
  <c r="D728" i="1"/>
  <c r="F728" i="1" s="1"/>
  <c r="E725" i="1"/>
  <c r="D725" i="1"/>
  <c r="E724" i="1"/>
  <c r="D724" i="1"/>
  <c r="E723" i="1"/>
  <c r="D723" i="1"/>
  <c r="E722" i="1"/>
  <c r="D722" i="1"/>
  <c r="E721" i="1"/>
  <c r="D721" i="1"/>
  <c r="A721" i="1"/>
  <c r="A722" i="1" s="1"/>
  <c r="A723" i="1" s="1"/>
  <c r="A724" i="1" s="1"/>
  <c r="A725" i="1" s="1"/>
  <c r="G720" i="1"/>
  <c r="G721" i="1" s="1"/>
  <c r="G722" i="1" s="1"/>
  <c r="E720" i="1"/>
  <c r="D720" i="1"/>
  <c r="E718" i="1"/>
  <c r="D718" i="1"/>
  <c r="E717" i="1"/>
  <c r="D717" i="1"/>
  <c r="E716" i="1"/>
  <c r="D716" i="1"/>
  <c r="E715" i="1"/>
  <c r="D715" i="1"/>
  <c r="E714" i="1"/>
  <c r="D714" i="1"/>
  <c r="A714" i="1"/>
  <c r="A715" i="1" s="1"/>
  <c r="A716" i="1" s="1"/>
  <c r="A717" i="1" s="1"/>
  <c r="A718" i="1" s="1"/>
  <c r="G713" i="1"/>
  <c r="G714" i="1" s="1"/>
  <c r="G715" i="1" s="1"/>
  <c r="E713" i="1"/>
  <c r="D713" i="1"/>
  <c r="D711" i="1"/>
  <c r="F711" i="1" s="1"/>
  <c r="D710" i="1"/>
  <c r="F710" i="1" s="1"/>
  <c r="A710" i="1"/>
  <c r="A711" i="1" s="1"/>
  <c r="G709" i="1"/>
  <c r="G710" i="1" s="1"/>
  <c r="G711" i="1" s="1"/>
  <c r="D709" i="1"/>
  <c r="F709" i="1" s="1"/>
  <c r="E706" i="1"/>
  <c r="D706" i="1"/>
  <c r="E705" i="1"/>
  <c r="D705" i="1"/>
  <c r="E704" i="1"/>
  <c r="D704" i="1"/>
  <c r="E703" i="1"/>
  <c r="D703" i="1"/>
  <c r="E702" i="1"/>
  <c r="D702" i="1"/>
  <c r="A702" i="1"/>
  <c r="A703" i="1" s="1"/>
  <c r="A704" i="1" s="1"/>
  <c r="A705" i="1" s="1"/>
  <c r="A706" i="1" s="1"/>
  <c r="G701" i="1"/>
  <c r="G702" i="1" s="1"/>
  <c r="G703" i="1" s="1"/>
  <c r="G705" i="1" s="1"/>
  <c r="E701" i="1"/>
  <c r="D701" i="1"/>
  <c r="E699" i="1"/>
  <c r="D699" i="1"/>
  <c r="E698" i="1"/>
  <c r="D698" i="1"/>
  <c r="E697" i="1"/>
  <c r="D697" i="1"/>
  <c r="E696" i="1"/>
  <c r="D696" i="1"/>
  <c r="E695" i="1"/>
  <c r="D695" i="1"/>
  <c r="A695" i="1"/>
  <c r="A696" i="1" s="1"/>
  <c r="A697" i="1" s="1"/>
  <c r="A698" i="1" s="1"/>
  <c r="A699" i="1" s="1"/>
  <c r="G694" i="1"/>
  <c r="G695" i="1" s="1"/>
  <c r="G696" i="1" s="1"/>
  <c r="E694" i="1"/>
  <c r="D694" i="1"/>
  <c r="D692" i="1"/>
  <c r="F692" i="1" s="1"/>
  <c r="D691" i="1"/>
  <c r="F691" i="1" s="1"/>
  <c r="A691" i="1"/>
  <c r="A692" i="1" s="1"/>
  <c r="G690" i="1"/>
  <c r="G691" i="1" s="1"/>
  <c r="G692" i="1" s="1"/>
  <c r="D690" i="1"/>
  <c r="F690" i="1" s="1"/>
  <c r="E687" i="1"/>
  <c r="D687" i="1"/>
  <c r="E686" i="1"/>
  <c r="D686" i="1"/>
  <c r="E685" i="1"/>
  <c r="D685" i="1"/>
  <c r="E684" i="1"/>
  <c r="D684" i="1"/>
  <c r="E683" i="1"/>
  <c r="D683" i="1"/>
  <c r="A683" i="1"/>
  <c r="A684" i="1" s="1"/>
  <c r="A685" i="1" s="1"/>
  <c r="A686" i="1" s="1"/>
  <c r="A687" i="1" s="1"/>
  <c r="G682" i="1"/>
  <c r="E682" i="1"/>
  <c r="D682" i="1"/>
  <c r="E680" i="1"/>
  <c r="D680" i="1"/>
  <c r="E679" i="1"/>
  <c r="D679" i="1"/>
  <c r="E678" i="1"/>
  <c r="D678" i="1"/>
  <c r="E677" i="1"/>
  <c r="D677" i="1"/>
  <c r="E676" i="1"/>
  <c r="D676" i="1"/>
  <c r="A676" i="1"/>
  <c r="A677" i="1" s="1"/>
  <c r="A678" i="1" s="1"/>
  <c r="A679" i="1" s="1"/>
  <c r="A680" i="1" s="1"/>
  <c r="G675" i="1"/>
  <c r="E675" i="1"/>
  <c r="D675" i="1"/>
  <c r="D673" i="1"/>
  <c r="F673" i="1" s="1"/>
  <c r="D672" i="1"/>
  <c r="F672" i="1" s="1"/>
  <c r="A672" i="1"/>
  <c r="A673" i="1" s="1"/>
  <c r="G671" i="1"/>
  <c r="D671" i="1"/>
  <c r="F671" i="1" s="1"/>
  <c r="E668" i="1"/>
  <c r="D668" i="1"/>
  <c r="E667" i="1"/>
  <c r="D667" i="1"/>
  <c r="E666" i="1"/>
  <c r="D666" i="1"/>
  <c r="E665" i="1"/>
  <c r="D665" i="1"/>
  <c r="E664" i="1"/>
  <c r="D664" i="1"/>
  <c r="A664" i="1"/>
  <c r="A665" i="1" s="1"/>
  <c r="A666" i="1" s="1"/>
  <c r="A667" i="1" s="1"/>
  <c r="A668" i="1" s="1"/>
  <c r="G663" i="1"/>
  <c r="G664" i="1" s="1"/>
  <c r="G665" i="1" s="1"/>
  <c r="E663" i="1"/>
  <c r="D663" i="1"/>
  <c r="E661" i="1"/>
  <c r="D661" i="1"/>
  <c r="E660" i="1"/>
  <c r="D660" i="1"/>
  <c r="E659" i="1"/>
  <c r="D659" i="1"/>
  <c r="E658" i="1"/>
  <c r="D658" i="1"/>
  <c r="E657" i="1"/>
  <c r="D657" i="1"/>
  <c r="A657" i="1"/>
  <c r="A658" i="1" s="1"/>
  <c r="A659" i="1" s="1"/>
  <c r="A660" i="1" s="1"/>
  <c r="A661" i="1" s="1"/>
  <c r="G656" i="1"/>
  <c r="G657" i="1" s="1"/>
  <c r="G658" i="1" s="1"/>
  <c r="E656" i="1"/>
  <c r="D656" i="1"/>
  <c r="D654" i="1"/>
  <c r="F654" i="1" s="1"/>
  <c r="D653" i="1"/>
  <c r="F653" i="1" s="1"/>
  <c r="A653" i="1"/>
  <c r="A654" i="1" s="1"/>
  <c r="G652" i="1"/>
  <c r="G653" i="1" s="1"/>
  <c r="G654" i="1" s="1"/>
  <c r="D652" i="1"/>
  <c r="F652" i="1" s="1"/>
  <c r="E649" i="1"/>
  <c r="D649" i="1"/>
  <c r="E648" i="1"/>
  <c r="D648" i="1"/>
  <c r="E647" i="1"/>
  <c r="D647" i="1"/>
  <c r="E646" i="1"/>
  <c r="D646" i="1"/>
  <c r="E645" i="1"/>
  <c r="D645" i="1"/>
  <c r="A645" i="1"/>
  <c r="A646" i="1" s="1"/>
  <c r="A647" i="1" s="1"/>
  <c r="A648" i="1" s="1"/>
  <c r="A649" i="1" s="1"/>
  <c r="G644" i="1"/>
  <c r="G645" i="1" s="1"/>
  <c r="G646" i="1" s="1"/>
  <c r="G648" i="1" s="1"/>
  <c r="E644" i="1"/>
  <c r="D644" i="1"/>
  <c r="E642" i="1"/>
  <c r="D642" i="1"/>
  <c r="E641" i="1"/>
  <c r="D641" i="1"/>
  <c r="E640" i="1"/>
  <c r="D640" i="1"/>
  <c r="E639" i="1"/>
  <c r="D639" i="1"/>
  <c r="E638" i="1"/>
  <c r="D638" i="1"/>
  <c r="A638" i="1"/>
  <c r="A639" i="1" s="1"/>
  <c r="A640" i="1" s="1"/>
  <c r="A641" i="1" s="1"/>
  <c r="A642" i="1" s="1"/>
  <c r="G637" i="1"/>
  <c r="G638" i="1" s="1"/>
  <c r="G639" i="1" s="1"/>
  <c r="G640" i="1" s="1"/>
  <c r="G642" i="1" s="1"/>
  <c r="E637" i="1"/>
  <c r="D637" i="1"/>
  <c r="D635" i="1"/>
  <c r="F635" i="1" s="1"/>
  <c r="D634" i="1"/>
  <c r="F634" i="1" s="1"/>
  <c r="A634" i="1"/>
  <c r="A635" i="1" s="1"/>
  <c r="G633" i="1"/>
  <c r="G634" i="1" s="1"/>
  <c r="G635" i="1" s="1"/>
  <c r="D633" i="1"/>
  <c r="F633" i="1" s="1"/>
  <c r="E630" i="1"/>
  <c r="D630" i="1"/>
  <c r="E629" i="1"/>
  <c r="D629" i="1"/>
  <c r="E628" i="1"/>
  <c r="D628" i="1"/>
  <c r="E627" i="1"/>
  <c r="D627" i="1"/>
  <c r="E626" i="1"/>
  <c r="D626" i="1"/>
  <c r="A626" i="1"/>
  <c r="A627" i="1" s="1"/>
  <c r="A628" i="1" s="1"/>
  <c r="A629" i="1" s="1"/>
  <c r="A630" i="1" s="1"/>
  <c r="G625" i="1"/>
  <c r="G626" i="1" s="1"/>
  <c r="G627" i="1" s="1"/>
  <c r="G628" i="1" s="1"/>
  <c r="G630" i="1" s="1"/>
  <c r="E625" i="1"/>
  <c r="D625" i="1"/>
  <c r="E623" i="1"/>
  <c r="D623" i="1"/>
  <c r="E622" i="1"/>
  <c r="D622" i="1"/>
  <c r="E621" i="1"/>
  <c r="D621" i="1"/>
  <c r="E620" i="1"/>
  <c r="D620" i="1"/>
  <c r="E619" i="1"/>
  <c r="D619" i="1"/>
  <c r="A619" i="1"/>
  <c r="A620" i="1" s="1"/>
  <c r="A621" i="1" s="1"/>
  <c r="A622" i="1" s="1"/>
  <c r="A623" i="1" s="1"/>
  <c r="G618" i="1"/>
  <c r="G619" i="1" s="1"/>
  <c r="G620" i="1" s="1"/>
  <c r="E618" i="1"/>
  <c r="D618" i="1"/>
  <c r="D616" i="1"/>
  <c r="F616" i="1" s="1"/>
  <c r="D615" i="1"/>
  <c r="F615" i="1" s="1"/>
  <c r="A615" i="1"/>
  <c r="A616" i="1" s="1"/>
  <c r="G614" i="1"/>
  <c r="G615" i="1" s="1"/>
  <c r="G616" i="1" s="1"/>
  <c r="D614" i="1"/>
  <c r="F614" i="1" s="1"/>
  <c r="E611" i="1"/>
  <c r="D611" i="1"/>
  <c r="E610" i="1"/>
  <c r="D610" i="1"/>
  <c r="E609" i="1"/>
  <c r="D609" i="1"/>
  <c r="E608" i="1"/>
  <c r="D608" i="1"/>
  <c r="E607" i="1"/>
  <c r="D607" i="1"/>
  <c r="A607" i="1"/>
  <c r="A608" i="1" s="1"/>
  <c r="A609" i="1" s="1"/>
  <c r="A610" i="1" s="1"/>
  <c r="A611" i="1" s="1"/>
  <c r="G606" i="1"/>
  <c r="E606" i="1"/>
  <c r="D606" i="1"/>
  <c r="E604" i="1"/>
  <c r="D604" i="1"/>
  <c r="E603" i="1"/>
  <c r="D603" i="1"/>
  <c r="E602" i="1"/>
  <c r="D602" i="1"/>
  <c r="E601" i="1"/>
  <c r="D601" i="1"/>
  <c r="E600" i="1"/>
  <c r="D600" i="1"/>
  <c r="A600" i="1"/>
  <c r="A601" i="1" s="1"/>
  <c r="A602" i="1" s="1"/>
  <c r="A603" i="1" s="1"/>
  <c r="A604" i="1" s="1"/>
  <c r="G599" i="1"/>
  <c r="E599" i="1"/>
  <c r="D599" i="1"/>
  <c r="D597" i="1"/>
  <c r="F597" i="1" s="1"/>
  <c r="D596" i="1"/>
  <c r="A596" i="1"/>
  <c r="A597" i="1" s="1"/>
  <c r="G595" i="1"/>
  <c r="D595" i="1"/>
  <c r="F595" i="1" s="1"/>
  <c r="A588" i="1"/>
  <c r="A589" i="1" s="1"/>
  <c r="A590" i="1" s="1"/>
  <c r="A591" i="1" s="1"/>
  <c r="A592" i="1" s="1"/>
  <c r="G587" i="1"/>
  <c r="F583" i="1"/>
  <c r="F582" i="1"/>
  <c r="A581" i="1"/>
  <c r="A582" i="1" s="1"/>
  <c r="A583" i="1" s="1"/>
  <c r="A584" i="1" s="1"/>
  <c r="A585" i="1" s="1"/>
  <c r="G580" i="1"/>
  <c r="E544" i="1"/>
  <c r="D544" i="1"/>
  <c r="E543" i="1"/>
  <c r="D543" i="1"/>
  <c r="E542" i="1"/>
  <c r="D542" i="1"/>
  <c r="E541" i="1"/>
  <c r="D541" i="1"/>
  <c r="E540" i="1"/>
  <c r="D540" i="1"/>
  <c r="A540" i="1"/>
  <c r="A541" i="1" s="1"/>
  <c r="A542" i="1" s="1"/>
  <c r="A543" i="1" s="1"/>
  <c r="A544" i="1" s="1"/>
  <c r="G539" i="1"/>
  <c r="G540" i="1" s="1"/>
  <c r="G541" i="1" s="1"/>
  <c r="G543" i="1" s="1"/>
  <c r="E539" i="1"/>
  <c r="D539" i="1"/>
  <c r="E537" i="1"/>
  <c r="D537" i="1"/>
  <c r="E536" i="1"/>
  <c r="D536" i="1"/>
  <c r="E535" i="1"/>
  <c r="D535" i="1"/>
  <c r="E534" i="1"/>
  <c r="D534" i="1"/>
  <c r="E533" i="1"/>
  <c r="D533" i="1"/>
  <c r="A533" i="1"/>
  <c r="A534" i="1" s="1"/>
  <c r="A535" i="1" s="1"/>
  <c r="A536" i="1" s="1"/>
  <c r="A537" i="1" s="1"/>
  <c r="G532" i="1"/>
  <c r="G533" i="1" s="1"/>
  <c r="G534" i="1" s="1"/>
  <c r="G536" i="1" s="1"/>
  <c r="E532" i="1"/>
  <c r="D532" i="1"/>
  <c r="D530" i="1"/>
  <c r="F530" i="1" s="1"/>
  <c r="D529" i="1"/>
  <c r="F529" i="1" s="1"/>
  <c r="D528" i="1"/>
  <c r="F528" i="1" s="1"/>
  <c r="A528" i="1"/>
  <c r="A529" i="1" s="1"/>
  <c r="A530" i="1" s="1"/>
  <c r="G527" i="1"/>
  <c r="G528" i="1" s="1"/>
  <c r="G529" i="1" s="1"/>
  <c r="G530" i="1" s="1"/>
  <c r="D527" i="1"/>
  <c r="F527" i="1" s="1"/>
  <c r="E524" i="1"/>
  <c r="D524" i="1"/>
  <c r="E523" i="1"/>
  <c r="D523" i="1"/>
  <c r="E522" i="1"/>
  <c r="D522" i="1"/>
  <c r="E521" i="1"/>
  <c r="D521" i="1"/>
  <c r="E520" i="1"/>
  <c r="D520" i="1"/>
  <c r="A520" i="1"/>
  <c r="A521" i="1" s="1"/>
  <c r="A522" i="1" s="1"/>
  <c r="A523" i="1" s="1"/>
  <c r="A524" i="1" s="1"/>
  <c r="G519" i="1"/>
  <c r="G520" i="1" s="1"/>
  <c r="G521" i="1" s="1"/>
  <c r="G523" i="1" s="1"/>
  <c r="E519" i="1"/>
  <c r="D519" i="1"/>
  <c r="E517" i="1"/>
  <c r="D517" i="1"/>
  <c r="E516" i="1"/>
  <c r="D516" i="1"/>
  <c r="E515" i="1"/>
  <c r="D515" i="1"/>
  <c r="E514" i="1"/>
  <c r="D514" i="1"/>
  <c r="E513" i="1"/>
  <c r="D513" i="1"/>
  <c r="A513" i="1"/>
  <c r="A514" i="1" s="1"/>
  <c r="A515" i="1" s="1"/>
  <c r="A516" i="1" s="1"/>
  <c r="A517" i="1" s="1"/>
  <c r="G512" i="1"/>
  <c r="G513" i="1" s="1"/>
  <c r="G514" i="1" s="1"/>
  <c r="E512" i="1"/>
  <c r="D512" i="1"/>
  <c r="D510" i="1"/>
  <c r="F510" i="1" s="1"/>
  <c r="D509" i="1"/>
  <c r="F509" i="1" s="1"/>
  <c r="D508" i="1"/>
  <c r="F508" i="1" s="1"/>
  <c r="A508" i="1"/>
  <c r="A509" i="1" s="1"/>
  <c r="A510" i="1" s="1"/>
  <c r="G507" i="1"/>
  <c r="G508" i="1" s="1"/>
  <c r="G509" i="1" s="1"/>
  <c r="G510" i="1" s="1"/>
  <c r="D507" i="1"/>
  <c r="F507" i="1" s="1"/>
  <c r="E504" i="1"/>
  <c r="D504" i="1"/>
  <c r="E503" i="1"/>
  <c r="D503" i="1"/>
  <c r="E502" i="1"/>
  <c r="D502" i="1"/>
  <c r="E501" i="1"/>
  <c r="D501" i="1"/>
  <c r="E500" i="1"/>
  <c r="D500" i="1"/>
  <c r="A500" i="1"/>
  <c r="A501" i="1" s="1"/>
  <c r="A502" i="1" s="1"/>
  <c r="A503" i="1" s="1"/>
  <c r="A504" i="1" s="1"/>
  <c r="G499" i="1"/>
  <c r="E499" i="1"/>
  <c r="D499" i="1"/>
  <c r="E497" i="1"/>
  <c r="D497" i="1"/>
  <c r="E496" i="1"/>
  <c r="D496" i="1"/>
  <c r="E495" i="1"/>
  <c r="D495" i="1"/>
  <c r="E494" i="1"/>
  <c r="D494" i="1"/>
  <c r="E493" i="1"/>
  <c r="D493" i="1"/>
  <c r="A493" i="1"/>
  <c r="A494" i="1" s="1"/>
  <c r="A495" i="1" s="1"/>
  <c r="A496" i="1" s="1"/>
  <c r="A497" i="1" s="1"/>
  <c r="G492" i="1"/>
  <c r="E492" i="1"/>
  <c r="D492" i="1"/>
  <c r="D490" i="1"/>
  <c r="F490" i="1" s="1"/>
  <c r="D489" i="1"/>
  <c r="F489" i="1" s="1"/>
  <c r="D488" i="1"/>
  <c r="F488" i="1" s="1"/>
  <c r="A488" i="1"/>
  <c r="A489" i="1" s="1"/>
  <c r="A490" i="1" s="1"/>
  <c r="G487" i="1"/>
  <c r="D487" i="1"/>
  <c r="F487" i="1" s="1"/>
  <c r="E484" i="1"/>
  <c r="D484" i="1"/>
  <c r="E483" i="1"/>
  <c r="D483" i="1"/>
  <c r="E482" i="1"/>
  <c r="D482" i="1"/>
  <c r="E481" i="1"/>
  <c r="D481" i="1"/>
  <c r="E480" i="1"/>
  <c r="D480" i="1"/>
  <c r="A480" i="1"/>
  <c r="A481" i="1" s="1"/>
  <c r="A482" i="1" s="1"/>
  <c r="A483" i="1" s="1"/>
  <c r="A484" i="1" s="1"/>
  <c r="G479" i="1"/>
  <c r="G480" i="1" s="1"/>
  <c r="G481" i="1" s="1"/>
  <c r="E479" i="1"/>
  <c r="D479" i="1"/>
  <c r="E477" i="1"/>
  <c r="D477" i="1"/>
  <c r="E476" i="1"/>
  <c r="D476" i="1"/>
  <c r="E475" i="1"/>
  <c r="D475" i="1"/>
  <c r="E474" i="1"/>
  <c r="D474" i="1"/>
  <c r="E473" i="1"/>
  <c r="D473" i="1"/>
  <c r="A473" i="1"/>
  <c r="A474" i="1" s="1"/>
  <c r="A475" i="1" s="1"/>
  <c r="A476" i="1" s="1"/>
  <c r="A477" i="1" s="1"/>
  <c r="G472" i="1"/>
  <c r="G473" i="1" s="1"/>
  <c r="G474" i="1" s="1"/>
  <c r="G476" i="1" s="1"/>
  <c r="E472" i="1"/>
  <c r="D472" i="1"/>
  <c r="D470" i="1"/>
  <c r="F470" i="1" s="1"/>
  <c r="D469" i="1"/>
  <c r="F469" i="1" s="1"/>
  <c r="D468" i="1"/>
  <c r="F468" i="1" s="1"/>
  <c r="A468" i="1"/>
  <c r="A469" i="1" s="1"/>
  <c r="A470" i="1" s="1"/>
  <c r="G467" i="1"/>
  <c r="G468" i="1" s="1"/>
  <c r="G469" i="1" s="1"/>
  <c r="G470" i="1" s="1"/>
  <c r="D467" i="1"/>
  <c r="F467" i="1" s="1"/>
  <c r="E464" i="1"/>
  <c r="D464" i="1"/>
  <c r="E463" i="1"/>
  <c r="D463" i="1"/>
  <c r="E462" i="1"/>
  <c r="D462" i="1"/>
  <c r="E461" i="1"/>
  <c r="D461" i="1"/>
  <c r="E460" i="1"/>
  <c r="D460" i="1"/>
  <c r="A460" i="1"/>
  <c r="A461" i="1" s="1"/>
  <c r="A462" i="1" s="1"/>
  <c r="A463" i="1" s="1"/>
  <c r="A464" i="1" s="1"/>
  <c r="G459" i="1"/>
  <c r="G460" i="1" s="1"/>
  <c r="G461" i="1" s="1"/>
  <c r="G462" i="1" s="1"/>
  <c r="G464" i="1" s="1"/>
  <c r="E459" i="1"/>
  <c r="D459" i="1"/>
  <c r="E457" i="1"/>
  <c r="D457" i="1"/>
  <c r="E456" i="1"/>
  <c r="D456" i="1"/>
  <c r="E455" i="1"/>
  <c r="D455" i="1"/>
  <c r="E454" i="1"/>
  <c r="D454" i="1"/>
  <c r="E453" i="1"/>
  <c r="D453" i="1"/>
  <c r="A453" i="1"/>
  <c r="A454" i="1" s="1"/>
  <c r="A455" i="1" s="1"/>
  <c r="A456" i="1" s="1"/>
  <c r="A457" i="1" s="1"/>
  <c r="G452" i="1"/>
  <c r="G453" i="1" s="1"/>
  <c r="G454" i="1" s="1"/>
  <c r="G456" i="1" s="1"/>
  <c r="E452" i="1"/>
  <c r="D452" i="1"/>
  <c r="D450" i="1"/>
  <c r="F450" i="1" s="1"/>
  <c r="D449" i="1"/>
  <c r="F449" i="1" s="1"/>
  <c r="D448" i="1"/>
  <c r="F448" i="1" s="1"/>
  <c r="A448" i="1"/>
  <c r="A449" i="1" s="1"/>
  <c r="A450" i="1" s="1"/>
  <c r="G447" i="1"/>
  <c r="G448" i="1" s="1"/>
  <c r="G449" i="1" s="1"/>
  <c r="G450" i="1" s="1"/>
  <c r="D447" i="1"/>
  <c r="F447" i="1" s="1"/>
  <c r="E444" i="1"/>
  <c r="D444" i="1"/>
  <c r="E443" i="1"/>
  <c r="D443" i="1"/>
  <c r="E442" i="1"/>
  <c r="D442" i="1"/>
  <c r="E441" i="1"/>
  <c r="D441" i="1"/>
  <c r="E440" i="1"/>
  <c r="D440" i="1"/>
  <c r="A440" i="1"/>
  <c r="A441" i="1" s="1"/>
  <c r="A442" i="1" s="1"/>
  <c r="A443" i="1" s="1"/>
  <c r="A444" i="1" s="1"/>
  <c r="G439" i="1"/>
  <c r="G440" i="1" s="1"/>
  <c r="G441" i="1" s="1"/>
  <c r="E439" i="1"/>
  <c r="D439" i="1"/>
  <c r="E437" i="1"/>
  <c r="D437" i="1"/>
  <c r="E436" i="1"/>
  <c r="D436" i="1"/>
  <c r="E435" i="1"/>
  <c r="D435" i="1"/>
  <c r="E434" i="1"/>
  <c r="D434" i="1"/>
  <c r="E433" i="1"/>
  <c r="D433" i="1"/>
  <c r="A433" i="1"/>
  <c r="A434" i="1" s="1"/>
  <c r="A435" i="1" s="1"/>
  <c r="A436" i="1" s="1"/>
  <c r="A437" i="1" s="1"/>
  <c r="G432" i="1"/>
  <c r="G433" i="1" s="1"/>
  <c r="G434" i="1" s="1"/>
  <c r="G435" i="1" s="1"/>
  <c r="G437" i="1" s="1"/>
  <c r="E432" i="1"/>
  <c r="D432" i="1"/>
  <c r="D430" i="1"/>
  <c r="F430" i="1" s="1"/>
  <c r="D429" i="1"/>
  <c r="F429" i="1" s="1"/>
  <c r="D428" i="1"/>
  <c r="F428" i="1" s="1"/>
  <c r="A428" i="1"/>
  <c r="A429" i="1" s="1"/>
  <c r="A430" i="1" s="1"/>
  <c r="G427" i="1"/>
  <c r="G428" i="1" s="1"/>
  <c r="G429" i="1" s="1"/>
  <c r="G430" i="1" s="1"/>
  <c r="D427" i="1"/>
  <c r="F427" i="1" s="1"/>
  <c r="E424" i="1"/>
  <c r="D424" i="1"/>
  <c r="E423" i="1"/>
  <c r="D423" i="1"/>
  <c r="E422" i="1"/>
  <c r="D422" i="1"/>
  <c r="E421" i="1"/>
  <c r="D421" i="1"/>
  <c r="E420" i="1"/>
  <c r="D420" i="1"/>
  <c r="A420" i="1"/>
  <c r="A421" i="1" s="1"/>
  <c r="A422" i="1" s="1"/>
  <c r="A423" i="1" s="1"/>
  <c r="A424" i="1" s="1"/>
  <c r="G419" i="1"/>
  <c r="G420" i="1" s="1"/>
  <c r="G421" i="1" s="1"/>
  <c r="G422" i="1" s="1"/>
  <c r="G424" i="1" s="1"/>
  <c r="E419" i="1"/>
  <c r="D419" i="1"/>
  <c r="E417" i="1"/>
  <c r="D417" i="1"/>
  <c r="E416" i="1"/>
  <c r="D416" i="1"/>
  <c r="E415" i="1"/>
  <c r="D415" i="1"/>
  <c r="E414" i="1"/>
  <c r="D414" i="1"/>
  <c r="E413" i="1"/>
  <c r="D413" i="1"/>
  <c r="A413" i="1"/>
  <c r="A414" i="1" s="1"/>
  <c r="A415" i="1" s="1"/>
  <c r="A416" i="1" s="1"/>
  <c r="A417" i="1" s="1"/>
  <c r="G412" i="1"/>
  <c r="G413" i="1" s="1"/>
  <c r="G414" i="1" s="1"/>
  <c r="E412" i="1"/>
  <c r="D412" i="1"/>
  <c r="D410" i="1"/>
  <c r="F410" i="1" s="1"/>
  <c r="D409" i="1"/>
  <c r="F409" i="1" s="1"/>
  <c r="D408" i="1"/>
  <c r="F408" i="1" s="1"/>
  <c r="A408" i="1"/>
  <c r="A409" i="1" s="1"/>
  <c r="A410" i="1" s="1"/>
  <c r="G407" i="1"/>
  <c r="G408" i="1" s="1"/>
  <c r="G409" i="1" s="1"/>
  <c r="G410" i="1" s="1"/>
  <c r="D407" i="1"/>
  <c r="F407" i="1" s="1"/>
  <c r="E404" i="1"/>
  <c r="D404" i="1"/>
  <c r="E403" i="1"/>
  <c r="D403" i="1"/>
  <c r="E402" i="1"/>
  <c r="D402" i="1"/>
  <c r="E401" i="1"/>
  <c r="D401" i="1"/>
  <c r="E400" i="1"/>
  <c r="D400" i="1"/>
  <c r="A400" i="1"/>
  <c r="A401" i="1" s="1"/>
  <c r="A402" i="1" s="1"/>
  <c r="A403" i="1" s="1"/>
  <c r="A404" i="1" s="1"/>
  <c r="G399" i="1"/>
  <c r="G400" i="1" s="1"/>
  <c r="G401" i="1" s="1"/>
  <c r="G403" i="1" s="1"/>
  <c r="E399" i="1"/>
  <c r="D399" i="1"/>
  <c r="E397" i="1"/>
  <c r="D397" i="1"/>
  <c r="E396" i="1"/>
  <c r="D396" i="1"/>
  <c r="E395" i="1"/>
  <c r="D395" i="1"/>
  <c r="E394" i="1"/>
  <c r="D394" i="1"/>
  <c r="E393" i="1"/>
  <c r="D393" i="1"/>
  <c r="A393" i="1"/>
  <c r="A394" i="1" s="1"/>
  <c r="A395" i="1" s="1"/>
  <c r="A396" i="1" s="1"/>
  <c r="A397" i="1" s="1"/>
  <c r="G392" i="1"/>
  <c r="G393" i="1" s="1"/>
  <c r="G394" i="1" s="1"/>
  <c r="G395" i="1" s="1"/>
  <c r="G397" i="1" s="1"/>
  <c r="E392" i="1"/>
  <c r="D392" i="1"/>
  <c r="D390" i="1"/>
  <c r="F390" i="1" s="1"/>
  <c r="D389" i="1"/>
  <c r="F389" i="1" s="1"/>
  <c r="D388" i="1"/>
  <c r="F388" i="1" s="1"/>
  <c r="A388" i="1"/>
  <c r="A389" i="1" s="1"/>
  <c r="A390" i="1" s="1"/>
  <c r="G387" i="1"/>
  <c r="G388" i="1" s="1"/>
  <c r="G389" i="1" s="1"/>
  <c r="G390" i="1" s="1"/>
  <c r="D387" i="1"/>
  <c r="F387" i="1" s="1"/>
  <c r="E384" i="1"/>
  <c r="D384" i="1"/>
  <c r="E383" i="1"/>
  <c r="D383" i="1"/>
  <c r="E382" i="1"/>
  <c r="D382" i="1"/>
  <c r="E381" i="1"/>
  <c r="D381" i="1"/>
  <c r="E380" i="1"/>
  <c r="D380" i="1"/>
  <c r="A380" i="1"/>
  <c r="A381" i="1" s="1"/>
  <c r="A382" i="1" s="1"/>
  <c r="A383" i="1" s="1"/>
  <c r="A384" i="1" s="1"/>
  <c r="G379" i="1"/>
  <c r="E379" i="1"/>
  <c r="D379" i="1"/>
  <c r="E377" i="1"/>
  <c r="D377" i="1"/>
  <c r="E376" i="1"/>
  <c r="D376" i="1"/>
  <c r="E375" i="1"/>
  <c r="D375" i="1"/>
  <c r="E374" i="1"/>
  <c r="D374" i="1"/>
  <c r="E373" i="1"/>
  <c r="D373" i="1"/>
  <c r="A373" i="1"/>
  <c r="A374" i="1" s="1"/>
  <c r="A375" i="1" s="1"/>
  <c r="A376" i="1" s="1"/>
  <c r="A377" i="1" s="1"/>
  <c r="G372" i="1"/>
  <c r="E372" i="1"/>
  <c r="D372" i="1"/>
  <c r="D370" i="1"/>
  <c r="F370" i="1" s="1"/>
  <c r="D369" i="1"/>
  <c r="F369" i="1" s="1"/>
  <c r="D368" i="1"/>
  <c r="F368" i="1" s="1"/>
  <c r="A368" i="1"/>
  <c r="A369" i="1" s="1"/>
  <c r="A370" i="1" s="1"/>
  <c r="G367" i="1"/>
  <c r="D367" i="1"/>
  <c r="D361" i="1"/>
  <c r="F361" i="1" s="1"/>
  <c r="D360" i="1"/>
  <c r="F360" i="1" s="1"/>
  <c r="D359" i="1"/>
  <c r="F359" i="1" s="1"/>
  <c r="D358" i="1"/>
  <c r="F358" i="1" s="1"/>
  <c r="D357" i="1"/>
  <c r="F357" i="1" s="1"/>
  <c r="D356" i="1"/>
  <c r="F356" i="1" s="1"/>
  <c r="D355" i="1"/>
  <c r="F355" i="1" s="1"/>
  <c r="G354" i="1"/>
  <c r="D354" i="1"/>
  <c r="F354" i="1" s="1"/>
  <c r="D352" i="1"/>
  <c r="F352" i="1" s="1"/>
  <c r="D351" i="1"/>
  <c r="F351" i="1" s="1"/>
  <c r="D350" i="1"/>
  <c r="F350" i="1" s="1"/>
  <c r="D349" i="1"/>
  <c r="F349" i="1" s="1"/>
  <c r="D348" i="1"/>
  <c r="F348" i="1" s="1"/>
  <c r="D347" i="1"/>
  <c r="F347" i="1" s="1"/>
  <c r="D346" i="1"/>
  <c r="F346" i="1" s="1"/>
  <c r="G345" i="1"/>
  <c r="D345" i="1"/>
  <c r="D342" i="1"/>
  <c r="F342" i="1" s="1"/>
  <c r="D341" i="1"/>
  <c r="F341" i="1" s="1"/>
  <c r="D340" i="1"/>
  <c r="F340" i="1" s="1"/>
  <c r="D339" i="1"/>
  <c r="F339" i="1" s="1"/>
  <c r="D338" i="1"/>
  <c r="F338" i="1" s="1"/>
  <c r="D337" i="1"/>
  <c r="F337" i="1" s="1"/>
  <c r="D336" i="1"/>
  <c r="F336" i="1" s="1"/>
  <c r="D335" i="1"/>
  <c r="F335" i="1" s="1"/>
  <c r="D334" i="1"/>
  <c r="F334" i="1" s="1"/>
  <c r="G333" i="1"/>
  <c r="D333" i="1"/>
  <c r="F333" i="1" s="1"/>
  <c r="D331" i="1"/>
  <c r="F331" i="1" s="1"/>
  <c r="D330" i="1"/>
  <c r="F330" i="1" s="1"/>
  <c r="D329" i="1"/>
  <c r="F329" i="1" s="1"/>
  <c r="D328" i="1"/>
  <c r="F328" i="1" s="1"/>
  <c r="D327" i="1"/>
  <c r="F327" i="1" s="1"/>
  <c r="D326" i="1"/>
  <c r="F326" i="1" s="1"/>
  <c r="D325" i="1"/>
  <c r="F325" i="1" s="1"/>
  <c r="D324" i="1"/>
  <c r="F324" i="1" s="1"/>
  <c r="D323" i="1"/>
  <c r="F323" i="1" s="1"/>
  <c r="I322" i="1"/>
  <c r="G322" i="1"/>
  <c r="D322" i="1"/>
  <c r="F322" i="1" s="1"/>
  <c r="F300" i="1"/>
  <c r="J225" i="1"/>
  <c r="J224" i="1"/>
  <c r="J223" i="1"/>
  <c r="J222" i="1"/>
  <c r="J197" i="1"/>
  <c r="J196" i="1"/>
  <c r="J195" i="1"/>
  <c r="J194" i="1"/>
  <c r="J126" i="1"/>
  <c r="J125" i="1"/>
  <c r="J124" i="1"/>
  <c r="J123" i="1"/>
  <c r="J97" i="1"/>
  <c r="J96" i="1"/>
  <c r="J95" i="1"/>
  <c r="J94" i="1"/>
  <c r="D71" i="1"/>
  <c r="C55" i="1"/>
  <c r="C56" i="1" s="1"/>
  <c r="C50" i="1"/>
  <c r="E42" i="1"/>
  <c r="E43" i="1" s="1"/>
  <c r="E29" i="1"/>
  <c r="E26" i="1"/>
  <c r="E24" i="1"/>
  <c r="C14" i="1"/>
  <c r="H115" i="1"/>
  <c r="H144" i="1"/>
  <c r="H187" i="1"/>
  <c r="H85" i="1"/>
  <c r="H215" i="1"/>
  <c r="J133" i="1" l="1"/>
  <c r="J132" i="1"/>
  <c r="J134" i="1"/>
  <c r="C133" i="1" s="1"/>
  <c r="J135" i="1"/>
  <c r="J136" i="1" s="1"/>
  <c r="J141" i="1" s="1"/>
  <c r="J142" i="1" s="1"/>
  <c r="C134" i="1" s="1"/>
  <c r="D163" i="1"/>
  <c r="I144" i="1" s="1"/>
  <c r="I145" i="1" s="1"/>
  <c r="F374" i="1"/>
  <c r="F379" i="1"/>
  <c r="F382" i="1"/>
  <c r="I158" i="1"/>
  <c r="C174" i="1" s="1"/>
  <c r="F734" i="1"/>
  <c r="F737" i="1"/>
  <c r="F741" i="1"/>
  <c r="J159" i="1"/>
  <c r="G162" i="1"/>
  <c r="D82" i="1" s="1"/>
  <c r="E162" i="1"/>
  <c r="F493" i="1"/>
  <c r="F496" i="1"/>
  <c r="F497" i="1"/>
  <c r="F500" i="1"/>
  <c r="F501" i="1"/>
  <c r="F504" i="1"/>
  <c r="F524" i="1"/>
  <c r="F532" i="1"/>
  <c r="F544" i="1"/>
  <c r="F611" i="1"/>
  <c r="F663" i="1"/>
  <c r="F697" i="1"/>
  <c r="F699" i="1"/>
  <c r="F705" i="1"/>
  <c r="F713" i="1"/>
  <c r="F716" i="1"/>
  <c r="F717" i="1"/>
  <c r="F402" i="1"/>
  <c r="F646" i="1"/>
  <c r="F422" i="1"/>
  <c r="F739" i="1"/>
  <c r="F434" i="1"/>
  <c r="F473" i="1"/>
  <c r="F533" i="1"/>
  <c r="F377" i="1"/>
  <c r="F381" i="1"/>
  <c r="F423" i="1"/>
  <c r="F644" i="1"/>
  <c r="F443" i="1"/>
  <c r="F394" i="1"/>
  <c r="F397" i="1"/>
  <c r="F415" i="1"/>
  <c r="F461" i="1"/>
  <c r="F687" i="1"/>
  <c r="F424" i="1"/>
  <c r="F494" i="1"/>
  <c r="F499" i="1"/>
  <c r="F502" i="1"/>
  <c r="F647" i="1"/>
  <c r="F454" i="1"/>
  <c r="F376" i="1"/>
  <c r="F380" i="1"/>
  <c r="F384" i="1"/>
  <c r="F395" i="1"/>
  <c r="F452" i="1"/>
  <c r="F455" i="1"/>
  <c r="F619" i="1"/>
  <c r="F623" i="1"/>
  <c r="F685" i="1"/>
  <c r="F542" i="1"/>
  <c r="F601" i="1"/>
  <c r="F609" i="1"/>
  <c r="F641" i="1"/>
  <c r="F659" i="1"/>
  <c r="F701" i="1"/>
  <c r="F736" i="1"/>
  <c r="F396" i="1"/>
  <c r="F400" i="1"/>
  <c r="F456" i="1"/>
  <c r="F686" i="1"/>
  <c r="C314" i="1"/>
  <c r="E308" i="1"/>
  <c r="F420" i="1"/>
  <c r="F439" i="1"/>
  <c r="F459" i="1"/>
  <c r="F462" i="1"/>
  <c r="F484" i="1"/>
  <c r="F513" i="1"/>
  <c r="F521" i="1"/>
  <c r="F648" i="1"/>
  <c r="F666" i="1"/>
  <c r="F680" i="1"/>
  <c r="F723" i="1"/>
  <c r="C309" i="1"/>
  <c r="F590" i="1"/>
  <c r="F463" i="1"/>
  <c r="F477" i="1"/>
  <c r="F481" i="1"/>
  <c r="F519" i="1"/>
  <c r="F580" i="1"/>
  <c r="F620" i="1"/>
  <c r="F638" i="1"/>
  <c r="F677" i="1"/>
  <c r="F682" i="1"/>
  <c r="F684" i="1"/>
  <c r="F702" i="1"/>
  <c r="F373" i="1"/>
  <c r="F414" i="1"/>
  <c r="F440" i="1"/>
  <c r="F464" i="1"/>
  <c r="F512" i="1"/>
  <c r="F584" i="1"/>
  <c r="F592" i="1"/>
  <c r="F602" i="1"/>
  <c r="F618" i="1"/>
  <c r="F621" i="1"/>
  <c r="F639" i="1"/>
  <c r="F657" i="1"/>
  <c r="F725" i="1"/>
  <c r="F732" i="1"/>
  <c r="F740" i="1"/>
  <c r="F393" i="1"/>
  <c r="F437" i="1"/>
  <c r="F441" i="1"/>
  <c r="F444" i="1"/>
  <c r="F457" i="1"/>
  <c r="F475" i="1"/>
  <c r="F536" i="1"/>
  <c r="F540" i="1"/>
  <c r="F581" i="1"/>
  <c r="F626" i="1"/>
  <c r="F637" i="1"/>
  <c r="F679" i="1"/>
  <c r="F683" i="1"/>
  <c r="F714" i="1"/>
  <c r="G743" i="1"/>
  <c r="G742" i="1"/>
  <c r="G744" i="1" s="1"/>
  <c r="G442" i="1"/>
  <c r="G444" i="1" s="1"/>
  <c r="G443" i="1"/>
  <c r="G641" i="1"/>
  <c r="E314" i="1"/>
  <c r="F372" i="1"/>
  <c r="F383" i="1"/>
  <c r="F399" i="1"/>
  <c r="F401" i="1"/>
  <c r="F403" i="1"/>
  <c r="F412" i="1"/>
  <c r="F416" i="1"/>
  <c r="F417" i="1"/>
  <c r="F419" i="1"/>
  <c r="F421" i="1"/>
  <c r="F432" i="1"/>
  <c r="F433" i="1"/>
  <c r="F435" i="1"/>
  <c r="G436" i="1"/>
  <c r="F442" i="1"/>
  <c r="F453" i="1"/>
  <c r="F460" i="1"/>
  <c r="G463" i="1"/>
  <c r="F472" i="1"/>
  <c r="F476" i="1"/>
  <c r="F479" i="1"/>
  <c r="F480" i="1"/>
  <c r="F482" i="1"/>
  <c r="F483" i="1"/>
  <c r="F495" i="1"/>
  <c r="F514" i="1"/>
  <c r="F515" i="1"/>
  <c r="F516" i="1"/>
  <c r="F517" i="1"/>
  <c r="F520" i="1"/>
  <c r="F522" i="1"/>
  <c r="G522" i="1"/>
  <c r="G524" i="1" s="1"/>
  <c r="F523" i="1"/>
  <c r="F534" i="1"/>
  <c r="F535" i="1"/>
  <c r="G535" i="1"/>
  <c r="G537" i="1" s="1"/>
  <c r="F537" i="1"/>
  <c r="F539" i="1"/>
  <c r="F543" i="1"/>
  <c r="F607" i="1"/>
  <c r="F629" i="1"/>
  <c r="F656" i="1"/>
  <c r="F665" i="1"/>
  <c r="F695" i="1"/>
  <c r="G697" i="1"/>
  <c r="G699" i="1" s="1"/>
  <c r="G698" i="1"/>
  <c r="F715" i="1"/>
  <c r="F585" i="1"/>
  <c r="F588" i="1"/>
  <c r="F589" i="1"/>
  <c r="F591" i="1"/>
  <c r="F599" i="1"/>
  <c r="F600" i="1"/>
  <c r="F603" i="1"/>
  <c r="F604" i="1"/>
  <c r="F606" i="1"/>
  <c r="F608" i="1"/>
  <c r="F610" i="1"/>
  <c r="F625" i="1"/>
  <c r="F627" i="1"/>
  <c r="F628" i="1"/>
  <c r="F630" i="1"/>
  <c r="F640" i="1"/>
  <c r="F642" i="1"/>
  <c r="F645" i="1"/>
  <c r="G647" i="1"/>
  <c r="G649" i="1" s="1"/>
  <c r="F649" i="1"/>
  <c r="F660" i="1"/>
  <c r="F661" i="1"/>
  <c r="F667" i="1"/>
  <c r="F668" i="1"/>
  <c r="F675" i="1"/>
  <c r="F676" i="1"/>
  <c r="F678" i="1"/>
  <c r="F694" i="1"/>
  <c r="F696" i="1"/>
  <c r="F698" i="1"/>
  <c r="F703" i="1"/>
  <c r="F704" i="1"/>
  <c r="G704" i="1"/>
  <c r="G706" i="1" s="1"/>
  <c r="F706" i="1"/>
  <c r="F718" i="1"/>
  <c r="F720" i="1"/>
  <c r="F721" i="1"/>
  <c r="F722" i="1"/>
  <c r="F724" i="1"/>
  <c r="F733" i="1"/>
  <c r="F735" i="1"/>
  <c r="F742" i="1"/>
  <c r="F743" i="1"/>
  <c r="E276" i="1"/>
  <c r="D277" i="1"/>
  <c r="I273" i="1" s="1"/>
  <c r="G276" i="1"/>
  <c r="J273" i="1"/>
  <c r="E262" i="1"/>
  <c r="D263" i="1"/>
  <c r="D264" i="1"/>
  <c r="G262" i="1"/>
  <c r="J258" i="1"/>
  <c r="D128" i="1"/>
  <c r="D124" i="1"/>
  <c r="D123" i="1"/>
  <c r="D127" i="1"/>
  <c r="J119" i="1"/>
  <c r="D125" i="1"/>
  <c r="D122" i="1"/>
  <c r="J121" i="1"/>
  <c r="J122" i="1" s="1"/>
  <c r="J127" i="1" s="1"/>
  <c r="J128" i="1" s="1"/>
  <c r="C120" i="1" s="1"/>
  <c r="J114" i="1"/>
  <c r="J116" i="1" s="1"/>
  <c r="J118" i="1"/>
  <c r="D121" i="1"/>
  <c r="D126" i="1"/>
  <c r="J120" i="1"/>
  <c r="C119" i="1" s="1"/>
  <c r="D156" i="1"/>
  <c r="D152" i="1"/>
  <c r="D155" i="1"/>
  <c r="D151" i="1"/>
  <c r="D153" i="1"/>
  <c r="D157" i="1"/>
  <c r="I129" i="1" s="1"/>
  <c r="C131" i="1" s="1"/>
  <c r="C150" i="1"/>
  <c r="J129" i="1" s="1"/>
  <c r="J131" i="1" s="1"/>
  <c r="D154" i="1"/>
  <c r="J91" i="1"/>
  <c r="C90" i="1" s="1"/>
  <c r="D90" i="1" s="1"/>
  <c r="J89" i="1"/>
  <c r="D99" i="1"/>
  <c r="D95" i="1"/>
  <c r="D98" i="1"/>
  <c r="D94" i="1"/>
  <c r="J90" i="1"/>
  <c r="J92" i="1"/>
  <c r="J93" i="1" s="1"/>
  <c r="J98" i="1" s="1"/>
  <c r="J99" i="1" s="1"/>
  <c r="C91" i="1" s="1"/>
  <c r="D92" i="1"/>
  <c r="J84" i="1"/>
  <c r="D97" i="1"/>
  <c r="D96" i="1"/>
  <c r="D93" i="1"/>
  <c r="D197" i="1"/>
  <c r="D193" i="1"/>
  <c r="D196" i="1"/>
  <c r="J186" i="1"/>
  <c r="J188" i="1" s="1"/>
  <c r="J192" i="1"/>
  <c r="D192" i="1"/>
  <c r="J191" i="1"/>
  <c r="C190" i="1" s="1"/>
  <c r="J189" i="1"/>
  <c r="J190" i="1"/>
  <c r="D195" i="1"/>
  <c r="D199" i="1"/>
  <c r="D194" i="1"/>
  <c r="D198" i="1"/>
  <c r="J220" i="1"/>
  <c r="J221" i="1" s="1"/>
  <c r="J226" i="1" s="1"/>
  <c r="J227" i="1" s="1"/>
  <c r="C219" i="1" s="1"/>
  <c r="D224" i="1"/>
  <c r="D220" i="1"/>
  <c r="J214" i="1"/>
  <c r="J216" i="1" s="1"/>
  <c r="J219" i="1"/>
  <c r="C218" i="1" s="1"/>
  <c r="D218" i="1" s="1"/>
  <c r="J217" i="1"/>
  <c r="D227" i="1"/>
  <c r="D223" i="1"/>
  <c r="D222" i="1"/>
  <c r="D225" i="1"/>
  <c r="J218" i="1"/>
  <c r="D226" i="1"/>
  <c r="D221" i="1"/>
  <c r="G735" i="1"/>
  <c r="G737" i="1" s="1"/>
  <c r="G736" i="1"/>
  <c r="G415" i="1"/>
  <c r="G417" i="1" s="1"/>
  <c r="G416" i="1"/>
  <c r="E313" i="1"/>
  <c r="C313" i="1"/>
  <c r="F492" i="1"/>
  <c r="F596" i="1"/>
  <c r="G542" i="1"/>
  <c r="G544" i="1" s="1"/>
  <c r="G717" i="1"/>
  <c r="G716" i="1"/>
  <c r="G718" i="1" s="1"/>
  <c r="G423" i="1"/>
  <c r="C303" i="1"/>
  <c r="G629" i="1"/>
  <c r="G660" i="1"/>
  <c r="G659" i="1"/>
  <c r="G661" i="1" s="1"/>
  <c r="G621" i="1"/>
  <c r="G623" i="1" s="1"/>
  <c r="G622" i="1"/>
  <c r="E303" i="1"/>
  <c r="E304" i="1"/>
  <c r="F375" i="1"/>
  <c r="F413" i="1"/>
  <c r="E309" i="1"/>
  <c r="G723" i="1"/>
  <c r="G725" i="1" s="1"/>
  <c r="G724" i="1"/>
  <c r="G303" i="1"/>
  <c r="G475" i="1"/>
  <c r="G477" i="1" s="1"/>
  <c r="G515" i="1"/>
  <c r="G517" i="1" s="1"/>
  <c r="G516" i="1"/>
  <c r="G402" i="1"/>
  <c r="G404" i="1" s="1"/>
  <c r="C308" i="1"/>
  <c r="F345" i="1"/>
  <c r="G304" i="1" s="1"/>
  <c r="F367" i="1"/>
  <c r="F392" i="1"/>
  <c r="F474" i="1"/>
  <c r="F503" i="1"/>
  <c r="F541" i="1"/>
  <c r="F622" i="1"/>
  <c r="G666" i="1"/>
  <c r="G668" i="1" s="1"/>
  <c r="G667" i="1"/>
  <c r="G482" i="1"/>
  <c r="G484" i="1" s="1"/>
  <c r="G483" i="1"/>
  <c r="G455" i="1"/>
  <c r="G457" i="1" s="1"/>
  <c r="C304" i="1"/>
  <c r="F658" i="1"/>
  <c r="F664" i="1"/>
  <c r="F744" i="1"/>
  <c r="G396" i="1"/>
  <c r="F404" i="1"/>
  <c r="F436" i="1"/>
  <c r="E315" i="1" l="1"/>
  <c r="G312" i="1"/>
  <c r="C315" i="1"/>
  <c r="J88" i="1"/>
  <c r="J86" i="1"/>
  <c r="D134" i="1"/>
  <c r="E133" i="1"/>
  <c r="G133" i="1"/>
  <c r="D133" i="1"/>
  <c r="C148" i="1"/>
  <c r="C149" i="1"/>
  <c r="D149" i="1" s="1"/>
  <c r="I143" i="1"/>
  <c r="C160" i="1" s="1"/>
  <c r="G308" i="1"/>
  <c r="G313" i="1"/>
  <c r="C305" i="1"/>
  <c r="G309" i="1"/>
  <c r="G314" i="1"/>
  <c r="I274" i="1"/>
  <c r="I272" i="1" s="1"/>
  <c r="C274" i="1" s="1"/>
  <c r="I258" i="1"/>
  <c r="I259" i="1" s="1"/>
  <c r="I257" i="1" s="1"/>
  <c r="J193" i="1"/>
  <c r="E90" i="1"/>
  <c r="D91" i="1"/>
  <c r="I85" i="1" s="1"/>
  <c r="I86" i="1" s="1"/>
  <c r="E119" i="1"/>
  <c r="D120" i="1"/>
  <c r="E218" i="1"/>
  <c r="D219" i="1"/>
  <c r="I215" i="1" s="1"/>
  <c r="I216" i="1" s="1"/>
  <c r="E305" i="1"/>
  <c r="G305" i="1"/>
  <c r="D150" i="1"/>
  <c r="D190" i="1"/>
  <c r="J85" i="1"/>
  <c r="G90" i="1"/>
  <c r="G119" i="1"/>
  <c r="D119" i="1"/>
  <c r="J215" i="1"/>
  <c r="G218" i="1"/>
  <c r="G315" i="1" l="1"/>
  <c r="D148" i="1"/>
  <c r="I130" i="1" s="1"/>
  <c r="I131" i="1" s="1"/>
  <c r="E148" i="1"/>
  <c r="G148" i="1"/>
  <c r="J198" i="1"/>
  <c r="I115" i="1"/>
  <c r="I116" i="1" s="1"/>
  <c r="J115" i="1"/>
  <c r="I214" i="1"/>
  <c r="C216" i="1" s="1"/>
  <c r="I88" i="1"/>
  <c r="I84" i="1" s="1"/>
  <c r="C88" i="1" s="1"/>
  <c r="F83" i="1"/>
  <c r="D83" i="1"/>
  <c r="J130" i="1" l="1"/>
  <c r="J199" i="1"/>
  <c r="C191" i="1" s="1"/>
  <c r="D191" i="1" s="1"/>
  <c r="I114" i="1"/>
  <c r="I187" i="1" l="1"/>
  <c r="I188" i="1" s="1"/>
  <c r="I173" i="1"/>
  <c r="J187" i="1"/>
  <c r="G190" i="1"/>
  <c r="E190" i="1"/>
  <c r="I186" i="1" l="1"/>
  <c r="C188" i="1" s="1"/>
  <c r="I174" i="1"/>
  <c r="I172" i="1" s="1"/>
</calcChain>
</file>

<file path=xl/sharedStrings.xml><?xml version="1.0" encoding="utf-8"?>
<sst xmlns="http://schemas.openxmlformats.org/spreadsheetml/2006/main" count="1268" uniqueCount="316">
  <si>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</si>
  <si>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</si>
  <si>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</si>
  <si>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</si>
  <si>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</si>
  <si>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</si>
  <si>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</si>
  <si>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</si>
  <si>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</si>
  <si>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</si>
  <si>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</si>
  <si>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</si>
  <si>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</si>
  <si>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</si>
  <si>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</si>
  <si>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</si>
  <si>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</si>
  <si>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</si>
  <si>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</si>
  <si>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</si>
  <si>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</si>
  <si>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</si>
  <si>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</si>
  <si>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</si>
  <si>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</si>
  <si>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</si>
  <si>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</si>
  <si>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</si>
  <si>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</si>
  <si>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</si>
  <si>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</si>
  <si>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</si>
  <si>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</si>
  <si>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</si>
  <si>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</si>
  <si>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</si>
  <si>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</si>
  <si>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</si>
  <si>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</si>
  <si>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</si>
  <si>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</si>
  <si>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</si>
  <si>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</si>
  <si>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</si>
  <si>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</si>
  <si>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</si>
  <si>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</si>
  <si>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</si>
  <si>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</si>
  <si>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</si>
  <si>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</si>
  <si>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</si>
  <si>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</si>
  <si>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</si>
  <si>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</si>
  <si>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</si>
  <si>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</si>
  <si>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</si>
  <si>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</si>
  <si>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</si>
  <si>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</si>
  <si>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</si>
  <si>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</si>
  <si>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</si>
  <si>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</si>
  <si>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</si>
  <si>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</si>
  <si>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</si>
  <si>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</si>
  <si>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</si>
  <si>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</si>
  <si>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</si>
  <si>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</si>
  <si>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</si>
  <si>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</si>
  <si>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</si>
  <si>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</si>
  <si>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</si>
  <si>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</si>
  <si>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</si>
  <si>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</si>
  <si>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</si>
  <si>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</si>
  <si>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</si>
  <si>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</si>
  <si>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</si>
  <si>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</si>
  <si>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</si>
  <si>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</si>
  <si>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</si>
  <si>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</si>
  <si>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</si>
  <si>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</si>
  <si>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</si>
  <si>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</si>
  <si>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</si>
  <si>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</si>
  <si>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</si>
  <si>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</si>
  <si>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</si>
  <si>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</si>
  <si>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</si>
  <si>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</si>
  <si>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</si>
  <si>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</si>
  <si>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</si>
  <si>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</si>
  <si>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</si>
  <si>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</si>
  <si>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</si>
  <si>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</si>
  <si>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</si>
  <si>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</si>
  <si>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</si>
  <si>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</si>
  <si>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</si>
  <si>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</si>
  <si>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</si>
  <si>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</si>
  <si>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</si>
  <si>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</si>
  <si>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</si>
  <si>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</si>
  <si>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</si>
  <si>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</si>
  <si>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</si>
  <si>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</si>
  <si>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</si>
  <si>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</si>
  <si>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</si>
  <si>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</si>
  <si>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</si>
  <si>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</si>
  <si>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</si>
  <si>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</si>
  <si>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</si>
  <si>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</si>
  <si>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</si>
  <si>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</si>
  <si>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</si>
  <si>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</si>
  <si>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</si>
  <si>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</si>
  <si>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</si>
  <si>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</si>
  <si>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</si>
  <si>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</si>
  <si>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</si>
  <si>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</si>
  <si>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</si>
  <si>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</si>
  <si>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</si>
  <si>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</si>
  <si>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</si>
  <si>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</si>
  <si>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</si>
  <si>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</si>
  <si>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</si>
  <si>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</si>
  <si>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</si>
  <si>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Flat Per Sq. Ft.</t>
  </si>
  <si>
    <t>On Saleable Area</t>
  </si>
  <si>
    <t>Legal Charges</t>
  </si>
  <si>
    <t>Location Link</t>
  </si>
  <si>
    <t>Locality</t>
  </si>
  <si>
    <t>Village</t>
  </si>
  <si>
    <t>Ground Floor For Shop</t>
  </si>
  <si>
    <t>Shop</t>
  </si>
  <si>
    <t>1st &amp; 2nd Floor For Shop</t>
  </si>
  <si>
    <t>Ground Floor For Residential &amp; Parking</t>
  </si>
  <si>
    <t>1BHK</t>
  </si>
  <si>
    <t>1st, 3rd, 5th &amp; 7th Floor For Residential</t>
  </si>
  <si>
    <t>2nd, 4th &amp; 6th Floor For Residential</t>
  </si>
  <si>
    <t>BLDG C(3)</t>
  </si>
  <si>
    <t>BLDG D(4)</t>
  </si>
  <si>
    <t>BLDG F(6)</t>
  </si>
  <si>
    <t>BLDG G(7)</t>
  </si>
  <si>
    <t>BLDG I(9)</t>
  </si>
  <si>
    <t>BLDG E(5)</t>
  </si>
  <si>
    <t>BLDG H(8)</t>
  </si>
  <si>
    <t>BLDG O(15)</t>
  </si>
  <si>
    <t>BLDG R(18)</t>
  </si>
  <si>
    <t>BLDG T(20)</t>
  </si>
  <si>
    <t>BLDG P(16)</t>
  </si>
  <si>
    <t>BLDG Q(17)</t>
  </si>
  <si>
    <t>BLDG S(19)</t>
  </si>
  <si>
    <t>Mr. Sujeet Kumar Singh</t>
  </si>
  <si>
    <t>M/s.Padamavati Builders &amp; Infra</t>
  </si>
  <si>
    <t>022-41237775/022-41234500</t>
  </si>
  <si>
    <t>Approved Layout, Approved Building Plan, CC</t>
  </si>
  <si>
    <t>Phase I = P51700023535
Phase II = P51700023536</t>
  </si>
  <si>
    <t>Padamavati Royal</t>
  </si>
  <si>
    <t>81/1, 98/3(A), 101/2, 102, 103/1</t>
  </si>
  <si>
    <t>Titwala</t>
  </si>
  <si>
    <t>Titwala - Goveli Road</t>
  </si>
  <si>
    <t>Kalyan</t>
  </si>
  <si>
    <t>Bhavani Enterprises</t>
  </si>
  <si>
    <t>Thane</t>
  </si>
  <si>
    <t>Open Plot</t>
  </si>
  <si>
    <t>06/12/2019.</t>
  </si>
  <si>
    <t>As per RERA - 28/11/2025</t>
  </si>
  <si>
    <t>Survey No</t>
  </si>
  <si>
    <t>3.4Km from Titwala Railway Station</t>
  </si>
  <si>
    <t>EE/BP/PMAY/A/MHADA/181/2022</t>
  </si>
  <si>
    <t>Shop Building A</t>
  </si>
  <si>
    <t>Shop Building B</t>
  </si>
  <si>
    <t>Building A</t>
  </si>
  <si>
    <t>Building B</t>
  </si>
  <si>
    <t>Building No. 1, 3, 4, 6, 7, 9</t>
  </si>
  <si>
    <t>Building No. 2, 5, 8</t>
  </si>
  <si>
    <t>Building No. 14, 15, 18, 20</t>
  </si>
  <si>
    <t>Building No. 13, 16, 17, 19</t>
  </si>
  <si>
    <t xml:space="preserve"> 1, 3, 4, 6, 7, 9</t>
  </si>
  <si>
    <t>2, 5, 8</t>
  </si>
  <si>
    <t>13, 16, 17, 19</t>
  </si>
  <si>
    <t>14, 15, 18, 20</t>
  </si>
  <si>
    <t>EE/BP/PMAY/A/MHADA/122/2022</t>
  </si>
  <si>
    <t xml:space="preserve">Building No. 1 to 9 &amp; 13 to 20 </t>
  </si>
  <si>
    <t xml:space="preserve">Layout Approval No     
</t>
  </si>
  <si>
    <t xml:space="preserve">Approved Floor plan No. 
</t>
  </si>
  <si>
    <t xml:space="preserve">Commencement Certi. No.
Valid Up to: </t>
  </si>
  <si>
    <t>Axis Sanpada</t>
  </si>
  <si>
    <t>Building No.1 To 20
Commercial Building A &amp; B Wing</t>
  </si>
  <si>
    <t>We have updated revised approved CC of building no. 10, 11 &amp; 12 (on  15/07/2022).</t>
  </si>
  <si>
    <t>We have updated revised approved floor plan of building no.1 to 9 &amp; 13 to 20 (on 15/07/2022).</t>
  </si>
  <si>
    <t xml:space="preserve">Commercial Wing A &amp; B = Gr + 1st to 2nd Floor
</t>
  </si>
  <si>
    <t>Commercial Wing B = Gr + 1st to 2nd Floor</t>
  </si>
  <si>
    <t>Please provide revised approved CC of Commercial Wing A &amp; B.</t>
  </si>
  <si>
    <t>Amenities Charges</t>
  </si>
  <si>
    <t>https://goo.gl/maps/gmJB3PV4HNBggdPE9</t>
  </si>
  <si>
    <t>Maharashtra Housing and Area Development Authority (MHADA)</t>
  </si>
  <si>
    <t xml:space="preserve">Bulding No. 1 to 9 = G + 1st to 7th Floor
Building No. 10 to 12 = G + 1st to 16th Floor
Bulding No. 13 to 20 = G + 1st to 7th Floor
</t>
  </si>
  <si>
    <t>Ground Floor For Parking</t>
  </si>
  <si>
    <t>1st to 7th, 9th to 12th &amp; 14th to 16th Floor for Residential</t>
  </si>
  <si>
    <t>8th &amp; 13th Floor (Part Refuge Area)</t>
  </si>
  <si>
    <t>Refuge Area</t>
  </si>
  <si>
    <t>We have updated revised approved floor plan of Commercial Wing A &amp; B (on  15/07/2022).</t>
  </si>
  <si>
    <t>We have updated approved floor plan of building no. 10 to 12. (on 18/08/2022)</t>
  </si>
  <si>
    <t>Plinth Level.</t>
  </si>
  <si>
    <t>Flats - 1032, Shops -54.</t>
  </si>
  <si>
    <t xml:space="preserve">1.Vitrified tiles flooring 2. Granite Kitchen Platform  3. Decorative Enternace  etc. 
</t>
  </si>
  <si>
    <t>Recommended rate of the Shop Per Sq. Ft. for Ground Floor</t>
  </si>
  <si>
    <t>Recommended rate of the Shop Per Sq. Ft. for 1st Floor</t>
  </si>
  <si>
    <t>Recommended rate of the Shop Per Sq. Ft. for 2nd Floor</t>
  </si>
  <si>
    <t>Commercial Wing A &amp; B = Gr + 1st to 2nd Floor</t>
  </si>
  <si>
    <t xml:space="preserve">Office No. 1031, Wing J, Akshar Business Park, Plot No. 03 Sector 25, Near APMC Market, 
Vashi, Navi Mumbai, Maharashtra 400703 TEL: 022-46090378/79/8
E mail : vsjcapf@gmail.com. Web site : www.vsjadon.com </t>
  </si>
  <si>
    <t>Latitude, Longitude</t>
  </si>
  <si>
    <t>10000 to 12000</t>
  </si>
  <si>
    <t>Rushikesh</t>
  </si>
  <si>
    <t>Verbal</t>
  </si>
  <si>
    <t>on higher side</t>
  </si>
  <si>
    <t>Building No. 5 = Gr + 1st to 7th Floor</t>
  </si>
  <si>
    <t>Building No.12 = Gr + 1st to 16th Floor</t>
  </si>
  <si>
    <t>Building No. 14 = Gr + 1st to 7th Floor</t>
  </si>
  <si>
    <t>Building No. 16 = Gr + 1st to 7th Floor</t>
  </si>
  <si>
    <t>Building No. 10 = Gr + 1st to 16th Floor</t>
  </si>
  <si>
    <t>Building No. 11 = Gr + 1st to 16th Floor</t>
  </si>
  <si>
    <t>EE/BP/PMAY/A/MHADA/776/2023</t>
  </si>
  <si>
    <t xml:space="preserve">Proposed no of Floors
</t>
  </si>
  <si>
    <t>O. Certificate No.: 
Approved upto : 
(Shop Building A &amp; B)</t>
  </si>
  <si>
    <t>Gr + 1st to 2nd Floor (54 Conv. Shops)</t>
  </si>
  <si>
    <t>All work completed. OC Received.</t>
  </si>
  <si>
    <t>We have updated OC for (Commercial Building A &amp; B) on 08/12/2023.</t>
  </si>
  <si>
    <t xml:space="preserve">O. Certificate No.: 
Approved upto : </t>
  </si>
  <si>
    <t>EE/BP/PMAY/A/MHADA/585/2023</t>
  </si>
  <si>
    <t>Building No.4, 5, 6, 17 &amp; 18 = Gr/Stilt + 1st to 7th Floor</t>
  </si>
  <si>
    <t>EE/BP/PMAY/A/MHADA/420/2023</t>
  </si>
  <si>
    <t>Building No.7, 8, 9, 19 &amp; 20 = Gr/Stilt + 1st to 7th Floor</t>
  </si>
  <si>
    <t>Building No.7, 8, 9, 19 &amp; 20 = Gr + 1st to 7th Floor</t>
  </si>
  <si>
    <t>Commercial A &amp; B Wing :-</t>
  </si>
  <si>
    <t>We have updated OC from Rera for Bldg No.4 to 9, 17 to 20 (On 11/12/2023).</t>
  </si>
  <si>
    <t>On site we met Mr. Sachin : 7718088555.</t>
  </si>
  <si>
    <t>Building No. 3 = Gr + 1st to 7th Floor</t>
  </si>
  <si>
    <t>22 Building</t>
  </si>
  <si>
    <t>All work Completed. Please provide OC.</t>
  </si>
  <si>
    <t>Building No.10 :-</t>
  </si>
  <si>
    <t>Work is same as last visit (06/12/2023).</t>
  </si>
  <si>
    <t>19.2952072,73.2262576</t>
  </si>
  <si>
    <t>Internal visit was not allowed</t>
  </si>
  <si>
    <t>Electric Meter &amp; Water connection, Two year Adv Maintanance, transformer Charges, Share Money,Society formation, &amp; ETC charges</t>
  </si>
  <si>
    <t>Building No. 1, 2 &amp; 3 = Gr + 1st to 7th Floor</t>
  </si>
  <si>
    <t>All work completed. Please provide OC.</t>
  </si>
  <si>
    <t>Building No.15  = Gr + 1st to 7th Floor</t>
  </si>
  <si>
    <t>Site Person - Contact Details ( Name &amp; Contact No.)</t>
  </si>
  <si>
    <t>Building No. 13 &amp; 16 :-</t>
  </si>
  <si>
    <t>Lift, Meter, Internal Paiting &amp; Finishing work is pending (Slow Speed).</t>
  </si>
  <si>
    <t>Construction work is in process.</t>
  </si>
  <si>
    <t>Building No. 13, 14, 15 &amp; 16 = Gr + 1st to 7th Floor</t>
  </si>
  <si>
    <t>Building No. 11 :-</t>
  </si>
  <si>
    <t>Building No. 13, 14, 15 &amp; 16 = Gr/Stilt + 1st to 7th Floor</t>
  </si>
  <si>
    <t>EE/BP/PMAY/A/MHADA/29/2025</t>
  </si>
  <si>
    <t>Building No.1, 2, 3 :-</t>
  </si>
  <si>
    <t>We have updated OC for Bldg No. 13 to 16 (On 21/01/2025).</t>
  </si>
  <si>
    <t>Construction work is in process at the time of visit.</t>
  </si>
  <si>
    <t>Ms. Rupali 8655584445</t>
  </si>
  <si>
    <t xml:space="preserve">Building No. 12 </t>
  </si>
  <si>
    <t>Building No. 10 &amp; 11</t>
  </si>
  <si>
    <t>EE/BP/PMAYA/A/MHADA/743/2023</t>
  </si>
  <si>
    <t>EE/BP/PMAY/A/MHADA/508/2023</t>
  </si>
  <si>
    <t>Bldg No. 10 &amp; 11 = Gr/St + 1st to 16th Floor</t>
  </si>
  <si>
    <t>Ground Floor For Meter Room &amp; Parking</t>
  </si>
  <si>
    <t>Building No.12</t>
  </si>
  <si>
    <t>Ground Floor For Meter Room, Society Office &amp; Parking</t>
  </si>
  <si>
    <t>Building No. 4 to 9, 13 to 20 = Gr + 1st to 7th Floor</t>
  </si>
  <si>
    <t>Phase 2 = 1 to 3, 10 to 16</t>
  </si>
  <si>
    <t>Phase 1 = 4 to 9, 17 to 20</t>
  </si>
  <si>
    <t>Building No.4 to 9, 13 to 20</t>
  </si>
  <si>
    <t>Building No. 11 &amp; 12 :-</t>
  </si>
  <si>
    <t>We considered Gross carpet area = Net carpet + E.P Area + C.B Area + Dry Balcony + Balcony.</t>
  </si>
  <si>
    <t>Building No. K(Building No.11)</t>
  </si>
  <si>
    <t>Building No. J(Building No.10)</t>
  </si>
  <si>
    <t>We have updated latest approved floor plans &amp; CC for Building No. 10 &amp; 11 (On 23/06/2025).</t>
  </si>
  <si>
    <t>60 Years After Completion</t>
  </si>
  <si>
    <t>Construction work goes beyond CC permission. Please provide revised approved CC of building no.12.</t>
  </si>
  <si>
    <t>Pooja Kawale</t>
  </si>
  <si>
    <t>Mangesh Laxman Bapardekar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</si>
</sst>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6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5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67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left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24" fillId="0" borderId="29" xfId="0" applyFont="1" applyBorder="1"/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5" xfId="1" applyFont="1" applyBorder="1" applyAlignment="1" applyProtection="1">
      <alignment horizontal="center" vertical="top" wrapText="1"/>
      <protection locked="0"/>
    </xf>
    <xf numFmtId="1" fontId="13" fillId="0" borderId="0" xfId="0" applyNumberFormat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6" fillId="3" borderId="1" xfId="1" applyFont="1" applyFill="1" applyBorder="1" applyAlignment="1" applyProtection="1">
      <alignment vertical="top" wrapText="1"/>
      <protection locked="0"/>
    </xf>
    <xf numFmtId="0" fontId="24" fillId="0" borderId="14" xfId="0" applyFont="1" applyBorder="1"/>
    <xf numFmtId="0" fontId="25" fillId="0" borderId="8" xfId="0" applyFont="1" applyBorder="1"/>
    <xf numFmtId="0" fontId="7" fillId="0" borderId="0" xfId="1" applyFont="1" applyAlignment="1"/>
    <xf numFmtId="0" fontId="7" fillId="0" borderId="0" xfId="1" applyFont="1" applyAlignment="1">
      <alignment vertical="top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9" fontId="13" fillId="0" borderId="42" xfId="1" applyNumberFormat="1" applyFont="1" applyBorder="1" applyAlignment="1" applyProtection="1">
      <alignment horizontal="center" vertical="center" wrapText="1"/>
      <protection locked="0"/>
    </xf>
    <xf numFmtId="0" fontId="13" fillId="0" borderId="43" xfId="1" applyFont="1" applyBorder="1" applyAlignment="1" applyProtection="1">
      <alignment horizontal="center" vertical="center" wrapText="1"/>
      <protection locked="0"/>
    </xf>
    <xf numFmtId="0" fontId="13" fillId="0" borderId="41" xfId="1" applyFont="1" applyBorder="1" applyAlignment="1" applyProtection="1">
      <alignment horizontal="center" vertical="center" wrapText="1"/>
      <protection locked="0"/>
    </xf>
    <xf numFmtId="0" fontId="13" fillId="0" borderId="44" xfId="1" applyFont="1" applyBorder="1" applyAlignment="1" applyProtection="1">
      <alignment horizontal="center" vertical="center" wrapText="1"/>
      <protection locked="0"/>
    </xf>
    <xf numFmtId="0" fontId="13" fillId="0" borderId="45" xfId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>
      <alignment horizontal="left" vertical="top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4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>
      <alignment horizontal="left" vertical="top" wrapText="1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35" xfId="1" applyFont="1" applyBorder="1" applyAlignment="1" applyProtection="1">
      <alignment horizontal="left" vertical="top" wrapText="1"/>
      <protection locked="0"/>
    </xf>
    <xf numFmtId="0" fontId="12" fillId="0" borderId="34" xfId="1" applyFont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9" fontId="13" fillId="0" borderId="7" xfId="1" applyNumberFormat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12" fillId="0" borderId="38" xfId="1" applyFont="1" applyBorder="1" applyAlignment="1" applyProtection="1">
      <alignment horizontal="center" vertical="top" wrapText="1"/>
      <protection locked="0"/>
    </xf>
    <xf numFmtId="0" fontId="12" fillId="0" borderId="15" xfId="1" applyFont="1" applyBorder="1" applyAlignment="1" applyProtection="1">
      <alignment horizontal="center" vertical="top" wrapText="1"/>
      <protection locked="0"/>
    </xf>
    <xf numFmtId="0" fontId="12" fillId="0" borderId="39" xfId="1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13" fillId="0" borderId="36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37" xfId="1" applyFont="1" applyBorder="1" applyAlignment="1" applyProtection="1">
      <alignment horizontal="left" vertical="top" wrapText="1"/>
      <protection locked="0"/>
    </xf>
    <xf numFmtId="0" fontId="13" fillId="0" borderId="40" xfId="1" applyFont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34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4" fontId="7" fillId="0" borderId="1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8" fillId="0" borderId="1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166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35" xfId="1" applyFont="1" applyBorder="1" applyAlignment="1" applyProtection="1">
      <alignment horizontal="center" vertical="top" wrapText="1"/>
      <protection locked="0"/>
    </xf>
    <xf numFmtId="0" fontId="12" fillId="0" borderId="32" xfId="1" applyFont="1" applyBorder="1" applyAlignment="1" applyProtection="1">
      <alignment horizontal="center" vertical="top" wrapText="1"/>
      <protection locked="0"/>
    </xf>
    <xf numFmtId="0" fontId="12" fillId="0" borderId="33" xfId="1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>
      <alignment horizontal="left" vertical="top" wrapText="1"/>
    </xf>
    <xf numFmtId="0" fontId="13" fillId="0" borderId="1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>
      <alignment horizontal="left" vertical="top"/>
    </xf>
    <xf numFmtId="0" fontId="6" fillId="0" borderId="1" xfId="1" applyFont="1" applyBorder="1" applyAlignment="1">
      <alignment horizontal="left" vertical="top" wrapText="1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66" fontId="13" fillId="0" borderId="1" xfId="9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67" fontId="6" fillId="0" borderId="7" xfId="1" applyNumberFormat="1" applyFont="1" applyBorder="1" applyAlignment="1" applyProtection="1">
      <alignment horizontal="center" vertical="center" wrapText="1"/>
      <protection locked="0"/>
    </xf>
    <xf numFmtId="167" fontId="6" fillId="0" borderId="20" xfId="1" applyNumberFormat="1" applyFont="1" applyBorder="1" applyAlignment="1" applyProtection="1">
      <alignment horizontal="center" vertical="center" wrapText="1"/>
      <protection locked="0"/>
    </xf>
    <xf numFmtId="167" fontId="6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46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31" xfId="1" applyFont="1" applyBorder="1" applyAlignment="1" applyProtection="1">
      <alignment horizontal="left" vertical="top" wrapText="1"/>
      <protection locked="0"/>
    </xf>
    <xf numFmtId="0" fontId="13" fillId="0" borderId="47" xfId="1" applyFont="1" applyBorder="1" applyAlignment="1" applyProtection="1">
      <alignment horizontal="left" vertical="top" wrapText="1"/>
      <protection locked="0"/>
    </xf>
    <xf numFmtId="0" fontId="13" fillId="3" borderId="1" xfId="1" applyFont="1" applyFill="1" applyBorder="1" applyAlignment="1" applyProtection="1">
      <alignment horizontal="center" vertical="top" wrapText="1"/>
      <protection locked="0"/>
    </xf>
    <xf numFmtId="0" fontId="6" fillId="3" borderId="1" xfId="1" applyFont="1" applyFill="1" applyBorder="1" applyAlignment="1" applyProtection="1">
      <alignment horizontal="left" vertical="top" wrapText="1"/>
      <protection locked="0"/>
    </xf>
    <xf numFmtId="0" fontId="7" fillId="3" borderId="1" xfId="1" applyFont="1" applyFill="1" applyBorder="1" applyAlignment="1" applyProtection="1">
      <alignment horizontal="left" vertical="top" wrapText="1"/>
      <protection locked="0"/>
    </xf>
    <xf numFmtId="14" fontId="7" fillId="3" borderId="1" xfId="1" applyNumberFormat="1" applyFont="1" applyFill="1" applyBorder="1" applyAlignment="1">
      <alignment horizontal="left" vertical="top" wrapText="1"/>
    </xf>
    <xf numFmtId="0" fontId="7" fillId="3" borderId="1" xfId="1" applyFont="1" applyFill="1" applyBorder="1" applyAlignment="1">
      <alignment horizontal="left" vertical="top" wrapText="1"/>
    </xf>
    <xf numFmtId="14" fontId="6" fillId="3" borderId="1" xfId="1" applyNumberFormat="1" applyFont="1" applyFill="1" applyBorder="1" applyAlignment="1" applyProtection="1">
      <alignment horizontal="left" vertical="top" wrapText="1"/>
      <protection locked="0"/>
    </xf>
    <xf numFmtId="0" fontId="6" fillId="3" borderId="7" xfId="1" applyFont="1" applyFill="1" applyBorder="1" applyAlignment="1" applyProtection="1">
      <alignment horizontal="left" vertical="top" wrapText="1"/>
      <protection locked="0"/>
    </xf>
    <xf numFmtId="0" fontId="6" fillId="3" borderId="20" xfId="1" applyFont="1" applyFill="1" applyBorder="1" applyAlignment="1" applyProtection="1">
      <alignment horizontal="left" vertical="top" wrapText="1"/>
      <protection locked="0"/>
    </xf>
    <xf numFmtId="0" fontId="6" fillId="3" borderId="8" xfId="1" applyFont="1" applyFill="1" applyBorder="1" applyAlignment="1" applyProtection="1">
      <alignment horizontal="left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1" fontId="13" fillId="0" borderId="1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355598</xdr:colOff>
      <xdr:row>832</xdr:row>
      <xdr:rowOff>115065</xdr:rowOff>
    </xdr:from>
    <xdr:to>
      <xdr:col>6</xdr:col>
      <xdr:colOff>581087</xdr:colOff>
      <xdr:row>848</xdr:row>
      <xdr:rowOff>153800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55698" y="83566765"/>
          <a:ext cx="4581589" cy="31883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345928</xdr:colOff>
      <xdr:row>849</xdr:row>
      <xdr:rowOff>124977</xdr:rowOff>
    </xdr:from>
    <xdr:to>
      <xdr:col>6</xdr:col>
      <xdr:colOff>584200</xdr:colOff>
      <xdr:row>865</xdr:row>
      <xdr:rowOff>123457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6028" y="86923127"/>
          <a:ext cx="4594372" cy="314808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83379</xdr:colOff>
      <xdr:row>785</xdr:row>
      <xdr:rowOff>57150</xdr:rowOff>
    </xdr:from>
    <xdr:to>
      <xdr:col>8</xdr:col>
      <xdr:colOff>515179</xdr:colOff>
      <xdr:row>787</xdr:row>
      <xdr:rowOff>73025</xdr:rowOff>
    </xdr:to>
    <xdr:sp macro="" textlink="">
      <xdr:nvSpPr>
        <xdr:cNvPr id="63" name="Rectangle 62"/>
        <xdr:cNvSpPr/>
      </xdr:nvSpPr>
      <xdr:spPr>
        <a:xfrm>
          <a:off x="7189857" y="73672976"/>
          <a:ext cx="431800" cy="40515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C00000"/>
              </a:solidFill>
            </a:rPr>
            <a:t>13</a:t>
          </a:r>
        </a:p>
      </xdr:txBody>
    </xdr:sp>
    <xdr:clientData/>
  </xdr:twoCellAnchor>
  <xdr:twoCellAnchor editAs="oneCell">
    <xdr:from>
      <xdr:col>8</xdr:col>
      <xdr:colOff>203200</xdr:colOff>
      <xdr:row>43</xdr:row>
      <xdr:rowOff>171451</xdr:rowOff>
    </xdr:from>
    <xdr:to>
      <xdr:col>12</xdr:col>
      <xdr:colOff>221800</xdr:colOff>
      <xdr:row>49</xdr:row>
      <xdr:rowOff>28059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64450" y="9963151"/>
          <a:ext cx="3600000" cy="126630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196850</xdr:colOff>
      <xdr:row>47</xdr:row>
      <xdr:rowOff>0</xdr:rowOff>
    </xdr:from>
    <xdr:to>
      <xdr:col>12</xdr:col>
      <xdr:colOff>215450</xdr:colOff>
      <xdr:row>51</xdr:row>
      <xdr:rowOff>228151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58100" y="11271250"/>
          <a:ext cx="3600000" cy="101555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19050</xdr:colOff>
      <xdr:row>789</xdr:row>
      <xdr:rowOff>0</xdr:rowOff>
    </xdr:from>
    <xdr:ext cx="810222" cy="264560"/>
    <xdr:sp macro="" textlink="">
      <xdr:nvSpPr>
        <xdr:cNvPr id="2" name="TextBox 1"/>
        <xdr:cNvSpPr txBox="1"/>
      </xdr:nvSpPr>
      <xdr:spPr>
        <a:xfrm>
          <a:off x="8699500" y="80905350"/>
          <a:ext cx="81022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No.11</a:t>
          </a:r>
        </a:p>
      </xdr:txBody>
    </xdr:sp>
    <xdr:clientData/>
  </xdr:oneCellAnchor>
  <xdr:twoCellAnchor>
    <xdr:from>
      <xdr:col>0</xdr:col>
      <xdr:colOff>400050</xdr:colOff>
      <xdr:row>785</xdr:row>
      <xdr:rowOff>76200</xdr:rowOff>
    </xdr:from>
    <xdr:to>
      <xdr:col>7</xdr:col>
      <xdr:colOff>1102098</xdr:colOff>
      <xdr:row>827</xdr:row>
      <xdr:rowOff>58085</xdr:rowOff>
    </xdr:to>
    <xdr:grpSp>
      <xdr:nvGrpSpPr>
        <xdr:cNvPr id="5" name="Group 4"/>
        <xdr:cNvGrpSpPr/>
      </xdr:nvGrpSpPr>
      <xdr:grpSpPr>
        <a:xfrm>
          <a:off x="400050" y="80200500"/>
          <a:ext cx="6677398" cy="8243235"/>
          <a:chOff x="400050" y="80200500"/>
          <a:chExt cx="6677398" cy="8243235"/>
        </a:xfrm>
      </xdr:grpSpPr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68084" y="86823735"/>
            <a:ext cx="1213736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08113" y="802005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67753" y="83032245"/>
            <a:ext cx="1483454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7144" y="83032245"/>
            <a:ext cx="1483454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88362" y="83032245"/>
            <a:ext cx="1483454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12567" y="83032245"/>
            <a:ext cx="1483454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0050" y="85107990"/>
            <a:ext cx="2158286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41733" y="86823735"/>
            <a:ext cx="1213736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5261" y="802005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21687" y="802005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59606" y="85107990"/>
            <a:ext cx="2158286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2680" y="86823735"/>
            <a:ext cx="1213736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9031" y="86823735"/>
            <a:ext cx="1213736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15382" y="86823735"/>
            <a:ext cx="1213736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19162" y="85107990"/>
            <a:ext cx="2158286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4" name="TextBox 43"/>
          <xdr:cNvSpPr txBox="1"/>
        </xdr:nvSpPr>
        <xdr:spPr>
          <a:xfrm>
            <a:off x="1119461" y="81184750"/>
            <a:ext cx="81022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No.11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gmJB3PV4HNBggdPE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832"/>
  <sheetViews>
    <sheetView tabSelected="1" view="pageBreakPreview" topLeftCell="A684" zoomScaleNormal="100" zoomScaleSheetLayoutView="100" workbookViewId="0">
      <selection activeCell="A685" sqref="A682:H754"/>
    </sheetView>
  </sheetViews>
  <sheetFormatPr defaultColWidth="9.1796875" defaultRowHeight="15.5" x14ac:dyDescent="0.35"/>
  <cols>
    <col min="1" max="1" width="11.453125" style="38" customWidth="1"/>
    <col min="2" max="2" width="12" style="38" customWidth="1"/>
    <col min="3" max="3" width="12.7265625" style="38" customWidth="1"/>
    <col min="4" max="4" width="14.1796875" style="38" customWidth="1"/>
    <col min="5" max="7" width="11.7265625" style="38" customWidth="1"/>
    <col min="8" max="8" width="21.26953125" style="38" customWidth="1"/>
    <col min="9" max="9" width="17.453125" style="19" customWidth="1"/>
    <col min="10" max="10" width="11.453125" style="19" customWidth="1"/>
    <col min="11" max="11" width="10.54296875" style="19" bestFit="1" customWidth="1"/>
    <col min="12" max="12" width="11.81640625" style="19" bestFit="1" customWidth="1"/>
    <col min="13" max="13" width="11.81640625" style="19" customWidth="1"/>
    <col min="14" max="14" width="12.54296875" style="19" customWidth="1"/>
    <col min="15" max="15" width="9.81640625" style="19" customWidth="1"/>
    <col min="16" max="16" width="11.7265625" style="19" customWidth="1"/>
    <col min="17" max="247" width="9.1796875" style="19"/>
    <col min="248" max="248" width="8.7265625" style="19" customWidth="1"/>
    <col min="249" max="249" width="9.81640625" style="19" customWidth="1"/>
    <col min="250" max="250" width="14.453125" style="19" customWidth="1"/>
    <col min="251" max="251" width="7.26953125" style="19" customWidth="1"/>
    <col min="252" max="252" width="5.54296875" style="19" customWidth="1"/>
    <col min="253" max="253" width="9" style="19" customWidth="1"/>
    <col min="254" max="255" width="9.81640625" style="19" customWidth="1"/>
    <col min="256" max="256" width="11.1796875" style="19" customWidth="1"/>
    <col min="257" max="257" width="2.81640625" style="19" customWidth="1"/>
    <col min="258" max="258" width="3.54296875" style="19" customWidth="1"/>
    <col min="259" max="503" width="9.1796875" style="19"/>
    <col min="504" max="504" width="8.7265625" style="19" customWidth="1"/>
    <col min="505" max="505" width="9.81640625" style="19" customWidth="1"/>
    <col min="506" max="506" width="14.453125" style="19" customWidth="1"/>
    <col min="507" max="507" width="7.26953125" style="19" customWidth="1"/>
    <col min="508" max="508" width="5.54296875" style="19" customWidth="1"/>
    <col min="509" max="509" width="9" style="19" customWidth="1"/>
    <col min="510" max="511" width="9.81640625" style="19" customWidth="1"/>
    <col min="512" max="512" width="11.1796875" style="19" customWidth="1"/>
    <col min="513" max="513" width="2.81640625" style="19" customWidth="1"/>
    <col min="514" max="514" width="3.54296875" style="19" customWidth="1"/>
    <col min="515" max="759" width="9.1796875" style="19"/>
    <col min="760" max="760" width="8.7265625" style="19" customWidth="1"/>
    <col min="761" max="761" width="9.81640625" style="19" customWidth="1"/>
    <col min="762" max="762" width="14.453125" style="19" customWidth="1"/>
    <col min="763" max="763" width="7.26953125" style="19" customWidth="1"/>
    <col min="764" max="764" width="5.54296875" style="19" customWidth="1"/>
    <col min="765" max="765" width="9" style="19" customWidth="1"/>
    <col min="766" max="767" width="9.81640625" style="19" customWidth="1"/>
    <col min="768" max="768" width="11.1796875" style="19" customWidth="1"/>
    <col min="769" max="769" width="2.81640625" style="19" customWidth="1"/>
    <col min="770" max="770" width="3.54296875" style="19" customWidth="1"/>
    <col min="771" max="1015" width="9.1796875" style="19"/>
    <col min="1016" max="1016" width="8.7265625" style="19" customWidth="1"/>
    <col min="1017" max="1017" width="9.81640625" style="19" customWidth="1"/>
    <col min="1018" max="1018" width="14.453125" style="19" customWidth="1"/>
    <col min="1019" max="1019" width="7.26953125" style="19" customWidth="1"/>
    <col min="1020" max="1020" width="5.54296875" style="19" customWidth="1"/>
    <col min="1021" max="1021" width="9" style="19" customWidth="1"/>
    <col min="1022" max="1023" width="9.81640625" style="19" customWidth="1"/>
    <col min="1024" max="1024" width="11.1796875" style="19" customWidth="1"/>
    <col min="1025" max="1025" width="2.81640625" style="19" customWidth="1"/>
    <col min="1026" max="1026" width="3.54296875" style="19" customWidth="1"/>
    <col min="1027" max="1271" width="9.1796875" style="19"/>
    <col min="1272" max="1272" width="8.7265625" style="19" customWidth="1"/>
    <col min="1273" max="1273" width="9.81640625" style="19" customWidth="1"/>
    <col min="1274" max="1274" width="14.453125" style="19" customWidth="1"/>
    <col min="1275" max="1275" width="7.26953125" style="19" customWidth="1"/>
    <col min="1276" max="1276" width="5.54296875" style="19" customWidth="1"/>
    <col min="1277" max="1277" width="9" style="19" customWidth="1"/>
    <col min="1278" max="1279" width="9.81640625" style="19" customWidth="1"/>
    <col min="1280" max="1280" width="11.1796875" style="19" customWidth="1"/>
    <col min="1281" max="1281" width="2.81640625" style="19" customWidth="1"/>
    <col min="1282" max="1282" width="3.54296875" style="19" customWidth="1"/>
    <col min="1283" max="1527" width="9.1796875" style="19"/>
    <col min="1528" max="1528" width="8.7265625" style="19" customWidth="1"/>
    <col min="1529" max="1529" width="9.81640625" style="19" customWidth="1"/>
    <col min="1530" max="1530" width="14.453125" style="19" customWidth="1"/>
    <col min="1531" max="1531" width="7.26953125" style="19" customWidth="1"/>
    <col min="1532" max="1532" width="5.54296875" style="19" customWidth="1"/>
    <col min="1533" max="1533" width="9" style="19" customWidth="1"/>
    <col min="1534" max="1535" width="9.81640625" style="19" customWidth="1"/>
    <col min="1536" max="1536" width="11.1796875" style="19" customWidth="1"/>
    <col min="1537" max="1537" width="2.81640625" style="19" customWidth="1"/>
    <col min="1538" max="1538" width="3.54296875" style="19" customWidth="1"/>
    <col min="1539" max="1783" width="9.1796875" style="19"/>
    <col min="1784" max="1784" width="8.7265625" style="19" customWidth="1"/>
    <col min="1785" max="1785" width="9.81640625" style="19" customWidth="1"/>
    <col min="1786" max="1786" width="14.453125" style="19" customWidth="1"/>
    <col min="1787" max="1787" width="7.26953125" style="19" customWidth="1"/>
    <col min="1788" max="1788" width="5.54296875" style="19" customWidth="1"/>
    <col min="1789" max="1789" width="9" style="19" customWidth="1"/>
    <col min="1790" max="1791" width="9.81640625" style="19" customWidth="1"/>
    <col min="1792" max="1792" width="11.1796875" style="19" customWidth="1"/>
    <col min="1793" max="1793" width="2.81640625" style="19" customWidth="1"/>
    <col min="1794" max="1794" width="3.54296875" style="19" customWidth="1"/>
    <col min="1795" max="2039" width="9.1796875" style="19"/>
    <col min="2040" max="2040" width="8.7265625" style="19" customWidth="1"/>
    <col min="2041" max="2041" width="9.81640625" style="19" customWidth="1"/>
    <col min="2042" max="2042" width="14.453125" style="19" customWidth="1"/>
    <col min="2043" max="2043" width="7.26953125" style="19" customWidth="1"/>
    <col min="2044" max="2044" width="5.54296875" style="19" customWidth="1"/>
    <col min="2045" max="2045" width="9" style="19" customWidth="1"/>
    <col min="2046" max="2047" width="9.81640625" style="19" customWidth="1"/>
    <col min="2048" max="2048" width="11.1796875" style="19" customWidth="1"/>
    <col min="2049" max="2049" width="2.81640625" style="19" customWidth="1"/>
    <col min="2050" max="2050" width="3.54296875" style="19" customWidth="1"/>
    <col min="2051" max="2295" width="9.1796875" style="19"/>
    <col min="2296" max="2296" width="8.7265625" style="19" customWidth="1"/>
    <col min="2297" max="2297" width="9.81640625" style="19" customWidth="1"/>
    <col min="2298" max="2298" width="14.453125" style="19" customWidth="1"/>
    <col min="2299" max="2299" width="7.26953125" style="19" customWidth="1"/>
    <col min="2300" max="2300" width="5.54296875" style="19" customWidth="1"/>
    <col min="2301" max="2301" width="9" style="19" customWidth="1"/>
    <col min="2302" max="2303" width="9.81640625" style="19" customWidth="1"/>
    <col min="2304" max="2304" width="11.1796875" style="19" customWidth="1"/>
    <col min="2305" max="2305" width="2.81640625" style="19" customWidth="1"/>
    <col min="2306" max="2306" width="3.54296875" style="19" customWidth="1"/>
    <col min="2307" max="2551" width="9.1796875" style="19"/>
    <col min="2552" max="2552" width="8.7265625" style="19" customWidth="1"/>
    <col min="2553" max="2553" width="9.81640625" style="19" customWidth="1"/>
    <col min="2554" max="2554" width="14.453125" style="19" customWidth="1"/>
    <col min="2555" max="2555" width="7.26953125" style="19" customWidth="1"/>
    <col min="2556" max="2556" width="5.54296875" style="19" customWidth="1"/>
    <col min="2557" max="2557" width="9" style="19" customWidth="1"/>
    <col min="2558" max="2559" width="9.81640625" style="19" customWidth="1"/>
    <col min="2560" max="2560" width="11.1796875" style="19" customWidth="1"/>
    <col min="2561" max="2561" width="2.81640625" style="19" customWidth="1"/>
    <col min="2562" max="2562" width="3.54296875" style="19" customWidth="1"/>
    <col min="2563" max="2807" width="9.1796875" style="19"/>
    <col min="2808" max="2808" width="8.7265625" style="19" customWidth="1"/>
    <col min="2809" max="2809" width="9.81640625" style="19" customWidth="1"/>
    <col min="2810" max="2810" width="14.453125" style="19" customWidth="1"/>
    <col min="2811" max="2811" width="7.26953125" style="19" customWidth="1"/>
    <col min="2812" max="2812" width="5.54296875" style="19" customWidth="1"/>
    <col min="2813" max="2813" width="9" style="19" customWidth="1"/>
    <col min="2814" max="2815" width="9.81640625" style="19" customWidth="1"/>
    <col min="2816" max="2816" width="11.1796875" style="19" customWidth="1"/>
    <col min="2817" max="2817" width="2.81640625" style="19" customWidth="1"/>
    <col min="2818" max="2818" width="3.54296875" style="19" customWidth="1"/>
    <col min="2819" max="3063" width="9.1796875" style="19"/>
    <col min="3064" max="3064" width="8.7265625" style="19" customWidth="1"/>
    <col min="3065" max="3065" width="9.81640625" style="19" customWidth="1"/>
    <col min="3066" max="3066" width="14.453125" style="19" customWidth="1"/>
    <col min="3067" max="3067" width="7.26953125" style="19" customWidth="1"/>
    <col min="3068" max="3068" width="5.54296875" style="19" customWidth="1"/>
    <col min="3069" max="3069" width="9" style="19" customWidth="1"/>
    <col min="3070" max="3071" width="9.81640625" style="19" customWidth="1"/>
    <col min="3072" max="3072" width="11.1796875" style="19" customWidth="1"/>
    <col min="3073" max="3073" width="2.81640625" style="19" customWidth="1"/>
    <col min="3074" max="3074" width="3.54296875" style="19" customWidth="1"/>
    <col min="3075" max="3319" width="9.1796875" style="19"/>
    <col min="3320" max="3320" width="8.7265625" style="19" customWidth="1"/>
    <col min="3321" max="3321" width="9.81640625" style="19" customWidth="1"/>
    <col min="3322" max="3322" width="14.453125" style="19" customWidth="1"/>
    <col min="3323" max="3323" width="7.26953125" style="19" customWidth="1"/>
    <col min="3324" max="3324" width="5.54296875" style="19" customWidth="1"/>
    <col min="3325" max="3325" width="9" style="19" customWidth="1"/>
    <col min="3326" max="3327" width="9.81640625" style="19" customWidth="1"/>
    <col min="3328" max="3328" width="11.1796875" style="19" customWidth="1"/>
    <col min="3329" max="3329" width="2.81640625" style="19" customWidth="1"/>
    <col min="3330" max="3330" width="3.54296875" style="19" customWidth="1"/>
    <col min="3331" max="3575" width="9.1796875" style="19"/>
    <col min="3576" max="3576" width="8.7265625" style="19" customWidth="1"/>
    <col min="3577" max="3577" width="9.81640625" style="19" customWidth="1"/>
    <col min="3578" max="3578" width="14.453125" style="19" customWidth="1"/>
    <col min="3579" max="3579" width="7.26953125" style="19" customWidth="1"/>
    <col min="3580" max="3580" width="5.54296875" style="19" customWidth="1"/>
    <col min="3581" max="3581" width="9" style="19" customWidth="1"/>
    <col min="3582" max="3583" width="9.81640625" style="19" customWidth="1"/>
    <col min="3584" max="3584" width="11.1796875" style="19" customWidth="1"/>
    <col min="3585" max="3585" width="2.81640625" style="19" customWidth="1"/>
    <col min="3586" max="3586" width="3.54296875" style="19" customWidth="1"/>
    <col min="3587" max="3831" width="9.1796875" style="19"/>
    <col min="3832" max="3832" width="8.7265625" style="19" customWidth="1"/>
    <col min="3833" max="3833" width="9.81640625" style="19" customWidth="1"/>
    <col min="3834" max="3834" width="14.453125" style="19" customWidth="1"/>
    <col min="3835" max="3835" width="7.26953125" style="19" customWidth="1"/>
    <col min="3836" max="3836" width="5.54296875" style="19" customWidth="1"/>
    <col min="3837" max="3837" width="9" style="19" customWidth="1"/>
    <col min="3838" max="3839" width="9.81640625" style="19" customWidth="1"/>
    <col min="3840" max="3840" width="11.1796875" style="19" customWidth="1"/>
    <col min="3841" max="3841" width="2.81640625" style="19" customWidth="1"/>
    <col min="3842" max="3842" width="3.54296875" style="19" customWidth="1"/>
    <col min="3843" max="4087" width="9.1796875" style="19"/>
    <col min="4088" max="4088" width="8.7265625" style="19" customWidth="1"/>
    <col min="4089" max="4089" width="9.81640625" style="19" customWidth="1"/>
    <col min="4090" max="4090" width="14.453125" style="19" customWidth="1"/>
    <col min="4091" max="4091" width="7.26953125" style="19" customWidth="1"/>
    <col min="4092" max="4092" width="5.54296875" style="19" customWidth="1"/>
    <col min="4093" max="4093" width="9" style="19" customWidth="1"/>
    <col min="4094" max="4095" width="9.81640625" style="19" customWidth="1"/>
    <col min="4096" max="4096" width="11.1796875" style="19" customWidth="1"/>
    <col min="4097" max="4097" width="2.81640625" style="19" customWidth="1"/>
    <col min="4098" max="4098" width="3.54296875" style="19" customWidth="1"/>
    <col min="4099" max="4343" width="9.1796875" style="19"/>
    <col min="4344" max="4344" width="8.7265625" style="19" customWidth="1"/>
    <col min="4345" max="4345" width="9.81640625" style="19" customWidth="1"/>
    <col min="4346" max="4346" width="14.453125" style="19" customWidth="1"/>
    <col min="4347" max="4347" width="7.26953125" style="19" customWidth="1"/>
    <col min="4348" max="4348" width="5.54296875" style="19" customWidth="1"/>
    <col min="4349" max="4349" width="9" style="19" customWidth="1"/>
    <col min="4350" max="4351" width="9.81640625" style="19" customWidth="1"/>
    <col min="4352" max="4352" width="11.1796875" style="19" customWidth="1"/>
    <col min="4353" max="4353" width="2.81640625" style="19" customWidth="1"/>
    <col min="4354" max="4354" width="3.54296875" style="19" customWidth="1"/>
    <col min="4355" max="4599" width="9.1796875" style="19"/>
    <col min="4600" max="4600" width="8.7265625" style="19" customWidth="1"/>
    <col min="4601" max="4601" width="9.81640625" style="19" customWidth="1"/>
    <col min="4602" max="4602" width="14.453125" style="19" customWidth="1"/>
    <col min="4603" max="4603" width="7.26953125" style="19" customWidth="1"/>
    <col min="4604" max="4604" width="5.54296875" style="19" customWidth="1"/>
    <col min="4605" max="4605" width="9" style="19" customWidth="1"/>
    <col min="4606" max="4607" width="9.81640625" style="19" customWidth="1"/>
    <col min="4608" max="4608" width="11.1796875" style="19" customWidth="1"/>
    <col min="4609" max="4609" width="2.81640625" style="19" customWidth="1"/>
    <col min="4610" max="4610" width="3.54296875" style="19" customWidth="1"/>
    <col min="4611" max="4855" width="9.1796875" style="19"/>
    <col min="4856" max="4856" width="8.7265625" style="19" customWidth="1"/>
    <col min="4857" max="4857" width="9.81640625" style="19" customWidth="1"/>
    <col min="4858" max="4858" width="14.453125" style="19" customWidth="1"/>
    <col min="4859" max="4859" width="7.26953125" style="19" customWidth="1"/>
    <col min="4860" max="4860" width="5.54296875" style="19" customWidth="1"/>
    <col min="4861" max="4861" width="9" style="19" customWidth="1"/>
    <col min="4862" max="4863" width="9.81640625" style="19" customWidth="1"/>
    <col min="4864" max="4864" width="11.1796875" style="19" customWidth="1"/>
    <col min="4865" max="4865" width="2.81640625" style="19" customWidth="1"/>
    <col min="4866" max="4866" width="3.54296875" style="19" customWidth="1"/>
    <col min="4867" max="5111" width="9.1796875" style="19"/>
    <col min="5112" max="5112" width="8.7265625" style="19" customWidth="1"/>
    <col min="5113" max="5113" width="9.81640625" style="19" customWidth="1"/>
    <col min="5114" max="5114" width="14.453125" style="19" customWidth="1"/>
    <col min="5115" max="5115" width="7.26953125" style="19" customWidth="1"/>
    <col min="5116" max="5116" width="5.54296875" style="19" customWidth="1"/>
    <col min="5117" max="5117" width="9" style="19" customWidth="1"/>
    <col min="5118" max="5119" width="9.81640625" style="19" customWidth="1"/>
    <col min="5120" max="5120" width="11.1796875" style="19" customWidth="1"/>
    <col min="5121" max="5121" width="2.81640625" style="19" customWidth="1"/>
    <col min="5122" max="5122" width="3.54296875" style="19" customWidth="1"/>
    <col min="5123" max="5367" width="9.1796875" style="19"/>
    <col min="5368" max="5368" width="8.7265625" style="19" customWidth="1"/>
    <col min="5369" max="5369" width="9.81640625" style="19" customWidth="1"/>
    <col min="5370" max="5370" width="14.453125" style="19" customWidth="1"/>
    <col min="5371" max="5371" width="7.26953125" style="19" customWidth="1"/>
    <col min="5372" max="5372" width="5.54296875" style="19" customWidth="1"/>
    <col min="5373" max="5373" width="9" style="19" customWidth="1"/>
    <col min="5374" max="5375" width="9.81640625" style="19" customWidth="1"/>
    <col min="5376" max="5376" width="11.1796875" style="19" customWidth="1"/>
    <col min="5377" max="5377" width="2.81640625" style="19" customWidth="1"/>
    <col min="5378" max="5378" width="3.54296875" style="19" customWidth="1"/>
    <col min="5379" max="5623" width="9.1796875" style="19"/>
    <col min="5624" max="5624" width="8.7265625" style="19" customWidth="1"/>
    <col min="5625" max="5625" width="9.81640625" style="19" customWidth="1"/>
    <col min="5626" max="5626" width="14.453125" style="19" customWidth="1"/>
    <col min="5627" max="5627" width="7.26953125" style="19" customWidth="1"/>
    <col min="5628" max="5628" width="5.54296875" style="19" customWidth="1"/>
    <col min="5629" max="5629" width="9" style="19" customWidth="1"/>
    <col min="5630" max="5631" width="9.81640625" style="19" customWidth="1"/>
    <col min="5632" max="5632" width="11.1796875" style="19" customWidth="1"/>
    <col min="5633" max="5633" width="2.81640625" style="19" customWidth="1"/>
    <col min="5634" max="5634" width="3.54296875" style="19" customWidth="1"/>
    <col min="5635" max="5879" width="9.1796875" style="19"/>
    <col min="5880" max="5880" width="8.7265625" style="19" customWidth="1"/>
    <col min="5881" max="5881" width="9.81640625" style="19" customWidth="1"/>
    <col min="5882" max="5882" width="14.453125" style="19" customWidth="1"/>
    <col min="5883" max="5883" width="7.26953125" style="19" customWidth="1"/>
    <col min="5884" max="5884" width="5.54296875" style="19" customWidth="1"/>
    <col min="5885" max="5885" width="9" style="19" customWidth="1"/>
    <col min="5886" max="5887" width="9.81640625" style="19" customWidth="1"/>
    <col min="5888" max="5888" width="11.1796875" style="19" customWidth="1"/>
    <col min="5889" max="5889" width="2.81640625" style="19" customWidth="1"/>
    <col min="5890" max="5890" width="3.54296875" style="19" customWidth="1"/>
    <col min="5891" max="6135" width="9.1796875" style="19"/>
    <col min="6136" max="6136" width="8.7265625" style="19" customWidth="1"/>
    <col min="6137" max="6137" width="9.81640625" style="19" customWidth="1"/>
    <col min="6138" max="6138" width="14.453125" style="19" customWidth="1"/>
    <col min="6139" max="6139" width="7.26953125" style="19" customWidth="1"/>
    <col min="6140" max="6140" width="5.54296875" style="19" customWidth="1"/>
    <col min="6141" max="6141" width="9" style="19" customWidth="1"/>
    <col min="6142" max="6143" width="9.81640625" style="19" customWidth="1"/>
    <col min="6144" max="6144" width="11.1796875" style="19" customWidth="1"/>
    <col min="6145" max="6145" width="2.81640625" style="19" customWidth="1"/>
    <col min="6146" max="6146" width="3.54296875" style="19" customWidth="1"/>
    <col min="6147" max="6391" width="9.1796875" style="19"/>
    <col min="6392" max="6392" width="8.7265625" style="19" customWidth="1"/>
    <col min="6393" max="6393" width="9.81640625" style="19" customWidth="1"/>
    <col min="6394" max="6394" width="14.453125" style="19" customWidth="1"/>
    <col min="6395" max="6395" width="7.26953125" style="19" customWidth="1"/>
    <col min="6396" max="6396" width="5.54296875" style="19" customWidth="1"/>
    <col min="6397" max="6397" width="9" style="19" customWidth="1"/>
    <col min="6398" max="6399" width="9.81640625" style="19" customWidth="1"/>
    <col min="6400" max="6400" width="11.1796875" style="19" customWidth="1"/>
    <col min="6401" max="6401" width="2.81640625" style="19" customWidth="1"/>
    <col min="6402" max="6402" width="3.54296875" style="19" customWidth="1"/>
    <col min="6403" max="6647" width="9.1796875" style="19"/>
    <col min="6648" max="6648" width="8.7265625" style="19" customWidth="1"/>
    <col min="6649" max="6649" width="9.81640625" style="19" customWidth="1"/>
    <col min="6650" max="6650" width="14.453125" style="19" customWidth="1"/>
    <col min="6651" max="6651" width="7.26953125" style="19" customWidth="1"/>
    <col min="6652" max="6652" width="5.54296875" style="19" customWidth="1"/>
    <col min="6653" max="6653" width="9" style="19" customWidth="1"/>
    <col min="6654" max="6655" width="9.81640625" style="19" customWidth="1"/>
    <col min="6656" max="6656" width="11.1796875" style="19" customWidth="1"/>
    <col min="6657" max="6657" width="2.81640625" style="19" customWidth="1"/>
    <col min="6658" max="6658" width="3.54296875" style="19" customWidth="1"/>
    <col min="6659" max="6903" width="9.1796875" style="19"/>
    <col min="6904" max="6904" width="8.7265625" style="19" customWidth="1"/>
    <col min="6905" max="6905" width="9.81640625" style="19" customWidth="1"/>
    <col min="6906" max="6906" width="14.453125" style="19" customWidth="1"/>
    <col min="6907" max="6907" width="7.26953125" style="19" customWidth="1"/>
    <col min="6908" max="6908" width="5.54296875" style="19" customWidth="1"/>
    <col min="6909" max="6909" width="9" style="19" customWidth="1"/>
    <col min="6910" max="6911" width="9.81640625" style="19" customWidth="1"/>
    <col min="6912" max="6912" width="11.1796875" style="19" customWidth="1"/>
    <col min="6913" max="6913" width="2.81640625" style="19" customWidth="1"/>
    <col min="6914" max="6914" width="3.54296875" style="19" customWidth="1"/>
    <col min="6915" max="7159" width="9.1796875" style="19"/>
    <col min="7160" max="7160" width="8.7265625" style="19" customWidth="1"/>
    <col min="7161" max="7161" width="9.81640625" style="19" customWidth="1"/>
    <col min="7162" max="7162" width="14.453125" style="19" customWidth="1"/>
    <col min="7163" max="7163" width="7.26953125" style="19" customWidth="1"/>
    <col min="7164" max="7164" width="5.54296875" style="19" customWidth="1"/>
    <col min="7165" max="7165" width="9" style="19" customWidth="1"/>
    <col min="7166" max="7167" width="9.81640625" style="19" customWidth="1"/>
    <col min="7168" max="7168" width="11.1796875" style="19" customWidth="1"/>
    <col min="7169" max="7169" width="2.81640625" style="19" customWidth="1"/>
    <col min="7170" max="7170" width="3.54296875" style="19" customWidth="1"/>
    <col min="7171" max="7415" width="9.1796875" style="19"/>
    <col min="7416" max="7416" width="8.7265625" style="19" customWidth="1"/>
    <col min="7417" max="7417" width="9.81640625" style="19" customWidth="1"/>
    <col min="7418" max="7418" width="14.453125" style="19" customWidth="1"/>
    <col min="7419" max="7419" width="7.26953125" style="19" customWidth="1"/>
    <col min="7420" max="7420" width="5.54296875" style="19" customWidth="1"/>
    <col min="7421" max="7421" width="9" style="19" customWidth="1"/>
    <col min="7422" max="7423" width="9.81640625" style="19" customWidth="1"/>
    <col min="7424" max="7424" width="11.1796875" style="19" customWidth="1"/>
    <col min="7425" max="7425" width="2.81640625" style="19" customWidth="1"/>
    <col min="7426" max="7426" width="3.54296875" style="19" customWidth="1"/>
    <col min="7427" max="7671" width="9.1796875" style="19"/>
    <col min="7672" max="7672" width="8.7265625" style="19" customWidth="1"/>
    <col min="7673" max="7673" width="9.81640625" style="19" customWidth="1"/>
    <col min="7674" max="7674" width="14.453125" style="19" customWidth="1"/>
    <col min="7675" max="7675" width="7.26953125" style="19" customWidth="1"/>
    <col min="7676" max="7676" width="5.54296875" style="19" customWidth="1"/>
    <col min="7677" max="7677" width="9" style="19" customWidth="1"/>
    <col min="7678" max="7679" width="9.81640625" style="19" customWidth="1"/>
    <col min="7680" max="7680" width="11.1796875" style="19" customWidth="1"/>
    <col min="7681" max="7681" width="2.81640625" style="19" customWidth="1"/>
    <col min="7682" max="7682" width="3.54296875" style="19" customWidth="1"/>
    <col min="7683" max="7927" width="9.1796875" style="19"/>
    <col min="7928" max="7928" width="8.7265625" style="19" customWidth="1"/>
    <col min="7929" max="7929" width="9.81640625" style="19" customWidth="1"/>
    <col min="7930" max="7930" width="14.453125" style="19" customWidth="1"/>
    <col min="7931" max="7931" width="7.26953125" style="19" customWidth="1"/>
    <col min="7932" max="7932" width="5.54296875" style="19" customWidth="1"/>
    <col min="7933" max="7933" width="9" style="19" customWidth="1"/>
    <col min="7934" max="7935" width="9.81640625" style="19" customWidth="1"/>
    <col min="7936" max="7936" width="11.1796875" style="19" customWidth="1"/>
    <col min="7937" max="7937" width="2.81640625" style="19" customWidth="1"/>
    <col min="7938" max="7938" width="3.54296875" style="19" customWidth="1"/>
    <col min="7939" max="8183" width="9.1796875" style="19"/>
    <col min="8184" max="8184" width="8.7265625" style="19" customWidth="1"/>
    <col min="8185" max="8185" width="9.81640625" style="19" customWidth="1"/>
    <col min="8186" max="8186" width="14.453125" style="19" customWidth="1"/>
    <col min="8187" max="8187" width="7.26953125" style="19" customWidth="1"/>
    <col min="8188" max="8188" width="5.54296875" style="19" customWidth="1"/>
    <col min="8189" max="8189" width="9" style="19" customWidth="1"/>
    <col min="8190" max="8191" width="9.81640625" style="19" customWidth="1"/>
    <col min="8192" max="8192" width="11.1796875" style="19" customWidth="1"/>
    <col min="8193" max="8193" width="2.81640625" style="19" customWidth="1"/>
    <col min="8194" max="8194" width="3.54296875" style="19" customWidth="1"/>
    <col min="8195" max="8439" width="9.1796875" style="19"/>
    <col min="8440" max="8440" width="8.7265625" style="19" customWidth="1"/>
    <col min="8441" max="8441" width="9.81640625" style="19" customWidth="1"/>
    <col min="8442" max="8442" width="14.453125" style="19" customWidth="1"/>
    <col min="8443" max="8443" width="7.26953125" style="19" customWidth="1"/>
    <col min="8444" max="8444" width="5.54296875" style="19" customWidth="1"/>
    <col min="8445" max="8445" width="9" style="19" customWidth="1"/>
    <col min="8446" max="8447" width="9.81640625" style="19" customWidth="1"/>
    <col min="8448" max="8448" width="11.1796875" style="19" customWidth="1"/>
    <col min="8449" max="8449" width="2.81640625" style="19" customWidth="1"/>
    <col min="8450" max="8450" width="3.54296875" style="19" customWidth="1"/>
    <col min="8451" max="8695" width="9.1796875" style="19"/>
    <col min="8696" max="8696" width="8.7265625" style="19" customWidth="1"/>
    <col min="8697" max="8697" width="9.81640625" style="19" customWidth="1"/>
    <col min="8698" max="8698" width="14.453125" style="19" customWidth="1"/>
    <col min="8699" max="8699" width="7.26953125" style="19" customWidth="1"/>
    <col min="8700" max="8700" width="5.54296875" style="19" customWidth="1"/>
    <col min="8701" max="8701" width="9" style="19" customWidth="1"/>
    <col min="8702" max="8703" width="9.81640625" style="19" customWidth="1"/>
    <col min="8704" max="8704" width="11.1796875" style="19" customWidth="1"/>
    <col min="8705" max="8705" width="2.81640625" style="19" customWidth="1"/>
    <col min="8706" max="8706" width="3.54296875" style="19" customWidth="1"/>
    <col min="8707" max="8951" width="9.1796875" style="19"/>
    <col min="8952" max="8952" width="8.7265625" style="19" customWidth="1"/>
    <col min="8953" max="8953" width="9.81640625" style="19" customWidth="1"/>
    <col min="8954" max="8954" width="14.453125" style="19" customWidth="1"/>
    <col min="8955" max="8955" width="7.26953125" style="19" customWidth="1"/>
    <col min="8956" max="8956" width="5.54296875" style="19" customWidth="1"/>
    <col min="8957" max="8957" width="9" style="19" customWidth="1"/>
    <col min="8958" max="8959" width="9.81640625" style="19" customWidth="1"/>
    <col min="8960" max="8960" width="11.1796875" style="19" customWidth="1"/>
    <col min="8961" max="8961" width="2.81640625" style="19" customWidth="1"/>
    <col min="8962" max="8962" width="3.54296875" style="19" customWidth="1"/>
    <col min="8963" max="9207" width="9.1796875" style="19"/>
    <col min="9208" max="9208" width="8.7265625" style="19" customWidth="1"/>
    <col min="9209" max="9209" width="9.81640625" style="19" customWidth="1"/>
    <col min="9210" max="9210" width="14.453125" style="19" customWidth="1"/>
    <col min="9211" max="9211" width="7.26953125" style="19" customWidth="1"/>
    <col min="9212" max="9212" width="5.54296875" style="19" customWidth="1"/>
    <col min="9213" max="9213" width="9" style="19" customWidth="1"/>
    <col min="9214" max="9215" width="9.81640625" style="19" customWidth="1"/>
    <col min="9216" max="9216" width="11.1796875" style="19" customWidth="1"/>
    <col min="9217" max="9217" width="2.81640625" style="19" customWidth="1"/>
    <col min="9218" max="9218" width="3.54296875" style="19" customWidth="1"/>
    <col min="9219" max="9463" width="9.1796875" style="19"/>
    <col min="9464" max="9464" width="8.7265625" style="19" customWidth="1"/>
    <col min="9465" max="9465" width="9.81640625" style="19" customWidth="1"/>
    <col min="9466" max="9466" width="14.453125" style="19" customWidth="1"/>
    <col min="9467" max="9467" width="7.26953125" style="19" customWidth="1"/>
    <col min="9468" max="9468" width="5.54296875" style="19" customWidth="1"/>
    <col min="9469" max="9469" width="9" style="19" customWidth="1"/>
    <col min="9470" max="9471" width="9.81640625" style="19" customWidth="1"/>
    <col min="9472" max="9472" width="11.1796875" style="19" customWidth="1"/>
    <col min="9473" max="9473" width="2.81640625" style="19" customWidth="1"/>
    <col min="9474" max="9474" width="3.54296875" style="19" customWidth="1"/>
    <col min="9475" max="9719" width="9.1796875" style="19"/>
    <col min="9720" max="9720" width="8.7265625" style="19" customWidth="1"/>
    <col min="9721" max="9721" width="9.81640625" style="19" customWidth="1"/>
    <col min="9722" max="9722" width="14.453125" style="19" customWidth="1"/>
    <col min="9723" max="9723" width="7.26953125" style="19" customWidth="1"/>
    <col min="9724" max="9724" width="5.54296875" style="19" customWidth="1"/>
    <col min="9725" max="9725" width="9" style="19" customWidth="1"/>
    <col min="9726" max="9727" width="9.81640625" style="19" customWidth="1"/>
    <col min="9728" max="9728" width="11.1796875" style="19" customWidth="1"/>
    <col min="9729" max="9729" width="2.81640625" style="19" customWidth="1"/>
    <col min="9730" max="9730" width="3.54296875" style="19" customWidth="1"/>
    <col min="9731" max="9975" width="9.1796875" style="19"/>
    <col min="9976" max="9976" width="8.7265625" style="19" customWidth="1"/>
    <col min="9977" max="9977" width="9.81640625" style="19" customWidth="1"/>
    <col min="9978" max="9978" width="14.453125" style="19" customWidth="1"/>
    <col min="9979" max="9979" width="7.26953125" style="19" customWidth="1"/>
    <col min="9980" max="9980" width="5.54296875" style="19" customWidth="1"/>
    <col min="9981" max="9981" width="9" style="19" customWidth="1"/>
    <col min="9982" max="9983" width="9.81640625" style="19" customWidth="1"/>
    <col min="9984" max="9984" width="11.1796875" style="19" customWidth="1"/>
    <col min="9985" max="9985" width="2.81640625" style="19" customWidth="1"/>
    <col min="9986" max="9986" width="3.54296875" style="19" customWidth="1"/>
    <col min="9987" max="10231" width="9.1796875" style="19"/>
    <col min="10232" max="10232" width="8.7265625" style="19" customWidth="1"/>
    <col min="10233" max="10233" width="9.81640625" style="19" customWidth="1"/>
    <col min="10234" max="10234" width="14.453125" style="19" customWidth="1"/>
    <col min="10235" max="10235" width="7.26953125" style="19" customWidth="1"/>
    <col min="10236" max="10236" width="5.54296875" style="19" customWidth="1"/>
    <col min="10237" max="10237" width="9" style="19" customWidth="1"/>
    <col min="10238" max="10239" width="9.81640625" style="19" customWidth="1"/>
    <col min="10240" max="10240" width="11.1796875" style="19" customWidth="1"/>
    <col min="10241" max="10241" width="2.81640625" style="19" customWidth="1"/>
    <col min="10242" max="10242" width="3.54296875" style="19" customWidth="1"/>
    <col min="10243" max="10487" width="9.1796875" style="19"/>
    <col min="10488" max="10488" width="8.7265625" style="19" customWidth="1"/>
    <col min="10489" max="10489" width="9.81640625" style="19" customWidth="1"/>
    <col min="10490" max="10490" width="14.453125" style="19" customWidth="1"/>
    <col min="10491" max="10491" width="7.26953125" style="19" customWidth="1"/>
    <col min="10492" max="10492" width="5.54296875" style="19" customWidth="1"/>
    <col min="10493" max="10493" width="9" style="19" customWidth="1"/>
    <col min="10494" max="10495" width="9.81640625" style="19" customWidth="1"/>
    <col min="10496" max="10496" width="11.1796875" style="19" customWidth="1"/>
    <col min="10497" max="10497" width="2.81640625" style="19" customWidth="1"/>
    <col min="10498" max="10498" width="3.54296875" style="19" customWidth="1"/>
    <col min="10499" max="10743" width="9.1796875" style="19"/>
    <col min="10744" max="10744" width="8.7265625" style="19" customWidth="1"/>
    <col min="10745" max="10745" width="9.81640625" style="19" customWidth="1"/>
    <col min="10746" max="10746" width="14.453125" style="19" customWidth="1"/>
    <col min="10747" max="10747" width="7.26953125" style="19" customWidth="1"/>
    <col min="10748" max="10748" width="5.54296875" style="19" customWidth="1"/>
    <col min="10749" max="10749" width="9" style="19" customWidth="1"/>
    <col min="10750" max="10751" width="9.81640625" style="19" customWidth="1"/>
    <col min="10752" max="10752" width="11.1796875" style="19" customWidth="1"/>
    <col min="10753" max="10753" width="2.81640625" style="19" customWidth="1"/>
    <col min="10754" max="10754" width="3.54296875" style="19" customWidth="1"/>
    <col min="10755" max="10999" width="9.1796875" style="19"/>
    <col min="11000" max="11000" width="8.7265625" style="19" customWidth="1"/>
    <col min="11001" max="11001" width="9.81640625" style="19" customWidth="1"/>
    <col min="11002" max="11002" width="14.453125" style="19" customWidth="1"/>
    <col min="11003" max="11003" width="7.26953125" style="19" customWidth="1"/>
    <col min="11004" max="11004" width="5.54296875" style="19" customWidth="1"/>
    <col min="11005" max="11005" width="9" style="19" customWidth="1"/>
    <col min="11006" max="11007" width="9.81640625" style="19" customWidth="1"/>
    <col min="11008" max="11008" width="11.1796875" style="19" customWidth="1"/>
    <col min="11009" max="11009" width="2.81640625" style="19" customWidth="1"/>
    <col min="11010" max="11010" width="3.54296875" style="19" customWidth="1"/>
    <col min="11011" max="11255" width="9.1796875" style="19"/>
    <col min="11256" max="11256" width="8.7265625" style="19" customWidth="1"/>
    <col min="11257" max="11257" width="9.81640625" style="19" customWidth="1"/>
    <col min="11258" max="11258" width="14.453125" style="19" customWidth="1"/>
    <col min="11259" max="11259" width="7.26953125" style="19" customWidth="1"/>
    <col min="11260" max="11260" width="5.54296875" style="19" customWidth="1"/>
    <col min="11261" max="11261" width="9" style="19" customWidth="1"/>
    <col min="11262" max="11263" width="9.81640625" style="19" customWidth="1"/>
    <col min="11264" max="11264" width="11.1796875" style="19" customWidth="1"/>
    <col min="11265" max="11265" width="2.81640625" style="19" customWidth="1"/>
    <col min="11266" max="11266" width="3.54296875" style="19" customWidth="1"/>
    <col min="11267" max="11511" width="9.1796875" style="19"/>
    <col min="11512" max="11512" width="8.7265625" style="19" customWidth="1"/>
    <col min="11513" max="11513" width="9.81640625" style="19" customWidth="1"/>
    <col min="11514" max="11514" width="14.453125" style="19" customWidth="1"/>
    <col min="11515" max="11515" width="7.26953125" style="19" customWidth="1"/>
    <col min="11516" max="11516" width="5.54296875" style="19" customWidth="1"/>
    <col min="11517" max="11517" width="9" style="19" customWidth="1"/>
    <col min="11518" max="11519" width="9.81640625" style="19" customWidth="1"/>
    <col min="11520" max="11520" width="11.1796875" style="19" customWidth="1"/>
    <col min="11521" max="11521" width="2.81640625" style="19" customWidth="1"/>
    <col min="11522" max="11522" width="3.54296875" style="19" customWidth="1"/>
    <col min="11523" max="11767" width="9.1796875" style="19"/>
    <col min="11768" max="11768" width="8.7265625" style="19" customWidth="1"/>
    <col min="11769" max="11769" width="9.81640625" style="19" customWidth="1"/>
    <col min="11770" max="11770" width="14.453125" style="19" customWidth="1"/>
    <col min="11771" max="11771" width="7.26953125" style="19" customWidth="1"/>
    <col min="11772" max="11772" width="5.54296875" style="19" customWidth="1"/>
    <col min="11773" max="11773" width="9" style="19" customWidth="1"/>
    <col min="11774" max="11775" width="9.81640625" style="19" customWidth="1"/>
    <col min="11776" max="11776" width="11.1796875" style="19" customWidth="1"/>
    <col min="11777" max="11777" width="2.81640625" style="19" customWidth="1"/>
    <col min="11778" max="11778" width="3.54296875" style="19" customWidth="1"/>
    <col min="11779" max="12023" width="9.1796875" style="19"/>
    <col min="12024" max="12024" width="8.7265625" style="19" customWidth="1"/>
    <col min="12025" max="12025" width="9.81640625" style="19" customWidth="1"/>
    <col min="12026" max="12026" width="14.453125" style="19" customWidth="1"/>
    <col min="12027" max="12027" width="7.26953125" style="19" customWidth="1"/>
    <col min="12028" max="12028" width="5.54296875" style="19" customWidth="1"/>
    <col min="12029" max="12029" width="9" style="19" customWidth="1"/>
    <col min="12030" max="12031" width="9.81640625" style="19" customWidth="1"/>
    <col min="12032" max="12032" width="11.1796875" style="19" customWidth="1"/>
    <col min="12033" max="12033" width="2.81640625" style="19" customWidth="1"/>
    <col min="12034" max="12034" width="3.54296875" style="19" customWidth="1"/>
    <col min="12035" max="12279" width="9.1796875" style="19"/>
    <col min="12280" max="12280" width="8.7265625" style="19" customWidth="1"/>
    <col min="12281" max="12281" width="9.81640625" style="19" customWidth="1"/>
    <col min="12282" max="12282" width="14.453125" style="19" customWidth="1"/>
    <col min="12283" max="12283" width="7.26953125" style="19" customWidth="1"/>
    <col min="12284" max="12284" width="5.54296875" style="19" customWidth="1"/>
    <col min="12285" max="12285" width="9" style="19" customWidth="1"/>
    <col min="12286" max="12287" width="9.81640625" style="19" customWidth="1"/>
    <col min="12288" max="12288" width="11.1796875" style="19" customWidth="1"/>
    <col min="12289" max="12289" width="2.81640625" style="19" customWidth="1"/>
    <col min="12290" max="12290" width="3.54296875" style="19" customWidth="1"/>
    <col min="12291" max="12535" width="9.1796875" style="19"/>
    <col min="12536" max="12536" width="8.7265625" style="19" customWidth="1"/>
    <col min="12537" max="12537" width="9.81640625" style="19" customWidth="1"/>
    <col min="12538" max="12538" width="14.453125" style="19" customWidth="1"/>
    <col min="12539" max="12539" width="7.26953125" style="19" customWidth="1"/>
    <col min="12540" max="12540" width="5.54296875" style="19" customWidth="1"/>
    <col min="12541" max="12541" width="9" style="19" customWidth="1"/>
    <col min="12542" max="12543" width="9.81640625" style="19" customWidth="1"/>
    <col min="12544" max="12544" width="11.1796875" style="19" customWidth="1"/>
    <col min="12545" max="12545" width="2.81640625" style="19" customWidth="1"/>
    <col min="12546" max="12546" width="3.54296875" style="19" customWidth="1"/>
    <col min="12547" max="12791" width="9.1796875" style="19"/>
    <col min="12792" max="12792" width="8.7265625" style="19" customWidth="1"/>
    <col min="12793" max="12793" width="9.81640625" style="19" customWidth="1"/>
    <col min="12794" max="12794" width="14.453125" style="19" customWidth="1"/>
    <col min="12795" max="12795" width="7.26953125" style="19" customWidth="1"/>
    <col min="12796" max="12796" width="5.54296875" style="19" customWidth="1"/>
    <col min="12797" max="12797" width="9" style="19" customWidth="1"/>
    <col min="12798" max="12799" width="9.81640625" style="19" customWidth="1"/>
    <col min="12800" max="12800" width="11.1796875" style="19" customWidth="1"/>
    <col min="12801" max="12801" width="2.81640625" style="19" customWidth="1"/>
    <col min="12802" max="12802" width="3.54296875" style="19" customWidth="1"/>
    <col min="12803" max="13047" width="9.1796875" style="19"/>
    <col min="13048" max="13048" width="8.7265625" style="19" customWidth="1"/>
    <col min="13049" max="13049" width="9.81640625" style="19" customWidth="1"/>
    <col min="13050" max="13050" width="14.453125" style="19" customWidth="1"/>
    <col min="13051" max="13051" width="7.26953125" style="19" customWidth="1"/>
    <col min="13052" max="13052" width="5.54296875" style="19" customWidth="1"/>
    <col min="13053" max="13053" width="9" style="19" customWidth="1"/>
    <col min="13054" max="13055" width="9.81640625" style="19" customWidth="1"/>
    <col min="13056" max="13056" width="11.1796875" style="19" customWidth="1"/>
    <col min="13057" max="13057" width="2.81640625" style="19" customWidth="1"/>
    <col min="13058" max="13058" width="3.54296875" style="19" customWidth="1"/>
    <col min="13059" max="13303" width="9.1796875" style="19"/>
    <col min="13304" max="13304" width="8.7265625" style="19" customWidth="1"/>
    <col min="13305" max="13305" width="9.81640625" style="19" customWidth="1"/>
    <col min="13306" max="13306" width="14.453125" style="19" customWidth="1"/>
    <col min="13307" max="13307" width="7.26953125" style="19" customWidth="1"/>
    <col min="13308" max="13308" width="5.54296875" style="19" customWidth="1"/>
    <col min="13309" max="13309" width="9" style="19" customWidth="1"/>
    <col min="13310" max="13311" width="9.81640625" style="19" customWidth="1"/>
    <col min="13312" max="13312" width="11.1796875" style="19" customWidth="1"/>
    <col min="13313" max="13313" width="2.81640625" style="19" customWidth="1"/>
    <col min="13314" max="13314" width="3.54296875" style="19" customWidth="1"/>
    <col min="13315" max="13559" width="9.1796875" style="19"/>
    <col min="13560" max="13560" width="8.7265625" style="19" customWidth="1"/>
    <col min="13561" max="13561" width="9.81640625" style="19" customWidth="1"/>
    <col min="13562" max="13562" width="14.453125" style="19" customWidth="1"/>
    <col min="13563" max="13563" width="7.26953125" style="19" customWidth="1"/>
    <col min="13564" max="13564" width="5.54296875" style="19" customWidth="1"/>
    <col min="13565" max="13565" width="9" style="19" customWidth="1"/>
    <col min="13566" max="13567" width="9.81640625" style="19" customWidth="1"/>
    <col min="13568" max="13568" width="11.1796875" style="19" customWidth="1"/>
    <col min="13569" max="13569" width="2.81640625" style="19" customWidth="1"/>
    <col min="13570" max="13570" width="3.54296875" style="19" customWidth="1"/>
    <col min="13571" max="13815" width="9.1796875" style="19"/>
    <col min="13816" max="13816" width="8.7265625" style="19" customWidth="1"/>
    <col min="13817" max="13817" width="9.81640625" style="19" customWidth="1"/>
    <col min="13818" max="13818" width="14.453125" style="19" customWidth="1"/>
    <col min="13819" max="13819" width="7.26953125" style="19" customWidth="1"/>
    <col min="13820" max="13820" width="5.54296875" style="19" customWidth="1"/>
    <col min="13821" max="13821" width="9" style="19" customWidth="1"/>
    <col min="13822" max="13823" width="9.81640625" style="19" customWidth="1"/>
    <col min="13824" max="13824" width="11.1796875" style="19" customWidth="1"/>
    <col min="13825" max="13825" width="2.81640625" style="19" customWidth="1"/>
    <col min="13826" max="13826" width="3.54296875" style="19" customWidth="1"/>
    <col min="13827" max="14071" width="9.1796875" style="19"/>
    <col min="14072" max="14072" width="8.7265625" style="19" customWidth="1"/>
    <col min="14073" max="14073" width="9.81640625" style="19" customWidth="1"/>
    <col min="14074" max="14074" width="14.453125" style="19" customWidth="1"/>
    <col min="14075" max="14075" width="7.26953125" style="19" customWidth="1"/>
    <col min="14076" max="14076" width="5.54296875" style="19" customWidth="1"/>
    <col min="14077" max="14077" width="9" style="19" customWidth="1"/>
    <col min="14078" max="14079" width="9.81640625" style="19" customWidth="1"/>
    <col min="14080" max="14080" width="11.1796875" style="19" customWidth="1"/>
    <col min="14081" max="14081" width="2.81640625" style="19" customWidth="1"/>
    <col min="14082" max="14082" width="3.54296875" style="19" customWidth="1"/>
    <col min="14083" max="14327" width="9.1796875" style="19"/>
    <col min="14328" max="14328" width="8.7265625" style="19" customWidth="1"/>
    <col min="14329" max="14329" width="9.81640625" style="19" customWidth="1"/>
    <col min="14330" max="14330" width="14.453125" style="19" customWidth="1"/>
    <col min="14331" max="14331" width="7.26953125" style="19" customWidth="1"/>
    <col min="14332" max="14332" width="5.54296875" style="19" customWidth="1"/>
    <col min="14333" max="14333" width="9" style="19" customWidth="1"/>
    <col min="14334" max="14335" width="9.81640625" style="19" customWidth="1"/>
    <col min="14336" max="14336" width="11.1796875" style="19" customWidth="1"/>
    <col min="14337" max="14337" width="2.81640625" style="19" customWidth="1"/>
    <col min="14338" max="14338" width="3.54296875" style="19" customWidth="1"/>
    <col min="14339" max="14583" width="9.1796875" style="19"/>
    <col min="14584" max="14584" width="8.7265625" style="19" customWidth="1"/>
    <col min="14585" max="14585" width="9.81640625" style="19" customWidth="1"/>
    <col min="14586" max="14586" width="14.453125" style="19" customWidth="1"/>
    <col min="14587" max="14587" width="7.26953125" style="19" customWidth="1"/>
    <col min="14588" max="14588" width="5.54296875" style="19" customWidth="1"/>
    <col min="14589" max="14589" width="9" style="19" customWidth="1"/>
    <col min="14590" max="14591" width="9.81640625" style="19" customWidth="1"/>
    <col min="14592" max="14592" width="11.1796875" style="19" customWidth="1"/>
    <col min="14593" max="14593" width="2.81640625" style="19" customWidth="1"/>
    <col min="14594" max="14594" width="3.54296875" style="19" customWidth="1"/>
    <col min="14595" max="14839" width="9.1796875" style="19"/>
    <col min="14840" max="14840" width="8.7265625" style="19" customWidth="1"/>
    <col min="14841" max="14841" width="9.81640625" style="19" customWidth="1"/>
    <col min="14842" max="14842" width="14.453125" style="19" customWidth="1"/>
    <col min="14843" max="14843" width="7.26953125" style="19" customWidth="1"/>
    <col min="14844" max="14844" width="5.54296875" style="19" customWidth="1"/>
    <col min="14845" max="14845" width="9" style="19" customWidth="1"/>
    <col min="14846" max="14847" width="9.81640625" style="19" customWidth="1"/>
    <col min="14848" max="14848" width="11.1796875" style="19" customWidth="1"/>
    <col min="14849" max="14849" width="2.81640625" style="19" customWidth="1"/>
    <col min="14850" max="14850" width="3.54296875" style="19" customWidth="1"/>
    <col min="14851" max="15095" width="9.1796875" style="19"/>
    <col min="15096" max="15096" width="8.7265625" style="19" customWidth="1"/>
    <col min="15097" max="15097" width="9.81640625" style="19" customWidth="1"/>
    <col min="15098" max="15098" width="14.453125" style="19" customWidth="1"/>
    <col min="15099" max="15099" width="7.26953125" style="19" customWidth="1"/>
    <col min="15100" max="15100" width="5.54296875" style="19" customWidth="1"/>
    <col min="15101" max="15101" width="9" style="19" customWidth="1"/>
    <col min="15102" max="15103" width="9.81640625" style="19" customWidth="1"/>
    <col min="15104" max="15104" width="11.1796875" style="19" customWidth="1"/>
    <col min="15105" max="15105" width="2.81640625" style="19" customWidth="1"/>
    <col min="15106" max="15106" width="3.54296875" style="19" customWidth="1"/>
    <col min="15107" max="15351" width="9.1796875" style="19"/>
    <col min="15352" max="15352" width="8.7265625" style="19" customWidth="1"/>
    <col min="15353" max="15353" width="9.81640625" style="19" customWidth="1"/>
    <col min="15354" max="15354" width="14.453125" style="19" customWidth="1"/>
    <col min="15355" max="15355" width="7.26953125" style="19" customWidth="1"/>
    <col min="15356" max="15356" width="5.54296875" style="19" customWidth="1"/>
    <col min="15357" max="15357" width="9" style="19" customWidth="1"/>
    <col min="15358" max="15359" width="9.81640625" style="19" customWidth="1"/>
    <col min="15360" max="15360" width="11.1796875" style="19" customWidth="1"/>
    <col min="15361" max="15361" width="2.81640625" style="19" customWidth="1"/>
    <col min="15362" max="15362" width="3.54296875" style="19" customWidth="1"/>
    <col min="15363" max="15607" width="9.1796875" style="19"/>
    <col min="15608" max="15608" width="8.7265625" style="19" customWidth="1"/>
    <col min="15609" max="15609" width="9.81640625" style="19" customWidth="1"/>
    <col min="15610" max="15610" width="14.453125" style="19" customWidth="1"/>
    <col min="15611" max="15611" width="7.26953125" style="19" customWidth="1"/>
    <col min="15612" max="15612" width="5.54296875" style="19" customWidth="1"/>
    <col min="15613" max="15613" width="9" style="19" customWidth="1"/>
    <col min="15614" max="15615" width="9.81640625" style="19" customWidth="1"/>
    <col min="15616" max="15616" width="11.1796875" style="19" customWidth="1"/>
    <col min="15617" max="15617" width="2.81640625" style="19" customWidth="1"/>
    <col min="15618" max="15618" width="3.54296875" style="19" customWidth="1"/>
    <col min="15619" max="15863" width="9.1796875" style="19"/>
    <col min="15864" max="15864" width="8.7265625" style="19" customWidth="1"/>
    <col min="15865" max="15865" width="9.81640625" style="19" customWidth="1"/>
    <col min="15866" max="15866" width="14.453125" style="19" customWidth="1"/>
    <col min="15867" max="15867" width="7.26953125" style="19" customWidth="1"/>
    <col min="15868" max="15868" width="5.54296875" style="19" customWidth="1"/>
    <col min="15869" max="15869" width="9" style="19" customWidth="1"/>
    <col min="15870" max="15871" width="9.81640625" style="19" customWidth="1"/>
    <col min="15872" max="15872" width="11.1796875" style="19" customWidth="1"/>
    <col min="15873" max="15873" width="2.81640625" style="19" customWidth="1"/>
    <col min="15874" max="15874" width="3.54296875" style="19" customWidth="1"/>
    <col min="15875" max="16119" width="9.1796875" style="19"/>
    <col min="16120" max="16120" width="8.7265625" style="19" customWidth="1"/>
    <col min="16121" max="16121" width="9.81640625" style="19" customWidth="1"/>
    <col min="16122" max="16122" width="14.453125" style="19" customWidth="1"/>
    <col min="16123" max="16123" width="7.26953125" style="19" customWidth="1"/>
    <col min="16124" max="16124" width="5.54296875" style="19" customWidth="1"/>
    <col min="16125" max="16125" width="9" style="19" customWidth="1"/>
    <col min="16126" max="16127" width="9.81640625" style="19" customWidth="1"/>
    <col min="16128" max="16128" width="11.1796875" style="19" customWidth="1"/>
    <col min="16129" max="16129" width="2.81640625" style="19" customWidth="1"/>
    <col min="16130" max="16130" width="3.54296875" style="19" customWidth="1"/>
    <col min="16131" max="16384" width="9.1796875" style="19"/>
  </cols>
  <sheetData>
    <row r="1" spans="1:10" ht="46.5" customHeight="1" x14ac:dyDescent="0.35">
      <c r="A1" s="222" t="s">
        <v>245</v>
      </c>
      <c r="B1" s="222"/>
      <c r="C1" s="222"/>
      <c r="D1" s="222"/>
      <c r="E1" s="222"/>
      <c r="F1" s="222"/>
      <c r="G1" s="222"/>
      <c r="H1" s="222"/>
    </row>
    <row r="2" spans="1:10" ht="16.5" customHeight="1" x14ac:dyDescent="0.35">
      <c r="A2" s="210" t="s">
        <v>0</v>
      </c>
      <c r="B2" s="210"/>
      <c r="C2" s="210"/>
      <c r="D2" s="210"/>
      <c r="E2" s="210"/>
      <c r="F2" s="210"/>
      <c r="G2" s="210"/>
      <c r="H2" s="210"/>
    </row>
    <row r="3" spans="1:10" x14ac:dyDescent="0.35">
      <c r="A3" s="100" t="s">
        <v>1</v>
      </c>
      <c r="B3" s="100"/>
      <c r="C3" s="100"/>
      <c r="D3" s="100"/>
      <c r="E3" s="100" t="str">
        <f ca="1">TEXT(TODAY(),"DD/MM/YYYY")</f>
        <v>13/09/2025</v>
      </c>
      <c r="F3" s="100"/>
      <c r="G3" s="100"/>
      <c r="H3" s="100"/>
    </row>
    <row r="4" spans="1:10" ht="15" customHeight="1" x14ac:dyDescent="0.35">
      <c r="A4" s="100" t="s">
        <v>2</v>
      </c>
      <c r="B4" s="100"/>
      <c r="C4" s="100"/>
      <c r="D4" s="100"/>
      <c r="E4" s="100" t="s">
        <v>221</v>
      </c>
      <c r="F4" s="100"/>
      <c r="G4" s="100"/>
      <c r="H4" s="100"/>
    </row>
    <row r="5" spans="1:10" x14ac:dyDescent="0.35">
      <c r="A5" s="100" t="s">
        <v>3</v>
      </c>
      <c r="B5" s="100"/>
      <c r="C5" s="100"/>
      <c r="D5" s="100"/>
      <c r="E5" s="225">
        <v>45906</v>
      </c>
      <c r="F5" s="100"/>
      <c r="G5" s="100"/>
      <c r="H5" s="100"/>
    </row>
    <row r="6" spans="1:10" ht="16.5" customHeight="1" x14ac:dyDescent="0.35">
      <c r="A6" s="100" t="s">
        <v>4</v>
      </c>
      <c r="B6" s="100"/>
      <c r="C6" s="100"/>
      <c r="D6" s="100"/>
      <c r="E6" s="100" t="s">
        <v>186</v>
      </c>
      <c r="F6" s="100"/>
      <c r="G6" s="100"/>
      <c r="H6" s="100"/>
    </row>
    <row r="7" spans="1:10" ht="15" customHeight="1" x14ac:dyDescent="0.35">
      <c r="A7" s="100" t="s">
        <v>5</v>
      </c>
      <c r="B7" s="100"/>
      <c r="C7" s="100"/>
      <c r="D7" s="100"/>
      <c r="E7" s="100" t="s">
        <v>187</v>
      </c>
      <c r="F7" s="100"/>
      <c r="G7" s="100"/>
      <c r="H7" s="100"/>
    </row>
    <row r="8" spans="1:10" x14ac:dyDescent="0.35">
      <c r="A8" s="100" t="s">
        <v>6</v>
      </c>
      <c r="B8" s="100"/>
      <c r="C8" s="100"/>
      <c r="D8" s="100"/>
      <c r="E8" s="223" t="s">
        <v>191</v>
      </c>
      <c r="F8" s="223"/>
      <c r="G8" s="223"/>
      <c r="H8" s="223"/>
    </row>
    <row r="9" spans="1:10" ht="15.75" customHeight="1" x14ac:dyDescent="0.35">
      <c r="A9" s="100" t="s">
        <v>122</v>
      </c>
      <c r="B9" s="100"/>
      <c r="C9" s="100"/>
      <c r="D9" s="100"/>
      <c r="E9" s="101" t="s">
        <v>188</v>
      </c>
      <c r="F9" s="101"/>
      <c r="G9" s="101"/>
      <c r="H9" s="101"/>
    </row>
    <row r="10" spans="1:10" x14ac:dyDescent="0.35">
      <c r="A10" s="100" t="s">
        <v>283</v>
      </c>
      <c r="B10" s="100"/>
      <c r="C10" s="100"/>
      <c r="D10" s="100"/>
      <c r="E10" s="101" t="s">
        <v>294</v>
      </c>
      <c r="F10" s="101"/>
      <c r="G10" s="101"/>
      <c r="H10" s="101"/>
    </row>
    <row r="11" spans="1:10" ht="33.75" customHeight="1" x14ac:dyDescent="0.35">
      <c r="A11" s="100" t="s">
        <v>7</v>
      </c>
      <c r="B11" s="100"/>
      <c r="C11" s="100"/>
      <c r="D11" s="100"/>
      <c r="E11" s="224" t="s">
        <v>222</v>
      </c>
      <c r="F11" s="101"/>
      <c r="G11" s="101"/>
      <c r="H11" s="101"/>
    </row>
    <row r="12" spans="1:10" x14ac:dyDescent="0.35">
      <c r="A12" s="120" t="s">
        <v>8</v>
      </c>
      <c r="B12" s="120"/>
      <c r="C12" s="120"/>
      <c r="D12" s="120"/>
      <c r="E12" s="101" t="s">
        <v>189</v>
      </c>
      <c r="F12" s="101"/>
      <c r="G12" s="101"/>
      <c r="H12" s="101"/>
    </row>
    <row r="13" spans="1:10" ht="33.75" customHeight="1" x14ac:dyDescent="0.35">
      <c r="A13" s="120" t="s">
        <v>9</v>
      </c>
      <c r="B13" s="120"/>
      <c r="C13" s="120"/>
      <c r="D13" s="120"/>
      <c r="E13" s="224" t="s">
        <v>190</v>
      </c>
      <c r="F13" s="101"/>
      <c r="G13" s="101"/>
      <c r="H13" s="101"/>
      <c r="J13" s="89" t="s">
        <v>305</v>
      </c>
    </row>
    <row r="14" spans="1:10" ht="34.5" customHeight="1" x14ac:dyDescent="0.35">
      <c r="A14" s="199" t="s">
        <v>10</v>
      </c>
      <c r="B14" s="199"/>
      <c r="C14" s="11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Padamavati Royal, Survey No.81/1, 98/3(A), 101/2, 102, 103/1, near Bhavani Enterprises, Titwala - Goveli Road, Titwala, Titwala, Titwala, Kalyan, Thane - 421605.</v>
      </c>
      <c r="D14" s="118"/>
      <c r="E14" s="118"/>
      <c r="F14" s="118"/>
      <c r="G14" s="118"/>
      <c r="H14" s="118"/>
      <c r="J14" s="90" t="s">
        <v>304</v>
      </c>
    </row>
    <row r="15" spans="1:10" ht="15.75" customHeight="1" x14ac:dyDescent="0.35">
      <c r="A15" s="199" t="s">
        <v>201</v>
      </c>
      <c r="B15" s="199"/>
      <c r="C15" s="220" t="s">
        <v>192</v>
      </c>
      <c r="D15" s="220"/>
      <c r="E15" s="220"/>
      <c r="F15" s="220"/>
      <c r="G15" s="220"/>
      <c r="H15" s="220"/>
    </row>
    <row r="16" spans="1:10" ht="15.75" customHeight="1" x14ac:dyDescent="0.35">
      <c r="A16" s="199" t="s">
        <v>164</v>
      </c>
      <c r="B16" s="199"/>
      <c r="C16" s="220" t="s">
        <v>193</v>
      </c>
      <c r="D16" s="220"/>
      <c r="E16" s="220"/>
      <c r="F16" s="220"/>
      <c r="G16" s="220"/>
      <c r="H16" s="220"/>
      <c r="I16" s="20"/>
      <c r="J16" s="20"/>
    </row>
    <row r="17" spans="1:10" ht="15.75" customHeight="1" x14ac:dyDescent="0.35">
      <c r="A17" s="199" t="s">
        <v>11</v>
      </c>
      <c r="B17" s="199"/>
      <c r="C17" s="100" t="s">
        <v>194</v>
      </c>
      <c r="D17" s="100"/>
      <c r="E17" s="118" t="s">
        <v>165</v>
      </c>
      <c r="F17" s="118"/>
      <c r="G17" s="220" t="s">
        <v>193</v>
      </c>
      <c r="H17" s="220"/>
      <c r="I17" s="20"/>
      <c r="J17" s="20"/>
    </row>
    <row r="18" spans="1:10" x14ac:dyDescent="0.35">
      <c r="A18" s="120" t="s">
        <v>13</v>
      </c>
      <c r="B18" s="120"/>
      <c r="C18" s="184" t="s">
        <v>193</v>
      </c>
      <c r="D18" s="184"/>
      <c r="E18" s="118" t="s">
        <v>12</v>
      </c>
      <c r="F18" s="118"/>
      <c r="G18" s="220" t="s">
        <v>197</v>
      </c>
      <c r="H18" s="220"/>
    </row>
    <row r="19" spans="1:10" x14ac:dyDescent="0.35">
      <c r="A19" s="120" t="s">
        <v>74</v>
      </c>
      <c r="B19" s="120"/>
      <c r="C19" s="184" t="s">
        <v>195</v>
      </c>
      <c r="D19" s="184"/>
      <c r="E19" s="118" t="s">
        <v>14</v>
      </c>
      <c r="F19" s="118"/>
      <c r="G19" s="220">
        <v>421605</v>
      </c>
      <c r="H19" s="220"/>
      <c r="I19" s="20"/>
      <c r="J19" s="20"/>
    </row>
    <row r="20" spans="1:10" ht="32.25" customHeight="1" x14ac:dyDescent="0.35">
      <c r="A20" s="120" t="s">
        <v>124</v>
      </c>
      <c r="B20" s="120"/>
      <c r="C20" s="184" t="s">
        <v>196</v>
      </c>
      <c r="D20" s="184"/>
      <c r="E20" s="118" t="s">
        <v>15</v>
      </c>
      <c r="F20" s="118"/>
      <c r="G20" s="220" t="s">
        <v>202</v>
      </c>
      <c r="H20" s="220"/>
    </row>
    <row r="21" spans="1:10" ht="15" customHeight="1" x14ac:dyDescent="0.35">
      <c r="A21" s="118" t="s">
        <v>77</v>
      </c>
      <c r="B21" s="118"/>
      <c r="C21" s="118"/>
      <c r="D21" s="118"/>
      <c r="E21" s="100" t="s">
        <v>16</v>
      </c>
      <c r="F21" s="100"/>
      <c r="G21" s="100"/>
      <c r="H21" s="100"/>
    </row>
    <row r="22" spans="1:10" ht="18.75" customHeight="1" x14ac:dyDescent="0.35">
      <c r="A22" s="118"/>
      <c r="B22" s="118"/>
      <c r="C22" s="118"/>
      <c r="D22" s="118"/>
      <c r="E22" s="100"/>
      <c r="F22" s="100"/>
      <c r="G22" s="100"/>
      <c r="H22" s="100"/>
      <c r="I22" s="21"/>
    </row>
    <row r="23" spans="1:10" ht="15" customHeight="1" x14ac:dyDescent="0.35">
      <c r="A23" s="118" t="s">
        <v>17</v>
      </c>
      <c r="B23" s="118"/>
      <c r="C23" s="118"/>
      <c r="D23" s="118"/>
      <c r="E23" s="184" t="s">
        <v>18</v>
      </c>
      <c r="F23" s="184"/>
      <c r="G23" s="184"/>
      <c r="H23" s="184"/>
      <c r="I23" s="21"/>
    </row>
    <row r="24" spans="1:10" ht="15" customHeight="1" x14ac:dyDescent="0.35">
      <c r="A24" s="120" t="s">
        <v>19</v>
      </c>
      <c r="B24" s="120"/>
      <c r="C24" s="120"/>
      <c r="D24" s="120"/>
      <c r="E24" s="184" t="str">
        <f>IF(AND(G18="Mumbai"),"Upper Class","Middle Class")</f>
        <v>Middle Class</v>
      </c>
      <c r="F24" s="184"/>
      <c r="G24" s="184"/>
      <c r="H24" s="184"/>
    </row>
    <row r="25" spans="1:10" x14ac:dyDescent="0.35">
      <c r="A25" s="120" t="s">
        <v>20</v>
      </c>
      <c r="B25" s="120"/>
      <c r="C25" s="120"/>
      <c r="D25" s="120"/>
      <c r="E25" s="184" t="s">
        <v>21</v>
      </c>
      <c r="F25" s="184"/>
      <c r="G25" s="184"/>
      <c r="H25" s="184"/>
    </row>
    <row r="26" spans="1:10" ht="15.75" customHeight="1" x14ac:dyDescent="0.35">
      <c r="A26" s="120" t="s">
        <v>22</v>
      </c>
      <c r="B26" s="120"/>
      <c r="C26" s="120"/>
      <c r="D26" s="120"/>
      <c r="E26" s="184" t="str">
        <f>IF(AND(G18="Mumbai"),"Developed","Developing")</f>
        <v>Developing</v>
      </c>
      <c r="F26" s="184"/>
      <c r="G26" s="184"/>
      <c r="H26" s="184"/>
    </row>
    <row r="27" spans="1:10" x14ac:dyDescent="0.35">
      <c r="A27" s="120" t="s">
        <v>23</v>
      </c>
      <c r="B27" s="120"/>
      <c r="C27" s="120"/>
      <c r="D27" s="120"/>
      <c r="E27" s="184" t="s">
        <v>24</v>
      </c>
      <c r="F27" s="184"/>
      <c r="G27" s="184"/>
      <c r="H27" s="184"/>
    </row>
    <row r="28" spans="1:10" ht="15.75" customHeight="1" x14ac:dyDescent="0.35">
      <c r="A28" s="120" t="s">
        <v>82</v>
      </c>
      <c r="B28" s="120"/>
      <c r="C28" s="120"/>
      <c r="D28" s="120"/>
      <c r="E28" s="184" t="s">
        <v>83</v>
      </c>
      <c r="F28" s="184"/>
      <c r="G28" s="184"/>
      <c r="H28" s="184"/>
      <c r="I28" s="22"/>
    </row>
    <row r="29" spans="1:10" ht="15" customHeight="1" x14ac:dyDescent="0.35">
      <c r="A29" s="120" t="s">
        <v>33</v>
      </c>
      <c r="B29" s="120"/>
      <c r="C29" s="120"/>
      <c r="D29" s="120"/>
      <c r="E29" s="184" t="str">
        <f>IF(AND(ISNUMBER(SEARCH("Flat",D72)),ISNUMBER(SEARCH("Shop",D72)),ISNUMBER(SEARCH("Office",D72))),"Residential + Commercial",IF(AND(ISNUMBER(SEARCH("Flat",D72)),ISNUMBER(SEARCH("Shop",D72))),"Residential + Commercial",IF(AND(ISNUMBER(SEARCH("Flat",D72)),ISNUMBER(SEARCH("Office",D72))),"Residential + Commercial",IF(AND(ISNUMBER(SEARCH("Shop",D72)),ISNUMBER(SEARCH("Office",D72))),"Commercial",IF(ISNUMBER(SEARCH("Shop",D72)),"Commercial",IF(ISNUMBER(SEARCH("Office",D72)),"Commercial",IF(ISNUMBER(SEARCH("Flat",D72)),"Residential")))))))</f>
        <v>Residential + Commercial</v>
      </c>
      <c r="F29" s="184"/>
      <c r="G29" s="184"/>
      <c r="H29" s="184"/>
    </row>
    <row r="30" spans="1:10" ht="15.75" customHeight="1" x14ac:dyDescent="0.35">
      <c r="A30" s="120" t="s">
        <v>93</v>
      </c>
      <c r="B30" s="120"/>
      <c r="C30" s="120"/>
      <c r="D30" s="120"/>
      <c r="E30" s="184" t="s">
        <v>34</v>
      </c>
      <c r="F30" s="184"/>
      <c r="G30" s="184"/>
      <c r="H30" s="184"/>
    </row>
    <row r="31" spans="1:10" s="20" customFormat="1" x14ac:dyDescent="0.35">
      <c r="A31" s="226" t="s">
        <v>94</v>
      </c>
      <c r="B31" s="226"/>
      <c r="C31" s="221" t="s">
        <v>29</v>
      </c>
      <c r="D31" s="221"/>
      <c r="E31" s="221"/>
      <c r="F31" s="221" t="s">
        <v>31</v>
      </c>
      <c r="G31" s="221"/>
      <c r="H31" s="221"/>
      <c r="I31" s="19"/>
      <c r="J31" s="19"/>
    </row>
    <row r="32" spans="1:10" s="20" customFormat="1" x14ac:dyDescent="0.35">
      <c r="A32" s="214" t="s">
        <v>25</v>
      </c>
      <c r="B32" s="214" t="s">
        <v>30</v>
      </c>
      <c r="C32" s="208" t="s">
        <v>30</v>
      </c>
      <c r="D32" s="208"/>
      <c r="E32" s="208"/>
      <c r="F32" s="208" t="s">
        <v>198</v>
      </c>
      <c r="G32" s="208"/>
      <c r="H32" s="208"/>
      <c r="I32" s="19"/>
      <c r="J32" s="19"/>
    </row>
    <row r="33" spans="1:10" x14ac:dyDescent="0.35">
      <c r="A33" s="214" t="s">
        <v>26</v>
      </c>
      <c r="B33" s="214" t="s">
        <v>30</v>
      </c>
      <c r="C33" s="208" t="s">
        <v>30</v>
      </c>
      <c r="D33" s="208"/>
      <c r="E33" s="208"/>
      <c r="F33" s="208" t="s">
        <v>11</v>
      </c>
      <c r="G33" s="208"/>
      <c r="H33" s="208"/>
      <c r="J33" s="21"/>
    </row>
    <row r="34" spans="1:10" s="20" customFormat="1" x14ac:dyDescent="0.35">
      <c r="A34" s="214" t="s">
        <v>28</v>
      </c>
      <c r="B34" s="214" t="s">
        <v>30</v>
      </c>
      <c r="C34" s="208" t="s">
        <v>30</v>
      </c>
      <c r="D34" s="208"/>
      <c r="E34" s="208"/>
      <c r="F34" s="208" t="s">
        <v>198</v>
      </c>
      <c r="G34" s="208"/>
      <c r="H34" s="208"/>
      <c r="I34" s="19"/>
      <c r="J34" s="19"/>
    </row>
    <row r="35" spans="1:10" x14ac:dyDescent="0.35">
      <c r="A35" s="214" t="s">
        <v>27</v>
      </c>
      <c r="B35" s="214" t="s">
        <v>30</v>
      </c>
      <c r="C35" s="208" t="s">
        <v>30</v>
      </c>
      <c r="D35" s="208"/>
      <c r="E35" s="208"/>
      <c r="F35" s="208" t="s">
        <v>198</v>
      </c>
      <c r="G35" s="208"/>
      <c r="H35" s="208"/>
    </row>
    <row r="36" spans="1:10" x14ac:dyDescent="0.35">
      <c r="A36" s="120" t="s">
        <v>32</v>
      </c>
      <c r="B36" s="120"/>
      <c r="C36" s="120"/>
      <c r="D36" s="120"/>
      <c r="E36" s="120"/>
      <c r="F36" s="120"/>
      <c r="G36" s="120"/>
      <c r="H36" s="120"/>
      <c r="J36" s="21"/>
    </row>
    <row r="37" spans="1:10" ht="15.75" customHeight="1" x14ac:dyDescent="0.35">
      <c r="A37" s="210" t="s">
        <v>246</v>
      </c>
      <c r="B37" s="210"/>
      <c r="C37" s="101" t="s">
        <v>277</v>
      </c>
      <c r="D37" s="101"/>
      <c r="E37" s="101"/>
      <c r="F37" s="101"/>
      <c r="G37" s="101"/>
      <c r="H37" s="101"/>
      <c r="I37" s="25"/>
      <c r="J37" s="21"/>
    </row>
    <row r="38" spans="1:10" x14ac:dyDescent="0.35">
      <c r="A38" s="210" t="s">
        <v>163</v>
      </c>
      <c r="B38" s="210"/>
      <c r="C38" s="219" t="s">
        <v>229</v>
      </c>
      <c r="D38" s="184"/>
      <c r="E38" s="184"/>
      <c r="F38" s="184"/>
      <c r="G38" s="184"/>
      <c r="H38" s="184"/>
      <c r="J38" s="21"/>
    </row>
    <row r="39" spans="1:10" x14ac:dyDescent="0.35">
      <c r="A39" s="209" t="s">
        <v>35</v>
      </c>
      <c r="B39" s="209"/>
      <c r="C39" s="209"/>
      <c r="D39" s="209"/>
      <c r="E39" s="209"/>
      <c r="F39" s="209"/>
      <c r="G39" s="209"/>
      <c r="H39" s="209"/>
    </row>
    <row r="40" spans="1:10" x14ac:dyDescent="0.35">
      <c r="A40" s="120" t="s">
        <v>36</v>
      </c>
      <c r="B40" s="120"/>
      <c r="C40" s="120"/>
      <c r="D40" s="120"/>
      <c r="E40" s="121">
        <v>28964.51</v>
      </c>
      <c r="F40" s="121"/>
      <c r="G40" s="121"/>
      <c r="H40" s="121"/>
    </row>
    <row r="41" spans="1:10" x14ac:dyDescent="0.35">
      <c r="A41" s="120" t="s">
        <v>37</v>
      </c>
      <c r="B41" s="120"/>
      <c r="C41" s="120"/>
      <c r="D41" s="120"/>
      <c r="E41" s="121">
        <v>1</v>
      </c>
      <c r="F41" s="121"/>
      <c r="G41" s="121"/>
      <c r="H41" s="121"/>
      <c r="J41" s="21"/>
    </row>
    <row r="42" spans="1:10" x14ac:dyDescent="0.35">
      <c r="A42" s="120" t="s">
        <v>38</v>
      </c>
      <c r="B42" s="120"/>
      <c r="C42" s="120"/>
      <c r="D42" s="120"/>
      <c r="E42" s="121">
        <f>E44/E40-E41</f>
        <v>0</v>
      </c>
      <c r="F42" s="121"/>
      <c r="G42" s="121"/>
      <c r="H42" s="121"/>
      <c r="J42" s="21"/>
    </row>
    <row r="43" spans="1:10" x14ac:dyDescent="0.35">
      <c r="A43" s="120" t="s">
        <v>39</v>
      </c>
      <c r="B43" s="120"/>
      <c r="C43" s="120"/>
      <c r="D43" s="120"/>
      <c r="E43" s="121">
        <f>E41+E42</f>
        <v>1</v>
      </c>
      <c r="F43" s="121"/>
      <c r="G43" s="121"/>
      <c r="H43" s="121"/>
    </row>
    <row r="44" spans="1:10" x14ac:dyDescent="0.35">
      <c r="A44" s="120" t="s">
        <v>92</v>
      </c>
      <c r="B44" s="120"/>
      <c r="C44" s="120"/>
      <c r="D44" s="120"/>
      <c r="E44" s="121">
        <v>28964.51</v>
      </c>
      <c r="F44" s="121"/>
      <c r="G44" s="121"/>
      <c r="H44" s="121"/>
    </row>
    <row r="45" spans="1:10" x14ac:dyDescent="0.35">
      <c r="A45" s="100" t="s">
        <v>40</v>
      </c>
      <c r="B45" s="100"/>
      <c r="C45" s="100"/>
      <c r="D45" s="100"/>
      <c r="E45" s="121" t="s">
        <v>273</v>
      </c>
      <c r="F45" s="121"/>
      <c r="G45" s="121"/>
      <c r="H45" s="121"/>
    </row>
    <row r="46" spans="1:10" x14ac:dyDescent="0.35">
      <c r="A46" s="209" t="s">
        <v>41</v>
      </c>
      <c r="B46" s="209"/>
      <c r="C46" s="209"/>
      <c r="D46" s="209"/>
      <c r="E46" s="209"/>
      <c r="F46" s="209"/>
      <c r="G46" s="209"/>
      <c r="H46" s="209"/>
    </row>
    <row r="47" spans="1:10" ht="33.75" customHeight="1" x14ac:dyDescent="0.35">
      <c r="A47" s="199" t="s">
        <v>153</v>
      </c>
      <c r="B47" s="199"/>
      <c r="C47" s="200" t="s">
        <v>230</v>
      </c>
      <c r="D47" s="200"/>
      <c r="E47" s="200"/>
      <c r="F47" s="200"/>
      <c r="G47" s="200"/>
      <c r="H47" s="200"/>
    </row>
    <row r="48" spans="1:10" s="21" customFormat="1" x14ac:dyDescent="0.35">
      <c r="A48" s="174" t="s">
        <v>295</v>
      </c>
      <c r="B48" s="174"/>
      <c r="C48" s="174"/>
      <c r="D48" s="174"/>
      <c r="E48" s="174"/>
      <c r="F48" s="174"/>
      <c r="G48" s="174"/>
      <c r="H48" s="174"/>
      <c r="I48" s="19"/>
      <c r="J48" s="19"/>
    </row>
    <row r="49" spans="1:10" x14ac:dyDescent="0.35">
      <c r="A49" s="199" t="s">
        <v>218</v>
      </c>
      <c r="B49" s="199"/>
      <c r="C49" s="199" t="s">
        <v>216</v>
      </c>
      <c r="D49" s="199"/>
      <c r="E49" s="199"/>
      <c r="F49" s="46" t="s">
        <v>43</v>
      </c>
      <c r="G49" s="175">
        <v>44644</v>
      </c>
      <c r="H49" s="176"/>
    </row>
    <row r="50" spans="1:10" ht="15.75" customHeight="1" x14ac:dyDescent="0.35">
      <c r="A50" s="118" t="s">
        <v>219</v>
      </c>
      <c r="B50" s="118"/>
      <c r="C50" s="118" t="str">
        <f>C49</f>
        <v>EE/BP/PMAY/A/MHADA/122/2022</v>
      </c>
      <c r="D50" s="118"/>
      <c r="E50" s="118"/>
      <c r="F50" s="18" t="s">
        <v>43</v>
      </c>
      <c r="G50" s="175">
        <v>44644</v>
      </c>
      <c r="H50" s="176"/>
    </row>
    <row r="51" spans="1:10" s="21" customFormat="1" x14ac:dyDescent="0.35">
      <c r="A51" s="118" t="s">
        <v>220</v>
      </c>
      <c r="B51" s="118"/>
      <c r="C51" s="118" t="s">
        <v>203</v>
      </c>
      <c r="D51" s="118"/>
      <c r="E51" s="118"/>
      <c r="F51" s="18" t="s">
        <v>43</v>
      </c>
      <c r="G51" s="119">
        <v>44662</v>
      </c>
      <c r="H51" s="118"/>
      <c r="I51" s="19"/>
      <c r="J51" s="19"/>
    </row>
    <row r="52" spans="1:10" s="21" customFormat="1" ht="31" x14ac:dyDescent="0.35">
      <c r="A52" s="118"/>
      <c r="B52" s="118"/>
      <c r="C52" s="118" t="s">
        <v>238</v>
      </c>
      <c r="D52" s="118"/>
      <c r="E52" s="118"/>
      <c r="F52" s="18" t="s">
        <v>123</v>
      </c>
      <c r="G52" s="119">
        <v>45026</v>
      </c>
      <c r="H52" s="118"/>
      <c r="I52" s="19"/>
      <c r="J52" s="23"/>
    </row>
    <row r="53" spans="1:10" s="21" customFormat="1" x14ac:dyDescent="0.35">
      <c r="A53" s="173" t="s">
        <v>217</v>
      </c>
      <c r="B53" s="173"/>
      <c r="C53" s="173"/>
      <c r="D53" s="173"/>
      <c r="E53" s="173"/>
      <c r="F53" s="173"/>
      <c r="G53" s="173"/>
      <c r="H53" s="173"/>
      <c r="I53" s="19"/>
      <c r="J53" s="19"/>
    </row>
    <row r="54" spans="1:10" ht="15.75" customHeight="1" x14ac:dyDescent="0.35">
      <c r="A54" s="199" t="s">
        <v>42</v>
      </c>
      <c r="B54" s="199"/>
      <c r="C54" s="199" t="s">
        <v>216</v>
      </c>
      <c r="D54" s="199"/>
      <c r="E54" s="199"/>
      <c r="F54" s="46" t="s">
        <v>43</v>
      </c>
      <c r="G54" s="175">
        <v>44644</v>
      </c>
      <c r="H54" s="176"/>
      <c r="J54" s="24"/>
    </row>
    <row r="55" spans="1:10" x14ac:dyDescent="0.35">
      <c r="A55" s="118" t="s">
        <v>44</v>
      </c>
      <c r="B55" s="118"/>
      <c r="C55" s="118" t="str">
        <f>C54</f>
        <v>EE/BP/PMAY/A/MHADA/122/2022</v>
      </c>
      <c r="D55" s="118"/>
      <c r="E55" s="118"/>
      <c r="F55" s="18" t="s">
        <v>43</v>
      </c>
      <c r="G55" s="175">
        <v>44644</v>
      </c>
      <c r="H55" s="176"/>
    </row>
    <row r="56" spans="1:10" s="21" customFormat="1" ht="15.75" customHeight="1" x14ac:dyDescent="0.35">
      <c r="A56" s="118" t="s">
        <v>157</v>
      </c>
      <c r="B56" s="118"/>
      <c r="C56" s="118" t="str">
        <f>C55</f>
        <v>EE/BP/PMAY/A/MHADA/122/2022</v>
      </c>
      <c r="D56" s="118"/>
      <c r="E56" s="118"/>
      <c r="F56" s="18" t="s">
        <v>43</v>
      </c>
      <c r="G56" s="118" t="s">
        <v>199</v>
      </c>
      <c r="H56" s="118"/>
      <c r="I56" s="19"/>
      <c r="J56" s="25"/>
    </row>
    <row r="57" spans="1:10" s="21" customFormat="1" ht="31" x14ac:dyDescent="0.35">
      <c r="A57" s="118"/>
      <c r="B57" s="118"/>
      <c r="C57" s="118" t="s">
        <v>238</v>
      </c>
      <c r="D57" s="118"/>
      <c r="E57" s="118"/>
      <c r="F57" s="18" t="s">
        <v>123</v>
      </c>
      <c r="G57" s="119">
        <v>44170</v>
      </c>
      <c r="H57" s="118"/>
      <c r="I57" s="19"/>
      <c r="J57" s="24"/>
    </row>
    <row r="58" spans="1:10" s="21" customFormat="1" x14ac:dyDescent="0.35">
      <c r="A58" s="249" t="s">
        <v>296</v>
      </c>
      <c r="B58" s="249"/>
      <c r="C58" s="249"/>
      <c r="D58" s="249"/>
      <c r="E58" s="249"/>
      <c r="F58" s="249"/>
      <c r="G58" s="249"/>
      <c r="H58" s="249"/>
      <c r="I58" s="19"/>
      <c r="J58" s="19"/>
    </row>
    <row r="59" spans="1:10" ht="15.75" customHeight="1" x14ac:dyDescent="0.35">
      <c r="A59" s="250" t="s">
        <v>219</v>
      </c>
      <c r="B59" s="250"/>
      <c r="C59" s="251" t="s">
        <v>297</v>
      </c>
      <c r="D59" s="251"/>
      <c r="E59" s="251"/>
      <c r="F59" s="86" t="s">
        <v>43</v>
      </c>
      <c r="G59" s="252">
        <v>45182</v>
      </c>
      <c r="H59" s="253"/>
    </row>
    <row r="60" spans="1:10" s="21" customFormat="1" x14ac:dyDescent="0.35">
      <c r="A60" s="250" t="s">
        <v>220</v>
      </c>
      <c r="B60" s="250"/>
      <c r="C60" s="250" t="s">
        <v>298</v>
      </c>
      <c r="D60" s="250"/>
      <c r="E60" s="250"/>
      <c r="F60" s="86" t="s">
        <v>43</v>
      </c>
      <c r="G60" s="254">
        <v>45097</v>
      </c>
      <c r="H60" s="250"/>
      <c r="I60" s="19"/>
      <c r="J60" s="19"/>
    </row>
    <row r="61" spans="1:10" s="21" customFormat="1" ht="31.5" customHeight="1" x14ac:dyDescent="0.35">
      <c r="A61" s="250"/>
      <c r="B61" s="250"/>
      <c r="C61" s="255" t="s">
        <v>299</v>
      </c>
      <c r="D61" s="256"/>
      <c r="E61" s="256"/>
      <c r="F61" s="256"/>
      <c r="G61" s="256"/>
      <c r="H61" s="257"/>
      <c r="I61" s="19"/>
      <c r="J61" s="23"/>
    </row>
    <row r="62" spans="1:10" x14ac:dyDescent="0.35">
      <c r="A62" s="141" t="s">
        <v>259</v>
      </c>
      <c r="B62" s="142"/>
      <c r="C62" s="136" t="s">
        <v>257</v>
      </c>
      <c r="D62" s="137"/>
      <c r="E62" s="138"/>
      <c r="F62" s="54" t="s">
        <v>43</v>
      </c>
      <c r="G62" s="139">
        <v>45209</v>
      </c>
      <c r="H62" s="140"/>
      <c r="J62" s="24"/>
    </row>
    <row r="63" spans="1:10" ht="33" customHeight="1" x14ac:dyDescent="0.35">
      <c r="A63" s="143"/>
      <c r="B63" s="144"/>
      <c r="C63" s="136" t="s">
        <v>260</v>
      </c>
      <c r="D63" s="137"/>
      <c r="E63" s="137"/>
      <c r="F63" s="137"/>
      <c r="G63" s="137"/>
      <c r="H63" s="138"/>
      <c r="J63" s="24"/>
    </row>
    <row r="64" spans="1:10" x14ac:dyDescent="0.35">
      <c r="A64" s="141" t="s">
        <v>263</v>
      </c>
      <c r="B64" s="142"/>
      <c r="C64" s="136" t="s">
        <v>264</v>
      </c>
      <c r="D64" s="137"/>
      <c r="E64" s="138"/>
      <c r="F64" s="69" t="s">
        <v>43</v>
      </c>
      <c r="G64" s="139">
        <v>45121</v>
      </c>
      <c r="H64" s="140"/>
      <c r="J64" s="24"/>
    </row>
    <row r="65" spans="1:14" x14ac:dyDescent="0.35">
      <c r="A65" s="143"/>
      <c r="B65" s="144"/>
      <c r="C65" s="136" t="s">
        <v>265</v>
      </c>
      <c r="D65" s="137"/>
      <c r="E65" s="137"/>
      <c r="F65" s="137"/>
      <c r="G65" s="137"/>
      <c r="H65" s="138"/>
      <c r="J65" s="24"/>
    </row>
    <row r="66" spans="1:14" x14ac:dyDescent="0.35">
      <c r="A66" s="141" t="s">
        <v>263</v>
      </c>
      <c r="B66" s="142"/>
      <c r="C66" s="136" t="s">
        <v>266</v>
      </c>
      <c r="D66" s="137"/>
      <c r="E66" s="138"/>
      <c r="F66" s="69" t="s">
        <v>43</v>
      </c>
      <c r="G66" s="139">
        <v>45072</v>
      </c>
      <c r="H66" s="140"/>
      <c r="J66" s="24"/>
    </row>
    <row r="67" spans="1:14" x14ac:dyDescent="0.35">
      <c r="A67" s="143"/>
      <c r="B67" s="144"/>
      <c r="C67" s="136" t="s">
        <v>267</v>
      </c>
      <c r="D67" s="137"/>
      <c r="E67" s="137"/>
      <c r="F67" s="137"/>
      <c r="G67" s="137"/>
      <c r="H67" s="138"/>
      <c r="J67" s="24"/>
    </row>
    <row r="68" spans="1:14" ht="20.149999999999999" customHeight="1" x14ac:dyDescent="0.35">
      <c r="A68" s="141" t="s">
        <v>263</v>
      </c>
      <c r="B68" s="142"/>
      <c r="C68" s="136" t="s">
        <v>290</v>
      </c>
      <c r="D68" s="137"/>
      <c r="E68" s="138"/>
      <c r="F68" s="81" t="s">
        <v>43</v>
      </c>
      <c r="G68" s="139">
        <v>45672</v>
      </c>
      <c r="H68" s="140"/>
      <c r="J68" s="24"/>
    </row>
    <row r="69" spans="1:14" ht="25" customHeight="1" x14ac:dyDescent="0.35">
      <c r="A69" s="143"/>
      <c r="B69" s="144"/>
      <c r="C69" s="136" t="s">
        <v>289</v>
      </c>
      <c r="D69" s="137"/>
      <c r="E69" s="137"/>
      <c r="F69" s="137"/>
      <c r="G69" s="137"/>
      <c r="H69" s="138"/>
      <c r="J69" s="24"/>
    </row>
    <row r="70" spans="1:14" x14ac:dyDescent="0.35">
      <c r="A70" s="229" t="s">
        <v>46</v>
      </c>
      <c r="B70" s="229"/>
      <c r="C70" s="229"/>
      <c r="D70" s="229"/>
      <c r="E70" s="229"/>
      <c r="F70" s="229"/>
      <c r="G70" s="229"/>
      <c r="H70" s="229"/>
      <c r="J70" s="24"/>
    </row>
    <row r="71" spans="1:14" x14ac:dyDescent="0.35">
      <c r="A71" s="118" t="s">
        <v>91</v>
      </c>
      <c r="B71" s="118"/>
      <c r="C71" s="118"/>
      <c r="D71" s="120">
        <f>E44</f>
        <v>28964.51</v>
      </c>
      <c r="E71" s="120"/>
      <c r="F71" s="120"/>
      <c r="G71" s="120"/>
      <c r="H71" s="120"/>
      <c r="J71" s="24"/>
    </row>
    <row r="72" spans="1:14" x14ac:dyDescent="0.35">
      <c r="A72" s="184" t="s">
        <v>47</v>
      </c>
      <c r="B72" s="100"/>
      <c r="C72" s="100"/>
      <c r="D72" s="100" t="s">
        <v>239</v>
      </c>
      <c r="E72" s="100"/>
      <c r="F72" s="100"/>
      <c r="G72" s="100"/>
      <c r="H72" s="100"/>
      <c r="J72" s="24"/>
    </row>
    <row r="73" spans="1:14" ht="48.75" customHeight="1" x14ac:dyDescent="0.35">
      <c r="A73" s="185" t="s">
        <v>48</v>
      </c>
      <c r="B73" s="186"/>
      <c r="C73" s="187"/>
      <c r="D73" s="182" t="s">
        <v>231</v>
      </c>
      <c r="E73" s="183"/>
      <c r="F73" s="183"/>
      <c r="G73" s="183"/>
      <c r="H73" s="183"/>
      <c r="J73" s="24"/>
    </row>
    <row r="74" spans="1:14" x14ac:dyDescent="0.35">
      <c r="A74" s="188"/>
      <c r="B74" s="189"/>
      <c r="C74" s="190"/>
      <c r="D74" s="182" t="s">
        <v>225</v>
      </c>
      <c r="E74" s="183"/>
      <c r="F74" s="183"/>
      <c r="G74" s="183"/>
      <c r="H74" s="183"/>
      <c r="J74" s="24"/>
    </row>
    <row r="75" spans="1:14" ht="50.25" customHeight="1" x14ac:dyDescent="0.35">
      <c r="A75" s="184" t="s">
        <v>258</v>
      </c>
      <c r="B75" s="184"/>
      <c r="C75" s="184"/>
      <c r="D75" s="184" t="s">
        <v>231</v>
      </c>
      <c r="E75" s="100"/>
      <c r="F75" s="100"/>
      <c r="G75" s="100"/>
      <c r="H75" s="100"/>
      <c r="J75" s="24"/>
    </row>
    <row r="76" spans="1:14" ht="15.75" customHeight="1" x14ac:dyDescent="0.35">
      <c r="A76" s="184"/>
      <c r="B76" s="184"/>
      <c r="C76" s="184"/>
      <c r="D76" s="184" t="s">
        <v>225</v>
      </c>
      <c r="E76" s="100"/>
      <c r="F76" s="100"/>
      <c r="G76" s="100"/>
      <c r="H76" s="100"/>
      <c r="J76" s="24"/>
    </row>
    <row r="77" spans="1:14" ht="15.75" customHeight="1" x14ac:dyDescent="0.35">
      <c r="A77" s="120" t="s">
        <v>45</v>
      </c>
      <c r="B77" s="120"/>
      <c r="C77" s="120"/>
      <c r="D77" s="118" t="s">
        <v>200</v>
      </c>
      <c r="E77" s="118"/>
      <c r="F77" s="118"/>
      <c r="G77" s="118"/>
      <c r="H77" s="118"/>
      <c r="J77" s="24"/>
      <c r="K77" s="22"/>
      <c r="N77" s="22"/>
    </row>
    <row r="78" spans="1:14" ht="15.75" customHeight="1" x14ac:dyDescent="0.35">
      <c r="A78" s="120" t="s">
        <v>88</v>
      </c>
      <c r="B78" s="120"/>
      <c r="C78" s="120"/>
      <c r="D78" s="94" t="s">
        <v>312</v>
      </c>
      <c r="E78" s="94"/>
      <c r="F78" s="94"/>
      <c r="G78" s="94"/>
      <c r="H78" s="94"/>
      <c r="I78" s="94" t="str">
        <f>(IF(L62="NA","60 Years After Completion",IF(L62&lt;&gt;"NA",""&amp;60-ROUNDDOWN((J3-L62)/360,0)&amp;" Years"," ")))</f>
        <v>60 Years</v>
      </c>
      <c r="J78" s="94"/>
      <c r="K78" s="94"/>
      <c r="L78" s="94"/>
      <c r="M78" s="94"/>
      <c r="N78" s="22"/>
    </row>
    <row r="79" spans="1:14" ht="15.75" customHeight="1" x14ac:dyDescent="0.35">
      <c r="A79" s="120" t="s">
        <v>89</v>
      </c>
      <c r="B79" s="120"/>
      <c r="C79" s="120"/>
      <c r="D79" s="118" t="s">
        <v>24</v>
      </c>
      <c r="E79" s="118"/>
      <c r="F79" s="118"/>
      <c r="G79" s="118"/>
      <c r="H79" s="118"/>
      <c r="J79" s="24"/>
      <c r="K79" s="24"/>
    </row>
    <row r="80" spans="1:14" ht="30.75" customHeight="1" x14ac:dyDescent="0.35">
      <c r="A80" s="120" t="s">
        <v>75</v>
      </c>
      <c r="B80" s="120"/>
      <c r="C80" s="120"/>
      <c r="D80" s="184" t="s">
        <v>240</v>
      </c>
      <c r="E80" s="118"/>
      <c r="F80" s="118"/>
      <c r="G80" s="118"/>
      <c r="H80" s="118"/>
      <c r="J80" s="24"/>
    </row>
    <row r="81" spans="1:14" x14ac:dyDescent="0.35">
      <c r="A81" s="118" t="s">
        <v>150</v>
      </c>
      <c r="B81" s="118"/>
      <c r="C81" s="118"/>
      <c r="D81" s="118" t="s">
        <v>30</v>
      </c>
      <c r="E81" s="118"/>
      <c r="F81" s="118"/>
      <c r="G81" s="118"/>
      <c r="H81" s="118"/>
      <c r="J81" s="24"/>
      <c r="K81" s="25"/>
      <c r="L81" s="25"/>
      <c r="M81" s="25"/>
      <c r="N81" s="25"/>
    </row>
    <row r="82" spans="1:14" ht="15.75" customHeight="1" x14ac:dyDescent="0.35">
      <c r="A82" s="120" t="s">
        <v>87</v>
      </c>
      <c r="B82" s="120"/>
      <c r="C82" s="120"/>
      <c r="D82" s="184" t="str">
        <f ca="1">(IF(G162&gt;95%,"Nothing",IF(G162&gt;0%,"Cement, Aggregate, Steel, etc",IF(G162=0%,"Work not yet Started"))))</f>
        <v>Cement, Aggregate, Steel, etc</v>
      </c>
      <c r="E82" s="184"/>
      <c r="F82" s="184"/>
      <c r="G82" s="184"/>
      <c r="H82" s="184"/>
      <c r="J82" s="24"/>
    </row>
    <row r="83" spans="1:14" ht="33.75" customHeight="1" thickBot="1" x14ac:dyDescent="0.4">
      <c r="A83" s="118" t="s">
        <v>117</v>
      </c>
      <c r="B83" s="118"/>
      <c r="C83" s="118"/>
      <c r="D83" s="184" t="str">
        <f ca="1">(IF(D82="Nothing","Yes",IF(D82="Cement, Aggregate, Steel, etc","Under Construction",IF(D82="Work not yet Started","Work not yet Started"))))</f>
        <v>Under Construction</v>
      </c>
      <c r="E83" s="184"/>
      <c r="F83" s="184" t="str">
        <f ca="1">(IF(D82="Nothing","Yes",IF(D82="Cement, Aggregate, Steel, etc","Under Construction",IF(D82="Work not yet Started","Work not yet Started"))))</f>
        <v>Under Construction</v>
      </c>
      <c r="G83" s="184"/>
      <c r="H83" s="184"/>
    </row>
    <row r="84" spans="1:14" ht="15.75" customHeight="1" x14ac:dyDescent="0.35">
      <c r="A84" s="244" t="s">
        <v>142</v>
      </c>
      <c r="B84" s="245"/>
      <c r="C84" s="246" t="s">
        <v>280</v>
      </c>
      <c r="D84" s="247"/>
      <c r="E84" s="247"/>
      <c r="F84" s="247"/>
      <c r="G84" s="247"/>
      <c r="H84" s="248"/>
      <c r="I84" s="57" t="str">
        <f ca="1">IF(D99=100%,"All work Completed. Possession granted to the Building.",IF(D98=100%,"All work Completed, Waiting for OC",I85&amp;""&amp;I88&amp;""&amp;J85&amp;""&amp;J84&amp;" "&amp;J88))</f>
        <v>All work Completed. Possession granted to the Building.</v>
      </c>
      <c r="J84" s="40" t="str">
        <f ca="1">(IF(C92=(D85+F85+H85),"",IF(C92&gt;0,", RCC upto "&amp;C92&amp;" Slab","")))&amp;(IF(C93=H85,"",IF(C93&gt;0,", Brickwork upto "&amp;C93&amp;" Floor","")))&amp;(IF(C94=H85,"",IF(C94&gt;0,", Internal Plaster upto "&amp;C94&amp;" Floor","")))&amp;(IF(C95=H85,"",IF(C95&gt;0,", External Plaster upto "&amp;C95&amp;" Floor","")))&amp;(IF(C96=H85,"",IF(C96&gt;0,", Flooring upto "&amp;C96&amp;" Floor","")))&amp;(IF(C97=H85,"",IF(C97&gt;0,", Painting upto "&amp;C97&amp;" Floor","")))&amp;(IF(C98=H85,"",IF(C98&gt;0,", Finishing upto "&amp;C98&amp;" Floor","")))&amp;(IF(C99=H85,"",IF(C99&gt;0,", Possession upto "&amp;C99&amp;" Floor","")))</f>
        <v/>
      </c>
    </row>
    <row r="85" spans="1:14" x14ac:dyDescent="0.35">
      <c r="A85" s="16" t="s">
        <v>144</v>
      </c>
      <c r="B85" s="55">
        <v>0</v>
      </c>
      <c r="C85" s="55" t="s">
        <v>73</v>
      </c>
      <c r="D85" s="55">
        <v>1</v>
      </c>
      <c r="E85" s="55" t="s">
        <v>72</v>
      </c>
      <c r="F85" s="55">
        <v>0</v>
      </c>
      <c r="G85" s="55" t="s">
        <v>81</v>
      </c>
      <c r="H85" s="17">
        <f ca="1">--TRIM(RIGHT(SUBSTITUTE(LEFT(C84,_xlfn.AGGREGATE(16,6,FIND({0,1,2,3,4,5,6,7,8,9},C84,ROW(INDIRECT("1:"&amp;LEN(C84)))),1))," ",REPT(" ",LEN(C84))),LEN(C84)))</f>
        <v>7</v>
      </c>
      <c r="I85" s="41" t="str">
        <f ca="1">IF(D90=100%,"Excavation","")&amp;IF(D91=100%,", Plinth","")&amp;IF(D92=100%,", RCC Slab","")&amp;IF(D93=100%,", Brickwork","")&amp;IF(D94=100%,", Internal Plaster","")&amp;IF(D95=100%,", External Plaster","")&amp;IF(D96=100%,", Flooring","")&amp;IF(D97=100%,", Painting","")&amp;IF(D98=100%,", Building common Amenities","")</f>
        <v>Excavation, Plinth, RCC Slab, Brickwork, Internal Plaster, External Plaster, Flooring, Painting, Building common Amenities</v>
      </c>
      <c r="J85" s="42" t="str">
        <f ca="1">(IF(C90=0,"Work not yet Started.",IF(D90=25%,"Piling work in process",IF(D90=50%,"Excavation work in process",IF(D90=100%,"","0")))))&amp;(IF(C91=0%,"",IF(C91=J92,", Footing work is process",IF(C91=J93,", Footing work Completed",IF(C91=J94,", 1st Basement Completed",IF(C91=J95,", 1st &amp; 2nd Basement Completed",IF(C91=J96,", 1st to 3rd Basement Completed",IF(C91=J97,", 1st to 4th Basement Completed",IF(C91=J98,", Plinth work is process",IF(C91=J99,"","0"))))))))))</f>
        <v/>
      </c>
    </row>
    <row r="86" spans="1:14" ht="16" thickBot="1" x14ac:dyDescent="0.4">
      <c r="A86" s="145" t="s">
        <v>90</v>
      </c>
      <c r="B86" s="146"/>
      <c r="C86" s="147" t="s">
        <v>281</v>
      </c>
      <c r="D86" s="147"/>
      <c r="E86" s="147"/>
      <c r="F86" s="147"/>
      <c r="G86" s="147"/>
      <c r="H86" s="148"/>
      <c r="I86" s="41" t="str">
        <f ca="1">IF(I85&lt;&gt;""," Completed","")</f>
        <v xml:space="preserve"> Completed</v>
      </c>
      <c r="J86" s="42" t="str">
        <f ca="1">IF(J84&lt;&gt;"","Completed","")</f>
        <v/>
      </c>
    </row>
    <row r="87" spans="1:14" ht="31" customHeight="1" thickBot="1" x14ac:dyDescent="0.4">
      <c r="A87" s="149" t="s">
        <v>86</v>
      </c>
      <c r="B87" s="97"/>
      <c r="C87" s="95">
        <v>1</v>
      </c>
      <c r="D87" s="96"/>
      <c r="E87" s="97" t="s">
        <v>85</v>
      </c>
      <c r="F87" s="98"/>
      <c r="G87" s="95">
        <v>1</v>
      </c>
      <c r="H87" s="99"/>
      <c r="I87" s="14"/>
      <c r="J87" s="26"/>
    </row>
    <row r="88" spans="1:14" hidden="1" x14ac:dyDescent="0.35">
      <c r="A88" s="102" t="s">
        <v>90</v>
      </c>
      <c r="B88" s="103"/>
      <c r="C88" s="104" t="str">
        <f ca="1">(IF($C$63=C84,"All work Completed. OC Received.",I84))</f>
        <v>All work Completed. Possession granted to the Building.</v>
      </c>
      <c r="D88" s="104"/>
      <c r="E88" s="104"/>
      <c r="F88" s="104"/>
      <c r="G88" s="104"/>
      <c r="H88" s="105"/>
      <c r="I88" s="41" t="str">
        <f ca="1">IF(I85&lt;&gt;""," Completed","")</f>
        <v xml:space="preserve"> Completed</v>
      </c>
      <c r="J88" s="42" t="str">
        <f ca="1">IF(J84&lt;&gt;"","Completed","")</f>
        <v/>
      </c>
    </row>
    <row r="89" spans="1:14" ht="15.75" hidden="1" customHeight="1" x14ac:dyDescent="0.35">
      <c r="A89" s="106" t="s">
        <v>49</v>
      </c>
      <c r="B89" s="107"/>
      <c r="C89" s="50" t="s">
        <v>141</v>
      </c>
      <c r="D89" s="50" t="s">
        <v>84</v>
      </c>
      <c r="E89" s="107" t="s">
        <v>86</v>
      </c>
      <c r="F89" s="107"/>
      <c r="G89" s="107" t="s">
        <v>85</v>
      </c>
      <c r="H89" s="108"/>
      <c r="I89" s="14" t="s">
        <v>143</v>
      </c>
      <c r="J89" s="26">
        <f ca="1">H85*25%</f>
        <v>1.75</v>
      </c>
    </row>
    <row r="90" spans="1:14" hidden="1" x14ac:dyDescent="0.35">
      <c r="A90" s="106" t="s">
        <v>130</v>
      </c>
      <c r="B90" s="107"/>
      <c r="C90" s="50">
        <f ca="1">J91</f>
        <v>7</v>
      </c>
      <c r="D90" s="47">
        <f ca="1">((100/H85)*C90)/100</f>
        <v>1</v>
      </c>
      <c r="E90" s="109">
        <f ca="1">(((C91/H85*10)+(40/(D85+F85+H85)*C92)+(7.5/(H85)*C93)+(7.5/(H85)*C94)+(10/H85*C95)+(10/H85*C96)+(5/H85*C97)+(5/H85*C98)+(5/H85*C99))/100)</f>
        <v>1</v>
      </c>
      <c r="F90" s="110"/>
      <c r="G90" s="109">
        <f ca="1">((((C90/H85)*20)+((C91/H85)*25)+(30/(H85+F85+D85)*C92)+(5/H85*C93)+(5/H85*C94)+(5/H85*C95)+(5/H85*C96)+(0/H85*C97)+(0/H85*C98)+(5/H85*C99))/100)</f>
        <v>1</v>
      </c>
      <c r="H90" s="115"/>
      <c r="I90" s="14" t="s">
        <v>100</v>
      </c>
      <c r="J90" s="27">
        <f ca="1">H85*50%</f>
        <v>3.5</v>
      </c>
    </row>
    <row r="91" spans="1:14" hidden="1" x14ac:dyDescent="0.35">
      <c r="A91" s="106" t="s">
        <v>50</v>
      </c>
      <c r="B91" s="107"/>
      <c r="C91" s="50">
        <f ca="1">J99</f>
        <v>7</v>
      </c>
      <c r="D91" s="47">
        <f ca="1">((100/H85)*C91)/100</f>
        <v>1</v>
      </c>
      <c r="E91" s="111"/>
      <c r="F91" s="112"/>
      <c r="G91" s="111"/>
      <c r="H91" s="116"/>
      <c r="I91" s="14" t="s">
        <v>101</v>
      </c>
      <c r="J91" s="27">
        <f ca="1">H85</f>
        <v>7</v>
      </c>
    </row>
    <row r="92" spans="1:14" ht="15.75" hidden="1" customHeight="1" x14ac:dyDescent="0.35">
      <c r="A92" s="106" t="s">
        <v>131</v>
      </c>
      <c r="B92" s="107"/>
      <c r="C92" s="50">
        <v>8</v>
      </c>
      <c r="D92" s="47">
        <f ca="1">((100/(D85+F85+H85))*C92)/100</f>
        <v>1</v>
      </c>
      <c r="E92" s="111"/>
      <c r="F92" s="112"/>
      <c r="G92" s="111"/>
      <c r="H92" s="116"/>
      <c r="I92" s="14" t="s">
        <v>102</v>
      </c>
      <c r="J92" s="28">
        <f ca="1">(IF(B85&gt;1,(H85/(B85+2)),H85/4))</f>
        <v>1.75</v>
      </c>
    </row>
    <row r="93" spans="1:14" ht="15.75" hidden="1" customHeight="1" x14ac:dyDescent="0.35">
      <c r="A93" s="106" t="s">
        <v>138</v>
      </c>
      <c r="B93" s="107" t="s">
        <v>132</v>
      </c>
      <c r="C93" s="50">
        <v>7</v>
      </c>
      <c r="D93" s="47">
        <f ca="1">((100/H85)*C93)/100</f>
        <v>1</v>
      </c>
      <c r="E93" s="111"/>
      <c r="F93" s="112"/>
      <c r="G93" s="111"/>
      <c r="H93" s="116"/>
      <c r="I93" s="14" t="s">
        <v>103</v>
      </c>
      <c r="J93" s="28">
        <f ca="1">(IF(B85&gt;1,(H85/(B85+2)+J92),H85/4+J92))</f>
        <v>3.5</v>
      </c>
    </row>
    <row r="94" spans="1:14" ht="15.75" hidden="1" customHeight="1" x14ac:dyDescent="0.35">
      <c r="A94" s="106" t="s">
        <v>139</v>
      </c>
      <c r="B94" s="107" t="s">
        <v>132</v>
      </c>
      <c r="C94" s="50">
        <v>7</v>
      </c>
      <c r="D94" s="47">
        <f ca="1">((100/H85)*C94)/100</f>
        <v>1</v>
      </c>
      <c r="E94" s="111"/>
      <c r="F94" s="112"/>
      <c r="G94" s="111"/>
      <c r="H94" s="116"/>
      <c r="I94" s="14" t="s">
        <v>148</v>
      </c>
      <c r="J94" s="28">
        <f>(IF(B85&gt;1,(H85/(B85+2)+J93),0))</f>
        <v>0</v>
      </c>
    </row>
    <row r="95" spans="1:14" ht="15" hidden="1" customHeight="1" x14ac:dyDescent="0.35">
      <c r="A95" s="106" t="s">
        <v>137</v>
      </c>
      <c r="B95" s="107" t="s">
        <v>134</v>
      </c>
      <c r="C95" s="73">
        <v>7</v>
      </c>
      <c r="D95" s="47">
        <f ca="1">((100/(H85))*C95)/100</f>
        <v>1</v>
      </c>
      <c r="E95" s="111"/>
      <c r="F95" s="112"/>
      <c r="G95" s="111"/>
      <c r="H95" s="116"/>
      <c r="I95" s="14" t="s">
        <v>145</v>
      </c>
      <c r="J95" s="28">
        <f>(IF(B85&gt;2,(H85/(B85+2)+J94),0))</f>
        <v>0</v>
      </c>
    </row>
    <row r="96" spans="1:14" ht="15.75" hidden="1" customHeight="1" x14ac:dyDescent="0.35">
      <c r="A96" s="106" t="s">
        <v>133</v>
      </c>
      <c r="B96" s="107" t="s">
        <v>133</v>
      </c>
      <c r="C96" s="73">
        <v>7</v>
      </c>
      <c r="D96" s="47">
        <f ca="1">((100/H85)*C96)/100</f>
        <v>1</v>
      </c>
      <c r="E96" s="111"/>
      <c r="F96" s="112"/>
      <c r="G96" s="111"/>
      <c r="H96" s="116"/>
      <c r="I96" s="14" t="s">
        <v>146</v>
      </c>
      <c r="J96" s="29">
        <f>(IF(B85&gt;3,(H85/(B85+2)+J95),0))</f>
        <v>0</v>
      </c>
    </row>
    <row r="97" spans="1:10" ht="15.75" hidden="1" customHeight="1" x14ac:dyDescent="0.35">
      <c r="A97" s="106" t="s">
        <v>140</v>
      </c>
      <c r="B97" s="107"/>
      <c r="C97" s="73">
        <v>7</v>
      </c>
      <c r="D97" s="47">
        <f ca="1">((100/H85)*C97)/100</f>
        <v>1</v>
      </c>
      <c r="E97" s="111"/>
      <c r="F97" s="112"/>
      <c r="G97" s="111"/>
      <c r="H97" s="116"/>
      <c r="I97" s="14" t="s">
        <v>147</v>
      </c>
      <c r="J97" s="28">
        <f>(IF(B85&gt;4,(H85/(B85+2)+J96),0))</f>
        <v>0</v>
      </c>
    </row>
    <row r="98" spans="1:10" ht="15.75" hidden="1" customHeight="1" x14ac:dyDescent="0.35">
      <c r="A98" s="106" t="s">
        <v>135</v>
      </c>
      <c r="B98" s="107" t="s">
        <v>135</v>
      </c>
      <c r="C98" s="73">
        <v>7</v>
      </c>
      <c r="D98" s="47">
        <f ca="1">((100/(H85))*C98)/100</f>
        <v>1</v>
      </c>
      <c r="E98" s="111"/>
      <c r="F98" s="112"/>
      <c r="G98" s="111"/>
      <c r="H98" s="116"/>
      <c r="I98" s="14" t="s">
        <v>149</v>
      </c>
      <c r="J98" s="28">
        <f ca="1">(IF(B85=1,(H85/(B85+3)+J93),IF(B85=0,(H85/4+J93),IF(B85&gt;1,0))))</f>
        <v>5.25</v>
      </c>
    </row>
    <row r="99" spans="1:10" ht="16" hidden="1" thickBot="1" x14ac:dyDescent="0.4">
      <c r="A99" s="150" t="s">
        <v>136</v>
      </c>
      <c r="B99" s="151"/>
      <c r="C99" s="56">
        <v>7</v>
      </c>
      <c r="D99" s="48">
        <f ca="1">((100/(H85))*C99)/100</f>
        <v>1</v>
      </c>
      <c r="E99" s="113"/>
      <c r="F99" s="114"/>
      <c r="G99" s="113"/>
      <c r="H99" s="117"/>
      <c r="I99" s="15" t="s">
        <v>104</v>
      </c>
      <c r="J99" s="30">
        <f ca="1">(IF(B85&gt;1.5,(H85/(B85+2)+J93+MAX(0,J94-J93)+MAX(0,J95-J94)+MAX(0,J96-J95)+MAX(0,J97-J96)+MAX(0,J98-J97)),IF(B85=1,(H85/(B85+3)+J98),IF(B85=0,H85/4+J98))))</f>
        <v>7</v>
      </c>
    </row>
    <row r="100" spans="1:10" ht="15.75" hidden="1" customHeight="1" x14ac:dyDescent="0.35">
      <c r="A100" s="152" t="s">
        <v>142</v>
      </c>
      <c r="B100" s="153"/>
      <c r="C100" s="154" t="s">
        <v>272</v>
      </c>
      <c r="D100" s="155"/>
      <c r="E100" s="155"/>
      <c r="F100" s="155"/>
      <c r="G100" s="155"/>
      <c r="H100" s="156"/>
      <c r="I100" s="57" t="str">
        <f ca="1">IF(D113=100%,"All work Completed. Possession granted to the Building.",IF(D112=100%,"All work Completed, Waiting for OC",I101&amp;""&amp;I102&amp;""&amp;J101&amp;""&amp;J100&amp;" "&amp;J102))</f>
        <v>All work Completed. Possession granted to the Building.</v>
      </c>
      <c r="J100" s="40" t="str">
        <f ca="1">(IF(C106=(D101+F101+H101),"",IF(C106&gt;0,", RCC upto "&amp;C106&amp;" Slab","")))&amp;(IF(C107=H101,"",IF(C107&gt;0,", Brickwork upto "&amp;C107&amp;" Floor","")))&amp;(IF(C108=H101,"",IF(C108&gt;0,", Internal Plaster upto "&amp;C108&amp;" Floor","")))&amp;(IF(C109=H101,"",IF(C109&gt;0,", External Plaster upto "&amp;C109&amp;" Floor","")))&amp;(IF(C110=H101,"",IF(C110&gt;0,", Flooring upto "&amp;C110&amp;" Floor","")))&amp;(IF(C111=H101,"",IF(C111&gt;0,", Painting upto "&amp;C111&amp;" Floor","")))&amp;(IF(C112=H101,"",IF(C112&gt;0,", Finishing upto "&amp;C112&amp;" Floor","")))&amp;(IF(C113=H101,"",IF(C113&gt;0,", Possession upto "&amp;C113&amp;" Floor","")))</f>
        <v/>
      </c>
    </row>
    <row r="101" spans="1:10" hidden="1" x14ac:dyDescent="0.35">
      <c r="A101" s="16" t="s">
        <v>144</v>
      </c>
      <c r="B101" s="72">
        <v>0</v>
      </c>
      <c r="C101" s="72" t="s">
        <v>73</v>
      </c>
      <c r="D101" s="72">
        <v>1</v>
      </c>
      <c r="E101" s="72" t="s">
        <v>72</v>
      </c>
      <c r="F101" s="72">
        <v>0</v>
      </c>
      <c r="G101" s="72" t="s">
        <v>81</v>
      </c>
      <c r="H101" s="17">
        <f ca="1">--TRIM(RIGHT(SUBSTITUTE(LEFT(C100,_xlfn.AGGREGATE(16,6,FIND({0,1,2,3,4,5,6,7,8,9},C100,ROW(INDIRECT("1:"&amp;LEN(C100)))),1))," ",REPT(" ",LEN(C100))),LEN(C100)))</f>
        <v>7</v>
      </c>
      <c r="I101" s="41" t="str">
        <f ca="1">IF(D104=100%,"Excavation","")&amp;IF(D105=100%,", Plinth","")&amp;IF(D106=100%,", RCC Slab","")&amp;IF(D107=100%,", Brickwork","")&amp;IF(D108=100%,", Internal Plaster","")&amp;IF(D109=100%,", External Plaster","")&amp;IF(D110=100%,", Flooring","")&amp;IF(D111=100%,", Painting","")&amp;IF(D112=100%,", Building common Amenities","")</f>
        <v>Excavation, Plinth, RCC Slab, Brickwork, Internal Plaster, External Plaster, Flooring, Painting, Building common Amenities</v>
      </c>
      <c r="J101" s="42" t="str">
        <f ca="1">(IF(C104=0,"Work not yet Started.",IF(D104=25%,"Piling work in process",IF(D104=50%,"Excavation work in process",IF(D104=100%,"","0")))))&amp;(IF(C105=0%,"",IF(C105=J106,", Footing work is process",IF(C105=J107,", Footing work Completed",IF(C105=J108,", 1st Basement Completed",IF(C105=J109,", 1st &amp; 2nd Basement Completed",IF(C105=J110,", 1st to 3rd Basement Completed",IF(C105=J111,", 1st to 4th Basement Completed",IF(C105=J112,", Plinth work is process",IF(C105=J113,"","0"))))))))))</f>
        <v/>
      </c>
    </row>
    <row r="102" spans="1:10" hidden="1" x14ac:dyDescent="0.35">
      <c r="A102" s="102" t="s">
        <v>90</v>
      </c>
      <c r="B102" s="103"/>
      <c r="C102" s="104" t="str">
        <f ca="1">(IF($C$63=C100,"All work Completed. OC Received.",I100))</f>
        <v>All work Completed. Possession granted to the Building.</v>
      </c>
      <c r="D102" s="104"/>
      <c r="E102" s="104"/>
      <c r="F102" s="104"/>
      <c r="G102" s="104"/>
      <c r="H102" s="105"/>
      <c r="I102" s="41" t="str">
        <f ca="1">IF(I101&lt;&gt;""," Completed","")</f>
        <v xml:space="preserve"> Completed</v>
      </c>
      <c r="J102" s="42" t="str">
        <f ca="1">IF(J100&lt;&gt;"","Completed","")</f>
        <v/>
      </c>
    </row>
    <row r="103" spans="1:10" ht="15.75" hidden="1" customHeight="1" x14ac:dyDescent="0.35">
      <c r="A103" s="106" t="s">
        <v>49</v>
      </c>
      <c r="B103" s="107"/>
      <c r="C103" s="70" t="s">
        <v>141</v>
      </c>
      <c r="D103" s="70" t="s">
        <v>84</v>
      </c>
      <c r="E103" s="107" t="s">
        <v>86</v>
      </c>
      <c r="F103" s="107"/>
      <c r="G103" s="107" t="s">
        <v>85</v>
      </c>
      <c r="H103" s="108"/>
      <c r="I103" s="14" t="s">
        <v>143</v>
      </c>
      <c r="J103" s="26">
        <f ca="1">H101*25%</f>
        <v>1.75</v>
      </c>
    </row>
    <row r="104" spans="1:10" hidden="1" x14ac:dyDescent="0.35">
      <c r="A104" s="106" t="s">
        <v>130</v>
      </c>
      <c r="B104" s="107"/>
      <c r="C104" s="70">
        <f ca="1">J105</f>
        <v>7</v>
      </c>
      <c r="D104" s="47">
        <f ca="1">((100/H101)*C104)/100</f>
        <v>1</v>
      </c>
      <c r="E104" s="109">
        <f ca="1">(((C105/H101*10)+(40/(D101+F101+H101)*C106)+(7.5/(H101)*C107)+(7.5/(H101)*C108)+(10/H101*C109)+(10/H101*C110)+(5/H101*C111)+(5/H101*C112)+(5/H101*C113))/100)</f>
        <v>1</v>
      </c>
      <c r="F104" s="110"/>
      <c r="G104" s="109">
        <f ca="1">((((C104/H101)*20)+((C105/H101)*25)+(30/(H101+F101+D101)*C106)+(5/H101*C107)+(5/H101*C108)+(5/H101*C109)+(5/H101*C110)+(0/H101*C111)+(0/H101*C112)+(5/H101*C113))/100)</f>
        <v>1</v>
      </c>
      <c r="H104" s="115"/>
      <c r="I104" s="14" t="s">
        <v>100</v>
      </c>
      <c r="J104" s="27">
        <f ca="1">H101*50%</f>
        <v>3.5</v>
      </c>
    </row>
    <row r="105" spans="1:10" hidden="1" x14ac:dyDescent="0.35">
      <c r="A105" s="106" t="s">
        <v>50</v>
      </c>
      <c r="B105" s="107"/>
      <c r="C105" s="70">
        <f ca="1">J113</f>
        <v>7</v>
      </c>
      <c r="D105" s="47">
        <f ca="1">((100/H101)*C105)/100</f>
        <v>1</v>
      </c>
      <c r="E105" s="111"/>
      <c r="F105" s="112"/>
      <c r="G105" s="111"/>
      <c r="H105" s="116"/>
      <c r="I105" s="14" t="s">
        <v>101</v>
      </c>
      <c r="J105" s="27">
        <f ca="1">H101</f>
        <v>7</v>
      </c>
    </row>
    <row r="106" spans="1:10" ht="15.75" hidden="1" customHeight="1" x14ac:dyDescent="0.35">
      <c r="A106" s="106" t="s">
        <v>131</v>
      </c>
      <c r="B106" s="107"/>
      <c r="C106" s="70">
        <v>8</v>
      </c>
      <c r="D106" s="47">
        <f ca="1">((100/(D101+F101+H101))*C106)/100</f>
        <v>1</v>
      </c>
      <c r="E106" s="111"/>
      <c r="F106" s="112"/>
      <c r="G106" s="111"/>
      <c r="H106" s="116"/>
      <c r="I106" s="14" t="s">
        <v>102</v>
      </c>
      <c r="J106" s="28">
        <f ca="1">(IF(B101&gt;1,(H101/(B101+2)),H101/4))</f>
        <v>1.75</v>
      </c>
    </row>
    <row r="107" spans="1:10" ht="15.75" hidden="1" customHeight="1" x14ac:dyDescent="0.35">
      <c r="A107" s="106" t="s">
        <v>138</v>
      </c>
      <c r="B107" s="107" t="s">
        <v>132</v>
      </c>
      <c r="C107" s="70">
        <v>7</v>
      </c>
      <c r="D107" s="47">
        <f ca="1">((100/H101)*C107)/100</f>
        <v>1</v>
      </c>
      <c r="E107" s="111"/>
      <c r="F107" s="112"/>
      <c r="G107" s="111"/>
      <c r="H107" s="116"/>
      <c r="I107" s="14" t="s">
        <v>103</v>
      </c>
      <c r="J107" s="28">
        <f ca="1">(IF(B101&gt;1,(H101/(B101+2)+J106),H101/4+J106))</f>
        <v>3.5</v>
      </c>
    </row>
    <row r="108" spans="1:10" ht="15.75" hidden="1" customHeight="1" x14ac:dyDescent="0.35">
      <c r="A108" s="106" t="s">
        <v>139</v>
      </c>
      <c r="B108" s="107" t="s">
        <v>132</v>
      </c>
      <c r="C108" s="70">
        <v>7</v>
      </c>
      <c r="D108" s="47">
        <f ca="1">((100/H101)*C108)/100</f>
        <v>1</v>
      </c>
      <c r="E108" s="111"/>
      <c r="F108" s="112"/>
      <c r="G108" s="111"/>
      <c r="H108" s="116"/>
      <c r="I108" s="14" t="s">
        <v>148</v>
      </c>
      <c r="J108" s="28">
        <f>(IF(B101&gt;1,(H101/(B101+2)+J107),0))</f>
        <v>0</v>
      </c>
    </row>
    <row r="109" spans="1:10" ht="15" hidden="1" customHeight="1" x14ac:dyDescent="0.35">
      <c r="A109" s="106" t="s">
        <v>137</v>
      </c>
      <c r="B109" s="107" t="s">
        <v>134</v>
      </c>
      <c r="C109" s="70">
        <v>7</v>
      </c>
      <c r="D109" s="47">
        <f ca="1">((100/(H101))*C109)/100</f>
        <v>1</v>
      </c>
      <c r="E109" s="111"/>
      <c r="F109" s="112"/>
      <c r="G109" s="111"/>
      <c r="H109" s="116"/>
      <c r="I109" s="14" t="s">
        <v>145</v>
      </c>
      <c r="J109" s="28">
        <f>(IF(B101&gt;2,(H101/(B101+2)+J108),0))</f>
        <v>0</v>
      </c>
    </row>
    <row r="110" spans="1:10" ht="15.75" hidden="1" customHeight="1" x14ac:dyDescent="0.35">
      <c r="A110" s="106" t="s">
        <v>133</v>
      </c>
      <c r="B110" s="107" t="s">
        <v>133</v>
      </c>
      <c r="C110" s="70">
        <v>7</v>
      </c>
      <c r="D110" s="47">
        <f ca="1">((100/H101)*C110)/100</f>
        <v>1</v>
      </c>
      <c r="E110" s="111"/>
      <c r="F110" s="112"/>
      <c r="G110" s="111"/>
      <c r="H110" s="116"/>
      <c r="I110" s="14" t="s">
        <v>146</v>
      </c>
      <c r="J110" s="29">
        <f>(IF(B101&gt;3,(H101/(B101+2)+J109),0))</f>
        <v>0</v>
      </c>
    </row>
    <row r="111" spans="1:10" ht="15.75" hidden="1" customHeight="1" x14ac:dyDescent="0.35">
      <c r="A111" s="106" t="s">
        <v>140</v>
      </c>
      <c r="B111" s="107"/>
      <c r="C111" s="70">
        <v>7</v>
      </c>
      <c r="D111" s="47">
        <f ca="1">((100/H101)*C111)/100</f>
        <v>1</v>
      </c>
      <c r="E111" s="111"/>
      <c r="F111" s="112"/>
      <c r="G111" s="111"/>
      <c r="H111" s="116"/>
      <c r="I111" s="14" t="s">
        <v>147</v>
      </c>
      <c r="J111" s="28">
        <f>(IF(B101&gt;4,(H101/(B101+2)+J110),0))</f>
        <v>0</v>
      </c>
    </row>
    <row r="112" spans="1:10" ht="15.75" hidden="1" customHeight="1" x14ac:dyDescent="0.35">
      <c r="A112" s="106" t="s">
        <v>135</v>
      </c>
      <c r="B112" s="107" t="s">
        <v>135</v>
      </c>
      <c r="C112" s="70">
        <v>7</v>
      </c>
      <c r="D112" s="47">
        <f ca="1">((100/(H101))*C112)/100</f>
        <v>1</v>
      </c>
      <c r="E112" s="111"/>
      <c r="F112" s="112"/>
      <c r="G112" s="111"/>
      <c r="H112" s="116"/>
      <c r="I112" s="14" t="s">
        <v>149</v>
      </c>
      <c r="J112" s="28">
        <f ca="1">(IF(B101=1,(H101/(B101+3)+J107),IF(B101=0,(H101/4+J107),IF(B101&gt;1,0))))</f>
        <v>5.25</v>
      </c>
    </row>
    <row r="113" spans="1:10" ht="16" hidden="1" thickBot="1" x14ac:dyDescent="0.4">
      <c r="A113" s="150" t="s">
        <v>136</v>
      </c>
      <c r="B113" s="151"/>
      <c r="C113" s="71">
        <v>7</v>
      </c>
      <c r="D113" s="48">
        <f ca="1">((100/(H101))*C113)/100</f>
        <v>1</v>
      </c>
      <c r="E113" s="113"/>
      <c r="F113" s="114"/>
      <c r="G113" s="113"/>
      <c r="H113" s="117"/>
      <c r="I113" s="15" t="s">
        <v>104</v>
      </c>
      <c r="J113" s="30">
        <f ca="1">(IF(B101&gt;1.5,(H101/(B101+2)+J107+MAX(0,J108-J107)+MAX(0,J109-J108)+MAX(0,J110-J109)+MAX(0,J111-J110)+MAX(0,J112-J111)),IF(B101=1,(H101/(B101+3)+J112),IF(B101=0,H101/4+J112))))</f>
        <v>7</v>
      </c>
    </row>
    <row r="114" spans="1:10" ht="15.75" customHeight="1" x14ac:dyDescent="0.35">
      <c r="A114" s="152" t="s">
        <v>142</v>
      </c>
      <c r="B114" s="153"/>
      <c r="C114" s="154" t="s">
        <v>303</v>
      </c>
      <c r="D114" s="155"/>
      <c r="E114" s="155"/>
      <c r="F114" s="155"/>
      <c r="G114" s="155"/>
      <c r="H114" s="156"/>
      <c r="I114" s="57" t="str">
        <f ca="1">IF(D128=100%,"All work Completed. Possession granted to the Building.",IF(D127=100%,"All work Completed, Waiting for OC",I115&amp;""&amp;I116&amp;""&amp;J115&amp;""&amp;J114&amp;" "&amp;J116))</f>
        <v>All work Completed. Possession granted to the Building.</v>
      </c>
      <c r="J114" s="40" t="str">
        <f ca="1">(IF(C121=(D115+F115+H115),"",IF(C121&gt;0,", RCC upto "&amp;C121&amp;" Slab","")))&amp;(IF(C122=H115,"",IF(C122&gt;0,", Brickwork upto "&amp;C122&amp;" Floor","")))&amp;(IF(C123=H115,"",IF(C123&gt;0,", Internal Plaster upto "&amp;C123&amp;" Floor","")))&amp;(IF(C124=H115,"",IF(C124&gt;0,", External Plaster upto "&amp;C124&amp;" Floor","")))&amp;(IF(C125=H115,"",IF(C125&gt;0,", Flooring upto "&amp;C125&amp;" Floor","")))&amp;(IF(C126=H115,"",IF(C126&gt;0,", Painting upto "&amp;C126&amp;" Floor","")))&amp;(IF(C127=H115,"",IF(C127&gt;0,", Finishing upto "&amp;C127&amp;" Floor","")))&amp;(IF(C128=H115,"",IF(C128&gt;0,", Possession upto "&amp;C128&amp;" Floor","")))</f>
        <v/>
      </c>
    </row>
    <row r="115" spans="1:10" x14ac:dyDescent="0.35">
      <c r="A115" s="16" t="s">
        <v>144</v>
      </c>
      <c r="B115" s="55">
        <v>0</v>
      </c>
      <c r="C115" s="55" t="s">
        <v>73</v>
      </c>
      <c r="D115" s="55">
        <v>1</v>
      </c>
      <c r="E115" s="55" t="s">
        <v>72</v>
      </c>
      <c r="F115" s="55">
        <v>0</v>
      </c>
      <c r="G115" s="55" t="s">
        <v>81</v>
      </c>
      <c r="H115" s="17">
        <f ca="1">--TRIM(RIGHT(SUBSTITUTE(LEFT(C114,_xlfn.AGGREGATE(16,6,FIND({0,1,2,3,4,5,6,7,8,9},C114,ROW(INDIRECT("1:"&amp;LEN(C114)))),1))," ",REPT(" ",LEN(C114))),LEN(C114)))</f>
        <v>7</v>
      </c>
      <c r="I115" s="41" t="str">
        <f ca="1">IF(D119=100%,"Excavation","")&amp;IF(D120=100%,", Plinth","")&amp;IF(D121=100%,", RCC Slab","")&amp;IF(D122=100%,", Brickwork","")&amp;IF(D123=100%,", Internal Plaster","")&amp;IF(D124=100%,", External Plaster","")&amp;IF(D125=100%,", Flooring","")&amp;IF(D126=100%,", Painting","")&amp;IF(D127=100%,", Building common Amenities","")</f>
        <v>Excavation, Plinth, RCC Slab, Brickwork, Internal Plaster, External Plaster, Flooring, Painting, Building common Amenities</v>
      </c>
      <c r="J115" s="42" t="str">
        <f ca="1">(IF(C119=0,"Work not yet Started.",IF(D119=25%,"Piling work in process",IF(D119=50%,"Excavation work in process",IF(D119=100%,"","0")))))&amp;(IF(C120=0%,"",IF(C120=J121,", Footing work is process",IF(C120=J122,", Footing work Completed",IF(C120=J123,", 1st Basement Completed",IF(C120=J124,", 1st &amp; 2nd Basement Completed",IF(C120=J125,", 1st to 3rd Basement Completed",IF(C120=J126,", 1st to 4th Basement Completed",IF(C120=J127,", Plinth work is process",IF(C120=J128,"","0"))))))))))</f>
        <v/>
      </c>
    </row>
    <row r="116" spans="1:10" ht="16" thickBot="1" x14ac:dyDescent="0.4">
      <c r="A116" s="145" t="s">
        <v>90</v>
      </c>
      <c r="B116" s="146"/>
      <c r="C116" s="147" t="s">
        <v>261</v>
      </c>
      <c r="D116" s="147"/>
      <c r="E116" s="147"/>
      <c r="F116" s="147"/>
      <c r="G116" s="147"/>
      <c r="H116" s="148"/>
      <c r="I116" s="41" t="str">
        <f ca="1">IF(I115&lt;&gt;""," Completed","")</f>
        <v xml:space="preserve"> Completed</v>
      </c>
      <c r="J116" s="42" t="str">
        <f ca="1">IF(J114&lt;&gt;"","Completed","")</f>
        <v/>
      </c>
    </row>
    <row r="117" spans="1:10" ht="31" customHeight="1" thickBot="1" x14ac:dyDescent="0.4">
      <c r="A117" s="149" t="s">
        <v>86</v>
      </c>
      <c r="B117" s="97"/>
      <c r="C117" s="95">
        <v>1</v>
      </c>
      <c r="D117" s="96"/>
      <c r="E117" s="97" t="s">
        <v>85</v>
      </c>
      <c r="F117" s="98"/>
      <c r="G117" s="95">
        <v>1</v>
      </c>
      <c r="H117" s="99"/>
      <c r="I117" s="14"/>
      <c r="J117" s="26"/>
    </row>
    <row r="118" spans="1:10" ht="15.75" hidden="1" customHeight="1" x14ac:dyDescent="0.35">
      <c r="A118" s="131" t="s">
        <v>49</v>
      </c>
      <c r="B118" s="132"/>
      <c r="C118" s="76" t="s">
        <v>141</v>
      </c>
      <c r="D118" s="76" t="s">
        <v>84</v>
      </c>
      <c r="E118" s="132" t="s">
        <v>86</v>
      </c>
      <c r="F118" s="132"/>
      <c r="G118" s="132" t="s">
        <v>85</v>
      </c>
      <c r="H118" s="133"/>
      <c r="I118" s="14" t="s">
        <v>143</v>
      </c>
      <c r="J118" s="26">
        <f ca="1">H115*25%</f>
        <v>1.75</v>
      </c>
    </row>
    <row r="119" spans="1:10" hidden="1" x14ac:dyDescent="0.35">
      <c r="A119" s="106" t="s">
        <v>130</v>
      </c>
      <c r="B119" s="107"/>
      <c r="C119" s="50">
        <f ca="1">J120</f>
        <v>7</v>
      </c>
      <c r="D119" s="47">
        <f ca="1">((100/H115)*C119)/100</f>
        <v>1</v>
      </c>
      <c r="E119" s="109">
        <f ca="1">(((C120/H115*10)+(40/(D115+F115+H115)*C121)+(7.5/(H115)*C122)+(7.5/(H115)*C123)+(10/H115*C124)+(10/H115*C125)+(5/H115*C126)+(5/H115*C127)+(5/H115*C128))/100)</f>
        <v>1</v>
      </c>
      <c r="F119" s="110"/>
      <c r="G119" s="109">
        <f ca="1">((((C119/H115)*20)+((C120/H115)*25)+(30/(H115+F115+D115)*C121)+(5/H115*C122)+(5/H115*C123)+(5/H115*C124)+(5/H115*C125)+(0/H115*C126)+(0/H115*C127)+(5/H115*C128))/100)</f>
        <v>1</v>
      </c>
      <c r="H119" s="115"/>
      <c r="I119" s="14" t="s">
        <v>100</v>
      </c>
      <c r="J119" s="27">
        <f ca="1">H115*50%</f>
        <v>3.5</v>
      </c>
    </row>
    <row r="120" spans="1:10" hidden="1" x14ac:dyDescent="0.35">
      <c r="A120" s="106" t="s">
        <v>50</v>
      </c>
      <c r="B120" s="107"/>
      <c r="C120" s="50">
        <f ca="1">J128</f>
        <v>7</v>
      </c>
      <c r="D120" s="47">
        <f ca="1">((100/H115)*C120)/100</f>
        <v>1</v>
      </c>
      <c r="E120" s="111"/>
      <c r="F120" s="112"/>
      <c r="G120" s="111"/>
      <c r="H120" s="116"/>
      <c r="I120" s="14" t="s">
        <v>101</v>
      </c>
      <c r="J120" s="27">
        <f ca="1">H115</f>
        <v>7</v>
      </c>
    </row>
    <row r="121" spans="1:10" ht="15.75" hidden="1" customHeight="1" x14ac:dyDescent="0.35">
      <c r="A121" s="106" t="s">
        <v>131</v>
      </c>
      <c r="B121" s="107"/>
      <c r="C121" s="50">
        <v>8</v>
      </c>
      <c r="D121" s="47">
        <f ca="1">((100/(D115+F115+H115))*C121)/100</f>
        <v>1</v>
      </c>
      <c r="E121" s="111"/>
      <c r="F121" s="112"/>
      <c r="G121" s="111"/>
      <c r="H121" s="116"/>
      <c r="I121" s="14" t="s">
        <v>102</v>
      </c>
      <c r="J121" s="28">
        <f ca="1">(IF(B115&gt;1,(H115/(B115+2)),H115/4))</f>
        <v>1.75</v>
      </c>
    </row>
    <row r="122" spans="1:10" ht="15.75" hidden="1" customHeight="1" x14ac:dyDescent="0.35">
      <c r="A122" s="106" t="s">
        <v>138</v>
      </c>
      <c r="B122" s="107" t="s">
        <v>132</v>
      </c>
      <c r="C122" s="50">
        <v>7</v>
      </c>
      <c r="D122" s="47">
        <f ca="1">((100/H115)*C122)/100</f>
        <v>1</v>
      </c>
      <c r="E122" s="111"/>
      <c r="F122" s="112"/>
      <c r="G122" s="111"/>
      <c r="H122" s="116"/>
      <c r="I122" s="14" t="s">
        <v>103</v>
      </c>
      <c r="J122" s="28">
        <f ca="1">(IF(B115&gt;1,(H115/(B115+2)+J121),H115/4+J121))</f>
        <v>3.5</v>
      </c>
    </row>
    <row r="123" spans="1:10" ht="15.75" hidden="1" customHeight="1" x14ac:dyDescent="0.35">
      <c r="A123" s="106" t="s">
        <v>139</v>
      </c>
      <c r="B123" s="107" t="s">
        <v>132</v>
      </c>
      <c r="C123" s="50">
        <v>7</v>
      </c>
      <c r="D123" s="47">
        <f ca="1">((100/H115)*C123)/100</f>
        <v>1</v>
      </c>
      <c r="E123" s="111"/>
      <c r="F123" s="112"/>
      <c r="G123" s="111"/>
      <c r="H123" s="116"/>
      <c r="I123" s="14" t="s">
        <v>148</v>
      </c>
      <c r="J123" s="28">
        <f>(IF(B115&gt;1,(H115/(B115+2)+J122),0))</f>
        <v>0</v>
      </c>
    </row>
    <row r="124" spans="1:10" ht="15" hidden="1" customHeight="1" x14ac:dyDescent="0.35">
      <c r="A124" s="106" t="s">
        <v>137</v>
      </c>
      <c r="B124" s="107" t="s">
        <v>134</v>
      </c>
      <c r="C124" s="50">
        <v>7</v>
      </c>
      <c r="D124" s="47">
        <f ca="1">((100/(H115))*C124)/100</f>
        <v>1</v>
      </c>
      <c r="E124" s="111"/>
      <c r="F124" s="112"/>
      <c r="G124" s="111"/>
      <c r="H124" s="116"/>
      <c r="I124" s="14" t="s">
        <v>145</v>
      </c>
      <c r="J124" s="28">
        <f>(IF(B115&gt;2,(H115/(B115+2)+J123),0))</f>
        <v>0</v>
      </c>
    </row>
    <row r="125" spans="1:10" ht="15.75" hidden="1" customHeight="1" x14ac:dyDescent="0.35">
      <c r="A125" s="106" t="s">
        <v>133</v>
      </c>
      <c r="B125" s="107" t="s">
        <v>133</v>
      </c>
      <c r="C125" s="65">
        <v>7</v>
      </c>
      <c r="D125" s="47">
        <f ca="1">((100/H115)*C125)/100</f>
        <v>1</v>
      </c>
      <c r="E125" s="111"/>
      <c r="F125" s="112"/>
      <c r="G125" s="111"/>
      <c r="H125" s="116"/>
      <c r="I125" s="14" t="s">
        <v>146</v>
      </c>
      <c r="J125" s="29">
        <f>(IF(B115&gt;3,(H115/(B115+2)+J124),0))</f>
        <v>0</v>
      </c>
    </row>
    <row r="126" spans="1:10" ht="15.75" hidden="1" customHeight="1" x14ac:dyDescent="0.35">
      <c r="A126" s="106" t="s">
        <v>140</v>
      </c>
      <c r="B126" s="107"/>
      <c r="C126" s="65">
        <v>7</v>
      </c>
      <c r="D126" s="47">
        <f ca="1">((100/H115)*C126)/100</f>
        <v>1</v>
      </c>
      <c r="E126" s="111"/>
      <c r="F126" s="112"/>
      <c r="G126" s="111"/>
      <c r="H126" s="116"/>
      <c r="I126" s="14" t="s">
        <v>147</v>
      </c>
      <c r="J126" s="28">
        <f>(IF(B115&gt;4,(H115/(B115+2)+J125),0))</f>
        <v>0</v>
      </c>
    </row>
    <row r="127" spans="1:10" ht="15.75" hidden="1" customHeight="1" x14ac:dyDescent="0.35">
      <c r="A127" s="106" t="s">
        <v>135</v>
      </c>
      <c r="B127" s="107" t="s">
        <v>135</v>
      </c>
      <c r="C127" s="50">
        <v>7</v>
      </c>
      <c r="D127" s="47">
        <f ca="1">((100/(H115))*C127)/100</f>
        <v>1</v>
      </c>
      <c r="E127" s="111"/>
      <c r="F127" s="112"/>
      <c r="G127" s="111"/>
      <c r="H127" s="116"/>
      <c r="I127" s="14" t="s">
        <v>149</v>
      </c>
      <c r="J127" s="28">
        <f ca="1">(IF(B115=1,(H115/(B115+3)+J122),IF(B115=0,(H115/4+J122),IF(B115&gt;1,0))))</f>
        <v>5.25</v>
      </c>
    </row>
    <row r="128" spans="1:10" ht="16" hidden="1" thickBot="1" x14ac:dyDescent="0.4">
      <c r="A128" s="150" t="s">
        <v>136</v>
      </c>
      <c r="B128" s="151"/>
      <c r="C128" s="56">
        <v>7</v>
      </c>
      <c r="D128" s="48">
        <f ca="1">((100/(H115))*C128)/100</f>
        <v>1</v>
      </c>
      <c r="E128" s="113"/>
      <c r="F128" s="114"/>
      <c r="G128" s="113"/>
      <c r="H128" s="117"/>
      <c r="I128" s="15" t="s">
        <v>104</v>
      </c>
      <c r="J128" s="30">
        <f ca="1">(IF(B115&gt;1.5,(H115/(B115+2)+J122+MAX(0,J123-J122)+MAX(0,J124-J123)+MAX(0,J125-J124)+MAX(0,J126-J125)+MAX(0,J127-J126)),IF(B115=1,(H115/(B115+3)+J127),IF(B115=0,H115/4+J127))))</f>
        <v>7</v>
      </c>
    </row>
    <row r="129" spans="1:10" ht="15.75" hidden="1" customHeight="1" x14ac:dyDescent="0.35">
      <c r="A129" s="152" t="s">
        <v>142</v>
      </c>
      <c r="B129" s="153"/>
      <c r="C129" s="154" t="s">
        <v>251</v>
      </c>
      <c r="D129" s="155"/>
      <c r="E129" s="155"/>
      <c r="F129" s="155"/>
      <c r="G129" s="155"/>
      <c r="H129" s="156"/>
      <c r="I129" s="57" t="str">
        <f ca="1">IF(D157=100%,"All work Completed. Possession granted to the Building.",IF(D156=100%,"All work Completed, Waiting for OC",I130&amp;""&amp;I131&amp;""&amp;J130&amp;""&amp;J129&amp;" "&amp;J131))</f>
        <v>All work Completed. Possession granted to the Building.</v>
      </c>
      <c r="J129" s="40" t="str">
        <f ca="1">(IF(C150=(D144+F144+H144),"",IF(C150&gt;0,", RCC upto "&amp;C150&amp;" Slab","")))&amp;(IF(C151=H144,"",IF(C151&gt;0,", Brickwork upto "&amp;C151&amp;" Floor","")))&amp;(IF(C152=H144,"",IF(C152&gt;0,", Internal Plaster upto "&amp;C152&amp;" Floor","")))&amp;(IF(C153=H144,"",IF(C153&gt;0,", External Plaster upto "&amp;C153&amp;" Floor","")))&amp;(IF(C154=H144,"",IF(C154&gt;0,", Flooring upto "&amp;C154&amp;" Floor","")))&amp;(IF(C155=H144,"",IF(C155&gt;0,", Painting upto "&amp;C155&amp;" Floor","")))&amp;(IF(C156=H144,"",IF(C156&gt;0,", Finishing upto "&amp;C156&amp;" Floor","")))&amp;(IF(C157=H144,"",IF(C157&gt;0,", Possession upto "&amp;C157&amp;" Floor","")))</f>
        <v/>
      </c>
    </row>
    <row r="130" spans="1:10" hidden="1" x14ac:dyDescent="0.35">
      <c r="A130" s="16" t="s">
        <v>144</v>
      </c>
      <c r="B130" s="60">
        <v>0</v>
      </c>
      <c r="C130" s="60" t="s">
        <v>73</v>
      </c>
      <c r="D130" s="60">
        <v>1</v>
      </c>
      <c r="E130" s="60" t="s">
        <v>72</v>
      </c>
      <c r="F130" s="60">
        <v>0</v>
      </c>
      <c r="G130" s="60" t="s">
        <v>81</v>
      </c>
      <c r="H130" s="17">
        <f ca="1">--TRIM(RIGHT(SUBSTITUTE(LEFT(C129,_xlfn.AGGREGATE(16,6,FIND({0,1,2,3,4,5,6,7,8,9},C129,ROW(INDIRECT("1:"&amp;LEN(C129)))),1))," ",REPT(" ",LEN(C129))),LEN(C129)))</f>
        <v>7</v>
      </c>
      <c r="I130" s="41" t="str">
        <f ca="1">IF(D148=100%,"Excavation","")&amp;IF(D149=100%,", Plinth","")&amp;IF(D150=100%,", RCC Slab","")&amp;IF(D151=100%,", Brickwork","")&amp;IF(D152=100%,", Internal Plaster","")&amp;IF(D153=100%,", External Plaster","")&amp;IF(D154=100%,", Flooring","")&amp;IF(D155=100%,", Painting","")&amp;IF(D156=100%,", Building common Amenities","")</f>
        <v>Excavation, Plinth, RCC Slab, Brickwork, Internal Plaster, External Plaster, Flooring, Painting, Building common Amenities</v>
      </c>
      <c r="J130" s="42" t="str">
        <f ca="1">(IF(C148=0,"Work not yet Started.",IF(D148=25%,"Piling work in process",IF(D148=50%,"Excavation work in process",IF(D148=100%,"","0")))))&amp;(IF(C149=0%,"",IF(C149=J135,", Footing work is process",IF(C149=J136,", Footing work Completed",IF(C149=J137,", 1st Basement Completed",IF(C149=J138,", 1st &amp; 2nd Basement Completed",IF(C149=J139,", 1st to 3rd Basement Completed",IF(C149=J140,", 1st to 4th Basement Completed",IF(C149=J141,", Plinth work is process",IF(C149=J142,"","0"))))))))))</f>
        <v/>
      </c>
    </row>
    <row r="131" spans="1:10" ht="15.65" hidden="1" customHeight="1" x14ac:dyDescent="0.35">
      <c r="A131" s="157" t="s">
        <v>90</v>
      </c>
      <c r="B131" s="158"/>
      <c r="C131" s="122" t="str">
        <f ca="1">I129</f>
        <v>All work Completed. Possession granted to the Building.</v>
      </c>
      <c r="D131" s="123"/>
      <c r="E131" s="123"/>
      <c r="F131" s="123"/>
      <c r="G131" s="123"/>
      <c r="H131" s="124"/>
      <c r="I131" s="41" t="str">
        <f ca="1">IF(I130&lt;&gt;""," Completed","")</f>
        <v xml:space="preserve"> Completed</v>
      </c>
      <c r="J131" s="42" t="str">
        <f ca="1">IF(J129&lt;&gt;"","Completed","")</f>
        <v/>
      </c>
    </row>
    <row r="132" spans="1:10" ht="15.75" hidden="1" customHeight="1" x14ac:dyDescent="0.35">
      <c r="A132" s="125" t="s">
        <v>49</v>
      </c>
      <c r="B132" s="126"/>
      <c r="C132" s="58" t="s">
        <v>141</v>
      </c>
      <c r="D132" s="58" t="s">
        <v>84</v>
      </c>
      <c r="E132" s="215" t="s">
        <v>86</v>
      </c>
      <c r="F132" s="126"/>
      <c r="G132" s="215" t="s">
        <v>85</v>
      </c>
      <c r="H132" s="216"/>
      <c r="I132" s="14" t="s">
        <v>143</v>
      </c>
      <c r="J132" s="26">
        <f ca="1">H144*25%</f>
        <v>1.75</v>
      </c>
    </row>
    <row r="133" spans="1:10" hidden="1" x14ac:dyDescent="0.35">
      <c r="A133" s="125" t="s">
        <v>130</v>
      </c>
      <c r="B133" s="126"/>
      <c r="C133" s="58">
        <f ca="1">J134</f>
        <v>7</v>
      </c>
      <c r="D133" s="47">
        <f ca="1">((100/H130)*C133)/100</f>
        <v>1</v>
      </c>
      <c r="E133" s="109">
        <f ca="1">(((C134/H130*10)+(40/(D130+F130+H130)*C135)+(7.5/(H130)*C136)+(7.5/(H130)*C137)+(10/H130*C138)+(10/H130*C139)+(5/H130*C140)+(5/H130*C141)+(5/H130*C142))/100)</f>
        <v>1</v>
      </c>
      <c r="F133" s="110"/>
      <c r="G133" s="109">
        <f ca="1">((((C133/H130)*20)+((C134/H130)*25)+(30/(H130+F130+D130)*C135)+(5/H130*C136)+(5/H130*C137)+(5/H130*C138)+(5/H130*C139)+(0/H130*C140)+(0/H130*C141)+(5/H130*C142))/100)</f>
        <v>1</v>
      </c>
      <c r="H133" s="115"/>
      <c r="I133" s="14" t="s">
        <v>100</v>
      </c>
      <c r="J133" s="27">
        <f ca="1">H144*50%</f>
        <v>3.5</v>
      </c>
    </row>
    <row r="134" spans="1:10" hidden="1" x14ac:dyDescent="0.35">
      <c r="A134" s="125" t="s">
        <v>50</v>
      </c>
      <c r="B134" s="126"/>
      <c r="C134" s="58">
        <f ca="1">J142</f>
        <v>7</v>
      </c>
      <c r="D134" s="47">
        <f ca="1">((100/H130)*C134)/100</f>
        <v>1</v>
      </c>
      <c r="E134" s="111"/>
      <c r="F134" s="112"/>
      <c r="G134" s="111"/>
      <c r="H134" s="116"/>
      <c r="I134" s="14" t="s">
        <v>101</v>
      </c>
      <c r="J134" s="27">
        <f ca="1">H144</f>
        <v>7</v>
      </c>
    </row>
    <row r="135" spans="1:10" ht="15.75" hidden="1" customHeight="1" x14ac:dyDescent="0.35">
      <c r="A135" s="125" t="s">
        <v>131</v>
      </c>
      <c r="B135" s="126"/>
      <c r="C135" s="58">
        <v>8</v>
      </c>
      <c r="D135" s="47">
        <f ca="1">((100/(D130+F130+H130))*C135)/100</f>
        <v>1</v>
      </c>
      <c r="E135" s="111"/>
      <c r="F135" s="112"/>
      <c r="G135" s="111"/>
      <c r="H135" s="116"/>
      <c r="I135" s="14" t="s">
        <v>102</v>
      </c>
      <c r="J135" s="28">
        <f ca="1">(IF(B144&gt;1,(H144/(B144+2)),H144/4))</f>
        <v>1.75</v>
      </c>
    </row>
    <row r="136" spans="1:10" ht="15.75" hidden="1" customHeight="1" x14ac:dyDescent="0.35">
      <c r="A136" s="125" t="s">
        <v>138</v>
      </c>
      <c r="B136" s="126"/>
      <c r="C136" s="58">
        <v>7</v>
      </c>
      <c r="D136" s="47">
        <f ca="1">((100/H130)*C136)/100</f>
        <v>1</v>
      </c>
      <c r="E136" s="111"/>
      <c r="F136" s="112"/>
      <c r="G136" s="111"/>
      <c r="H136" s="116"/>
      <c r="I136" s="14" t="s">
        <v>103</v>
      </c>
      <c r="J136" s="28">
        <f ca="1">(IF(B144&gt;1,(H144/(B144+2)+J135),H144/4+J135))</f>
        <v>3.5</v>
      </c>
    </row>
    <row r="137" spans="1:10" ht="15.75" hidden="1" customHeight="1" x14ac:dyDescent="0.35">
      <c r="A137" s="125" t="s">
        <v>139</v>
      </c>
      <c r="B137" s="126"/>
      <c r="C137" s="65">
        <v>7</v>
      </c>
      <c r="D137" s="47">
        <f ca="1">((100/H130)*C137)/100</f>
        <v>1</v>
      </c>
      <c r="E137" s="111"/>
      <c r="F137" s="112"/>
      <c r="G137" s="111"/>
      <c r="H137" s="116"/>
      <c r="I137" s="14" t="s">
        <v>148</v>
      </c>
      <c r="J137" s="28">
        <f>(IF(B144&gt;1,(H144/(B144+2)+J136),0))</f>
        <v>0</v>
      </c>
    </row>
    <row r="138" spans="1:10" ht="15" hidden="1" customHeight="1" x14ac:dyDescent="0.35">
      <c r="A138" s="125" t="s">
        <v>137</v>
      </c>
      <c r="B138" s="126" t="s">
        <v>134</v>
      </c>
      <c r="C138" s="58">
        <v>7</v>
      </c>
      <c r="D138" s="47">
        <f ca="1">((100/(H130))*C138)/100</f>
        <v>1</v>
      </c>
      <c r="E138" s="111"/>
      <c r="F138" s="112"/>
      <c r="G138" s="111"/>
      <c r="H138" s="116"/>
      <c r="I138" s="14" t="s">
        <v>145</v>
      </c>
      <c r="J138" s="28">
        <f>(IF(B144&gt;2,(H144/(B144+2)+J137),0))</f>
        <v>0</v>
      </c>
    </row>
    <row r="139" spans="1:10" ht="15.75" hidden="1" customHeight="1" x14ac:dyDescent="0.35">
      <c r="A139" s="125" t="s">
        <v>133</v>
      </c>
      <c r="B139" s="126" t="s">
        <v>133</v>
      </c>
      <c r="C139" s="58">
        <v>7</v>
      </c>
      <c r="D139" s="47">
        <f ca="1">((100/H130)*C139)/100</f>
        <v>1</v>
      </c>
      <c r="E139" s="111"/>
      <c r="F139" s="112"/>
      <c r="G139" s="111"/>
      <c r="H139" s="116"/>
      <c r="I139" s="14" t="s">
        <v>146</v>
      </c>
      <c r="J139" s="29">
        <f>(IF(B144&gt;3,(H144/(B144+2)+J138),0))</f>
        <v>0</v>
      </c>
    </row>
    <row r="140" spans="1:10" ht="15.75" hidden="1" customHeight="1" x14ac:dyDescent="0.35">
      <c r="A140" s="125" t="s">
        <v>140</v>
      </c>
      <c r="B140" s="126"/>
      <c r="C140" s="58">
        <v>7</v>
      </c>
      <c r="D140" s="47">
        <f ca="1">((100/H130)*C140)/100</f>
        <v>1</v>
      </c>
      <c r="E140" s="111"/>
      <c r="F140" s="112"/>
      <c r="G140" s="111"/>
      <c r="H140" s="116"/>
      <c r="I140" s="14" t="s">
        <v>147</v>
      </c>
      <c r="J140" s="28">
        <f>(IF(B144&gt;4,(H144/(B144+2)+J139),0))</f>
        <v>0</v>
      </c>
    </row>
    <row r="141" spans="1:10" ht="15.75" hidden="1" customHeight="1" x14ac:dyDescent="0.35">
      <c r="A141" s="125" t="s">
        <v>135</v>
      </c>
      <c r="B141" s="126" t="s">
        <v>135</v>
      </c>
      <c r="C141" s="58">
        <v>7</v>
      </c>
      <c r="D141" s="47">
        <f ca="1">((100/(H130))*C141)/100</f>
        <v>1</v>
      </c>
      <c r="E141" s="111"/>
      <c r="F141" s="112"/>
      <c r="G141" s="111"/>
      <c r="H141" s="116"/>
      <c r="I141" s="14" t="s">
        <v>149</v>
      </c>
      <c r="J141" s="28">
        <f ca="1">(IF(B144=1,(H144/(B144+3)+J136),IF(B144=0,(H144/4+J136),IF(B144&gt;1,0))))</f>
        <v>5.25</v>
      </c>
    </row>
    <row r="142" spans="1:10" ht="16" hidden="1" thickBot="1" x14ac:dyDescent="0.4">
      <c r="A142" s="217" t="s">
        <v>136</v>
      </c>
      <c r="B142" s="218"/>
      <c r="C142" s="59">
        <v>7</v>
      </c>
      <c r="D142" s="48">
        <f ca="1">((100/(H130))*C142)/100</f>
        <v>1</v>
      </c>
      <c r="E142" s="113"/>
      <c r="F142" s="114"/>
      <c r="G142" s="113"/>
      <c r="H142" s="117"/>
      <c r="I142" s="15" t="s">
        <v>104</v>
      </c>
      <c r="J142" s="30">
        <f ca="1">(IF(B144&gt;1.5,(H144/(B144+2)+J136+MAX(0,J137-J136)+MAX(0,J138-J137)+MAX(0,J139-J138)+MAX(0,J140-J139)+MAX(0,J141-J140)),IF(B144=1,(H144/(B144+3)+J141),IF(B144=0,H144/4+J141))))</f>
        <v>7</v>
      </c>
    </row>
    <row r="143" spans="1:10" ht="15.75" hidden="1" customHeight="1" x14ac:dyDescent="0.35">
      <c r="A143" s="152" t="s">
        <v>142</v>
      </c>
      <c r="B143" s="153"/>
      <c r="C143" s="154" t="s">
        <v>268</v>
      </c>
      <c r="D143" s="155"/>
      <c r="E143" s="155"/>
      <c r="F143" s="155"/>
      <c r="G143" s="155"/>
      <c r="H143" s="156"/>
      <c r="I143" s="57" t="str">
        <f ca="1">IF(D171=100%,"All work Completed. Possession granted to the Building.",IF(D170=100%,"All work Completed, Waiting for OC",I144&amp;""&amp;I145&amp;""&amp;J159&amp;""&amp;J143&amp;" "&amp;J160))</f>
        <v>Excavation, Plinth Completed, RCC upto 1 Slab Completed</v>
      </c>
      <c r="J143" s="40" t="str">
        <f ca="1">(IF(C164=(D159+F159+H159),"",IF(C164&gt;0,", RCC upto "&amp;C164&amp;" Slab","")))&amp;(IF(C165=H159,"",IF(C165&gt;0,", Brickwork upto "&amp;C165&amp;" Floor","")))&amp;(IF(C166=H159,"",IF(C166&gt;0,", Internal Plaster upto "&amp;C166&amp;" Floor","")))&amp;(IF(C167=H159,"",IF(C167&gt;0,", External Plaster upto "&amp;C167&amp;" Floor","")))&amp;(IF(C168=H159,"",IF(C168&gt;0,", Flooring upto "&amp;C168&amp;" Floor","")))&amp;(IF(C169=H159,"",IF(C169&gt;0,", Painting upto "&amp;C169&amp;" Floor","")))&amp;(IF(C170=H159,"",IF(C170&gt;0,", Finishing upto "&amp;C170&amp;" Floor","")))&amp;(IF(C171=H159,"",IF(C171&gt;0,", Possession upto "&amp;C171&amp;" Floor","")))</f>
        <v>, RCC upto 1 Slab</v>
      </c>
    </row>
    <row r="144" spans="1:10" hidden="1" x14ac:dyDescent="0.35">
      <c r="A144" s="16" t="s">
        <v>144</v>
      </c>
      <c r="B144" s="55">
        <v>0</v>
      </c>
      <c r="C144" s="55" t="s">
        <v>73</v>
      </c>
      <c r="D144" s="55">
        <v>1</v>
      </c>
      <c r="E144" s="55" t="s">
        <v>72</v>
      </c>
      <c r="F144" s="55">
        <v>0</v>
      </c>
      <c r="G144" s="55" t="s">
        <v>81</v>
      </c>
      <c r="H144" s="17">
        <f ca="1">--TRIM(RIGHT(SUBSTITUTE(LEFT(C143,_xlfn.AGGREGATE(16,6,FIND({0,1,2,3,4,5,6,7,8,9},C143,ROW(INDIRECT("1:"&amp;LEN(C143)))),1))," ",REPT(" ",LEN(C143))),LEN(C143)))</f>
        <v>7</v>
      </c>
      <c r="I144" s="41" t="str">
        <f ca="1">IF(D162=100%,"Excavation","")&amp;IF(D163=100%,", Plinth","")&amp;IF(D164=100%,", RCC Slab","")&amp;IF(D165=100%,", Brickwork","")&amp;IF(D166=100%,", Internal Plaster","")&amp;IF(D167=100%,", External Plaster","")&amp;IF(D168=100%,", Flooring","")&amp;IF(D169=100%,", Painting","")&amp;IF(D170=100%,", Building common Amenities","")</f>
        <v>Excavation, Plinth</v>
      </c>
      <c r="J144" s="42" t="str">
        <f ca="1">(IF(C162=0,"Work not yet Started.",IF(D162=25%,"Piling work in process",IF(D162=50%,"Excavation work in process",IF(D162=100%,"","0")))))&amp;(IF(C163=0%,"",IF(C163=J150,", Footing work is process",IF(C163=J151,", Footing work Completed",IF(C163=J152,", 1st Basement Completed",IF(C163=J153,", 1st &amp; 2nd Basement Completed",IF(C163=J154,", 1st to 3rd Basement Completed",IF(C163=J155,", 1st to 4th Basement Completed",IF(C163=J156,", Plinth work is process",IF(C163=J157,"","0"))))))))))</f>
        <v/>
      </c>
    </row>
    <row r="145" spans="1:10" ht="15.65" hidden="1" customHeight="1" x14ac:dyDescent="0.35">
      <c r="A145" s="102" t="s">
        <v>90</v>
      </c>
      <c r="B145" s="103"/>
      <c r="C145" s="104" t="s">
        <v>261</v>
      </c>
      <c r="D145" s="104"/>
      <c r="E145" s="104"/>
      <c r="F145" s="104"/>
      <c r="G145" s="104"/>
      <c r="H145" s="105"/>
      <c r="I145" s="41" t="str">
        <f ca="1">IF(I144&lt;&gt;""," Completed","")</f>
        <v xml:space="preserve"> Completed</v>
      </c>
      <c r="J145" s="42" t="str">
        <f ca="1">IF(J143&lt;&gt;"","Completed","")</f>
        <v>Completed</v>
      </c>
    </row>
    <row r="146" spans="1:10" ht="31" hidden="1" customHeight="1" thickBot="1" x14ac:dyDescent="0.4">
      <c r="A146" s="127" t="s">
        <v>86</v>
      </c>
      <c r="B146" s="127"/>
      <c r="C146" s="129">
        <v>1</v>
      </c>
      <c r="D146" s="130"/>
      <c r="E146" s="127" t="s">
        <v>85</v>
      </c>
      <c r="F146" s="128"/>
      <c r="G146" s="129">
        <v>1</v>
      </c>
      <c r="H146" s="130"/>
      <c r="I146" s="14"/>
      <c r="J146" s="26"/>
    </row>
    <row r="147" spans="1:10" ht="15.75" hidden="1" customHeight="1" x14ac:dyDescent="0.35">
      <c r="A147" s="106" t="s">
        <v>49</v>
      </c>
      <c r="B147" s="107"/>
      <c r="C147" s="50" t="s">
        <v>141</v>
      </c>
      <c r="D147" s="50" t="s">
        <v>84</v>
      </c>
      <c r="E147" s="107" t="s">
        <v>86</v>
      </c>
      <c r="F147" s="107"/>
      <c r="G147" s="107" t="s">
        <v>85</v>
      </c>
      <c r="H147" s="108"/>
      <c r="I147" s="14" t="s">
        <v>143</v>
      </c>
      <c r="J147" s="26">
        <f ca="1">H159*25%</f>
        <v>4</v>
      </c>
    </row>
    <row r="148" spans="1:10" hidden="1" x14ac:dyDescent="0.35">
      <c r="A148" s="106" t="s">
        <v>130</v>
      </c>
      <c r="B148" s="107"/>
      <c r="C148" s="50">
        <f ca="1">J134</f>
        <v>7</v>
      </c>
      <c r="D148" s="47">
        <f ca="1">((100/H144)*C148)/100</f>
        <v>1</v>
      </c>
      <c r="E148" s="109">
        <f ca="1">(((C149/H144*10)+(40/(D144+F144+H144)*C150)+(7.5/(H144)*C151)+(7.5/(H144)*C152)+(10/H144*C153)+(10/H144*C154)+(5/H144*C155)+(5/H144*C156)+(5/H144*C157))/100)</f>
        <v>1</v>
      </c>
      <c r="F148" s="110"/>
      <c r="G148" s="109">
        <f ca="1">((((C148/H144)*20)+((C149/H144)*25)+(30/(H144+F144+D144)*C150)+(5/H144*C151)+(5/H144*C152)+(5/H144*C153)+(5/H144*C154)+(0/H144*C155)+(0/H144*C156)+(5/H144*C157))/100)</f>
        <v>1</v>
      </c>
      <c r="H148" s="115"/>
      <c r="I148" s="14" t="s">
        <v>100</v>
      </c>
      <c r="J148" s="27">
        <f ca="1">H159*50%</f>
        <v>8</v>
      </c>
    </row>
    <row r="149" spans="1:10" hidden="1" x14ac:dyDescent="0.35">
      <c r="A149" s="106" t="s">
        <v>50</v>
      </c>
      <c r="B149" s="107"/>
      <c r="C149" s="50">
        <f ca="1">J142</f>
        <v>7</v>
      </c>
      <c r="D149" s="47">
        <f ca="1">((100/H144)*C149)/100</f>
        <v>1</v>
      </c>
      <c r="E149" s="111"/>
      <c r="F149" s="112"/>
      <c r="G149" s="111"/>
      <c r="H149" s="116"/>
      <c r="I149" s="14" t="s">
        <v>101</v>
      </c>
      <c r="J149" s="27">
        <f ca="1">H159</f>
        <v>16</v>
      </c>
    </row>
    <row r="150" spans="1:10" ht="15.75" hidden="1" customHeight="1" x14ac:dyDescent="0.35">
      <c r="A150" s="106" t="s">
        <v>131</v>
      </c>
      <c r="B150" s="107"/>
      <c r="C150" s="50">
        <f ca="1">D144+H144</f>
        <v>8</v>
      </c>
      <c r="D150" s="47">
        <f ca="1">((100/(D144+F144+H144))*C150)/100</f>
        <v>1</v>
      </c>
      <c r="E150" s="111"/>
      <c r="F150" s="112"/>
      <c r="G150" s="111"/>
      <c r="H150" s="116"/>
      <c r="I150" s="14" t="s">
        <v>102</v>
      </c>
      <c r="J150" s="28">
        <f ca="1">(IF(B159&gt;1,(H159/(B159+2)),H159/4))</f>
        <v>4</v>
      </c>
    </row>
    <row r="151" spans="1:10" ht="15.75" hidden="1" customHeight="1" x14ac:dyDescent="0.35">
      <c r="A151" s="106" t="s">
        <v>138</v>
      </c>
      <c r="B151" s="107" t="s">
        <v>132</v>
      </c>
      <c r="C151" s="50">
        <v>7</v>
      </c>
      <c r="D151" s="47">
        <f ca="1">((100/H144)*C151)/100</f>
        <v>1</v>
      </c>
      <c r="E151" s="111"/>
      <c r="F151" s="112"/>
      <c r="G151" s="111"/>
      <c r="H151" s="116"/>
      <c r="I151" s="14" t="s">
        <v>103</v>
      </c>
      <c r="J151" s="28">
        <f ca="1">(IF(B159&gt;1,(H159/(B159+2)+J150),H159/4+J150))</f>
        <v>8</v>
      </c>
    </row>
    <row r="152" spans="1:10" ht="15.75" hidden="1" customHeight="1" x14ac:dyDescent="0.35">
      <c r="A152" s="106" t="s">
        <v>139</v>
      </c>
      <c r="B152" s="107" t="s">
        <v>132</v>
      </c>
      <c r="C152" s="50">
        <v>7</v>
      </c>
      <c r="D152" s="47">
        <f ca="1">((100/H144)*C152)/100</f>
        <v>1</v>
      </c>
      <c r="E152" s="111"/>
      <c r="F152" s="112"/>
      <c r="G152" s="111"/>
      <c r="H152" s="116"/>
      <c r="I152" s="14" t="s">
        <v>148</v>
      </c>
      <c r="J152" s="28">
        <f>(IF(B159&gt;1,(H159/(B159+2)+J151),0))</f>
        <v>0</v>
      </c>
    </row>
    <row r="153" spans="1:10" ht="15" hidden="1" customHeight="1" x14ac:dyDescent="0.35">
      <c r="A153" s="106" t="s">
        <v>137</v>
      </c>
      <c r="B153" s="107" t="s">
        <v>134</v>
      </c>
      <c r="C153" s="50">
        <v>7</v>
      </c>
      <c r="D153" s="47">
        <f ca="1">((100/(H144))*C153)/100</f>
        <v>1</v>
      </c>
      <c r="E153" s="111"/>
      <c r="F153" s="112"/>
      <c r="G153" s="111"/>
      <c r="H153" s="116"/>
      <c r="I153" s="14" t="s">
        <v>145</v>
      </c>
      <c r="J153" s="28">
        <f>(IF(B159&gt;2,(H159/(B159+2)+J152),0))</f>
        <v>0</v>
      </c>
    </row>
    <row r="154" spans="1:10" ht="15.75" hidden="1" customHeight="1" x14ac:dyDescent="0.35">
      <c r="A154" s="106" t="s">
        <v>133</v>
      </c>
      <c r="B154" s="107" t="s">
        <v>133</v>
      </c>
      <c r="C154" s="65">
        <v>7</v>
      </c>
      <c r="D154" s="47">
        <f ca="1">((100/H144)*C154)/100</f>
        <v>1</v>
      </c>
      <c r="E154" s="111"/>
      <c r="F154" s="112"/>
      <c r="G154" s="111"/>
      <c r="H154" s="116"/>
      <c r="I154" s="14" t="s">
        <v>146</v>
      </c>
      <c r="J154" s="29">
        <f>(IF(B159&gt;3,(H159/(B159+2)+J153),0))</f>
        <v>0</v>
      </c>
    </row>
    <row r="155" spans="1:10" ht="15.75" hidden="1" customHeight="1" x14ac:dyDescent="0.35">
      <c r="A155" s="106" t="s">
        <v>140</v>
      </c>
      <c r="B155" s="107"/>
      <c r="C155" s="65">
        <v>7</v>
      </c>
      <c r="D155" s="47">
        <f ca="1">((100/H144)*C155)/100</f>
        <v>1</v>
      </c>
      <c r="E155" s="111"/>
      <c r="F155" s="112"/>
      <c r="G155" s="111"/>
      <c r="H155" s="116"/>
      <c r="I155" s="14" t="s">
        <v>147</v>
      </c>
      <c r="J155" s="28">
        <f>(IF(B159&gt;4,(H159/(B159+2)+J154),0))</f>
        <v>0</v>
      </c>
    </row>
    <row r="156" spans="1:10" ht="15.75" hidden="1" customHeight="1" x14ac:dyDescent="0.35">
      <c r="A156" s="106" t="s">
        <v>135</v>
      </c>
      <c r="B156" s="107" t="s">
        <v>135</v>
      </c>
      <c r="C156" s="50">
        <v>7</v>
      </c>
      <c r="D156" s="47">
        <f ca="1">((100/(H144))*C156)/100</f>
        <v>1</v>
      </c>
      <c r="E156" s="111"/>
      <c r="F156" s="112"/>
      <c r="G156" s="111"/>
      <c r="H156" s="116"/>
      <c r="I156" s="14" t="s">
        <v>149</v>
      </c>
      <c r="J156" s="28">
        <f ca="1">(IF(B159=1,(H159/(B159+3)+J151),IF(B159=0,(H159/4+J151),IF(B159&gt;1,0))))</f>
        <v>12</v>
      </c>
    </row>
    <row r="157" spans="1:10" ht="16" hidden="1" thickBot="1" x14ac:dyDescent="0.4">
      <c r="A157" s="150" t="s">
        <v>136</v>
      </c>
      <c r="B157" s="151"/>
      <c r="C157" s="56">
        <v>7</v>
      </c>
      <c r="D157" s="48">
        <f ca="1">((100/(H144))*C157)/100</f>
        <v>1</v>
      </c>
      <c r="E157" s="113"/>
      <c r="F157" s="114"/>
      <c r="G157" s="113"/>
      <c r="H157" s="117"/>
      <c r="I157" s="15" t="s">
        <v>104</v>
      </c>
      <c r="J157" s="30">
        <f ca="1">(IF(B159&gt;1.5,(H159/(B159+2)+J151+MAX(0,J152-J151)+MAX(0,J153-J152)+MAX(0,J154-J153)+MAX(0,J155-J154)+MAX(0,J156-J155)),IF(B159=1,(H159/(B159+3)+J156),IF(B159=0,H159/4+J156))))</f>
        <v>16</v>
      </c>
    </row>
    <row r="158" spans="1:10" ht="15.75" customHeight="1" x14ac:dyDescent="0.35">
      <c r="A158" s="162" t="s">
        <v>142</v>
      </c>
      <c r="B158" s="163"/>
      <c r="C158" s="164" t="s">
        <v>255</v>
      </c>
      <c r="D158" s="165"/>
      <c r="E158" s="165"/>
      <c r="F158" s="165"/>
      <c r="G158" s="165"/>
      <c r="H158" s="166"/>
      <c r="I158" s="57" t="str">
        <f ca="1">IF(D185=100%,"All work Completed. Possession granted to the Building.",IF(D184=100%,"All work Completed, Waiting for OC",I159&amp;""&amp;I160&amp;""&amp;J173&amp;""&amp;J172&amp;" "&amp;J174))</f>
        <v>Excavation, Plinth Completed, RCC upto 13 Slab, Brickwork upto 4 Floor, Internal Plaster upto 1 Floor, External Plaster upto 1 Floor, Flooring upto 1 Floor, Painting upto 1 Floor Completed</v>
      </c>
      <c r="J158" s="40" t="str">
        <f ca="1">(IF(C178=(D173+F173+H173),"",IF(C178&gt;0,", RCC upto "&amp;C178&amp;" Slab","")))&amp;(IF(C179=H173,"",IF(C179&gt;0,", Brickwork upto "&amp;C179&amp;" Floor","")))&amp;(IF(C180=H173,"",IF(C180&gt;0,", Internal Plaster upto "&amp;C180&amp;" Floor","")))&amp;(IF(C181=H173,"",IF(C181&gt;0,", External Plaster upto "&amp;C181&amp;" Floor","")))&amp;(IF(C182=H173,"",IF(C182&gt;0,", Flooring upto "&amp;C182&amp;" Floor","")))&amp;(IF(C183=H173,"",IF(C183&gt;0,", Painting upto "&amp;C183&amp;" Floor","")))&amp;(IF(C184=H173,"",IF(C184&gt;0,", Finishing upto "&amp;C184&amp;" Floor","")))&amp;(IF(C185=H173,"",IF(C185&gt;0,", Possession upto "&amp;C185&amp;" Floor","")))</f>
        <v>, RCC upto 13 Slab, Brickwork upto 4 Floor, Internal Plaster upto 1 Floor, External Plaster upto 1 Floor, Flooring upto 1 Floor, Painting upto 1 Floor</v>
      </c>
    </row>
    <row r="159" spans="1:10" x14ac:dyDescent="0.35">
      <c r="A159" s="16" t="s">
        <v>144</v>
      </c>
      <c r="B159" s="55">
        <v>0</v>
      </c>
      <c r="C159" s="55" t="s">
        <v>73</v>
      </c>
      <c r="D159" s="55">
        <v>1</v>
      </c>
      <c r="E159" s="55" t="s">
        <v>72</v>
      </c>
      <c r="F159" s="55">
        <v>0</v>
      </c>
      <c r="G159" s="55" t="s">
        <v>81</v>
      </c>
      <c r="H159" s="17">
        <f ca="1">--TRIM(RIGHT(SUBSTITUTE(LEFT(C158,_xlfn.AGGREGATE(16,6,FIND({0,1,2,3,4,5,6,7,8,9},C158,ROW(INDIRECT("1:"&amp;LEN(C158)))),1))," ",REPT(" ",LEN(C158))),LEN(C158)))</f>
        <v>16</v>
      </c>
      <c r="I159" s="41" t="str">
        <f ca="1">IF(D176=100%,"Excavation","")&amp;IF(D177=100%,", Plinth","")&amp;IF(D178=100%,", RCC Slab","")&amp;IF(D179=100%,", Brickwork","")&amp;IF(D180=100%,", Internal Plaster","")&amp;IF(D181=100%,", External Plaster","")&amp;IF(D182=100%,", Flooring","")&amp;IF(D183=100%,", Painting","")&amp;IF(D184=100%,", Building common Amenities","")</f>
        <v>Excavation, Plinth</v>
      </c>
      <c r="J159" s="42" t="str">
        <f ca="1">(IF(C162=0,"Work not yet Started.",IF(D162=25%,"Piling work in process",IF(D162=50%,"Excavation work in process",IF(D162=100%,"","0")))))&amp;(IF(C163=0%,"",IF(C163=J164,", Footing work is process",IF(C163=J165,", Footing work Completed",IF(C163=J166,", 1st Basement Completed",IF(C163=J167,", 1st &amp; 2nd Basement Completed",IF(C163=J168,", 1st to 3rd Basement Completed",IF(C163=J169,", 1st to 4th Basement Completed",IF(C163=J170,", Plinth work is process",IF(C163=J171,"","0"))))))))))</f>
        <v/>
      </c>
    </row>
    <row r="160" spans="1:10" x14ac:dyDescent="0.35">
      <c r="A160" s="102" t="s">
        <v>90</v>
      </c>
      <c r="B160" s="103"/>
      <c r="C160" s="104" t="str">
        <f ca="1">(IF($C$63=C158,"All work Completed. OC Received.",I143))</f>
        <v>Excavation, Plinth Completed, RCC upto 1 Slab Completed</v>
      </c>
      <c r="D160" s="104"/>
      <c r="E160" s="104"/>
      <c r="F160" s="104"/>
      <c r="G160" s="104"/>
      <c r="H160" s="105"/>
      <c r="I160" s="41" t="str">
        <f ca="1">IF(I159&lt;&gt;""," Completed","")</f>
        <v xml:space="preserve"> Completed</v>
      </c>
      <c r="J160" s="42" t="str">
        <f ca="1">IF(J143&lt;&gt;"","Completed","")</f>
        <v>Completed</v>
      </c>
    </row>
    <row r="161" spans="1:10" ht="15.75" customHeight="1" x14ac:dyDescent="0.35">
      <c r="A161" s="106" t="s">
        <v>49</v>
      </c>
      <c r="B161" s="107"/>
      <c r="C161" s="50" t="s">
        <v>141</v>
      </c>
      <c r="D161" s="50" t="s">
        <v>84</v>
      </c>
      <c r="E161" s="107" t="s">
        <v>86</v>
      </c>
      <c r="F161" s="107"/>
      <c r="G161" s="107" t="s">
        <v>85</v>
      </c>
      <c r="H161" s="108"/>
      <c r="I161" s="14" t="s">
        <v>143</v>
      </c>
      <c r="J161" s="26">
        <f ca="1">H159*25%</f>
        <v>4</v>
      </c>
    </row>
    <row r="162" spans="1:10" x14ac:dyDescent="0.35">
      <c r="A162" s="106" t="s">
        <v>130</v>
      </c>
      <c r="B162" s="107"/>
      <c r="C162" s="50">
        <f ca="1">J163</f>
        <v>16</v>
      </c>
      <c r="D162" s="47">
        <f ca="1">((100/H159)*C162)/100</f>
        <v>1</v>
      </c>
      <c r="E162" s="109">
        <f ca="1">(((C163/H159*10)+(40/(D159+F159+H159)*C164)+(7.5/(H159)*C165)+(7.5/(H159)*C166)+(10/H159*C167)+(10/H159*C168)+(5/H159*C169)+(5/H159*C170)+(5/H159*C171))/100)</f>
        <v>0.12352941176470589</v>
      </c>
      <c r="F162" s="110"/>
      <c r="G162" s="109">
        <f ca="1">((((C162/H159)*20)+((C163/H159)*25)+(30/(H159+F159+D159)*C164)+(5/H159*C165)+(5/H159*C166)+(5/H159*C167)+(5/H159*C168)+(0/H159*C169)+(0/H159*C170)+(5/H159*C171))/100)</f>
        <v>0.46764705882352942</v>
      </c>
      <c r="H162" s="115"/>
      <c r="I162" s="14" t="s">
        <v>100</v>
      </c>
      <c r="J162" s="27">
        <f ca="1">H159*50%</f>
        <v>8</v>
      </c>
    </row>
    <row r="163" spans="1:10" x14ac:dyDescent="0.35">
      <c r="A163" s="106" t="s">
        <v>50</v>
      </c>
      <c r="B163" s="107"/>
      <c r="C163" s="49">
        <f ca="1">J171</f>
        <v>16</v>
      </c>
      <c r="D163" s="47">
        <f ca="1">((100/H159)*C163)/100</f>
        <v>1</v>
      </c>
      <c r="E163" s="111"/>
      <c r="F163" s="112"/>
      <c r="G163" s="111"/>
      <c r="H163" s="116"/>
      <c r="I163" s="14" t="s">
        <v>101</v>
      </c>
      <c r="J163" s="27">
        <f ca="1">H159</f>
        <v>16</v>
      </c>
    </row>
    <row r="164" spans="1:10" ht="15.75" customHeight="1" x14ac:dyDescent="0.35">
      <c r="A164" s="106" t="s">
        <v>131</v>
      </c>
      <c r="B164" s="107"/>
      <c r="C164" s="50">
        <v>1</v>
      </c>
      <c r="D164" s="47">
        <f ca="1">((100/(D159+F159+H159))*C164)/100</f>
        <v>5.8823529411764712E-2</v>
      </c>
      <c r="E164" s="111"/>
      <c r="F164" s="112"/>
      <c r="G164" s="111"/>
      <c r="H164" s="116"/>
      <c r="I164" s="14" t="s">
        <v>102</v>
      </c>
      <c r="J164" s="28">
        <f ca="1">(IF(B159&gt;1,(H159/(B159+2)),H159/4))</f>
        <v>4</v>
      </c>
    </row>
    <row r="165" spans="1:10" ht="15.75" customHeight="1" x14ac:dyDescent="0.35">
      <c r="A165" s="106" t="s">
        <v>138</v>
      </c>
      <c r="B165" s="107" t="s">
        <v>132</v>
      </c>
      <c r="C165" s="50">
        <v>0</v>
      </c>
      <c r="D165" s="47">
        <f ca="1">((100/H159)*C165)/100</f>
        <v>0</v>
      </c>
      <c r="E165" s="111"/>
      <c r="F165" s="112"/>
      <c r="G165" s="111"/>
      <c r="H165" s="116"/>
      <c r="I165" s="14" t="s">
        <v>103</v>
      </c>
      <c r="J165" s="28">
        <f ca="1">(IF(B159&gt;1,(H159/(B159+2)+J164),H159/4+J164))</f>
        <v>8</v>
      </c>
    </row>
    <row r="166" spans="1:10" ht="15.75" customHeight="1" x14ac:dyDescent="0.35">
      <c r="A166" s="106" t="s">
        <v>139</v>
      </c>
      <c r="B166" s="107" t="s">
        <v>132</v>
      </c>
      <c r="C166" s="50">
        <v>0</v>
      </c>
      <c r="D166" s="47">
        <f ca="1">((100/H159)*C166)/100</f>
        <v>0</v>
      </c>
      <c r="E166" s="111"/>
      <c r="F166" s="112"/>
      <c r="G166" s="111"/>
      <c r="H166" s="116"/>
      <c r="I166" s="14" t="s">
        <v>148</v>
      </c>
      <c r="J166" s="28">
        <f>(IF(B159&gt;1,(H159/(B159+2)+J165),0))</f>
        <v>0</v>
      </c>
    </row>
    <row r="167" spans="1:10" ht="15" customHeight="1" x14ac:dyDescent="0.35">
      <c r="A167" s="106" t="s">
        <v>137</v>
      </c>
      <c r="B167" s="107" t="s">
        <v>134</v>
      </c>
      <c r="C167" s="50">
        <v>0</v>
      </c>
      <c r="D167" s="47">
        <f ca="1">((100/(H159))*C167)/100</f>
        <v>0</v>
      </c>
      <c r="E167" s="111"/>
      <c r="F167" s="112"/>
      <c r="G167" s="111"/>
      <c r="H167" s="116"/>
      <c r="I167" s="14" t="s">
        <v>145</v>
      </c>
      <c r="J167" s="28">
        <f>(IF(B159&gt;2,(H159/(B159+2)+J166),0))</f>
        <v>0</v>
      </c>
    </row>
    <row r="168" spans="1:10" ht="15.75" customHeight="1" x14ac:dyDescent="0.35">
      <c r="A168" s="106" t="s">
        <v>133</v>
      </c>
      <c r="B168" s="107" t="s">
        <v>133</v>
      </c>
      <c r="C168" s="50">
        <v>0</v>
      </c>
      <c r="D168" s="47">
        <f ca="1">((100/H159)*C168)/100</f>
        <v>0</v>
      </c>
      <c r="E168" s="111"/>
      <c r="F168" s="112"/>
      <c r="G168" s="111"/>
      <c r="H168" s="116"/>
      <c r="I168" s="14" t="s">
        <v>146</v>
      </c>
      <c r="J168" s="29">
        <f>(IF(B159&gt;3,(H159/(B159+2)+J167),0))</f>
        <v>0</v>
      </c>
    </row>
    <row r="169" spans="1:10" ht="15.75" customHeight="1" x14ac:dyDescent="0.35">
      <c r="A169" s="106" t="s">
        <v>140</v>
      </c>
      <c r="B169" s="107"/>
      <c r="C169" s="50">
        <v>0</v>
      </c>
      <c r="D169" s="47">
        <f ca="1">((100/H159)*C169)/100</f>
        <v>0</v>
      </c>
      <c r="E169" s="111"/>
      <c r="F169" s="112"/>
      <c r="G169" s="111"/>
      <c r="H169" s="116"/>
      <c r="I169" s="14" t="s">
        <v>147</v>
      </c>
      <c r="J169" s="28">
        <f>(IF(B159&gt;4,(H159/(B159+2)+J168),0))</f>
        <v>0</v>
      </c>
    </row>
    <row r="170" spans="1:10" ht="15.75" customHeight="1" x14ac:dyDescent="0.35">
      <c r="A170" s="106" t="s">
        <v>135</v>
      </c>
      <c r="B170" s="107" t="s">
        <v>135</v>
      </c>
      <c r="C170" s="50">
        <v>0</v>
      </c>
      <c r="D170" s="47">
        <f ca="1">((100/(H159))*C170)/100</f>
        <v>0</v>
      </c>
      <c r="E170" s="111"/>
      <c r="F170" s="112"/>
      <c r="G170" s="111"/>
      <c r="H170" s="116"/>
      <c r="I170" s="14" t="s">
        <v>149</v>
      </c>
      <c r="J170" s="28">
        <f ca="1">(IF(B159=1,(H159/(B159+3)+J165),IF(B159=0,(H159/4+J165),IF(B159&gt;1,0))))</f>
        <v>12</v>
      </c>
    </row>
    <row r="171" spans="1:10" ht="16" thickBot="1" x14ac:dyDescent="0.4">
      <c r="A171" s="150" t="s">
        <v>136</v>
      </c>
      <c r="B171" s="151"/>
      <c r="C171" s="56">
        <v>0</v>
      </c>
      <c r="D171" s="48">
        <f ca="1">((100/(H159))*C171)/100</f>
        <v>0</v>
      </c>
      <c r="E171" s="113"/>
      <c r="F171" s="114"/>
      <c r="G171" s="113"/>
      <c r="H171" s="117"/>
      <c r="I171" s="15" t="s">
        <v>104</v>
      </c>
      <c r="J171" s="30">
        <f ca="1">(IF(B159&gt;1.5,(H159/(B159+2)+J165+MAX(0,J166-J165)+MAX(0,J167-J166)+MAX(0,J168-J167)+MAX(0,J169-J168)+MAX(0,J170-J169)),IF(B159=1,(H159/(B159+3)+J170),IF(B159=0,H159/4+J170))))</f>
        <v>16</v>
      </c>
    </row>
    <row r="172" spans="1:10" ht="15.75" customHeight="1" x14ac:dyDescent="0.35">
      <c r="A172" s="162" t="s">
        <v>142</v>
      </c>
      <c r="B172" s="163"/>
      <c r="C172" s="164" t="s">
        <v>256</v>
      </c>
      <c r="D172" s="165"/>
      <c r="E172" s="165"/>
      <c r="F172" s="165"/>
      <c r="G172" s="165"/>
      <c r="H172" s="166"/>
      <c r="I172" s="57" t="str">
        <f ca="1">IF(D199=100%,"All work Completed. Possession granted to the Building.",IF(D198=100%,"All work Completed, Waiting for OC",I173&amp;""&amp;I174&amp;""&amp;J187&amp;""&amp;J186&amp;" "&amp;J188))</f>
        <v>Excavation, Plinth, RCC Slab, Brickwork, Internal Plaster Completed, External Plaster upto 9 Floor Completed</v>
      </c>
      <c r="J172" s="40" t="str">
        <f ca="1">(IF(C178=(D173+F173+H173),"",IF(C178&gt;0,", RCC upto "&amp;C178&amp;" Slab","")))&amp;(IF(C179=H173,"",IF(C179&gt;0,", Brickwork upto "&amp;C179&amp;" Floor","")))&amp;(IF(C180=H173,"",IF(C180&gt;0,", Internal Plaster upto "&amp;C180&amp;" Floor","")))&amp;(IF(C181=H173,"",IF(C181&gt;0,", External Plaster upto "&amp;C181&amp;" Floor","")))&amp;(IF(C182=H173,"",IF(C182&gt;0,", Flooring upto "&amp;C182&amp;" Floor","")))&amp;(IF(C183=H173,"",IF(C183&gt;0,", Painting upto "&amp;C183&amp;" Floor","")))&amp;(IF(C184=H173,"",IF(C184&gt;0,", Finishing upto "&amp;C184&amp;" Floor","")))&amp;(IF(C185=H173,"",IF(C185&gt;0,", Possession upto "&amp;C185&amp;" Floor","")))</f>
        <v>, RCC upto 13 Slab, Brickwork upto 4 Floor, Internal Plaster upto 1 Floor, External Plaster upto 1 Floor, Flooring upto 1 Floor, Painting upto 1 Floor</v>
      </c>
    </row>
    <row r="173" spans="1:10" x14ac:dyDescent="0.35">
      <c r="A173" s="16" t="s">
        <v>144</v>
      </c>
      <c r="B173" s="55">
        <v>0</v>
      </c>
      <c r="C173" s="55" t="s">
        <v>73</v>
      </c>
      <c r="D173" s="55">
        <v>1</v>
      </c>
      <c r="E173" s="55" t="s">
        <v>72</v>
      </c>
      <c r="F173" s="55">
        <v>0</v>
      </c>
      <c r="G173" s="55" t="s">
        <v>81</v>
      </c>
      <c r="H173" s="17">
        <f ca="1">--TRIM(RIGHT(SUBSTITUTE(LEFT(C172,_xlfn.AGGREGATE(16,6,FIND({0,1,2,3,4,5,6,7,8,9},C172,ROW(INDIRECT("1:"&amp;LEN(C172)))),1))," ",REPT(" ",LEN(C172))),LEN(C172)))</f>
        <v>16</v>
      </c>
      <c r="I173" s="41" t="str">
        <f ca="1">IF(D190=100%,"Excavation","")&amp;IF(D191=100%,", Plinth","")&amp;IF(D192=100%,", RCC Slab","")&amp;IF(D193=100%,", Brickwork","")&amp;IF(D194=100%,", Internal Plaster","")&amp;IF(D195=100%,", External Plaster","")&amp;IF(D196=100%,", Flooring","")&amp;IF(D197=100%,", Painting","")&amp;IF(D198=100%,", Building common Amenities","")</f>
        <v>Excavation, Plinth, RCC Slab, Brickwork, Internal Plaster</v>
      </c>
      <c r="J173" s="42" t="str">
        <f ca="1">(IF(C176=0,"Work not yet Started.",IF(D176=25%,"Piling work in process",IF(D176=50%,"Excavation work in process",IF(D176=100%,"","0")))))&amp;(IF(C177=0%,"",IF(C177=J178,", Footing work is process",IF(C177=J179,", Footing work Completed",IF(C177=J180,", 1st Basement Completed",IF(C177=J181,", 1st &amp; 2nd Basement Completed",IF(C177=J182,", 1st to 3rd Basement Completed",IF(C177=J183,", 1st to 4th Basement Completed",IF(C177=J184,", Plinth work is process",IF(C177=J185,"","0"))))))))))</f>
        <v/>
      </c>
    </row>
    <row r="174" spans="1:10" ht="46.5" customHeight="1" x14ac:dyDescent="0.35">
      <c r="A174" s="103" t="s">
        <v>90</v>
      </c>
      <c r="B174" s="103"/>
      <c r="C174" s="104" t="str">
        <f ca="1">(IF($C$63=C172,"All work Completed. OC Received.",I158))</f>
        <v>Excavation, Plinth Completed, RCC upto 13 Slab, Brickwork upto 4 Floor, Internal Plaster upto 1 Floor, External Plaster upto 1 Floor, Flooring upto 1 Floor, Painting upto 1 Floor Completed</v>
      </c>
      <c r="D174" s="104"/>
      <c r="E174" s="104"/>
      <c r="F174" s="104"/>
      <c r="G174" s="104"/>
      <c r="H174" s="104"/>
      <c r="I174" s="88" t="str">
        <f ca="1">IF(I173&lt;&gt;""," Completed","")</f>
        <v xml:space="preserve"> Completed</v>
      </c>
      <c r="J174" s="42" t="str">
        <f ca="1">IF(J172&lt;&gt;"","Completed","")</f>
        <v>Completed</v>
      </c>
    </row>
    <row r="175" spans="1:10" ht="15.75" customHeight="1" x14ac:dyDescent="0.35">
      <c r="A175" s="107" t="s">
        <v>49</v>
      </c>
      <c r="B175" s="107"/>
      <c r="C175" s="93" t="s">
        <v>141</v>
      </c>
      <c r="D175" s="93" t="s">
        <v>84</v>
      </c>
      <c r="E175" s="107" t="s">
        <v>86</v>
      </c>
      <c r="F175" s="107"/>
      <c r="G175" s="107" t="s">
        <v>85</v>
      </c>
      <c r="H175" s="107"/>
      <c r="I175" s="14" t="s">
        <v>143</v>
      </c>
      <c r="J175" s="26">
        <f ca="1">H173*25%</f>
        <v>4</v>
      </c>
    </row>
    <row r="176" spans="1:10" x14ac:dyDescent="0.35">
      <c r="A176" s="107" t="s">
        <v>130</v>
      </c>
      <c r="B176" s="107"/>
      <c r="C176" s="93">
        <f ca="1">J177</f>
        <v>16</v>
      </c>
      <c r="D176" s="47">
        <f ca="1">((100/H173)*C176)/100</f>
        <v>1</v>
      </c>
      <c r="E176" s="207">
        <f ca="1">(((C177/H173*10)+(40/(D173+F173+H173)*C178)+(7.5/(H173)*C179)+(7.5/(H173)*C180)+(10/H173*C181)+(10/H173*C182)+(5/H173*C183)+(5/H173*C184)+(5/H173*C185))/100)</f>
        <v>0.44494485294117653</v>
      </c>
      <c r="F176" s="207"/>
      <c r="G176" s="207">
        <f ca="1">((((C176/H173)*20)+((C177/H173)*25)+(30/(H173+F173+D173)*C178)+(5/H173*C179)+(5/H173*C180)+(5/H173*C181)+(5/H173*C182)+(0/H173*C183)+(0/H173*C184)+(5/H173*C185))/100)</f>
        <v>0.70128676470588236</v>
      </c>
      <c r="H176" s="207"/>
      <c r="I176" s="14" t="s">
        <v>100</v>
      </c>
      <c r="J176" s="27">
        <f ca="1">H173*50%</f>
        <v>8</v>
      </c>
    </row>
    <row r="177" spans="1:10" x14ac:dyDescent="0.35">
      <c r="A177" s="107" t="s">
        <v>50</v>
      </c>
      <c r="B177" s="107"/>
      <c r="C177" s="49">
        <f ca="1">J185</f>
        <v>16</v>
      </c>
      <c r="D177" s="47">
        <f ca="1">((100/H173)*C177)/100</f>
        <v>1</v>
      </c>
      <c r="E177" s="207"/>
      <c r="F177" s="207"/>
      <c r="G177" s="207"/>
      <c r="H177" s="207"/>
      <c r="I177" s="14" t="s">
        <v>101</v>
      </c>
      <c r="J177" s="27">
        <f ca="1">H173</f>
        <v>16</v>
      </c>
    </row>
    <row r="178" spans="1:10" ht="15.75" customHeight="1" x14ac:dyDescent="0.35">
      <c r="A178" s="107" t="s">
        <v>131</v>
      </c>
      <c r="B178" s="107"/>
      <c r="C178" s="93">
        <v>13</v>
      </c>
      <c r="D178" s="47">
        <f ca="1">((100/(D173+F173+H173))*C178)/100</f>
        <v>0.76470588235294112</v>
      </c>
      <c r="E178" s="207"/>
      <c r="F178" s="207"/>
      <c r="G178" s="207"/>
      <c r="H178" s="207"/>
      <c r="I178" s="14" t="s">
        <v>102</v>
      </c>
      <c r="J178" s="28">
        <f ca="1">(IF(B173&gt;1,(H173/(B173+2)),H173/4))</f>
        <v>4</v>
      </c>
    </row>
    <row r="179" spans="1:10" ht="15.75" customHeight="1" x14ac:dyDescent="0.35">
      <c r="A179" s="107" t="s">
        <v>138</v>
      </c>
      <c r="B179" s="107" t="s">
        <v>132</v>
      </c>
      <c r="C179" s="93">
        <v>4</v>
      </c>
      <c r="D179" s="47">
        <f ca="1">((100/H173)*C179)/100</f>
        <v>0.25</v>
      </c>
      <c r="E179" s="207"/>
      <c r="F179" s="207"/>
      <c r="G179" s="207"/>
      <c r="H179" s="207"/>
      <c r="I179" s="14" t="s">
        <v>103</v>
      </c>
      <c r="J179" s="28">
        <f ca="1">(IF(B173&gt;1,(H173/(B173+2)+J178),H173/4+J178))</f>
        <v>8</v>
      </c>
    </row>
    <row r="180" spans="1:10" ht="15.75" customHeight="1" x14ac:dyDescent="0.35">
      <c r="A180" s="107" t="s">
        <v>139</v>
      </c>
      <c r="B180" s="107" t="s">
        <v>132</v>
      </c>
      <c r="C180" s="93">
        <v>1</v>
      </c>
      <c r="D180" s="47">
        <f ca="1">((100/H173)*C180)/100</f>
        <v>6.25E-2</v>
      </c>
      <c r="E180" s="207"/>
      <c r="F180" s="207"/>
      <c r="G180" s="207"/>
      <c r="H180" s="207"/>
      <c r="I180" s="14" t="s">
        <v>148</v>
      </c>
      <c r="J180" s="28">
        <f>(IF(B173&gt;1,(H173/(B173+2)+J179),0))</f>
        <v>0</v>
      </c>
    </row>
    <row r="181" spans="1:10" ht="15" customHeight="1" x14ac:dyDescent="0.35">
      <c r="A181" s="107" t="s">
        <v>137</v>
      </c>
      <c r="B181" s="107" t="s">
        <v>134</v>
      </c>
      <c r="C181" s="93">
        <v>1</v>
      </c>
      <c r="D181" s="47">
        <f ca="1">((100/(H173))*C181)/100</f>
        <v>6.25E-2</v>
      </c>
      <c r="E181" s="207"/>
      <c r="F181" s="207"/>
      <c r="G181" s="207"/>
      <c r="H181" s="207"/>
      <c r="I181" s="14" t="s">
        <v>145</v>
      </c>
      <c r="J181" s="28">
        <f>(IF(B173&gt;2,(H173/(B173+2)+J180),0))</f>
        <v>0</v>
      </c>
    </row>
    <row r="182" spans="1:10" ht="15.75" customHeight="1" x14ac:dyDescent="0.35">
      <c r="A182" s="107" t="s">
        <v>133</v>
      </c>
      <c r="B182" s="107" t="s">
        <v>133</v>
      </c>
      <c r="C182" s="93">
        <v>1</v>
      </c>
      <c r="D182" s="47">
        <f ca="1">((100/H173)*C182)/100</f>
        <v>6.25E-2</v>
      </c>
      <c r="E182" s="207"/>
      <c r="F182" s="207"/>
      <c r="G182" s="207"/>
      <c r="H182" s="207"/>
      <c r="I182" s="14" t="s">
        <v>146</v>
      </c>
      <c r="J182" s="29">
        <f>(IF(B173&gt;3,(H173/(B173+2)+J181),0))</f>
        <v>0</v>
      </c>
    </row>
    <row r="183" spans="1:10" ht="15.75" customHeight="1" x14ac:dyDescent="0.35">
      <c r="A183" s="107" t="s">
        <v>140</v>
      </c>
      <c r="B183" s="107"/>
      <c r="C183" s="93">
        <v>1</v>
      </c>
      <c r="D183" s="47">
        <f ca="1">((100/H173)*C183)/100</f>
        <v>6.25E-2</v>
      </c>
      <c r="E183" s="207"/>
      <c r="F183" s="207"/>
      <c r="G183" s="207"/>
      <c r="H183" s="207"/>
      <c r="I183" s="14" t="s">
        <v>147</v>
      </c>
      <c r="J183" s="28">
        <f>(IF(B173&gt;4,(H173/(B173+2)+J182),0))</f>
        <v>0</v>
      </c>
    </row>
    <row r="184" spans="1:10" ht="15.75" customHeight="1" x14ac:dyDescent="0.35">
      <c r="A184" s="107" t="s">
        <v>135</v>
      </c>
      <c r="B184" s="107" t="s">
        <v>135</v>
      </c>
      <c r="C184" s="93">
        <v>0</v>
      </c>
      <c r="D184" s="47">
        <f ca="1">((100/(H173))*C184)/100</f>
        <v>0</v>
      </c>
      <c r="E184" s="207"/>
      <c r="F184" s="207"/>
      <c r="G184" s="207"/>
      <c r="H184" s="207"/>
      <c r="I184" s="14" t="s">
        <v>149</v>
      </c>
      <c r="J184" s="28">
        <f ca="1">(IF(B173=1,(H173/(B173+3)+J179),IF(B173=0,(H173/4+J179),IF(B173&gt;1,0))))</f>
        <v>12</v>
      </c>
    </row>
    <row r="185" spans="1:10" ht="16" thickBot="1" x14ac:dyDescent="0.4">
      <c r="A185" s="107" t="s">
        <v>136</v>
      </c>
      <c r="B185" s="107"/>
      <c r="C185" s="93">
        <v>0</v>
      </c>
      <c r="D185" s="47">
        <f ca="1">((100/(H173))*C185)/100</f>
        <v>0</v>
      </c>
      <c r="E185" s="207"/>
      <c r="F185" s="207"/>
      <c r="G185" s="207"/>
      <c r="H185" s="207"/>
      <c r="I185" s="15" t="s">
        <v>104</v>
      </c>
      <c r="J185" s="30">
        <f ca="1">(IF(B173&gt;1.5,(H173/(B173+2)+J179+MAX(0,J180-J179)+MAX(0,J181-J180)+MAX(0,J182-J181)+MAX(0,J183-J182)+MAX(0,J184-J183)),IF(B173=1,(H173/(B173+3)+J184),IF(B173=0,H173/4+J184))))</f>
        <v>16</v>
      </c>
    </row>
    <row r="186" spans="1:10" ht="15.75" customHeight="1" x14ac:dyDescent="0.35">
      <c r="A186" s="177" t="s">
        <v>142</v>
      </c>
      <c r="B186" s="177"/>
      <c r="C186" s="177" t="s">
        <v>252</v>
      </c>
      <c r="D186" s="177"/>
      <c r="E186" s="177"/>
      <c r="F186" s="177"/>
      <c r="G186" s="177"/>
      <c r="H186" s="177"/>
      <c r="I186" s="87" t="str">
        <f ca="1">IF(D199=100%,"All work Completed. Possession granted to the Building.",IF(D198=100%,"All work Completed, Waiting for OC",I187&amp;""&amp;I188&amp;""&amp;J187&amp;""&amp;J186&amp;" "&amp;J188))</f>
        <v>Excavation, Plinth, RCC Slab, Brickwork, Internal Plaster Completed, External Plaster upto 9 Floor Completed</v>
      </c>
      <c r="J186" s="40" t="str">
        <f ca="1">(IF(C192=(D187+F187+H187),"",IF(C192&gt;0,", RCC upto "&amp;C192&amp;" Slab","")))&amp;(IF(C193=H187,"",IF(C193&gt;0,", Brickwork upto "&amp;C193&amp;" Floor","")))&amp;(IF(C194=H187,"",IF(C194&gt;0,", Internal Plaster upto "&amp;C194&amp;" Floor","")))&amp;(IF(C195=H187,"",IF(C195&gt;0,", External Plaster upto "&amp;C195&amp;" Floor","")))&amp;(IF(C196=H187,"",IF(C196&gt;0,", Flooring upto "&amp;C196&amp;" Floor","")))&amp;(IF(C197=H187,"",IF(C197&gt;0,", Painting upto "&amp;C197&amp;" Floor","")))&amp;(IF(C198=H187,"",IF(C198&gt;0,", Finishing upto "&amp;C198&amp;" Floor","")))&amp;(IF(C199=H187,"",IF(C199&gt;0,", Possession upto "&amp;C199&amp;" Floor","")))</f>
        <v>, External Plaster upto 9 Floor</v>
      </c>
    </row>
    <row r="187" spans="1:10" x14ac:dyDescent="0.35">
      <c r="A187" s="84" t="s">
        <v>144</v>
      </c>
      <c r="B187" s="84">
        <v>0</v>
      </c>
      <c r="C187" s="84" t="s">
        <v>73</v>
      </c>
      <c r="D187" s="84">
        <v>1</v>
      </c>
      <c r="E187" s="84" t="s">
        <v>72</v>
      </c>
      <c r="F187" s="84">
        <v>0</v>
      </c>
      <c r="G187" s="84" t="s">
        <v>81</v>
      </c>
      <c r="H187" s="84">
        <f ca="1">--TRIM(RIGHT(SUBSTITUTE(LEFT(C186,_xlfn.AGGREGATE(16,6,FIND({0,1,2,3,4,5,6,7,8,9},C186,ROW(INDIRECT("1:"&amp;LEN(C186)))),1))," ",REPT(" ",LEN(C186))),LEN(C186)))</f>
        <v>16</v>
      </c>
      <c r="I187" s="88" t="str">
        <f ca="1">IF(D190=100%,"Excavation","")&amp;IF(D191=100%,", Plinth","")&amp;IF(D192=100%,", RCC Slab","")&amp;IF(D193=100%,", Brickwork","")&amp;IF(D194=100%,", Internal Plaster","")&amp;IF(D195=100%,", External Plaster","")&amp;IF(D196=100%,", Flooring","")&amp;IF(D197=100%,", Painting","")&amp;IF(D198=100%,", Building common Amenities","")</f>
        <v>Excavation, Plinth, RCC Slab, Brickwork, Internal Plaster</v>
      </c>
      <c r="J187" s="42" t="str">
        <f ca="1">(IF(C190=0,"Work not yet Started.",IF(D190=25%,"Piling work in process",IF(D190=50%,"Excavation work in process",IF(D190=100%,"","0")))))&amp;(IF(C191=0%,"",IF(C191=J192,", Footing work is process",IF(C191=J193,", Footing work Completed",IF(C191=J194,", 1st Basement Completed",IF(C191=J195,", 1st &amp; 2nd Basement Completed",IF(C191=J196,", 1st to 3rd Basement Completed",IF(C191=J197,", 1st to 4th Basement Completed",IF(C191=J198,", Plinth work is process",IF(C191=J199,"","0"))))))))))</f>
        <v/>
      </c>
    </row>
    <row r="188" spans="1:10" ht="32.5" customHeight="1" x14ac:dyDescent="0.35">
      <c r="A188" s="102" t="s">
        <v>90</v>
      </c>
      <c r="B188" s="103"/>
      <c r="C188" s="104" t="str">
        <f ca="1">(IF($C$63=C186,"All work Completed. OC Received.",I186))</f>
        <v>Excavation, Plinth, RCC Slab, Brickwork, Internal Plaster Completed, External Plaster upto 9 Floor Completed</v>
      </c>
      <c r="D188" s="104"/>
      <c r="E188" s="104"/>
      <c r="F188" s="104"/>
      <c r="G188" s="104"/>
      <c r="H188" s="105"/>
      <c r="I188" s="41" t="str">
        <f ca="1">IF(I187&lt;&gt;""," Completed","")</f>
        <v xml:space="preserve"> Completed</v>
      </c>
      <c r="J188" s="42" t="str">
        <f ca="1">IF(J186&lt;&gt;"","Completed","")</f>
        <v>Completed</v>
      </c>
    </row>
    <row r="189" spans="1:10" ht="15.75" customHeight="1" x14ac:dyDescent="0.35">
      <c r="A189" s="106" t="s">
        <v>49</v>
      </c>
      <c r="B189" s="107"/>
      <c r="C189" s="50" t="s">
        <v>141</v>
      </c>
      <c r="D189" s="50" t="s">
        <v>84</v>
      </c>
      <c r="E189" s="107" t="s">
        <v>86</v>
      </c>
      <c r="F189" s="107"/>
      <c r="G189" s="107" t="s">
        <v>85</v>
      </c>
      <c r="H189" s="108"/>
      <c r="I189" s="14" t="s">
        <v>143</v>
      </c>
      <c r="J189" s="26">
        <f ca="1">H187*25%</f>
        <v>4</v>
      </c>
    </row>
    <row r="190" spans="1:10" x14ac:dyDescent="0.35">
      <c r="A190" s="106" t="s">
        <v>130</v>
      </c>
      <c r="B190" s="107"/>
      <c r="C190" s="50">
        <f ca="1">J191</f>
        <v>16</v>
      </c>
      <c r="D190" s="47">
        <f ca="1">((100/H187)*C190)/100</f>
        <v>1</v>
      </c>
      <c r="E190" s="109">
        <f ca="1">(((C191/H187*10)+(40/(D187+F187+H187)*C192)+(7.5/(H187)*C193)+(7.5/(H187)*C194)+(10/H187*C195)+(10/H187*C196)+(5/H187*C197)+(5/H187*C198)+(5/H187*C199))/100)</f>
        <v>0.70625000000000004</v>
      </c>
      <c r="F190" s="110"/>
      <c r="G190" s="109">
        <f ca="1">((((C190/H187)*20)+((C191/H187)*25)+(30/(H187+F187+D187)*C192)+(5/H187*C193)+(5/H187*C194)+(5/H187*C195)+(5/H187*C196)+(0/H187*C197)+(0/H187*C198)+(5/H187*C199))/100)</f>
        <v>0.87812500000000004</v>
      </c>
      <c r="H190" s="115"/>
      <c r="I190" s="14" t="s">
        <v>100</v>
      </c>
      <c r="J190" s="27">
        <f ca="1">H187*50%</f>
        <v>8</v>
      </c>
    </row>
    <row r="191" spans="1:10" x14ac:dyDescent="0.35">
      <c r="A191" s="106" t="s">
        <v>50</v>
      </c>
      <c r="B191" s="107"/>
      <c r="C191" s="49">
        <f ca="1">J199</f>
        <v>16</v>
      </c>
      <c r="D191" s="47">
        <f ca="1">((100/H187)*C191)/100</f>
        <v>1</v>
      </c>
      <c r="E191" s="111"/>
      <c r="F191" s="112"/>
      <c r="G191" s="111"/>
      <c r="H191" s="116"/>
      <c r="I191" s="14" t="s">
        <v>101</v>
      </c>
      <c r="J191" s="27">
        <f ca="1">H187</f>
        <v>16</v>
      </c>
    </row>
    <row r="192" spans="1:10" ht="15.75" customHeight="1" x14ac:dyDescent="0.35">
      <c r="A192" s="106" t="s">
        <v>131</v>
      </c>
      <c r="B192" s="107"/>
      <c r="C192" s="50">
        <v>17</v>
      </c>
      <c r="D192" s="47">
        <f ca="1">((100/(D187+F187+H187))*C192)/100</f>
        <v>1</v>
      </c>
      <c r="E192" s="111"/>
      <c r="F192" s="112"/>
      <c r="G192" s="111"/>
      <c r="H192" s="116"/>
      <c r="I192" s="14" t="s">
        <v>102</v>
      </c>
      <c r="J192" s="28">
        <f ca="1">(IF(B187&gt;1,(H187/(B187+2)),H187/4))</f>
        <v>4</v>
      </c>
    </row>
    <row r="193" spans="1:10" ht="15.75" customHeight="1" x14ac:dyDescent="0.35">
      <c r="A193" s="106" t="s">
        <v>138</v>
      </c>
      <c r="B193" s="107" t="s">
        <v>132</v>
      </c>
      <c r="C193" s="50">
        <v>16</v>
      </c>
      <c r="D193" s="47">
        <f ca="1">((100/H187)*C193)/100</f>
        <v>1</v>
      </c>
      <c r="E193" s="111"/>
      <c r="F193" s="112"/>
      <c r="G193" s="111"/>
      <c r="H193" s="116"/>
      <c r="I193" s="14" t="s">
        <v>103</v>
      </c>
      <c r="J193" s="28">
        <f ca="1">(IF(B187&gt;1,(H187/(B187+2)+J192),H187/4+J192))</f>
        <v>8</v>
      </c>
    </row>
    <row r="194" spans="1:10" ht="15.75" customHeight="1" x14ac:dyDescent="0.35">
      <c r="A194" s="106" t="s">
        <v>139</v>
      </c>
      <c r="B194" s="107" t="s">
        <v>132</v>
      </c>
      <c r="C194" s="50">
        <v>16</v>
      </c>
      <c r="D194" s="47">
        <f ca="1">((100/H187)*C194)/100</f>
        <v>1</v>
      </c>
      <c r="E194" s="111"/>
      <c r="F194" s="112"/>
      <c r="G194" s="111"/>
      <c r="H194" s="116"/>
      <c r="I194" s="14" t="s">
        <v>148</v>
      </c>
      <c r="J194" s="28">
        <f>(IF(B187&gt;1,(H187/(B187+2)+J193),0))</f>
        <v>0</v>
      </c>
    </row>
    <row r="195" spans="1:10" ht="15" customHeight="1" x14ac:dyDescent="0.35">
      <c r="A195" s="106" t="s">
        <v>137</v>
      </c>
      <c r="B195" s="107" t="s">
        <v>134</v>
      </c>
      <c r="C195" s="50">
        <v>9</v>
      </c>
      <c r="D195" s="47">
        <f ca="1">((100/(H187))*C195)/100</f>
        <v>0.5625</v>
      </c>
      <c r="E195" s="111"/>
      <c r="F195" s="112"/>
      <c r="G195" s="111"/>
      <c r="H195" s="116"/>
      <c r="I195" s="14" t="s">
        <v>145</v>
      </c>
      <c r="J195" s="28">
        <f>(IF(B187&gt;2,(H187/(B187+2)+J194),0))</f>
        <v>0</v>
      </c>
    </row>
    <row r="196" spans="1:10" ht="15.75" customHeight="1" x14ac:dyDescent="0.35">
      <c r="A196" s="106" t="s">
        <v>133</v>
      </c>
      <c r="B196" s="107" t="s">
        <v>133</v>
      </c>
      <c r="C196" s="50">
        <v>0</v>
      </c>
      <c r="D196" s="47">
        <f ca="1">((100/H187)*C196)/100</f>
        <v>0</v>
      </c>
      <c r="E196" s="111"/>
      <c r="F196" s="112"/>
      <c r="G196" s="111"/>
      <c r="H196" s="116"/>
      <c r="I196" s="14" t="s">
        <v>146</v>
      </c>
      <c r="J196" s="29">
        <f>(IF(B187&gt;3,(H187/(B187+2)+J195),0))</f>
        <v>0</v>
      </c>
    </row>
    <row r="197" spans="1:10" ht="15.75" customHeight="1" x14ac:dyDescent="0.35">
      <c r="A197" s="106" t="s">
        <v>140</v>
      </c>
      <c r="B197" s="107"/>
      <c r="C197" s="50">
        <v>0</v>
      </c>
      <c r="D197" s="47">
        <f ca="1">((100/H187)*C197)/100</f>
        <v>0</v>
      </c>
      <c r="E197" s="111"/>
      <c r="F197" s="112"/>
      <c r="G197" s="111"/>
      <c r="H197" s="116"/>
      <c r="I197" s="14" t="s">
        <v>147</v>
      </c>
      <c r="J197" s="28">
        <f>(IF(B187&gt;4,(H187/(B187+2)+J196),0))</f>
        <v>0</v>
      </c>
    </row>
    <row r="198" spans="1:10" ht="15.75" customHeight="1" x14ac:dyDescent="0.35">
      <c r="A198" s="106" t="s">
        <v>135</v>
      </c>
      <c r="B198" s="107" t="s">
        <v>135</v>
      </c>
      <c r="C198" s="50">
        <v>0</v>
      </c>
      <c r="D198" s="47">
        <f ca="1">((100/(H187))*C198)/100</f>
        <v>0</v>
      </c>
      <c r="E198" s="111"/>
      <c r="F198" s="112"/>
      <c r="G198" s="111"/>
      <c r="H198" s="116"/>
      <c r="I198" s="14" t="s">
        <v>149</v>
      </c>
      <c r="J198" s="28">
        <f ca="1">(IF(B187=1,(H187/(B187+3)+J193),IF(B187=0,(H187/4+J193),IF(B187&gt;1,0))))</f>
        <v>12</v>
      </c>
    </row>
    <row r="199" spans="1:10" ht="16" thickBot="1" x14ac:dyDescent="0.4">
      <c r="A199" s="150" t="s">
        <v>136</v>
      </c>
      <c r="B199" s="151"/>
      <c r="C199" s="56">
        <v>0</v>
      </c>
      <c r="D199" s="48">
        <f ca="1">((100/(H187))*C199)/100</f>
        <v>0</v>
      </c>
      <c r="E199" s="113"/>
      <c r="F199" s="114"/>
      <c r="G199" s="113"/>
      <c r="H199" s="117"/>
      <c r="I199" s="15" t="s">
        <v>104</v>
      </c>
      <c r="J199" s="30">
        <f ca="1">(IF(B187&gt;1.5,(H187/(B187+2)+J193+MAX(0,J194-J193)+MAX(0,J195-J194)+MAX(0,J196-J195)+MAX(0,J197-J196)+MAX(0,J198-J197)),IF(B187=1,(H187/(B187+3)+J198),IF(B187=0,H187/4+J198))))</f>
        <v>16</v>
      </c>
    </row>
    <row r="200" spans="1:10" ht="15.75" hidden="1" customHeight="1" x14ac:dyDescent="0.35">
      <c r="A200" s="162" t="s">
        <v>142</v>
      </c>
      <c r="B200" s="163"/>
      <c r="C200" s="164" t="s">
        <v>287</v>
      </c>
      <c r="D200" s="165"/>
      <c r="E200" s="165"/>
      <c r="F200" s="165"/>
      <c r="G200" s="165"/>
      <c r="H200" s="166"/>
      <c r="I200" s="57" t="str">
        <f ca="1">IF(D213=100%,"All work Completed. Possession granted to the Building.",IF(D212=100%,"All work Completed, Waiting for OC",I201&amp;""&amp;I202&amp;""&amp;J201&amp;""&amp;J200&amp;" "&amp;J202))</f>
        <v>All work Completed. Possession granted to the Building.</v>
      </c>
      <c r="J200" s="40" t="str">
        <f ca="1">(IF(C206=(D201+F201+H201),"",IF(C206&gt;0,", RCC upto "&amp;C206&amp;" Slab","")))&amp;(IF(C207=H201,"",IF(C207&gt;0,", Brickwork upto "&amp;C207&amp;" Floor","")))&amp;(IF(C208=H201,"",IF(C208&gt;0,", Internal Plaster upto "&amp;C208&amp;" Floor","")))&amp;(IF(C209=H201,"",IF(C209&gt;0,", External Plaster upto "&amp;C209&amp;" Floor","")))&amp;(IF(C210=H201,"",IF(C210&gt;0,", Flooring upto "&amp;C210&amp;" Floor","")))&amp;(IF(C211=H201,"",IF(C211&gt;0,", Painting upto "&amp;C211&amp;" Floor","")))&amp;(IF(C212=H201,"",IF(C212&gt;0,", Finishing upto "&amp;C212&amp;" Floor","")))&amp;(IF(C213=H201,"",IF(C213&gt;0,", Possession upto "&amp;C213&amp;" Floor","")))</f>
        <v/>
      </c>
    </row>
    <row r="201" spans="1:10" hidden="1" x14ac:dyDescent="0.35">
      <c r="A201" s="16" t="s">
        <v>144</v>
      </c>
      <c r="B201" s="75">
        <v>0</v>
      </c>
      <c r="C201" s="75" t="s">
        <v>73</v>
      </c>
      <c r="D201" s="75">
        <v>1</v>
      </c>
      <c r="E201" s="75" t="s">
        <v>72</v>
      </c>
      <c r="F201" s="75">
        <v>0</v>
      </c>
      <c r="G201" s="75" t="s">
        <v>81</v>
      </c>
      <c r="H201" s="17">
        <f ca="1">--TRIM(RIGHT(SUBSTITUTE(LEFT(C200,_xlfn.AGGREGATE(16,6,FIND({0,1,2,3,4,5,6,7,8,9},C200,ROW(INDIRECT("1:"&amp;LEN(C200)))),1))," ",REPT(" ",LEN(C200))),LEN(C200)))</f>
        <v>7</v>
      </c>
      <c r="I201" s="41" t="str">
        <f ca="1">IF(D204=100%,"Excavation","")&amp;IF(D205=100%,", Plinth","")&amp;IF(D206=100%,", RCC Slab","")&amp;IF(D207=100%,", Brickwork","")&amp;IF(D208=100%,", Internal Plaster","")&amp;IF(D209=100%,", External Plaster","")&amp;IF(D210=100%,", Flooring","")&amp;IF(D211=100%,", Painting","")&amp;IF(D212=100%,", Building common Amenities","")</f>
        <v>Excavation, Plinth, RCC Slab, Brickwork, Internal Plaster, External Plaster, Flooring, Painting, Building common Amenities</v>
      </c>
      <c r="J201" s="42" t="str">
        <f ca="1">(IF(C204=0,"Work not yet Started.",IF(D204=25%,"Piling work in process",IF(D204=50%,"Excavation work in process",IF(D204=100%,"","0")))))&amp;(IF(C205=0%,"",IF(C205=J206,", Footing work is process",IF(C205=J207,", Footing work Completed",IF(C205=J208,", 1st Basement Completed",IF(C205=J209,", 1st &amp; 2nd Basement Completed",IF(C205=J210,", 1st to 3rd Basement Completed",IF(C205=J211,", 1st to 4th Basement Completed",IF(C205=J212,", Plinth work is process",IF(C205=J213,"","0"))))))))))</f>
        <v/>
      </c>
    </row>
    <row r="202" spans="1:10" ht="16" hidden="1" thickBot="1" x14ac:dyDescent="0.4">
      <c r="A202" s="102" t="s">
        <v>90</v>
      </c>
      <c r="B202" s="103"/>
      <c r="C202" s="104" t="str">
        <f ca="1">(IF($C$63=C200,"All work Completed. OC Received.",I200))</f>
        <v>All work Completed. Possession granted to the Building.</v>
      </c>
      <c r="D202" s="104"/>
      <c r="E202" s="104"/>
      <c r="F202" s="104"/>
      <c r="G202" s="104"/>
      <c r="H202" s="105"/>
      <c r="I202" s="41" t="str">
        <f ca="1">IF(I201&lt;&gt;""," Completed","")</f>
        <v xml:space="preserve"> Completed</v>
      </c>
      <c r="J202" s="42" t="str">
        <f ca="1">IF(J200&lt;&gt;"","Completed","")</f>
        <v/>
      </c>
    </row>
    <row r="203" spans="1:10" ht="15.75" hidden="1" customHeight="1" x14ac:dyDescent="0.35">
      <c r="A203" s="106" t="s">
        <v>49</v>
      </c>
      <c r="B203" s="107"/>
      <c r="C203" s="73" t="s">
        <v>141</v>
      </c>
      <c r="D203" s="73" t="s">
        <v>84</v>
      </c>
      <c r="E203" s="107" t="s">
        <v>86</v>
      </c>
      <c r="F203" s="107"/>
      <c r="G203" s="107" t="s">
        <v>85</v>
      </c>
      <c r="H203" s="108"/>
      <c r="I203" s="14" t="s">
        <v>143</v>
      </c>
      <c r="J203" s="26">
        <f ca="1">H201*25%</f>
        <v>1.75</v>
      </c>
    </row>
    <row r="204" spans="1:10" hidden="1" x14ac:dyDescent="0.35">
      <c r="A204" s="106" t="s">
        <v>130</v>
      </c>
      <c r="B204" s="107"/>
      <c r="C204" s="73">
        <f ca="1">J205</f>
        <v>7</v>
      </c>
      <c r="D204" s="47">
        <f ca="1">((100/H201)*C204)/100</f>
        <v>1</v>
      </c>
      <c r="E204" s="109">
        <f ca="1">(((C205/H201*10)+(40/(D201+F201+H201)*C206)+(7.5/(H201)*C207)+(7.5/(H201)*C208)+(10/H201*C209)+(10/H201*C210)+(5/H201*C211)+(5/H201*C212)+(5/H201*C213))/100)</f>
        <v>1</v>
      </c>
      <c r="F204" s="110"/>
      <c r="G204" s="109">
        <f ca="1">((((C204/H201)*20)+((C205/H201)*25)+(30/(H201+F201+D201)*C206)+(5/H201*C207)+(5/H201*C208)+(5/H201*C209)+(5/H201*C210)+(0/H201*C211)+(0/H201*C212)+(5/H201*C213))/100)</f>
        <v>1</v>
      </c>
      <c r="H204" s="115"/>
      <c r="I204" s="14" t="s">
        <v>100</v>
      </c>
      <c r="J204" s="27">
        <f ca="1">H201*50%</f>
        <v>3.5</v>
      </c>
    </row>
    <row r="205" spans="1:10" hidden="1" x14ac:dyDescent="0.35">
      <c r="A205" s="106" t="s">
        <v>50</v>
      </c>
      <c r="B205" s="107"/>
      <c r="C205" s="49">
        <f ca="1">J213</f>
        <v>7</v>
      </c>
      <c r="D205" s="47">
        <f ca="1">((100/H201)*C205)/100</f>
        <v>1</v>
      </c>
      <c r="E205" s="111"/>
      <c r="F205" s="112"/>
      <c r="G205" s="111"/>
      <c r="H205" s="116"/>
      <c r="I205" s="14" t="s">
        <v>101</v>
      </c>
      <c r="J205" s="27">
        <f ca="1">H201</f>
        <v>7</v>
      </c>
    </row>
    <row r="206" spans="1:10" ht="15.75" hidden="1" customHeight="1" x14ac:dyDescent="0.35">
      <c r="A206" s="106" t="s">
        <v>131</v>
      </c>
      <c r="B206" s="107"/>
      <c r="C206" s="73">
        <v>8</v>
      </c>
      <c r="D206" s="47">
        <f ca="1">((100/(D201+F201+H201))*C206)/100</f>
        <v>1</v>
      </c>
      <c r="E206" s="111"/>
      <c r="F206" s="112"/>
      <c r="G206" s="111"/>
      <c r="H206" s="116"/>
      <c r="I206" s="14" t="s">
        <v>102</v>
      </c>
      <c r="J206" s="28">
        <f ca="1">(IF(B201&gt;1,(H201/(B201+2)),H201/4))</f>
        <v>1.75</v>
      </c>
    </row>
    <row r="207" spans="1:10" ht="15.75" hidden="1" customHeight="1" x14ac:dyDescent="0.35">
      <c r="A207" s="106" t="s">
        <v>138</v>
      </c>
      <c r="B207" s="107" t="s">
        <v>132</v>
      </c>
      <c r="C207" s="73">
        <v>7</v>
      </c>
      <c r="D207" s="47">
        <f ca="1">((100/H201)*C207)/100</f>
        <v>1</v>
      </c>
      <c r="E207" s="111"/>
      <c r="F207" s="112"/>
      <c r="G207" s="111"/>
      <c r="H207" s="116"/>
      <c r="I207" s="14" t="s">
        <v>103</v>
      </c>
      <c r="J207" s="28">
        <f ca="1">(IF(B201&gt;1,(H201/(B201+2)+J206),H201/4+J206))</f>
        <v>3.5</v>
      </c>
    </row>
    <row r="208" spans="1:10" ht="15.75" hidden="1" customHeight="1" x14ac:dyDescent="0.35">
      <c r="A208" s="106" t="s">
        <v>139</v>
      </c>
      <c r="B208" s="107" t="s">
        <v>132</v>
      </c>
      <c r="C208" s="73">
        <v>7</v>
      </c>
      <c r="D208" s="47">
        <f ca="1">((100/H201)*C208)/100</f>
        <v>1</v>
      </c>
      <c r="E208" s="111"/>
      <c r="F208" s="112"/>
      <c r="G208" s="111"/>
      <c r="H208" s="116"/>
      <c r="I208" s="14" t="s">
        <v>148</v>
      </c>
      <c r="J208" s="28">
        <f>(IF(B201&gt;1,(H201/(B201+2)+J207),0))</f>
        <v>0</v>
      </c>
    </row>
    <row r="209" spans="1:10" ht="15" hidden="1" customHeight="1" x14ac:dyDescent="0.35">
      <c r="A209" s="106" t="s">
        <v>137</v>
      </c>
      <c r="B209" s="107" t="s">
        <v>134</v>
      </c>
      <c r="C209" s="73">
        <v>7</v>
      </c>
      <c r="D209" s="47">
        <f ca="1">((100/(H201))*C209)/100</f>
        <v>1</v>
      </c>
      <c r="E209" s="111"/>
      <c r="F209" s="112"/>
      <c r="G209" s="111"/>
      <c r="H209" s="116"/>
      <c r="I209" s="14" t="s">
        <v>145</v>
      </c>
      <c r="J209" s="28">
        <f>(IF(B201&gt;2,(H201/(B201+2)+J208),0))</f>
        <v>0</v>
      </c>
    </row>
    <row r="210" spans="1:10" ht="15.75" hidden="1" customHeight="1" x14ac:dyDescent="0.35">
      <c r="A210" s="106" t="s">
        <v>133</v>
      </c>
      <c r="B210" s="107" t="s">
        <v>133</v>
      </c>
      <c r="C210" s="73">
        <v>7</v>
      </c>
      <c r="D210" s="47">
        <f ca="1">((100/H201)*C210)/100</f>
        <v>1</v>
      </c>
      <c r="E210" s="111"/>
      <c r="F210" s="112"/>
      <c r="G210" s="111"/>
      <c r="H210" s="116"/>
      <c r="I210" s="14" t="s">
        <v>146</v>
      </c>
      <c r="J210" s="29">
        <f>(IF(B201&gt;3,(H201/(B201+2)+J209),0))</f>
        <v>0</v>
      </c>
    </row>
    <row r="211" spans="1:10" ht="15.75" hidden="1" customHeight="1" x14ac:dyDescent="0.35">
      <c r="A211" s="106" t="s">
        <v>140</v>
      </c>
      <c r="B211" s="107"/>
      <c r="C211" s="79">
        <v>7</v>
      </c>
      <c r="D211" s="47">
        <f ca="1">((100/H201)*C211)/100</f>
        <v>1</v>
      </c>
      <c r="E211" s="111"/>
      <c r="F211" s="112"/>
      <c r="G211" s="111"/>
      <c r="H211" s="116"/>
      <c r="I211" s="14" t="s">
        <v>147</v>
      </c>
      <c r="J211" s="28">
        <f>(IF(B201&gt;4,(H201/(B201+2)+J210),0))</f>
        <v>0</v>
      </c>
    </row>
    <row r="212" spans="1:10" ht="15.75" hidden="1" customHeight="1" x14ac:dyDescent="0.35">
      <c r="A212" s="106" t="s">
        <v>135</v>
      </c>
      <c r="B212" s="107" t="s">
        <v>135</v>
      </c>
      <c r="C212" s="79">
        <v>7</v>
      </c>
      <c r="D212" s="47">
        <f ca="1">((100/(H201))*C212)/100</f>
        <v>1</v>
      </c>
      <c r="E212" s="111"/>
      <c r="F212" s="112"/>
      <c r="G212" s="111"/>
      <c r="H212" s="116"/>
      <c r="I212" s="14" t="s">
        <v>149</v>
      </c>
      <c r="J212" s="28">
        <f ca="1">(IF(B201=1,(H201/(B201+3)+J207),IF(B201=0,(H201/4+J207),IF(B201&gt;1,0))))</f>
        <v>5.25</v>
      </c>
    </row>
    <row r="213" spans="1:10" ht="15.65" hidden="1" customHeight="1" thickBot="1" x14ac:dyDescent="0.4">
      <c r="A213" s="150" t="s">
        <v>136</v>
      </c>
      <c r="B213" s="151"/>
      <c r="C213" s="74">
        <v>7</v>
      </c>
      <c r="D213" s="48">
        <f ca="1">((100/(H201))*C213)/100</f>
        <v>1</v>
      </c>
      <c r="E213" s="113"/>
      <c r="F213" s="114"/>
      <c r="G213" s="113"/>
      <c r="H213" s="117"/>
      <c r="I213" s="15" t="s">
        <v>104</v>
      </c>
      <c r="J213" s="30">
        <f ca="1">(IF(B201&gt;1.5,(H201/(B201+2)+J207+MAX(0,J208-J207)+MAX(0,J209-J208)+MAX(0,J210-J209)+MAX(0,J211-J210)+MAX(0,J212-J211)),IF(B201=1,(H201/(B201+3)+J212),IF(B201=0,H201/4+J212))))</f>
        <v>7</v>
      </c>
    </row>
    <row r="214" spans="1:10" ht="15.75" hidden="1" customHeight="1" x14ac:dyDescent="0.35">
      <c r="A214" s="162" t="s">
        <v>142</v>
      </c>
      <c r="B214" s="163"/>
      <c r="C214" s="164" t="s">
        <v>253</v>
      </c>
      <c r="D214" s="165"/>
      <c r="E214" s="165"/>
      <c r="F214" s="165"/>
      <c r="G214" s="165"/>
      <c r="H214" s="166"/>
      <c r="I214" s="57" t="str">
        <f ca="1">IF(D227=100%,"All work Completed. Possession granted to the Building.",IF(D226=100%,"All work Completed, Waiting for OC",I215&amp;""&amp;I216&amp;""&amp;J215&amp;""&amp;J214&amp;" "&amp;J216))</f>
        <v>Excavation, Plinth, RCC Slab, Brickwork, Internal Plaster Completed, External Plaster upto 6 Floor, Flooring upto 4 Floor, Painting upto 3 Floor Completed</v>
      </c>
      <c r="J214" s="40" t="str">
        <f ca="1">(IF(C220=(D215+F215+H215),"",IF(C220&gt;0,", RCC upto "&amp;C220&amp;" Slab","")))&amp;(IF(C221=H215,"",IF(C221&gt;0,", Brickwork upto "&amp;C221&amp;" Floor","")))&amp;(IF(C222=H215,"",IF(C222&gt;0,", Internal Plaster upto "&amp;C222&amp;" Floor","")))&amp;(IF(C223=H215,"",IF(C223&gt;0,", External Plaster upto "&amp;C223&amp;" Floor","")))&amp;(IF(C224=H215,"",IF(C224&gt;0,", Flooring upto "&amp;C224&amp;" Floor","")))&amp;(IF(C225=H215,"",IF(C225&gt;0,", Painting upto "&amp;C225&amp;" Floor","")))&amp;(IF(C226=H215,"",IF(C226&gt;0,", Finishing upto "&amp;C226&amp;" Floor","")))&amp;(IF(C227=H215,"",IF(C227&gt;0,", Possession upto "&amp;C227&amp;" Floor","")))</f>
        <v>, External Plaster upto 6 Floor, Flooring upto 4 Floor, Painting upto 3 Floor</v>
      </c>
    </row>
    <row r="215" spans="1:10" hidden="1" x14ac:dyDescent="0.35">
      <c r="A215" s="16" t="s">
        <v>144</v>
      </c>
      <c r="B215" s="55">
        <v>0</v>
      </c>
      <c r="C215" s="55" t="s">
        <v>73</v>
      </c>
      <c r="D215" s="55">
        <v>1</v>
      </c>
      <c r="E215" s="55" t="s">
        <v>72</v>
      </c>
      <c r="F215" s="55">
        <v>0</v>
      </c>
      <c r="G215" s="55" t="s">
        <v>81</v>
      </c>
      <c r="H215" s="17">
        <f ca="1">--TRIM(RIGHT(SUBSTITUTE(LEFT(C214,_xlfn.AGGREGATE(16,6,FIND({0,1,2,3,4,5,6,7,8,9},C214,ROW(INDIRECT("1:"&amp;LEN(C214)))),1))," ",REPT(" ",LEN(C214))),LEN(C214)))</f>
        <v>7</v>
      </c>
      <c r="I215" s="41" t="str">
        <f ca="1">IF(D218=100%,"Excavation","")&amp;IF(D219=100%,", Plinth","")&amp;IF(D220=100%,", RCC Slab","")&amp;IF(D221=100%,", Brickwork","")&amp;IF(D222=100%,", Internal Plaster","")&amp;IF(D223=100%,", External Plaster","")&amp;IF(D224=100%,", Flooring","")&amp;IF(D225=100%,", Painting","")&amp;IF(D226=100%,", Building common Amenities","")</f>
        <v>Excavation, Plinth, RCC Slab, Brickwork, Internal Plaster</v>
      </c>
      <c r="J215" s="42" t="str">
        <f ca="1">(IF(C218=0,"Work not yet Started.",IF(D218=25%,"Piling work in process",IF(D218=50%,"Excavation work in process",IF(D218=100%,"","0")))))&amp;(IF(C219=0%,"",IF(C219=J220,", Footing work is process",IF(C219=J221,", Footing work Completed",IF(C219=J222,", 1st Basement Completed",IF(C219=J223,", 1st &amp; 2nd Basement Completed",IF(C219=J224,", 1st to 3rd Basement Completed",IF(C219=J225,", 1st to 4th Basement Completed",IF(C219=J226,", Plinth work is process",IF(C219=J227,"","0"))))))))))</f>
        <v/>
      </c>
    </row>
    <row r="216" spans="1:10" ht="31" hidden="1" customHeight="1" x14ac:dyDescent="0.35">
      <c r="A216" s="102" t="s">
        <v>90</v>
      </c>
      <c r="B216" s="103"/>
      <c r="C216" s="104" t="str">
        <f ca="1">(IF($C$63=C214,"All work Completed. OC Received.",I214))</f>
        <v>Excavation, Plinth, RCC Slab, Brickwork, Internal Plaster Completed, External Plaster upto 6 Floor, Flooring upto 4 Floor, Painting upto 3 Floor Completed</v>
      </c>
      <c r="D216" s="104"/>
      <c r="E216" s="104"/>
      <c r="F216" s="104"/>
      <c r="G216" s="104"/>
      <c r="H216" s="105"/>
      <c r="I216" s="41" t="str">
        <f ca="1">IF(I215&lt;&gt;""," Completed","")</f>
        <v xml:space="preserve"> Completed</v>
      </c>
      <c r="J216" s="42" t="str">
        <f ca="1">IF(J214&lt;&gt;"","Completed","")</f>
        <v>Completed</v>
      </c>
    </row>
    <row r="217" spans="1:10" ht="15.75" hidden="1" customHeight="1" x14ac:dyDescent="0.35">
      <c r="A217" s="106" t="s">
        <v>49</v>
      </c>
      <c r="B217" s="107"/>
      <c r="C217" s="50" t="s">
        <v>141</v>
      </c>
      <c r="D217" s="50" t="s">
        <v>84</v>
      </c>
      <c r="E217" s="107" t="s">
        <v>86</v>
      </c>
      <c r="F217" s="107"/>
      <c r="G217" s="107" t="s">
        <v>85</v>
      </c>
      <c r="H217" s="108"/>
      <c r="I217" s="14" t="s">
        <v>143</v>
      </c>
      <c r="J217" s="26">
        <f ca="1">H215*25%</f>
        <v>1.75</v>
      </c>
    </row>
    <row r="218" spans="1:10" hidden="1" x14ac:dyDescent="0.35">
      <c r="A218" s="106" t="s">
        <v>130</v>
      </c>
      <c r="B218" s="107"/>
      <c r="C218" s="50">
        <f ca="1">J219</f>
        <v>7</v>
      </c>
      <c r="D218" s="47">
        <f ca="1">((100/H215)*C218)/100</f>
        <v>1</v>
      </c>
      <c r="E218" s="109">
        <f ca="1">(((C219/H215*10)+(40/(D215+F215+H215)*C220)+(7.5/(H215)*C221)+(7.5/(H215)*C222)+(10/H215*C223)+(10/H215*C224)+(5/H215*C225)+(5/H215*C226)+(5/H215*C227))/100)</f>
        <v>0.81428571428571417</v>
      </c>
      <c r="F218" s="110"/>
      <c r="G218" s="109">
        <f ca="1">((((C218/H215)*20)+((C219/H215)*25)+(30/(H215+F215+D215)*C220)+(5/H215*C221)+(5/H215*C222)+(5/H215*C223)+(5/H215*C224)+(0/H215*C225)+(0/H215*C226)+(5/H215*C227))/100)</f>
        <v>0.92142857142857149</v>
      </c>
      <c r="H218" s="115"/>
      <c r="I218" s="14" t="s">
        <v>100</v>
      </c>
      <c r="J218" s="27">
        <f ca="1">H215*50%</f>
        <v>3.5</v>
      </c>
    </row>
    <row r="219" spans="1:10" hidden="1" x14ac:dyDescent="0.35">
      <c r="A219" s="106" t="s">
        <v>50</v>
      </c>
      <c r="B219" s="107"/>
      <c r="C219" s="49">
        <f ca="1">J227</f>
        <v>7</v>
      </c>
      <c r="D219" s="47">
        <f ca="1">((100/H215)*C219)/100</f>
        <v>1</v>
      </c>
      <c r="E219" s="111"/>
      <c r="F219" s="112"/>
      <c r="G219" s="111"/>
      <c r="H219" s="116"/>
      <c r="I219" s="14" t="s">
        <v>101</v>
      </c>
      <c r="J219" s="27">
        <f ca="1">H215</f>
        <v>7</v>
      </c>
    </row>
    <row r="220" spans="1:10" ht="15.75" hidden="1" customHeight="1" x14ac:dyDescent="0.35">
      <c r="A220" s="106" t="s">
        <v>131</v>
      </c>
      <c r="B220" s="107"/>
      <c r="C220" s="50">
        <v>8</v>
      </c>
      <c r="D220" s="47">
        <f ca="1">((100/(D215+F215+H215))*C220)/100</f>
        <v>1</v>
      </c>
      <c r="E220" s="111"/>
      <c r="F220" s="112"/>
      <c r="G220" s="111"/>
      <c r="H220" s="116"/>
      <c r="I220" s="14" t="s">
        <v>102</v>
      </c>
      <c r="J220" s="28">
        <f ca="1">(IF(B215&gt;1,(H215/(B215+2)),H215/4))</f>
        <v>1.75</v>
      </c>
    </row>
    <row r="221" spans="1:10" ht="15.75" hidden="1" customHeight="1" x14ac:dyDescent="0.35">
      <c r="A221" s="106" t="s">
        <v>138</v>
      </c>
      <c r="B221" s="107" t="s">
        <v>132</v>
      </c>
      <c r="C221" s="50">
        <v>7</v>
      </c>
      <c r="D221" s="47">
        <f ca="1">((100/H215)*C221)/100</f>
        <v>1</v>
      </c>
      <c r="E221" s="111"/>
      <c r="F221" s="112"/>
      <c r="G221" s="111"/>
      <c r="H221" s="116"/>
      <c r="I221" s="14" t="s">
        <v>103</v>
      </c>
      <c r="J221" s="28">
        <f ca="1">(IF(B215&gt;1,(H215/(B215+2)+J220),H215/4+J220))</f>
        <v>3.5</v>
      </c>
    </row>
    <row r="222" spans="1:10" ht="15.75" hidden="1" customHeight="1" x14ac:dyDescent="0.35">
      <c r="A222" s="106" t="s">
        <v>139</v>
      </c>
      <c r="B222" s="107" t="s">
        <v>132</v>
      </c>
      <c r="C222" s="50">
        <v>7</v>
      </c>
      <c r="D222" s="47">
        <f ca="1">((100/H215)*C222)/100</f>
        <v>1</v>
      </c>
      <c r="E222" s="111"/>
      <c r="F222" s="112"/>
      <c r="G222" s="111"/>
      <c r="H222" s="116"/>
      <c r="I222" s="14" t="s">
        <v>148</v>
      </c>
      <c r="J222" s="28">
        <f>(IF(B215&gt;1,(H215/(B215+2)+J221),0))</f>
        <v>0</v>
      </c>
    </row>
    <row r="223" spans="1:10" ht="15" hidden="1" customHeight="1" x14ac:dyDescent="0.35">
      <c r="A223" s="106" t="s">
        <v>137</v>
      </c>
      <c r="B223" s="107" t="s">
        <v>134</v>
      </c>
      <c r="C223" s="50">
        <v>6</v>
      </c>
      <c r="D223" s="47">
        <f ca="1">((100/(H215))*C223)/100</f>
        <v>0.85714285714285721</v>
      </c>
      <c r="E223" s="111"/>
      <c r="F223" s="112"/>
      <c r="G223" s="111"/>
      <c r="H223" s="116"/>
      <c r="I223" s="14" t="s">
        <v>145</v>
      </c>
      <c r="J223" s="28">
        <f>(IF(B215&gt;2,(H215/(B215+2)+J222),0))</f>
        <v>0</v>
      </c>
    </row>
    <row r="224" spans="1:10" ht="15.75" hidden="1" customHeight="1" x14ac:dyDescent="0.35">
      <c r="A224" s="106" t="s">
        <v>133</v>
      </c>
      <c r="B224" s="107" t="s">
        <v>133</v>
      </c>
      <c r="C224" s="50">
        <v>4</v>
      </c>
      <c r="D224" s="47">
        <f ca="1">((100/H215)*C224)/100</f>
        <v>0.57142857142857151</v>
      </c>
      <c r="E224" s="111"/>
      <c r="F224" s="112"/>
      <c r="G224" s="111"/>
      <c r="H224" s="116"/>
      <c r="I224" s="14" t="s">
        <v>146</v>
      </c>
      <c r="J224" s="29">
        <f>(IF(B215&gt;3,(H215/(B215+2)+J223),0))</f>
        <v>0</v>
      </c>
    </row>
    <row r="225" spans="1:10" ht="15.75" hidden="1" customHeight="1" x14ac:dyDescent="0.35">
      <c r="A225" s="106" t="s">
        <v>140</v>
      </c>
      <c r="B225" s="107"/>
      <c r="C225" s="50">
        <v>3</v>
      </c>
      <c r="D225" s="47">
        <f ca="1">((100/H215)*C225)/100</f>
        <v>0.4285714285714286</v>
      </c>
      <c r="E225" s="111"/>
      <c r="F225" s="112"/>
      <c r="G225" s="111"/>
      <c r="H225" s="116"/>
      <c r="I225" s="14" t="s">
        <v>147</v>
      </c>
      <c r="J225" s="28">
        <f>(IF(B215&gt;4,(H215/(B215+2)+J224),0))</f>
        <v>0</v>
      </c>
    </row>
    <row r="226" spans="1:10" ht="15.75" hidden="1" customHeight="1" x14ac:dyDescent="0.35">
      <c r="A226" s="106" t="s">
        <v>135</v>
      </c>
      <c r="B226" s="107" t="s">
        <v>135</v>
      </c>
      <c r="C226" s="50">
        <v>0</v>
      </c>
      <c r="D226" s="47">
        <f ca="1">((100/(H215))*C226)/100</f>
        <v>0</v>
      </c>
      <c r="E226" s="111"/>
      <c r="F226" s="112"/>
      <c r="G226" s="111"/>
      <c r="H226" s="116"/>
      <c r="I226" s="14" t="s">
        <v>149</v>
      </c>
      <c r="J226" s="28">
        <f ca="1">(IF(B215=1,(H215/(B215+3)+J221),IF(B215=0,(H215/4+J221),IF(B215&gt;1,0))))</f>
        <v>5.25</v>
      </c>
    </row>
    <row r="227" spans="1:10" ht="16" hidden="1" thickBot="1" x14ac:dyDescent="0.4">
      <c r="A227" s="150" t="s">
        <v>136</v>
      </c>
      <c r="B227" s="151"/>
      <c r="C227" s="56">
        <v>0</v>
      </c>
      <c r="D227" s="48">
        <f ca="1">((100/(H215))*C227)/100</f>
        <v>0</v>
      </c>
      <c r="E227" s="113"/>
      <c r="F227" s="114"/>
      <c r="G227" s="113"/>
      <c r="H227" s="117"/>
      <c r="I227" s="15" t="s">
        <v>104</v>
      </c>
      <c r="J227" s="30">
        <f ca="1">(IF(B215&gt;1.5,(H215/(B215+2)+J221+MAX(0,J222-J221)+MAX(0,J223-J222)+MAX(0,J224-J223)+MAX(0,J225-J224)+MAX(0,J226-J225)),IF(B215=1,(H215/(B215+3)+J226),IF(B215=0,H215/4+J226))))</f>
        <v>7</v>
      </c>
    </row>
    <row r="228" spans="1:10" ht="15.75" hidden="1" customHeight="1" x14ac:dyDescent="0.35">
      <c r="A228" s="162" t="s">
        <v>142</v>
      </c>
      <c r="B228" s="163"/>
      <c r="C228" s="164" t="s">
        <v>282</v>
      </c>
      <c r="D228" s="165"/>
      <c r="E228" s="165"/>
      <c r="F228" s="165"/>
      <c r="G228" s="165"/>
      <c r="H228" s="166"/>
      <c r="I228" s="57" t="str">
        <f ca="1">IF(D241=100%,"All work Completed. Possession granted to the Building.",IF(D240=100%,"All work Completed, Waiting for OC",I229&amp;""&amp;I230&amp;""&amp;J229&amp;""&amp;J228&amp;" "&amp;J230))</f>
        <v>Excavation, Plinth, RCC Slab, Brickwork, Internal Plaster, External Plaster Completed, Flooring upto 5 Floor, Painting upto 5 Floor Completed</v>
      </c>
      <c r="J228" s="40" t="str">
        <f ca="1">(IF(C234=(D229+F229+H229),"",IF(C234&gt;0,", RCC upto "&amp;C234&amp;" Slab","")))&amp;(IF(C235=H229,"",IF(C235&gt;0,", Brickwork upto "&amp;C235&amp;" Floor","")))&amp;(IF(C236=H229,"",IF(C236&gt;0,", Internal Plaster upto "&amp;C236&amp;" Floor","")))&amp;(IF(C237=H229,"",IF(C237&gt;0,", External Plaster upto "&amp;C237&amp;" Floor","")))&amp;(IF(C238=H229,"",IF(C238&gt;0,", Flooring upto "&amp;C238&amp;" Floor","")))&amp;(IF(C239=H229,"",IF(C239&gt;0,", Painting upto "&amp;C239&amp;" Floor","")))&amp;(IF(C240=H229,"",IF(C240&gt;0,", Finishing upto "&amp;C240&amp;" Floor","")))&amp;(IF(C241=H229,"",IF(C241&gt;0,", Possession upto "&amp;C241&amp;" Floor","")))</f>
        <v>, Flooring upto 5 Floor, Painting upto 5 Floor</v>
      </c>
    </row>
    <row r="229" spans="1:10" hidden="1" x14ac:dyDescent="0.35">
      <c r="A229" s="16" t="s">
        <v>144</v>
      </c>
      <c r="B229" s="55">
        <v>0</v>
      </c>
      <c r="C229" s="55" t="s">
        <v>73</v>
      </c>
      <c r="D229" s="55">
        <v>1</v>
      </c>
      <c r="E229" s="55" t="s">
        <v>72</v>
      </c>
      <c r="F229" s="55">
        <v>0</v>
      </c>
      <c r="G229" s="55" t="s">
        <v>81</v>
      </c>
      <c r="H229" s="17">
        <f ca="1">--TRIM(RIGHT(SUBSTITUTE(LEFT(C228,_xlfn.AGGREGATE(16,6,FIND({0,1,2,3,4,5,6,7,8,9},C228,ROW(INDIRECT("1:"&amp;LEN(C228)))),1))," ",REPT(" ",LEN(C228))),LEN(C228)))</f>
        <v>7</v>
      </c>
      <c r="I229" s="41" t="str">
        <f ca="1">IF(D232=100%,"Excavation","")&amp;IF(D233=100%,", Plinth","")&amp;IF(D234=100%,", RCC Slab","")&amp;IF(D235=100%,", Brickwork","")&amp;IF(D236=100%,", Internal Plaster","")&amp;IF(D237=100%,", External Plaster","")&amp;IF(D238=100%,", Flooring","")&amp;IF(D239=100%,", Painting","")&amp;IF(D240=100%,", Building common Amenities","")</f>
        <v>Excavation, Plinth, RCC Slab, Brickwork, Internal Plaster, External Plaster</v>
      </c>
      <c r="J229" s="42" t="str">
        <f ca="1">(IF(C232=0,"Work not yet Started.",IF(D232=25%,"Piling work in process",IF(D232=50%,"Excavation work in process",IF(D232=100%,"","0")))))&amp;(IF(C233=0%,"",IF(C233=J234,", Footing work is process",IF(C233=J235,", Footing work Completed",IF(C233=J236,", 1st Basement Completed",IF(C233=J237,", 1st &amp; 2nd Basement Completed",IF(C233=J238,", 1st to 3rd Basement Completed",IF(C233=J239,", 1st to 4th Basement Completed",IF(C233=J240,", Plinth work is process",IF(C233=J241,"","0"))))))))))</f>
        <v/>
      </c>
    </row>
    <row r="230" spans="1:10" ht="33.75" hidden="1" customHeight="1" x14ac:dyDescent="0.35">
      <c r="A230" s="102" t="s">
        <v>90</v>
      </c>
      <c r="B230" s="103"/>
      <c r="C230" s="104" t="str">
        <f ca="1">(IF($C$63=C228,"All work Completed. OC Received.",I228))</f>
        <v>Excavation, Plinth, RCC Slab, Brickwork, Internal Plaster, External Plaster Completed, Flooring upto 5 Floor, Painting upto 5 Floor Completed</v>
      </c>
      <c r="D230" s="104"/>
      <c r="E230" s="104"/>
      <c r="F230" s="104"/>
      <c r="G230" s="104"/>
      <c r="H230" s="105"/>
      <c r="I230" s="41" t="str">
        <f ca="1">IF(I229&lt;&gt;""," Completed","")</f>
        <v xml:space="preserve"> Completed</v>
      </c>
      <c r="J230" s="42" t="str">
        <f ca="1">IF(J228&lt;&gt;"","Completed","")</f>
        <v>Completed</v>
      </c>
    </row>
    <row r="231" spans="1:10" ht="15.75" hidden="1" customHeight="1" x14ac:dyDescent="0.35">
      <c r="A231" s="106" t="s">
        <v>49</v>
      </c>
      <c r="B231" s="107"/>
      <c r="C231" s="50" t="s">
        <v>141</v>
      </c>
      <c r="D231" s="50" t="s">
        <v>84</v>
      </c>
      <c r="E231" s="107" t="s">
        <v>86</v>
      </c>
      <c r="F231" s="107"/>
      <c r="G231" s="107" t="s">
        <v>85</v>
      </c>
      <c r="H231" s="108"/>
      <c r="I231" s="14" t="s">
        <v>143</v>
      </c>
      <c r="J231" s="26">
        <f ca="1">H229*25%</f>
        <v>1.75</v>
      </c>
    </row>
    <row r="232" spans="1:10" hidden="1" x14ac:dyDescent="0.35">
      <c r="A232" s="106" t="s">
        <v>130</v>
      </c>
      <c r="B232" s="107"/>
      <c r="C232" s="50">
        <f ca="1">J233</f>
        <v>7</v>
      </c>
      <c r="D232" s="47">
        <f ca="1">((100/H229)*C232)/100</f>
        <v>1</v>
      </c>
      <c r="E232" s="109">
        <f ca="1">(((C233/H229*10)+(40/(D229+F229+H229)*C234)+(7.5/(H229)*C235)+(7.5/(H229)*C236)+(10/H229*C237)+(10/H229*C238)+(5/H229*C239)+(5/H229*C240)+(5/H229*C241))/100)</f>
        <v>0.8571428571428571</v>
      </c>
      <c r="F232" s="110"/>
      <c r="G232" s="109">
        <f ca="1">((((C232/H229)*20)+((C233/H229)*25)+(30/(H229+F229+D229)*C234)+(5/H229*C235)+(5/H229*C236)+(5/H229*C237)+(5/H229*C238)+(0/H229*C239)+(0/H229*C240)+(5/H229*C241))/100)</f>
        <v>0.93571428571428572</v>
      </c>
      <c r="H232" s="115"/>
      <c r="I232" s="14" t="s">
        <v>100</v>
      </c>
      <c r="J232" s="27">
        <f ca="1">H229*50%</f>
        <v>3.5</v>
      </c>
    </row>
    <row r="233" spans="1:10" hidden="1" x14ac:dyDescent="0.35">
      <c r="A233" s="106" t="s">
        <v>50</v>
      </c>
      <c r="B233" s="107"/>
      <c r="C233" s="49">
        <f ca="1">J241</f>
        <v>7</v>
      </c>
      <c r="D233" s="47">
        <f ca="1">((100/H229)*C233)/100</f>
        <v>1</v>
      </c>
      <c r="E233" s="111"/>
      <c r="F233" s="112"/>
      <c r="G233" s="111"/>
      <c r="H233" s="116"/>
      <c r="I233" s="14" t="s">
        <v>101</v>
      </c>
      <c r="J233" s="27">
        <f ca="1">H229</f>
        <v>7</v>
      </c>
    </row>
    <row r="234" spans="1:10" ht="15.75" hidden="1" customHeight="1" x14ac:dyDescent="0.35">
      <c r="A234" s="106" t="s">
        <v>131</v>
      </c>
      <c r="B234" s="107"/>
      <c r="C234" s="50">
        <v>8</v>
      </c>
      <c r="D234" s="47">
        <f ca="1">((100/(D229+F229+H229))*C234)/100</f>
        <v>1</v>
      </c>
      <c r="E234" s="111"/>
      <c r="F234" s="112"/>
      <c r="G234" s="111"/>
      <c r="H234" s="116"/>
      <c r="I234" s="14" t="s">
        <v>102</v>
      </c>
      <c r="J234" s="28">
        <f ca="1">(IF(B229&gt;1,(H229/(B229+2)),H229/4))</f>
        <v>1.75</v>
      </c>
    </row>
    <row r="235" spans="1:10" ht="15.75" hidden="1" customHeight="1" x14ac:dyDescent="0.35">
      <c r="A235" s="106" t="s">
        <v>138</v>
      </c>
      <c r="B235" s="107" t="s">
        <v>132</v>
      </c>
      <c r="C235" s="50">
        <v>7</v>
      </c>
      <c r="D235" s="47">
        <f ca="1">((100/H229)*C235)/100</f>
        <v>1</v>
      </c>
      <c r="E235" s="111"/>
      <c r="F235" s="112"/>
      <c r="G235" s="111"/>
      <c r="H235" s="116"/>
      <c r="I235" s="14" t="s">
        <v>103</v>
      </c>
      <c r="J235" s="28">
        <f ca="1">(IF(B229&gt;1,(H229/(B229+2)+J234),H229/4+J234))</f>
        <v>3.5</v>
      </c>
    </row>
    <row r="236" spans="1:10" ht="15.75" hidden="1" customHeight="1" x14ac:dyDescent="0.35">
      <c r="A236" s="106" t="s">
        <v>139</v>
      </c>
      <c r="B236" s="107" t="s">
        <v>132</v>
      </c>
      <c r="C236" s="50">
        <v>7</v>
      </c>
      <c r="D236" s="47">
        <f ca="1">((100/H229)*C236)/100</f>
        <v>1</v>
      </c>
      <c r="E236" s="111"/>
      <c r="F236" s="112"/>
      <c r="G236" s="111"/>
      <c r="H236" s="116"/>
      <c r="I236" s="14" t="s">
        <v>148</v>
      </c>
      <c r="J236" s="28">
        <f>(IF(B229&gt;1,(H229/(B229+2)+J235),0))</f>
        <v>0</v>
      </c>
    </row>
    <row r="237" spans="1:10" ht="15" hidden="1" customHeight="1" x14ac:dyDescent="0.35">
      <c r="A237" s="106" t="s">
        <v>137</v>
      </c>
      <c r="B237" s="107" t="s">
        <v>134</v>
      </c>
      <c r="C237" s="50">
        <v>7</v>
      </c>
      <c r="D237" s="47">
        <f ca="1">((100/(H229))*C237)/100</f>
        <v>1</v>
      </c>
      <c r="E237" s="111"/>
      <c r="F237" s="112"/>
      <c r="G237" s="111"/>
      <c r="H237" s="116"/>
      <c r="I237" s="14" t="s">
        <v>145</v>
      </c>
      <c r="J237" s="28">
        <f>(IF(B229&gt;2,(H229/(B229+2)+J236),0))</f>
        <v>0</v>
      </c>
    </row>
    <row r="238" spans="1:10" ht="15.75" hidden="1" customHeight="1" x14ac:dyDescent="0.35">
      <c r="A238" s="106" t="s">
        <v>133</v>
      </c>
      <c r="B238" s="107" t="s">
        <v>133</v>
      </c>
      <c r="C238" s="50">
        <v>5</v>
      </c>
      <c r="D238" s="47">
        <f ca="1">((100/H229)*C238)/100</f>
        <v>0.7142857142857143</v>
      </c>
      <c r="E238" s="111"/>
      <c r="F238" s="112"/>
      <c r="G238" s="111"/>
      <c r="H238" s="116"/>
      <c r="I238" s="14" t="s">
        <v>146</v>
      </c>
      <c r="J238" s="29">
        <f>(IF(B229&gt;3,(H229/(B229+2)+J237),0))</f>
        <v>0</v>
      </c>
    </row>
    <row r="239" spans="1:10" ht="15.75" hidden="1" customHeight="1" x14ac:dyDescent="0.35">
      <c r="A239" s="106" t="s">
        <v>140</v>
      </c>
      <c r="B239" s="107"/>
      <c r="C239" s="50">
        <v>5</v>
      </c>
      <c r="D239" s="47">
        <f ca="1">((100/H229)*C239)/100</f>
        <v>0.7142857142857143</v>
      </c>
      <c r="E239" s="111"/>
      <c r="F239" s="112"/>
      <c r="G239" s="111"/>
      <c r="H239" s="116"/>
      <c r="I239" s="14" t="s">
        <v>147</v>
      </c>
      <c r="J239" s="28">
        <f>(IF(B229&gt;4,(H229/(B229+2)+J238),0))</f>
        <v>0</v>
      </c>
    </row>
    <row r="240" spans="1:10" ht="15.75" hidden="1" customHeight="1" x14ac:dyDescent="0.35">
      <c r="A240" s="106" t="s">
        <v>135</v>
      </c>
      <c r="B240" s="107" t="s">
        <v>135</v>
      </c>
      <c r="C240" s="50">
        <v>0</v>
      </c>
      <c r="D240" s="47">
        <f ca="1">((100/(H229))*C240)/100</f>
        <v>0</v>
      </c>
      <c r="E240" s="111"/>
      <c r="F240" s="112"/>
      <c r="G240" s="111"/>
      <c r="H240" s="116"/>
      <c r="I240" s="14" t="s">
        <v>149</v>
      </c>
      <c r="J240" s="28">
        <f ca="1">(IF(B229=1,(H229/(B229+3)+J235),IF(B229=0,(H229/4+J235),IF(B229&gt;1,0))))</f>
        <v>5.25</v>
      </c>
    </row>
    <row r="241" spans="1:10" ht="16" hidden="1" thickBot="1" x14ac:dyDescent="0.4">
      <c r="A241" s="150" t="s">
        <v>136</v>
      </c>
      <c r="B241" s="151"/>
      <c r="C241" s="56">
        <v>0</v>
      </c>
      <c r="D241" s="48">
        <f ca="1">((100/(H229))*C241)/100</f>
        <v>0</v>
      </c>
      <c r="E241" s="113"/>
      <c r="F241" s="114"/>
      <c r="G241" s="113"/>
      <c r="H241" s="117"/>
      <c r="I241" s="15" t="s">
        <v>104</v>
      </c>
      <c r="J241" s="30">
        <f ca="1">(IF(B229&gt;1.5,(H229/(B229+2)+J235+MAX(0,J236-J235)+MAX(0,J237-J236)+MAX(0,J238-J237)+MAX(0,J239-J238)+MAX(0,J240-J239)),IF(B229=1,(H229/(B229+3)+J240),IF(B229=0,H229/4+J240))))</f>
        <v>7</v>
      </c>
    </row>
    <row r="242" spans="1:10" ht="15.75" hidden="1" customHeight="1" x14ac:dyDescent="0.35">
      <c r="A242" s="162" t="s">
        <v>142</v>
      </c>
      <c r="B242" s="163"/>
      <c r="C242" s="164" t="s">
        <v>254</v>
      </c>
      <c r="D242" s="165"/>
      <c r="E242" s="165"/>
      <c r="F242" s="165"/>
      <c r="G242" s="165"/>
      <c r="H242" s="166"/>
      <c r="I242" s="57" t="str">
        <f ca="1">IF(D255=100%,"All work Completed. Possession granted to the Building.",IF(D254=100%,"All work Completed, Waiting for OC",I243&amp;""&amp;I244&amp;""&amp;J243&amp;""&amp;J242&amp;" "&amp;J244))</f>
        <v>All work Completed. Possession granted to the Building.</v>
      </c>
      <c r="J242" s="40" t="str">
        <f ca="1">(IF(C248=(D243+F243+H243),"",IF(C248&gt;0,", RCC upto "&amp;C248&amp;" Slab","")))&amp;(IF(C249=H243,"",IF(C249&gt;0,", Brickwork upto "&amp;C249&amp;" Floor","")))&amp;(IF(C250=H243,"",IF(C250&gt;0,", Internal Plaster upto "&amp;C250&amp;" Floor","")))&amp;(IF(C251=H243,"",IF(C251&gt;0,", External Plaster upto "&amp;C251&amp;" Floor","")))&amp;(IF(C252=H243,"",IF(C252&gt;0,", Flooring upto "&amp;C252&amp;" Floor","")))&amp;(IF(C253=H243,"",IF(C253&gt;0,", Painting upto "&amp;C253&amp;" Floor","")))&amp;(IF(C254=H243,"",IF(C254&gt;0,", Finishing upto "&amp;C254&amp;" Floor","")))&amp;(IF(C255=H243,"",IF(C255&gt;0,", Possession upto "&amp;C255&amp;" Floor","")))</f>
        <v/>
      </c>
    </row>
    <row r="243" spans="1:10" hidden="1" x14ac:dyDescent="0.35">
      <c r="A243" s="16" t="s">
        <v>144</v>
      </c>
      <c r="B243" s="67">
        <v>0</v>
      </c>
      <c r="C243" s="67" t="s">
        <v>73</v>
      </c>
      <c r="D243" s="67">
        <v>1</v>
      </c>
      <c r="E243" s="67" t="s">
        <v>72</v>
      </c>
      <c r="F243" s="67">
        <v>0</v>
      </c>
      <c r="G243" s="67" t="s">
        <v>81</v>
      </c>
      <c r="H243" s="17">
        <f ca="1">--TRIM(RIGHT(SUBSTITUTE(LEFT(C242,_xlfn.AGGREGATE(16,6,FIND({0,1,2,3,4,5,6,7,8,9},C242,ROW(INDIRECT("1:"&amp;LEN(C242)))),1))," ",REPT(" ",LEN(C242))),LEN(C242)))</f>
        <v>7</v>
      </c>
      <c r="I243" s="41" t="str">
        <f ca="1">IF(D246=100%,"Excavation","")&amp;IF(D247=100%,", Plinth","")&amp;IF(D248=100%,", RCC Slab","")&amp;IF(D249=100%,", Brickwork","")&amp;IF(D250=100%,", Internal Plaster","")&amp;IF(D251=100%,", External Plaster","")&amp;IF(D252=100%,", Flooring","")&amp;IF(D253=100%,", Painting","")&amp;IF(D254=100%,", Building common Amenities","")</f>
        <v>Excavation, Plinth, RCC Slab, Brickwork, Internal Plaster, External Plaster, Flooring, Painting, Building common Amenities</v>
      </c>
      <c r="J243" s="42" t="str">
        <f ca="1">(IF(C246=0,"Work not yet Started.",IF(D246=25%,"Piling work in process",IF(D246=50%,"Excavation work in process",IF(D246=100%,"","0")))))&amp;(IF(C247=0%,"",IF(C247=J248,", Footing work is process",IF(C247=J249,", Footing work Completed",IF(C247=J250,", 1st Basement Completed",IF(C247=J251,", 1st &amp; 2nd Basement Completed",IF(C247=J252,", 1st to 3rd Basement Completed",IF(C247=J253,", 1st to 4th Basement Completed",IF(C247=J254,", Plinth work is process",IF(C247=J255,"","0"))))))))))</f>
        <v/>
      </c>
    </row>
    <row r="244" spans="1:10" ht="30.75" hidden="1" customHeight="1" x14ac:dyDescent="0.35">
      <c r="A244" s="102" t="s">
        <v>90</v>
      </c>
      <c r="B244" s="103"/>
      <c r="C244" s="104" t="str">
        <f ca="1">(IF($C$63=C242,"All work Completed. OC Received.",I242))</f>
        <v>All work Completed. Possession granted to the Building.</v>
      </c>
      <c r="D244" s="104"/>
      <c r="E244" s="104"/>
      <c r="F244" s="104"/>
      <c r="G244" s="104"/>
      <c r="H244" s="105"/>
      <c r="I244" s="41" t="str">
        <f ca="1">IF(I243&lt;&gt;""," Completed","")</f>
        <v xml:space="preserve"> Completed</v>
      </c>
      <c r="J244" s="42" t="str">
        <f ca="1">IF(J242&lt;&gt;"","Completed","")</f>
        <v/>
      </c>
    </row>
    <row r="245" spans="1:10" ht="15.75" hidden="1" customHeight="1" x14ac:dyDescent="0.35">
      <c r="A245" s="106" t="s">
        <v>49</v>
      </c>
      <c r="B245" s="107"/>
      <c r="C245" s="65" t="s">
        <v>141</v>
      </c>
      <c r="D245" s="65" t="s">
        <v>84</v>
      </c>
      <c r="E245" s="107" t="s">
        <v>86</v>
      </c>
      <c r="F245" s="107"/>
      <c r="G245" s="107" t="s">
        <v>85</v>
      </c>
      <c r="H245" s="108"/>
      <c r="I245" s="14" t="s">
        <v>143</v>
      </c>
      <c r="J245" s="26">
        <f ca="1">H243*25%</f>
        <v>1.75</v>
      </c>
    </row>
    <row r="246" spans="1:10" hidden="1" x14ac:dyDescent="0.35">
      <c r="A246" s="106" t="s">
        <v>130</v>
      </c>
      <c r="B246" s="107"/>
      <c r="C246" s="65">
        <f ca="1">J247</f>
        <v>7</v>
      </c>
      <c r="D246" s="47">
        <f ca="1">((100/H243)*C246)/100</f>
        <v>1</v>
      </c>
      <c r="E246" s="109">
        <f ca="1">(((C247/H243*10)+(40/(D243+F243+H243)*C248)+(7.5/(H243)*C249)+(7.5/(H243)*C250)+(10/H243*C251)+(10/H243*C252)+(5/H243*C253)+(5/H243*C254)+(5/H243*C255))/100)</f>
        <v>1</v>
      </c>
      <c r="F246" s="110"/>
      <c r="G246" s="109">
        <f ca="1">((((C246/H243)*20)+((C247/H243)*25)+(30/(H243+F243+D243)*C248)+(5/H243*C249)+(5/H243*C250)+(5/H243*C251)+(5/H243*C252)+(0/H243*C253)+(0/H243*C254)+(5/H243*C255))/100)</f>
        <v>1</v>
      </c>
      <c r="H246" s="115"/>
      <c r="I246" s="14" t="s">
        <v>100</v>
      </c>
      <c r="J246" s="27">
        <f ca="1">H243*50%</f>
        <v>3.5</v>
      </c>
    </row>
    <row r="247" spans="1:10" hidden="1" x14ac:dyDescent="0.35">
      <c r="A247" s="106" t="s">
        <v>50</v>
      </c>
      <c r="B247" s="107"/>
      <c r="C247" s="49">
        <f ca="1">J255</f>
        <v>7</v>
      </c>
      <c r="D247" s="47">
        <f ca="1">((100/H243)*C247)/100</f>
        <v>1</v>
      </c>
      <c r="E247" s="111"/>
      <c r="F247" s="112"/>
      <c r="G247" s="111"/>
      <c r="H247" s="116"/>
      <c r="I247" s="14" t="s">
        <v>101</v>
      </c>
      <c r="J247" s="27">
        <f ca="1">H243</f>
        <v>7</v>
      </c>
    </row>
    <row r="248" spans="1:10" ht="15.75" hidden="1" customHeight="1" x14ac:dyDescent="0.35">
      <c r="A248" s="106" t="s">
        <v>131</v>
      </c>
      <c r="B248" s="107"/>
      <c r="C248" s="65">
        <v>8</v>
      </c>
      <c r="D248" s="47">
        <f ca="1">((100/(D243+F243+H243))*C248)/100</f>
        <v>1</v>
      </c>
      <c r="E248" s="111"/>
      <c r="F248" s="112"/>
      <c r="G248" s="111"/>
      <c r="H248" s="116"/>
      <c r="I248" s="14" t="s">
        <v>102</v>
      </c>
      <c r="J248" s="28">
        <f ca="1">(IF(B243&gt;1,(H243/(B243+2)),H243/4))</f>
        <v>1.75</v>
      </c>
    </row>
    <row r="249" spans="1:10" ht="15.75" hidden="1" customHeight="1" x14ac:dyDescent="0.35">
      <c r="A249" s="106" t="s">
        <v>138</v>
      </c>
      <c r="B249" s="107" t="s">
        <v>132</v>
      </c>
      <c r="C249" s="65">
        <v>7</v>
      </c>
      <c r="D249" s="47">
        <f ca="1">((100/H243)*C249)/100</f>
        <v>1</v>
      </c>
      <c r="E249" s="111"/>
      <c r="F249" s="112"/>
      <c r="G249" s="111"/>
      <c r="H249" s="116"/>
      <c r="I249" s="14" t="s">
        <v>103</v>
      </c>
      <c r="J249" s="28">
        <f ca="1">(IF(B243&gt;1,(H243/(B243+2)+J248),H243/4+J248))</f>
        <v>3.5</v>
      </c>
    </row>
    <row r="250" spans="1:10" ht="15.75" hidden="1" customHeight="1" x14ac:dyDescent="0.35">
      <c r="A250" s="106" t="s">
        <v>139</v>
      </c>
      <c r="B250" s="107" t="s">
        <v>132</v>
      </c>
      <c r="C250" s="65">
        <v>7</v>
      </c>
      <c r="D250" s="47">
        <f ca="1">((100/H243)*C250)/100</f>
        <v>1</v>
      </c>
      <c r="E250" s="111"/>
      <c r="F250" s="112"/>
      <c r="G250" s="111"/>
      <c r="H250" s="116"/>
      <c r="I250" s="14" t="s">
        <v>148</v>
      </c>
      <c r="J250" s="28">
        <f>(IF(B243&gt;1,(H243/(B243+2)+J249),0))</f>
        <v>0</v>
      </c>
    </row>
    <row r="251" spans="1:10" ht="15" hidden="1" customHeight="1" x14ac:dyDescent="0.35">
      <c r="A251" s="106" t="s">
        <v>137</v>
      </c>
      <c r="B251" s="107" t="s">
        <v>134</v>
      </c>
      <c r="C251" s="78">
        <v>7</v>
      </c>
      <c r="D251" s="47">
        <f ca="1">((100/(H243))*C251)/100</f>
        <v>1</v>
      </c>
      <c r="E251" s="111"/>
      <c r="F251" s="112"/>
      <c r="G251" s="111"/>
      <c r="H251" s="116"/>
      <c r="I251" s="14" t="s">
        <v>145</v>
      </c>
      <c r="J251" s="28">
        <f>(IF(B243&gt;2,(H243/(B243+2)+J250),0))</f>
        <v>0</v>
      </c>
    </row>
    <row r="252" spans="1:10" ht="15.75" hidden="1" customHeight="1" x14ac:dyDescent="0.35">
      <c r="A252" s="106" t="s">
        <v>133</v>
      </c>
      <c r="B252" s="107" t="s">
        <v>133</v>
      </c>
      <c r="C252" s="78">
        <v>7</v>
      </c>
      <c r="D252" s="47">
        <f ca="1">((100/H243)*C252)/100</f>
        <v>1</v>
      </c>
      <c r="E252" s="111"/>
      <c r="F252" s="112"/>
      <c r="G252" s="111"/>
      <c r="H252" s="116"/>
      <c r="I252" s="14" t="s">
        <v>146</v>
      </c>
      <c r="J252" s="29">
        <f>(IF(B243&gt;3,(H243/(B243+2)+J251),0))</f>
        <v>0</v>
      </c>
    </row>
    <row r="253" spans="1:10" ht="15.75" hidden="1" customHeight="1" x14ac:dyDescent="0.35">
      <c r="A253" s="106" t="s">
        <v>140</v>
      </c>
      <c r="B253" s="107"/>
      <c r="C253" s="79">
        <v>7</v>
      </c>
      <c r="D253" s="47">
        <f ca="1">((100/H243)*C253)/100</f>
        <v>1</v>
      </c>
      <c r="E253" s="111"/>
      <c r="F253" s="112"/>
      <c r="G253" s="111"/>
      <c r="H253" s="116"/>
      <c r="I253" s="14" t="s">
        <v>147</v>
      </c>
      <c r="J253" s="28">
        <f>(IF(B243&gt;4,(H243/(B243+2)+J252),0))</f>
        <v>0</v>
      </c>
    </row>
    <row r="254" spans="1:10" ht="15.75" hidden="1" customHeight="1" x14ac:dyDescent="0.35">
      <c r="A254" s="106" t="s">
        <v>135</v>
      </c>
      <c r="B254" s="107" t="s">
        <v>135</v>
      </c>
      <c r="C254" s="79">
        <v>7</v>
      </c>
      <c r="D254" s="47">
        <f ca="1">((100/(H243))*C254)/100</f>
        <v>1</v>
      </c>
      <c r="E254" s="111"/>
      <c r="F254" s="112"/>
      <c r="G254" s="111"/>
      <c r="H254" s="116"/>
      <c r="I254" s="14" t="s">
        <v>149</v>
      </c>
      <c r="J254" s="28">
        <f ca="1">(IF(B243=1,(H243/(B243+3)+J249),IF(B243=0,(H243/4+J249),IF(B243&gt;1,0))))</f>
        <v>5.25</v>
      </c>
    </row>
    <row r="255" spans="1:10" ht="16" hidden="1" thickBot="1" x14ac:dyDescent="0.4">
      <c r="A255" s="150" t="s">
        <v>136</v>
      </c>
      <c r="B255" s="151"/>
      <c r="C255" s="66">
        <v>7</v>
      </c>
      <c r="D255" s="48">
        <f ca="1">((100/(H243))*C255)/100</f>
        <v>1</v>
      </c>
      <c r="E255" s="113"/>
      <c r="F255" s="114"/>
      <c r="G255" s="113"/>
      <c r="H255" s="117"/>
      <c r="I255" s="15" t="s">
        <v>104</v>
      </c>
      <c r="J255" s="30">
        <f ca="1">(IF(B243&gt;1.5,(H243/(B243+2)+J249+MAX(0,J250-J249)+MAX(0,J251-J250)+MAX(0,J252-J251)+MAX(0,J253-J252)+MAX(0,J254-J253)),IF(B243=1,(H243/(B243+3)+J254),IF(B243=0,H243/4+J254))))</f>
        <v>7</v>
      </c>
    </row>
    <row r="256" spans="1:10" ht="31" hidden="1" customHeight="1" thickBot="1" x14ac:dyDescent="0.4">
      <c r="A256" s="149" t="s">
        <v>86</v>
      </c>
      <c r="B256" s="97"/>
      <c r="C256" s="95">
        <v>1</v>
      </c>
      <c r="D256" s="96"/>
      <c r="E256" s="97" t="s">
        <v>85</v>
      </c>
      <c r="F256" s="98"/>
      <c r="G256" s="95">
        <v>1</v>
      </c>
      <c r="H256" s="99"/>
      <c r="I256" s="14"/>
      <c r="J256" s="26"/>
    </row>
    <row r="257" spans="1:10" ht="15.75" customHeight="1" x14ac:dyDescent="0.35">
      <c r="A257" s="152" t="s">
        <v>142</v>
      </c>
      <c r="B257" s="153"/>
      <c r="C257" s="154" t="s">
        <v>244</v>
      </c>
      <c r="D257" s="155"/>
      <c r="E257" s="155"/>
      <c r="F257" s="155"/>
      <c r="G257" s="155"/>
      <c r="H257" s="156"/>
      <c r="I257" s="57" t="str">
        <f ca="1">IF(D271=100%,"All work Completed. Possession granted to the Building.",IF(D270=100%,"All work Completed, Waiting for OC",I258&amp;""&amp;I259&amp;""&amp;J258&amp;""&amp;J257&amp;" "&amp;J259))</f>
        <v>All work Completed. Possession granted to the Building.</v>
      </c>
      <c r="J257" s="40" t="str">
        <f ca="1">(IF(C264=(D258+F258+H258),"",IF(C264&gt;0,", RCC upto "&amp;C264&amp;" Slab","")))&amp;(IF(C265=H258,"",IF(C265&gt;0,", Brickwork upto "&amp;C265&amp;" Floor","")))&amp;(IF(C266=H258,"",IF(C266&gt;0,", Internal Plaster upto "&amp;C266&amp;" Floor","")))&amp;(IF(C267=H258,"",IF(C267&gt;0,", External Plaster upto "&amp;C267&amp;" Floor","")))&amp;(IF(C268=H258,"",IF(C268&gt;0,", Flooring upto "&amp;C268&amp;" Floor","")))&amp;(IF(C269=H258,"",IF(C269&gt;0,", Painting upto "&amp;C269&amp;" Floor","")))&amp;(IF(C270=H258,"",IF(C270&gt;0,", Finishing upto "&amp;C270&amp;" Floor","")))&amp;(IF(C271=H258,"",IF(C271&gt;0,", Possession upto "&amp;C271&amp;" Floor","")))</f>
        <v/>
      </c>
    </row>
    <row r="258" spans="1:10" x14ac:dyDescent="0.35">
      <c r="A258" s="16" t="s">
        <v>144</v>
      </c>
      <c r="B258" s="55">
        <v>0</v>
      </c>
      <c r="C258" s="55" t="s">
        <v>73</v>
      </c>
      <c r="D258" s="55">
        <v>1</v>
      </c>
      <c r="E258" s="55" t="s">
        <v>72</v>
      </c>
      <c r="F258" s="55">
        <v>0</v>
      </c>
      <c r="G258" s="55" t="s">
        <v>81</v>
      </c>
      <c r="H258" s="17">
        <f ca="1">--TRIM(RIGHT(SUBSTITUTE(LEFT(C257,_xlfn.AGGREGATE(16,6,FIND({0,1,2,3,4,5,6,7,8,9},C257,ROW(INDIRECT("1:"&amp;LEN(C257)))),1))," ",REPT(" ",LEN(C257))),LEN(C257)))</f>
        <v>2</v>
      </c>
      <c r="I258" s="41" t="str">
        <f ca="1">IF(D262=100%,"Excavation","")&amp;IF(D263=100%,", Plinth","")&amp;IF(D264=100%,", RCC Slab","")&amp;IF(D265=100%,", Brickwork","")&amp;IF(D266=100%,", Internal Plaster","")&amp;IF(D267=100%,", External Plaster","")&amp;IF(D268=100%,", Flooring","")&amp;IF(D269=100%,", Painting","")&amp;IF(D270=100%,", Building common Amenities","")</f>
        <v>Excavation, Plinth, RCC Slab, Brickwork, Internal Plaster, External Plaster, Flooring, Painting, Building common Amenities</v>
      </c>
      <c r="J258" s="42" t="str">
        <f ca="1">(IF(C262=0,"Work not yet Started.",IF(D262=25%,"Piling work in process",IF(D262=50%,"Excavation work in process",IF(D262=100%,"","0")))))&amp;(IF(C263=0%,"",IF(C263=J264,", Footing work is process",IF(C263=J265,", Footing work Completed",IF(C263=J266,", 1st Basement Completed",IF(C263=J267,", 1st &amp; 2nd Basement Completed",IF(C263=J268,", 1st to 3rd Basement Completed",IF(C263=J269,", 1st to 4th Basement Completed",IF(C263=J270,", Plinth work is process",IF(C263=J271,"","0"))))))))))</f>
        <v/>
      </c>
    </row>
    <row r="259" spans="1:10" ht="16" thickBot="1" x14ac:dyDescent="0.4">
      <c r="A259" s="145" t="s">
        <v>90</v>
      </c>
      <c r="B259" s="146"/>
      <c r="C259" s="147" t="s">
        <v>261</v>
      </c>
      <c r="D259" s="147"/>
      <c r="E259" s="147"/>
      <c r="F259" s="147"/>
      <c r="G259" s="147"/>
      <c r="H259" s="148"/>
      <c r="I259" s="41" t="str">
        <f ca="1">IF(I258&lt;&gt;""," Completed","")</f>
        <v xml:space="preserve"> Completed</v>
      </c>
      <c r="J259" s="42" t="str">
        <f ca="1">IF(J257&lt;&gt;"","Completed","")</f>
        <v/>
      </c>
    </row>
    <row r="260" spans="1:10" ht="31" customHeight="1" thickBot="1" x14ac:dyDescent="0.4">
      <c r="A260" s="149" t="s">
        <v>86</v>
      </c>
      <c r="B260" s="97"/>
      <c r="C260" s="95">
        <v>1</v>
      </c>
      <c r="D260" s="96"/>
      <c r="E260" s="97" t="s">
        <v>85</v>
      </c>
      <c r="F260" s="98"/>
      <c r="G260" s="95">
        <v>1</v>
      </c>
      <c r="H260" s="99"/>
      <c r="I260" s="14"/>
      <c r="J260" s="26"/>
    </row>
    <row r="261" spans="1:10" ht="15.75" hidden="1" customHeight="1" x14ac:dyDescent="0.35">
      <c r="A261" s="131" t="s">
        <v>49</v>
      </c>
      <c r="B261" s="132"/>
      <c r="C261" s="76" t="s">
        <v>141</v>
      </c>
      <c r="D261" s="76" t="s">
        <v>84</v>
      </c>
      <c r="E261" s="132" t="s">
        <v>86</v>
      </c>
      <c r="F261" s="132"/>
      <c r="G261" s="132" t="s">
        <v>85</v>
      </c>
      <c r="H261" s="133"/>
      <c r="I261" s="14" t="s">
        <v>143</v>
      </c>
      <c r="J261" s="26">
        <f ca="1">H258*25%</f>
        <v>0.5</v>
      </c>
    </row>
    <row r="262" spans="1:10" hidden="1" x14ac:dyDescent="0.35">
      <c r="A262" s="106" t="s">
        <v>130</v>
      </c>
      <c r="B262" s="107"/>
      <c r="C262" s="50">
        <f ca="1">J263</f>
        <v>2</v>
      </c>
      <c r="D262" s="47">
        <f ca="1">((100/H258)*C262)/100</f>
        <v>1</v>
      </c>
      <c r="E262" s="109">
        <f ca="1">(((C263/H258*10)+(40/(D258+F258+H258)*C264)+(7.5/(H258)*C265)+(7.5/(H258)*C266)+(10/H258*C267)+(10/H258*C268)+(5/H258*C269)+(5/H258*C270)+(5/H258*C271))/100)</f>
        <v>1</v>
      </c>
      <c r="F262" s="110"/>
      <c r="G262" s="109">
        <f ca="1">((((C262/H258)*20)+((C263/H258)*25)+(30/(H258+F258+D258)*C264)+(5/H258*C265)+(5/H258*C266)+(5/H258*C267)+(5/H258*C268)+(0/H258*C269)+(0/H258*C270)+(5/H258*C271))/100)</f>
        <v>1</v>
      </c>
      <c r="H262" s="115"/>
      <c r="I262" s="14" t="s">
        <v>100</v>
      </c>
      <c r="J262" s="27">
        <f ca="1">H258*50%</f>
        <v>1</v>
      </c>
    </row>
    <row r="263" spans="1:10" hidden="1" x14ac:dyDescent="0.35">
      <c r="A263" s="106" t="s">
        <v>50</v>
      </c>
      <c r="B263" s="107"/>
      <c r="C263" s="50">
        <f ca="1">J271</f>
        <v>2</v>
      </c>
      <c r="D263" s="47">
        <f ca="1">((100/H258)*C263)/100</f>
        <v>1</v>
      </c>
      <c r="E263" s="111"/>
      <c r="F263" s="112"/>
      <c r="G263" s="111"/>
      <c r="H263" s="116"/>
      <c r="I263" s="14" t="s">
        <v>101</v>
      </c>
      <c r="J263" s="27">
        <f ca="1">H258</f>
        <v>2</v>
      </c>
    </row>
    <row r="264" spans="1:10" ht="15.75" hidden="1" customHeight="1" x14ac:dyDescent="0.35">
      <c r="A264" s="106" t="s">
        <v>131</v>
      </c>
      <c r="B264" s="107"/>
      <c r="C264" s="50">
        <v>3</v>
      </c>
      <c r="D264" s="47">
        <f ca="1">((100/(D258+F258+H258))*C264)/100</f>
        <v>1</v>
      </c>
      <c r="E264" s="111"/>
      <c r="F264" s="112"/>
      <c r="G264" s="111"/>
      <c r="H264" s="116"/>
      <c r="I264" s="14" t="s">
        <v>102</v>
      </c>
      <c r="J264" s="28">
        <f ca="1">(IF(B258&gt;1,(H258/(B258+2)),H258/4))</f>
        <v>0.5</v>
      </c>
    </row>
    <row r="265" spans="1:10" ht="15.75" hidden="1" customHeight="1" x14ac:dyDescent="0.35">
      <c r="A265" s="106" t="s">
        <v>138</v>
      </c>
      <c r="B265" s="107" t="s">
        <v>132</v>
      </c>
      <c r="C265" s="50">
        <v>2</v>
      </c>
      <c r="D265" s="47">
        <f ca="1">((100/H258)*C265)/100</f>
        <v>1</v>
      </c>
      <c r="E265" s="111"/>
      <c r="F265" s="112"/>
      <c r="G265" s="111"/>
      <c r="H265" s="116"/>
      <c r="I265" s="14" t="s">
        <v>103</v>
      </c>
      <c r="J265" s="28">
        <f ca="1">(IF(B258&gt;1,(H258/(B258+2)+J264),H258/4+J264))</f>
        <v>1</v>
      </c>
    </row>
    <row r="266" spans="1:10" ht="15.75" hidden="1" customHeight="1" x14ac:dyDescent="0.35">
      <c r="A266" s="106" t="s">
        <v>139</v>
      </c>
      <c r="B266" s="107" t="s">
        <v>132</v>
      </c>
      <c r="C266" s="50">
        <v>2</v>
      </c>
      <c r="D266" s="47">
        <f ca="1">((100/H258)*C266)/100</f>
        <v>1</v>
      </c>
      <c r="E266" s="111"/>
      <c r="F266" s="112"/>
      <c r="G266" s="111"/>
      <c r="H266" s="116"/>
      <c r="I266" s="14" t="s">
        <v>148</v>
      </c>
      <c r="J266" s="28">
        <f>(IF(B258&gt;1,(H258/(B258+2)+J265),0))</f>
        <v>0</v>
      </c>
    </row>
    <row r="267" spans="1:10" ht="15" hidden="1" customHeight="1" x14ac:dyDescent="0.35">
      <c r="A267" s="106" t="s">
        <v>137</v>
      </c>
      <c r="B267" s="107" t="s">
        <v>134</v>
      </c>
      <c r="C267" s="50">
        <v>2</v>
      </c>
      <c r="D267" s="47">
        <f ca="1">((100/(H258))*C267)/100</f>
        <v>1</v>
      </c>
      <c r="E267" s="111"/>
      <c r="F267" s="112"/>
      <c r="G267" s="111"/>
      <c r="H267" s="116"/>
      <c r="I267" s="14" t="s">
        <v>145</v>
      </c>
      <c r="J267" s="28">
        <f>(IF(B258&gt;2,(H258/(B258+2)+J266),0))</f>
        <v>0</v>
      </c>
    </row>
    <row r="268" spans="1:10" ht="15.75" hidden="1" customHeight="1" x14ac:dyDescent="0.35">
      <c r="A268" s="106" t="s">
        <v>133</v>
      </c>
      <c r="B268" s="107" t="s">
        <v>133</v>
      </c>
      <c r="C268" s="50">
        <v>2</v>
      </c>
      <c r="D268" s="47">
        <f ca="1">((100/H258)*C268)/100</f>
        <v>1</v>
      </c>
      <c r="E268" s="111"/>
      <c r="F268" s="112"/>
      <c r="G268" s="111"/>
      <c r="H268" s="116"/>
      <c r="I268" s="14" t="s">
        <v>146</v>
      </c>
      <c r="J268" s="29">
        <f>(IF(B258&gt;3,(H258/(B258+2)+J267),0))</f>
        <v>0</v>
      </c>
    </row>
    <row r="269" spans="1:10" ht="15.75" hidden="1" customHeight="1" x14ac:dyDescent="0.35">
      <c r="A269" s="106" t="s">
        <v>140</v>
      </c>
      <c r="B269" s="107"/>
      <c r="C269" s="50">
        <v>2</v>
      </c>
      <c r="D269" s="47">
        <f ca="1">((100/H258)*C269)/100</f>
        <v>1</v>
      </c>
      <c r="E269" s="111"/>
      <c r="F269" s="112"/>
      <c r="G269" s="111"/>
      <c r="H269" s="116"/>
      <c r="I269" s="14" t="s">
        <v>147</v>
      </c>
      <c r="J269" s="28">
        <f>(IF(B258&gt;4,(H258/(B258+2)+J268),0))</f>
        <v>0</v>
      </c>
    </row>
    <row r="270" spans="1:10" ht="15.75" hidden="1" customHeight="1" x14ac:dyDescent="0.35">
      <c r="A270" s="106" t="s">
        <v>135</v>
      </c>
      <c r="B270" s="107" t="s">
        <v>135</v>
      </c>
      <c r="C270" s="50">
        <v>2</v>
      </c>
      <c r="D270" s="47">
        <f ca="1">((100/(H258))*C270)/100</f>
        <v>1</v>
      </c>
      <c r="E270" s="111"/>
      <c r="F270" s="112"/>
      <c r="G270" s="111"/>
      <c r="H270" s="116"/>
      <c r="I270" s="14" t="s">
        <v>149</v>
      </c>
      <c r="J270" s="28">
        <f ca="1">(IF(B258=1,(H258/(B258+3)+J265),IF(B258=0,(H258/4+J265),IF(B258&gt;1,0))))</f>
        <v>1.5</v>
      </c>
    </row>
    <row r="271" spans="1:10" ht="16" hidden="1" thickBot="1" x14ac:dyDescent="0.4">
      <c r="A271" s="150" t="s">
        <v>136</v>
      </c>
      <c r="B271" s="151"/>
      <c r="C271" s="56">
        <v>2</v>
      </c>
      <c r="D271" s="48">
        <f ca="1">((100/(H258))*C271)/100</f>
        <v>1</v>
      </c>
      <c r="E271" s="113"/>
      <c r="F271" s="114"/>
      <c r="G271" s="113"/>
      <c r="H271" s="117"/>
      <c r="I271" s="15" t="s">
        <v>104</v>
      </c>
      <c r="J271" s="30">
        <f ca="1">(IF(B258&gt;1.5,(H258/(B258+2)+J265+MAX(0,J266-J265)+MAX(0,J267-J266)+MAX(0,J268-J267)+MAX(0,J269-J268)+MAX(0,J270-J269)),IF(B258=1,(H258/(B258+3)+J270),IF(B258=0,H258/4+J270))))</f>
        <v>2</v>
      </c>
    </row>
    <row r="272" spans="1:10" ht="15.75" hidden="1" customHeight="1" x14ac:dyDescent="0.35">
      <c r="A272" s="152" t="s">
        <v>142</v>
      </c>
      <c r="B272" s="153"/>
      <c r="C272" s="154" t="s">
        <v>226</v>
      </c>
      <c r="D272" s="155"/>
      <c r="E272" s="155"/>
      <c r="F272" s="155"/>
      <c r="G272" s="155"/>
      <c r="H272" s="156"/>
      <c r="I272" s="57" t="str">
        <f ca="1">IF(D285=100%,"All work Completed. Possession granted to the Building.",IF(D284=100%,"All work Completed, Waiting for OC",I273&amp;""&amp;I274&amp;""&amp;J273&amp;""&amp;J272&amp;" "&amp;J274))</f>
        <v>Excavation, Plinth, RCC Slab Completed, Brickwork upto 0.5 Floor Completed</v>
      </c>
      <c r="J272" s="40" t="str">
        <f ca="1">(IF(C278=(D273+F273+H273),"",IF(C278&gt;0,", RCC upto "&amp;C278&amp;" Slab","")))&amp;(IF(C279=H273,"",IF(C279&gt;0,", Brickwork upto "&amp;C279&amp;" Floor","")))&amp;(IF(C280=H273,"",IF(C280&gt;0,", Internal Plaster upto "&amp;C280&amp;" Floor","")))&amp;(IF(C281=H273,"",IF(C281&gt;0,", External Plaster upto "&amp;C281&amp;" Floor","")))&amp;(IF(C282=H273,"",IF(C282&gt;0,", Flooring upto "&amp;C282&amp;" Floor","")))&amp;(IF(C283=H273,"",IF(C283&gt;0,", Painting upto "&amp;C283&amp;" Floor","")))&amp;(IF(C284=H273,"",IF(C284&gt;0,", Finishing upto "&amp;C284&amp;" Floor","")))&amp;(IF(C285=H273,"",IF(C285&gt;0,", Possession upto "&amp;C285&amp;" Floor","")))</f>
        <v>, Brickwork upto 0.5 Floor</v>
      </c>
    </row>
    <row r="273" spans="1:13" hidden="1" x14ac:dyDescent="0.35">
      <c r="A273" s="16" t="s">
        <v>144</v>
      </c>
      <c r="B273" s="55">
        <v>0</v>
      </c>
      <c r="C273" s="55" t="s">
        <v>73</v>
      </c>
      <c r="D273" s="55">
        <v>1</v>
      </c>
      <c r="E273" s="55" t="s">
        <v>72</v>
      </c>
      <c r="F273" s="55">
        <v>0</v>
      </c>
      <c r="G273" s="55" t="s">
        <v>81</v>
      </c>
      <c r="H273" s="17">
        <f ca="1">--TRIM(RIGHT(SUBSTITUTE(LEFT(C272,_xlfn.AGGREGATE(16,6,FIND({0,1,2,3,4,5,6,7,8,9},C272,ROW(INDIRECT("1:"&amp;LEN(C272)))),1))," ",REPT(" ",LEN(C272))),LEN(C272)))</f>
        <v>2</v>
      </c>
      <c r="I273" s="41" t="str">
        <f ca="1">IF(D276=100%,"Excavation","")&amp;IF(D277=100%,", Plinth","")&amp;IF(D278=100%,", RCC Slab","")&amp;IF(D279=100%,", Brickwork","")&amp;IF(D280=100%,", Internal Plaster","")&amp;IF(D281=100%,", External Plaster","")&amp;IF(D282=100%,", Flooring","")&amp;IF(D283=100%,", Painting","")&amp;IF(D284=100%,", Building common Amenities","")</f>
        <v>Excavation, Plinth, RCC Slab</v>
      </c>
      <c r="J273" s="42" t="str">
        <f ca="1">(IF(C276=0,"Work not yet Started.",IF(D276=25%,"Piling work in process",IF(D276=50%,"Excavation work in process",IF(D276=100%,"","0")))))&amp;(IF(C277=0%,"",IF(C277=J278,", Footing work is process",IF(C277=J279,", Footing work Completed",IF(C277=J280,", 1st Basement Completed",IF(C277=J281,", 1st &amp; 2nd Basement Completed",IF(C277=J282,", 1st to 3rd Basement Completed",IF(C277=J283,", 1st to 4th Basement Completed",IF(C277=J284,", Plinth work is process",IF(C277=J285,"","0"))))))))))</f>
        <v/>
      </c>
    </row>
    <row r="274" spans="1:13" ht="30.75" hidden="1" customHeight="1" x14ac:dyDescent="0.35">
      <c r="A274" s="102" t="s">
        <v>90</v>
      </c>
      <c r="B274" s="103"/>
      <c r="C274" s="104" t="str">
        <f ca="1">(IF($C$63=C272,"All work Completed. OC Received.",I272))</f>
        <v>Excavation, Plinth, RCC Slab Completed, Brickwork upto 0.5 Floor Completed</v>
      </c>
      <c r="D274" s="104"/>
      <c r="E274" s="104"/>
      <c r="F274" s="104"/>
      <c r="G274" s="104"/>
      <c r="H274" s="105"/>
      <c r="I274" s="41" t="str">
        <f ca="1">IF(I273&lt;&gt;""," Completed","")</f>
        <v xml:space="preserve"> Completed</v>
      </c>
      <c r="J274" s="42" t="str">
        <f ca="1">IF(J272&lt;&gt;"","Completed","")</f>
        <v>Completed</v>
      </c>
    </row>
    <row r="275" spans="1:13" ht="15.75" hidden="1" customHeight="1" x14ac:dyDescent="0.35">
      <c r="A275" s="106" t="s">
        <v>49</v>
      </c>
      <c r="B275" s="107"/>
      <c r="C275" s="50" t="s">
        <v>141</v>
      </c>
      <c r="D275" s="50" t="s">
        <v>84</v>
      </c>
      <c r="E275" s="107" t="s">
        <v>86</v>
      </c>
      <c r="F275" s="107"/>
      <c r="G275" s="107" t="s">
        <v>85</v>
      </c>
      <c r="H275" s="108"/>
      <c r="I275" s="14" t="s">
        <v>143</v>
      </c>
      <c r="J275" s="26">
        <f ca="1">H273*25%</f>
        <v>0.5</v>
      </c>
    </row>
    <row r="276" spans="1:13" hidden="1" x14ac:dyDescent="0.35">
      <c r="A276" s="106" t="s">
        <v>130</v>
      </c>
      <c r="B276" s="107"/>
      <c r="C276" s="50">
        <f ca="1">J277</f>
        <v>2</v>
      </c>
      <c r="D276" s="47">
        <f ca="1">((100/H273)*C276)/100</f>
        <v>1</v>
      </c>
      <c r="E276" s="109">
        <f ca="1">(((C277/H273*10)+(40/(D273+F273+H273)*C278)+(7.5/(H273)*C279)+(7.5/(H273)*C280)+(10/H273*C281)+(10/H273*C282)+(5/H273*C283)+(5/H273*C284)+(5/H273*C285))/100)</f>
        <v>0.51875000000000004</v>
      </c>
      <c r="F276" s="110"/>
      <c r="G276" s="109">
        <f ca="1">((((C276/H273)*20)+((C277/H273)*25)+(30/(H273+F273+D273)*C278)+(5/H273*C279)+(5/H273*C280)+(5/H273*C281)+(5/H273*C282)+(0/H273*C283)+(0/H273*C284)+(5/H273*C285))/100)</f>
        <v>0.76249999999999996</v>
      </c>
      <c r="H276" s="115"/>
      <c r="I276" s="14" t="s">
        <v>100</v>
      </c>
      <c r="J276" s="27">
        <f ca="1">H273*50%</f>
        <v>1</v>
      </c>
    </row>
    <row r="277" spans="1:13" hidden="1" x14ac:dyDescent="0.35">
      <c r="A277" s="106" t="s">
        <v>50</v>
      </c>
      <c r="B277" s="107"/>
      <c r="C277" s="50">
        <f ca="1">J285</f>
        <v>2</v>
      </c>
      <c r="D277" s="47">
        <f ca="1">((100/H273)*C277)/100</f>
        <v>1</v>
      </c>
      <c r="E277" s="111"/>
      <c r="F277" s="112"/>
      <c r="G277" s="111"/>
      <c r="H277" s="116"/>
      <c r="I277" s="14" t="s">
        <v>101</v>
      </c>
      <c r="J277" s="27">
        <f ca="1">H273</f>
        <v>2</v>
      </c>
    </row>
    <row r="278" spans="1:13" ht="15.75" hidden="1" customHeight="1" x14ac:dyDescent="0.35">
      <c r="A278" s="106" t="s">
        <v>131</v>
      </c>
      <c r="B278" s="107"/>
      <c r="C278" s="50">
        <v>3</v>
      </c>
      <c r="D278" s="47">
        <f ca="1">((100/(D273+F273+H273))*C278)/100</f>
        <v>1</v>
      </c>
      <c r="E278" s="111"/>
      <c r="F278" s="112"/>
      <c r="G278" s="111"/>
      <c r="H278" s="116"/>
      <c r="I278" s="14" t="s">
        <v>102</v>
      </c>
      <c r="J278" s="28">
        <f ca="1">(IF(B273&gt;1,(H273/(B273+2)),H273/4))</f>
        <v>0.5</v>
      </c>
    </row>
    <row r="279" spans="1:13" ht="15.75" hidden="1" customHeight="1" x14ac:dyDescent="0.35">
      <c r="A279" s="106" t="s">
        <v>138</v>
      </c>
      <c r="B279" s="107" t="s">
        <v>132</v>
      </c>
      <c r="C279" s="50">
        <v>0.5</v>
      </c>
      <c r="D279" s="47">
        <f ca="1">((100/H273)*C279)/100</f>
        <v>0.25</v>
      </c>
      <c r="E279" s="111"/>
      <c r="F279" s="112"/>
      <c r="G279" s="111"/>
      <c r="H279" s="116"/>
      <c r="I279" s="14" t="s">
        <v>103</v>
      </c>
      <c r="J279" s="28">
        <f ca="1">(IF(B273&gt;1,(H273/(B273+2)+J278),H273/4+J278))</f>
        <v>1</v>
      </c>
    </row>
    <row r="280" spans="1:13" ht="15.75" hidden="1" customHeight="1" x14ac:dyDescent="0.35">
      <c r="A280" s="106" t="s">
        <v>139</v>
      </c>
      <c r="B280" s="107" t="s">
        <v>132</v>
      </c>
      <c r="C280" s="50">
        <v>0</v>
      </c>
      <c r="D280" s="47">
        <f ca="1">((100/H273)*C280)/100</f>
        <v>0</v>
      </c>
      <c r="E280" s="111"/>
      <c r="F280" s="112"/>
      <c r="G280" s="111"/>
      <c r="H280" s="116"/>
      <c r="I280" s="14" t="s">
        <v>148</v>
      </c>
      <c r="J280" s="28">
        <f>(IF(B273&gt;1,(H273/(B273+2)+J279),0))</f>
        <v>0</v>
      </c>
    </row>
    <row r="281" spans="1:13" ht="15" hidden="1" customHeight="1" x14ac:dyDescent="0.35">
      <c r="A281" s="106" t="s">
        <v>137</v>
      </c>
      <c r="B281" s="107" t="s">
        <v>134</v>
      </c>
      <c r="C281" s="50">
        <v>0</v>
      </c>
      <c r="D281" s="47">
        <f ca="1">((100/(H273))*C281)/100</f>
        <v>0</v>
      </c>
      <c r="E281" s="111"/>
      <c r="F281" s="112"/>
      <c r="G281" s="111"/>
      <c r="H281" s="116"/>
      <c r="I281" s="14" t="s">
        <v>145</v>
      </c>
      <c r="J281" s="28">
        <f>(IF(B273&gt;2,(H273/(B273+2)+J280),0))</f>
        <v>0</v>
      </c>
    </row>
    <row r="282" spans="1:13" ht="15.75" hidden="1" customHeight="1" x14ac:dyDescent="0.35">
      <c r="A282" s="106" t="s">
        <v>133</v>
      </c>
      <c r="B282" s="107" t="s">
        <v>133</v>
      </c>
      <c r="C282" s="50">
        <v>0</v>
      </c>
      <c r="D282" s="47">
        <f ca="1">((100/H273)*C282)/100</f>
        <v>0</v>
      </c>
      <c r="E282" s="111"/>
      <c r="F282" s="112"/>
      <c r="G282" s="111"/>
      <c r="H282" s="116"/>
      <c r="I282" s="14" t="s">
        <v>146</v>
      </c>
      <c r="J282" s="29">
        <f>(IF(B273&gt;3,(H273/(B273+2)+J281),0))</f>
        <v>0</v>
      </c>
    </row>
    <row r="283" spans="1:13" ht="15.75" hidden="1" customHeight="1" x14ac:dyDescent="0.35">
      <c r="A283" s="106" t="s">
        <v>140</v>
      </c>
      <c r="B283" s="107"/>
      <c r="C283" s="50">
        <v>0</v>
      </c>
      <c r="D283" s="47">
        <f ca="1">((100/H273)*C283)/100</f>
        <v>0</v>
      </c>
      <c r="E283" s="111"/>
      <c r="F283" s="112"/>
      <c r="G283" s="111"/>
      <c r="H283" s="116"/>
      <c r="I283" s="14" t="s">
        <v>147</v>
      </c>
      <c r="J283" s="28">
        <f>(IF(B273&gt;4,(H273/(B273+2)+J282),0))</f>
        <v>0</v>
      </c>
    </row>
    <row r="284" spans="1:13" ht="15.75" hidden="1" customHeight="1" x14ac:dyDescent="0.35">
      <c r="A284" s="106" t="s">
        <v>135</v>
      </c>
      <c r="B284" s="107" t="s">
        <v>135</v>
      </c>
      <c r="C284" s="50">
        <v>0</v>
      </c>
      <c r="D284" s="47">
        <f ca="1">((100/(H273))*C284)/100</f>
        <v>0</v>
      </c>
      <c r="E284" s="111"/>
      <c r="F284" s="112"/>
      <c r="G284" s="111"/>
      <c r="H284" s="116"/>
      <c r="I284" s="14" t="s">
        <v>149</v>
      </c>
      <c r="J284" s="28">
        <f ca="1">(IF(B273=1,(H273/(B273+3)+J279),IF(B273=0,(H273/4+J279),IF(B273&gt;1,0))))</f>
        <v>1.5</v>
      </c>
    </row>
    <row r="285" spans="1:13" ht="16" hidden="1" thickBot="1" x14ac:dyDescent="0.4">
      <c r="A285" s="150" t="s">
        <v>136</v>
      </c>
      <c r="B285" s="151"/>
      <c r="C285" s="56">
        <v>0</v>
      </c>
      <c r="D285" s="48">
        <f ca="1">((100/(H273))*C285)/100</f>
        <v>0</v>
      </c>
      <c r="E285" s="113"/>
      <c r="F285" s="114"/>
      <c r="G285" s="113"/>
      <c r="H285" s="117"/>
      <c r="I285" s="15" t="s">
        <v>104</v>
      </c>
      <c r="J285" s="30">
        <f ca="1">(IF(B273&gt;1.5,(H273/(B273+2)+J279+MAX(0,J280-J279)+MAX(0,J281-J280)+MAX(0,J282-J281)+MAX(0,J283-J282)+MAX(0,J284-J283)),IF(B273=1,(H273/(B273+3)+J284),IF(B273=0,H273/4+J284))))</f>
        <v>2</v>
      </c>
    </row>
    <row r="286" spans="1:13" x14ac:dyDescent="0.35">
      <c r="A286" s="205" t="s">
        <v>159</v>
      </c>
      <c r="B286" s="205"/>
      <c r="C286" s="205"/>
      <c r="D286" s="205"/>
      <c r="E286" s="205"/>
      <c r="F286" s="206" t="s">
        <v>161</v>
      </c>
      <c r="G286" s="206"/>
      <c r="H286" s="206"/>
    </row>
    <row r="287" spans="1:13" x14ac:dyDescent="0.35">
      <c r="A287" s="120" t="s">
        <v>160</v>
      </c>
      <c r="B287" s="120"/>
      <c r="C287" s="120"/>
      <c r="D287" s="120"/>
      <c r="E287" s="120"/>
      <c r="F287" s="236">
        <v>4100</v>
      </c>
      <c r="G287" s="236"/>
      <c r="H287" s="236"/>
    </row>
    <row r="288" spans="1:13" x14ac:dyDescent="0.35">
      <c r="A288" s="120" t="s">
        <v>241</v>
      </c>
      <c r="B288" s="120"/>
      <c r="C288" s="120"/>
      <c r="D288" s="120"/>
      <c r="E288" s="120"/>
      <c r="F288" s="201">
        <v>12000</v>
      </c>
      <c r="G288" s="201"/>
      <c r="H288" s="201"/>
      <c r="I288" s="61" t="s">
        <v>247</v>
      </c>
      <c r="J288" s="62" t="s">
        <v>248</v>
      </c>
      <c r="K288" s="63" t="s">
        <v>249</v>
      </c>
      <c r="L288" s="64">
        <v>45092</v>
      </c>
      <c r="M288" s="63" t="s">
        <v>250</v>
      </c>
    </row>
    <row r="289" spans="1:8" x14ac:dyDescent="0.35">
      <c r="A289" s="120" t="s">
        <v>242</v>
      </c>
      <c r="B289" s="120"/>
      <c r="C289" s="120"/>
      <c r="D289" s="120"/>
      <c r="E289" s="120"/>
      <c r="F289" s="201">
        <v>9000</v>
      </c>
      <c r="G289" s="201"/>
      <c r="H289" s="201"/>
    </row>
    <row r="290" spans="1:8" x14ac:dyDescent="0.35">
      <c r="A290" s="120" t="s">
        <v>243</v>
      </c>
      <c r="B290" s="120"/>
      <c r="C290" s="120"/>
      <c r="D290" s="120"/>
      <c r="E290" s="120"/>
      <c r="F290" s="201">
        <v>8500</v>
      </c>
      <c r="G290" s="201"/>
      <c r="H290" s="201"/>
    </row>
    <row r="291" spans="1:8" s="31" customFormat="1" ht="32.25" customHeight="1" x14ac:dyDescent="0.3">
      <c r="A291" s="118" t="s">
        <v>279</v>
      </c>
      <c r="B291" s="120"/>
      <c r="C291" s="120"/>
      <c r="D291" s="120"/>
      <c r="E291" s="120"/>
      <c r="F291" s="201">
        <v>60000</v>
      </c>
      <c r="G291" s="201"/>
      <c r="H291" s="201"/>
    </row>
    <row r="292" spans="1:8" s="31" customFormat="1" x14ac:dyDescent="0.3">
      <c r="A292" s="120" t="s">
        <v>95</v>
      </c>
      <c r="B292" s="120"/>
      <c r="C292" s="120"/>
      <c r="D292" s="120"/>
      <c r="E292" s="120"/>
      <c r="F292" s="201">
        <v>250000</v>
      </c>
      <c r="G292" s="201"/>
      <c r="H292" s="201"/>
    </row>
    <row r="293" spans="1:8" s="31" customFormat="1" x14ac:dyDescent="0.3">
      <c r="A293" s="120" t="s">
        <v>228</v>
      </c>
      <c r="B293" s="120"/>
      <c r="C293" s="120"/>
      <c r="D293" s="120"/>
      <c r="E293" s="120"/>
      <c r="F293" s="201">
        <v>200000</v>
      </c>
      <c r="G293" s="201"/>
      <c r="H293" s="201"/>
    </row>
    <row r="294" spans="1:8" s="31" customFormat="1" hidden="1" x14ac:dyDescent="0.3">
      <c r="A294" s="120" t="s">
        <v>162</v>
      </c>
      <c r="B294" s="120"/>
      <c r="C294" s="120"/>
      <c r="D294" s="120"/>
      <c r="E294" s="120"/>
      <c r="F294" s="201"/>
      <c r="G294" s="201"/>
      <c r="H294" s="201"/>
    </row>
    <row r="295" spans="1:8" s="31" customFormat="1" hidden="1" x14ac:dyDescent="0.3">
      <c r="A295" s="120" t="s">
        <v>96</v>
      </c>
      <c r="B295" s="120"/>
      <c r="C295" s="120"/>
      <c r="D295" s="120"/>
      <c r="E295" s="120"/>
      <c r="F295" s="201"/>
      <c r="G295" s="201"/>
      <c r="H295" s="201"/>
    </row>
    <row r="296" spans="1:8" s="31" customFormat="1" hidden="1" x14ac:dyDescent="0.3">
      <c r="A296" s="120" t="s">
        <v>97</v>
      </c>
      <c r="B296" s="120"/>
      <c r="C296" s="120"/>
      <c r="D296" s="120"/>
      <c r="E296" s="120"/>
      <c r="F296" s="201"/>
      <c r="G296" s="201"/>
      <c r="H296" s="201"/>
    </row>
    <row r="297" spans="1:8" s="31" customFormat="1" hidden="1" x14ac:dyDescent="0.3">
      <c r="A297" s="120" t="s">
        <v>98</v>
      </c>
      <c r="B297" s="120"/>
      <c r="C297" s="120"/>
      <c r="D297" s="120"/>
      <c r="E297" s="120"/>
      <c r="F297" s="201"/>
      <c r="G297" s="201"/>
      <c r="H297" s="201"/>
    </row>
    <row r="298" spans="1:8" s="31" customFormat="1" hidden="1" x14ac:dyDescent="0.3">
      <c r="A298" s="120" t="s">
        <v>99</v>
      </c>
      <c r="B298" s="120"/>
      <c r="C298" s="120"/>
      <c r="D298" s="120"/>
      <c r="E298" s="120"/>
      <c r="F298" s="201"/>
      <c r="G298" s="201"/>
      <c r="H298" s="201"/>
    </row>
    <row r="299" spans="1:8" x14ac:dyDescent="0.35">
      <c r="A299" s="120" t="s">
        <v>51</v>
      </c>
      <c r="B299" s="120"/>
      <c r="C299" s="120"/>
      <c r="D299" s="120"/>
      <c r="E299" s="120"/>
      <c r="F299" s="201">
        <v>300000</v>
      </c>
      <c r="G299" s="201"/>
      <c r="H299" s="201"/>
    </row>
    <row r="300" spans="1:8" s="32" customFormat="1" x14ac:dyDescent="0.35">
      <c r="A300" s="209" t="s">
        <v>52</v>
      </c>
      <c r="B300" s="209"/>
      <c r="C300" s="209"/>
      <c r="D300" s="209"/>
      <c r="E300" s="209"/>
      <c r="F300" s="201">
        <f>F287*0.8</f>
        <v>3280</v>
      </c>
      <c r="G300" s="201"/>
      <c r="H300" s="201"/>
    </row>
    <row r="301" spans="1:8" s="33" customFormat="1" ht="15.75" customHeight="1" x14ac:dyDescent="0.35">
      <c r="A301" s="204" t="s">
        <v>76</v>
      </c>
      <c r="B301" s="204"/>
      <c r="C301" s="204"/>
      <c r="D301" s="204"/>
      <c r="E301" s="204"/>
      <c r="F301" s="204"/>
      <c r="G301" s="204"/>
      <c r="H301" s="204"/>
    </row>
    <row r="302" spans="1:8" s="33" customFormat="1" ht="15.75" customHeight="1" x14ac:dyDescent="0.35">
      <c r="A302" s="196" t="s">
        <v>53</v>
      </c>
      <c r="B302" s="196"/>
      <c r="C302" s="211" t="s">
        <v>79</v>
      </c>
      <c r="D302" s="211"/>
      <c r="E302" s="195" t="s">
        <v>54</v>
      </c>
      <c r="F302" s="195"/>
      <c r="G302" s="196" t="s">
        <v>55</v>
      </c>
      <c r="H302" s="196"/>
    </row>
    <row r="303" spans="1:8" s="33" customFormat="1" x14ac:dyDescent="0.35">
      <c r="A303" s="197" t="s">
        <v>206</v>
      </c>
      <c r="B303" s="197"/>
      <c r="C303" s="180">
        <f>COUNT(D322:D331)+COUNT(D333:D342)*2</f>
        <v>30</v>
      </c>
      <c r="D303" s="180"/>
      <c r="E303" s="181">
        <f>SUM(D322:D331)+SUM(D333:D342)*2</f>
        <v>5990.1660000000002</v>
      </c>
      <c r="F303" s="181"/>
      <c r="G303" s="181">
        <f>SUM(F322:F331)+SUM(F333:F342)*2</f>
        <v>9584.2656000000006</v>
      </c>
      <c r="H303" s="181"/>
    </row>
    <row r="304" spans="1:8" s="33" customFormat="1" x14ac:dyDescent="0.35">
      <c r="A304" s="197" t="s">
        <v>207</v>
      </c>
      <c r="B304" s="197"/>
      <c r="C304" s="180">
        <f>COUNT(D345:D352)+COUNT(D354:D361)*2</f>
        <v>24</v>
      </c>
      <c r="D304" s="180"/>
      <c r="E304" s="181">
        <f>SUM(D345:D352)+SUM(D354:D361)*2</f>
        <v>4792.1328000000003</v>
      </c>
      <c r="F304" s="181"/>
      <c r="G304" s="181">
        <f>SUM(F345:F352)+SUM(F354:F361)*2</f>
        <v>7667.4124800000009</v>
      </c>
      <c r="H304" s="181"/>
    </row>
    <row r="305" spans="1:10" s="33" customFormat="1" x14ac:dyDescent="0.35">
      <c r="A305" s="204" t="s">
        <v>152</v>
      </c>
      <c r="B305" s="204"/>
      <c r="C305" s="238">
        <f>SUM(C303:C304)</f>
        <v>54</v>
      </c>
      <c r="D305" s="211"/>
      <c r="E305" s="194">
        <f>SUM(E303:E304)</f>
        <v>10782.2988</v>
      </c>
      <c r="F305" s="195"/>
      <c r="G305" s="196">
        <f>SUM(G303:G304)</f>
        <v>17251.678080000002</v>
      </c>
      <c r="H305" s="196"/>
    </row>
    <row r="306" spans="1:10" s="33" customFormat="1" x14ac:dyDescent="0.35">
      <c r="A306" s="204" t="s">
        <v>71</v>
      </c>
      <c r="B306" s="204"/>
      <c r="C306" s="204"/>
      <c r="D306" s="204"/>
      <c r="E306" s="204"/>
      <c r="F306" s="204"/>
      <c r="G306" s="204"/>
      <c r="H306" s="204"/>
    </row>
    <row r="307" spans="1:10" s="33" customFormat="1" ht="15.75" customHeight="1" x14ac:dyDescent="0.35">
      <c r="A307" s="196" t="s">
        <v>53</v>
      </c>
      <c r="B307" s="196"/>
      <c r="C307" s="211" t="s">
        <v>79</v>
      </c>
      <c r="D307" s="211"/>
      <c r="E307" s="195" t="s">
        <v>54</v>
      </c>
      <c r="F307" s="195"/>
      <c r="G307" s="196" t="s">
        <v>55</v>
      </c>
      <c r="H307" s="196"/>
    </row>
    <row r="308" spans="1:10" s="33" customFormat="1" x14ac:dyDescent="0.35">
      <c r="A308" s="197" t="s">
        <v>212</v>
      </c>
      <c r="B308" s="197"/>
      <c r="C308" s="180">
        <f>(COUNT(D367:D370)+COUNT(D372:D377)*4+COUNT(D379:D384)*3)*6</f>
        <v>276</v>
      </c>
      <c r="D308" s="180"/>
      <c r="E308" s="181">
        <f>(SUM(D367:D370)+SUM(D372:D377)*4+SUM(D379:D384)*3)*6</f>
        <v>99656.987040000007</v>
      </c>
      <c r="F308" s="181"/>
      <c r="G308" s="181">
        <f>(SUM(F367:F370)+SUM(F372:F377)*4+SUM(F379:F384)*3)*6</f>
        <v>157197.26224800001</v>
      </c>
      <c r="H308" s="181"/>
    </row>
    <row r="309" spans="1:10" s="33" customFormat="1" x14ac:dyDescent="0.35">
      <c r="A309" s="197" t="s">
        <v>213</v>
      </c>
      <c r="B309" s="197"/>
      <c r="C309" s="180">
        <f>(COUNT(D486:D489)+COUNT(D491:D496)*4+COUNT(D498:D503)*3)*3</f>
        <v>114</v>
      </c>
      <c r="D309" s="180"/>
      <c r="E309" s="181">
        <f>(SUM(D486:D489)+SUM(D491:D496)*4+SUM(D498:D503)*3)*3</f>
        <v>41203.94616</v>
      </c>
      <c r="F309" s="181"/>
      <c r="G309" s="181">
        <f>(SUM(F486:F489)+SUM(F491:F496)*4+SUM(F498:F503)*3)*3</f>
        <v>65035.151532000011</v>
      </c>
      <c r="H309" s="181"/>
    </row>
    <row r="310" spans="1:10" s="33" customFormat="1" x14ac:dyDescent="0.35">
      <c r="A310" s="197">
        <v>10</v>
      </c>
      <c r="B310" s="197"/>
      <c r="C310" s="237">
        <f>COUNT(D548:D553)*14+COUNT(D556:D560)*2</f>
        <v>94</v>
      </c>
      <c r="D310" s="237"/>
      <c r="E310" s="237">
        <f>SUM(D548:D553)*14+SUM(D556:D560)*2</f>
        <v>36871.080948000003</v>
      </c>
      <c r="F310" s="237"/>
      <c r="G310" s="237">
        <f>SUM(F548:F553)*14+SUM(F556:F560)*2</f>
        <v>53463.067374600003</v>
      </c>
      <c r="H310" s="237"/>
    </row>
    <row r="311" spans="1:10" s="33" customFormat="1" x14ac:dyDescent="0.35">
      <c r="A311" s="197">
        <v>11</v>
      </c>
      <c r="B311" s="197"/>
      <c r="C311" s="237">
        <f>COUNT(D564:D569)*14+COUNT(D572:D576)*2</f>
        <v>94</v>
      </c>
      <c r="D311" s="237"/>
      <c r="E311" s="237">
        <f>SUM(D564:D569)*14+SUM(D572:D576)*2</f>
        <v>36871.080948000003</v>
      </c>
      <c r="F311" s="237"/>
      <c r="G311" s="237">
        <f>SUM(F564:F569)*14+SUM(F572:F576)*2</f>
        <v>53463.067374600003</v>
      </c>
      <c r="H311" s="237"/>
    </row>
    <row r="312" spans="1:10" s="33" customFormat="1" x14ac:dyDescent="0.35">
      <c r="A312" s="197">
        <v>12</v>
      </c>
      <c r="B312" s="197"/>
      <c r="C312" s="237">
        <f>COUNT(D580:D585)*14+COUNT(D588:D592)*2</f>
        <v>94</v>
      </c>
      <c r="D312" s="237"/>
      <c r="E312" s="237">
        <f>SUM(D580:D585)*14+SUM(D588:D592)*2</f>
        <v>33622.645680000001</v>
      </c>
      <c r="F312" s="237"/>
      <c r="G312" s="237">
        <f>SUM(F580:F585)*14+SUM(F588:F592)*2</f>
        <v>48752.83623600001</v>
      </c>
      <c r="H312" s="237"/>
    </row>
    <row r="313" spans="1:10" s="33" customFormat="1" x14ac:dyDescent="0.35">
      <c r="A313" s="197" t="s">
        <v>215</v>
      </c>
      <c r="B313" s="197"/>
      <c r="C313" s="180">
        <f>(COUNT(D595:D597)+COUNT(D599:D604)*4+COUNT(D606:D611)*3)*4</f>
        <v>180</v>
      </c>
      <c r="D313" s="180"/>
      <c r="E313" s="181">
        <f>(SUM(D595:D597)+SUM(D599:D604)*4+SUM(D606:D611)*3)*4</f>
        <v>65158.797599999998</v>
      </c>
      <c r="F313" s="181"/>
      <c r="G313" s="181">
        <f>(SUM(F595:F597)+SUM(F599:F604)*4+SUM(F606:F611)*3)*4</f>
        <v>102943.34388</v>
      </c>
      <c r="H313" s="181"/>
    </row>
    <row r="314" spans="1:10" s="33" customFormat="1" x14ac:dyDescent="0.35">
      <c r="A314" s="197" t="s">
        <v>214</v>
      </c>
      <c r="B314" s="197"/>
      <c r="C314" s="180">
        <f>(COUNT(D671:D673)+COUNT(D675:D680)*4+COUNT(D682:D687)*3)*4</f>
        <v>180</v>
      </c>
      <c r="D314" s="180"/>
      <c r="E314" s="181">
        <f>(SUM(D671:D673)+SUM(D675:D680)*4+SUM(D682:D687)*3)*4</f>
        <v>65158.797599999998</v>
      </c>
      <c r="F314" s="181"/>
      <c r="G314" s="181">
        <f>(SUM(F671:F673)+SUM(F675:F680)*4+SUM(F682:F687)*3)*4</f>
        <v>102943.34388</v>
      </c>
      <c r="H314" s="181"/>
    </row>
    <row r="315" spans="1:10" s="33" customFormat="1" x14ac:dyDescent="0.35">
      <c r="A315" s="204" t="s">
        <v>152</v>
      </c>
      <c r="B315" s="204"/>
      <c r="C315" s="238">
        <f>SUM(C308:C314)</f>
        <v>1032</v>
      </c>
      <c r="D315" s="211"/>
      <c r="E315" s="194">
        <f>SUM(E308:E314)</f>
        <v>378543.335976</v>
      </c>
      <c r="F315" s="195"/>
      <c r="G315" s="196">
        <f>SUM(G308:G314)</f>
        <v>583798.07252519997</v>
      </c>
      <c r="H315" s="196"/>
    </row>
    <row r="316" spans="1:10" s="32" customFormat="1" x14ac:dyDescent="0.35">
      <c r="A316" s="210" t="s">
        <v>56</v>
      </c>
      <c r="B316" s="210"/>
      <c r="C316" s="210"/>
      <c r="D316" s="210"/>
      <c r="E316" s="210"/>
      <c r="F316" s="210"/>
      <c r="G316" s="210"/>
      <c r="H316" s="210"/>
    </row>
    <row r="317" spans="1:10" x14ac:dyDescent="0.35">
      <c r="A317" s="210" t="s">
        <v>57</v>
      </c>
      <c r="B317" s="210"/>
      <c r="C317" s="210"/>
      <c r="D317" s="210"/>
      <c r="E317" s="210"/>
      <c r="F317" s="210"/>
      <c r="G317" s="210"/>
      <c r="H317" s="210"/>
    </row>
    <row r="318" spans="1:10" ht="47.25" customHeight="1" x14ac:dyDescent="0.35">
      <c r="A318" s="202" t="s">
        <v>119</v>
      </c>
      <c r="B318" s="202" t="s">
        <v>118</v>
      </c>
      <c r="C318" s="202" t="s">
        <v>58</v>
      </c>
      <c r="D318" s="202" t="s">
        <v>59</v>
      </c>
      <c r="E318" s="212" t="s">
        <v>158</v>
      </c>
      <c r="F318" s="51" t="s">
        <v>151</v>
      </c>
      <c r="G318" s="231" t="s">
        <v>61</v>
      </c>
      <c r="H318" s="234"/>
    </row>
    <row r="319" spans="1:10" s="35" customFormat="1" x14ac:dyDescent="0.35">
      <c r="A319" s="203"/>
      <c r="B319" s="203"/>
      <c r="C319" s="203"/>
      <c r="D319" s="203"/>
      <c r="E319" s="213"/>
      <c r="F319" s="13">
        <v>0.6</v>
      </c>
      <c r="G319" s="232"/>
      <c r="H319" s="235"/>
    </row>
    <row r="320" spans="1:10" s="35" customFormat="1" x14ac:dyDescent="0.35">
      <c r="A320" s="191" t="s">
        <v>204</v>
      </c>
      <c r="B320" s="192"/>
      <c r="C320" s="192"/>
      <c r="D320" s="192"/>
      <c r="E320" s="192"/>
      <c r="F320" s="192"/>
      <c r="G320" s="192"/>
      <c r="H320" s="193"/>
      <c r="J320" s="34"/>
    </row>
    <row r="321" spans="1:14" s="35" customFormat="1" x14ac:dyDescent="0.35">
      <c r="A321" s="191" t="s">
        <v>166</v>
      </c>
      <c r="B321" s="192"/>
      <c r="C321" s="192"/>
      <c r="D321" s="192"/>
      <c r="E321" s="192"/>
      <c r="F321" s="192"/>
      <c r="G321" s="192"/>
      <c r="H321" s="193"/>
      <c r="J321" s="34"/>
    </row>
    <row r="322" spans="1:14" s="35" customFormat="1" ht="15.75" customHeight="1" x14ac:dyDescent="0.35">
      <c r="A322" s="134">
        <v>2</v>
      </c>
      <c r="B322" s="135"/>
      <c r="C322" s="52" t="s">
        <v>167</v>
      </c>
      <c r="D322" s="52">
        <f>18.55*10.764</f>
        <v>199.6722</v>
      </c>
      <c r="E322" s="52">
        <v>0</v>
      </c>
      <c r="F322" s="52">
        <f t="shared" ref="F322:F331" si="0">(D322+E322)*(($F$319)+1)</f>
        <v>319.47552000000002</v>
      </c>
      <c r="G322" s="167" t="str">
        <f>A321</f>
        <v>Ground Floor For Shop</v>
      </c>
      <c r="H322" s="168"/>
      <c r="I322" s="52">
        <f>3*6</f>
        <v>18</v>
      </c>
      <c r="L322" s="198"/>
      <c r="M322" s="198"/>
      <c r="N322" s="34"/>
    </row>
    <row r="323" spans="1:14" s="35" customFormat="1" ht="15.75" customHeight="1" x14ac:dyDescent="0.35">
      <c r="A323" s="134">
        <v>3</v>
      </c>
      <c r="B323" s="135"/>
      <c r="C323" s="52" t="s">
        <v>167</v>
      </c>
      <c r="D323" s="52">
        <f t="shared" ref="D323:D331" si="1">18.55*10.764</f>
        <v>199.6722</v>
      </c>
      <c r="E323" s="52">
        <v>0</v>
      </c>
      <c r="F323" s="52">
        <f t="shared" si="0"/>
        <v>319.47552000000002</v>
      </c>
      <c r="G323" s="169"/>
      <c r="H323" s="170"/>
      <c r="I323" s="34"/>
      <c r="L323" s="198"/>
      <c r="M323" s="198"/>
      <c r="N323" s="34"/>
    </row>
    <row r="324" spans="1:14" s="35" customFormat="1" ht="15.75" customHeight="1" x14ac:dyDescent="0.35">
      <c r="A324" s="134">
        <v>4</v>
      </c>
      <c r="B324" s="135"/>
      <c r="C324" s="52" t="s">
        <v>167</v>
      </c>
      <c r="D324" s="52">
        <f t="shared" si="1"/>
        <v>199.6722</v>
      </c>
      <c r="E324" s="52">
        <v>0</v>
      </c>
      <c r="F324" s="52">
        <f t="shared" si="0"/>
        <v>319.47552000000002</v>
      </c>
      <c r="G324" s="169"/>
      <c r="H324" s="170"/>
      <c r="L324" s="198"/>
      <c r="M324" s="198"/>
      <c r="N324" s="34"/>
    </row>
    <row r="325" spans="1:14" s="35" customFormat="1" ht="15.75" customHeight="1" x14ac:dyDescent="0.35">
      <c r="A325" s="134">
        <v>5</v>
      </c>
      <c r="B325" s="135"/>
      <c r="C325" s="52" t="s">
        <v>167</v>
      </c>
      <c r="D325" s="52">
        <f t="shared" si="1"/>
        <v>199.6722</v>
      </c>
      <c r="E325" s="52">
        <v>0</v>
      </c>
      <c r="F325" s="52">
        <f t="shared" si="0"/>
        <v>319.47552000000002</v>
      </c>
      <c r="G325" s="169"/>
      <c r="H325" s="170"/>
      <c r="I325" s="34"/>
      <c r="L325" s="198"/>
      <c r="M325" s="198"/>
      <c r="N325" s="34"/>
    </row>
    <row r="326" spans="1:14" s="35" customFormat="1" ht="15.75" customHeight="1" x14ac:dyDescent="0.35">
      <c r="A326" s="134">
        <v>6</v>
      </c>
      <c r="B326" s="135"/>
      <c r="C326" s="52" t="s">
        <v>167</v>
      </c>
      <c r="D326" s="52">
        <f t="shared" si="1"/>
        <v>199.6722</v>
      </c>
      <c r="E326" s="52">
        <v>0</v>
      </c>
      <c r="F326" s="52">
        <f t="shared" si="0"/>
        <v>319.47552000000002</v>
      </c>
      <c r="G326" s="169"/>
      <c r="H326" s="170"/>
      <c r="I326" s="34"/>
      <c r="L326" s="198"/>
      <c r="M326" s="198"/>
      <c r="N326" s="34"/>
    </row>
    <row r="327" spans="1:14" s="35" customFormat="1" ht="15.75" customHeight="1" x14ac:dyDescent="0.35">
      <c r="A327" s="134">
        <v>7</v>
      </c>
      <c r="B327" s="135"/>
      <c r="C327" s="52" t="s">
        <v>167</v>
      </c>
      <c r="D327" s="52">
        <f t="shared" si="1"/>
        <v>199.6722</v>
      </c>
      <c r="E327" s="52">
        <v>0</v>
      </c>
      <c r="F327" s="52">
        <f t="shared" si="0"/>
        <v>319.47552000000002</v>
      </c>
      <c r="G327" s="169"/>
      <c r="H327" s="170"/>
      <c r="I327" s="34"/>
      <c r="L327" s="198"/>
      <c r="M327" s="198"/>
      <c r="N327" s="34"/>
    </row>
    <row r="328" spans="1:14" s="35" customFormat="1" ht="15.75" customHeight="1" x14ac:dyDescent="0.35">
      <c r="A328" s="134">
        <v>8</v>
      </c>
      <c r="B328" s="135"/>
      <c r="C328" s="52" t="s">
        <v>167</v>
      </c>
      <c r="D328" s="52">
        <f t="shared" si="1"/>
        <v>199.6722</v>
      </c>
      <c r="E328" s="52">
        <v>0</v>
      </c>
      <c r="F328" s="52">
        <f t="shared" si="0"/>
        <v>319.47552000000002</v>
      </c>
      <c r="G328" s="169"/>
      <c r="H328" s="170"/>
      <c r="I328" s="34"/>
      <c r="L328" s="198"/>
      <c r="M328" s="198"/>
      <c r="N328" s="34"/>
    </row>
    <row r="329" spans="1:14" s="35" customFormat="1" ht="15.75" customHeight="1" x14ac:dyDescent="0.35">
      <c r="A329" s="134">
        <v>9</v>
      </c>
      <c r="B329" s="135"/>
      <c r="C329" s="52" t="s">
        <v>167</v>
      </c>
      <c r="D329" s="52">
        <f t="shared" si="1"/>
        <v>199.6722</v>
      </c>
      <c r="E329" s="52">
        <v>0</v>
      </c>
      <c r="F329" s="52">
        <f t="shared" si="0"/>
        <v>319.47552000000002</v>
      </c>
      <c r="G329" s="169"/>
      <c r="H329" s="170"/>
      <c r="I329" s="34"/>
      <c r="L329" s="198"/>
      <c r="M329" s="198"/>
      <c r="N329" s="34"/>
    </row>
    <row r="330" spans="1:14" s="35" customFormat="1" ht="15.75" customHeight="1" x14ac:dyDescent="0.35">
      <c r="A330" s="134">
        <v>10</v>
      </c>
      <c r="B330" s="135"/>
      <c r="C330" s="52" t="s">
        <v>167</v>
      </c>
      <c r="D330" s="52">
        <f t="shared" si="1"/>
        <v>199.6722</v>
      </c>
      <c r="E330" s="52">
        <v>0</v>
      </c>
      <c r="F330" s="52">
        <f t="shared" si="0"/>
        <v>319.47552000000002</v>
      </c>
      <c r="G330" s="169"/>
      <c r="H330" s="170"/>
      <c r="I330" s="34"/>
      <c r="L330" s="198"/>
      <c r="M330" s="198"/>
      <c r="N330" s="34"/>
    </row>
    <row r="331" spans="1:14" s="35" customFormat="1" ht="15.75" customHeight="1" x14ac:dyDescent="0.35">
      <c r="A331" s="134">
        <v>11</v>
      </c>
      <c r="B331" s="135"/>
      <c r="C331" s="52" t="s">
        <v>167</v>
      </c>
      <c r="D331" s="52">
        <f t="shared" si="1"/>
        <v>199.6722</v>
      </c>
      <c r="E331" s="52">
        <v>0</v>
      </c>
      <c r="F331" s="52">
        <f t="shared" si="0"/>
        <v>319.47552000000002</v>
      </c>
      <c r="G331" s="171"/>
      <c r="H331" s="172"/>
      <c r="I331" s="34"/>
      <c r="L331" s="198"/>
      <c r="M331" s="198"/>
      <c r="N331" s="34"/>
    </row>
    <row r="332" spans="1:14" s="35" customFormat="1" x14ac:dyDescent="0.35">
      <c r="A332" s="191" t="s">
        <v>168</v>
      </c>
      <c r="B332" s="192"/>
      <c r="C332" s="192"/>
      <c r="D332" s="192"/>
      <c r="E332" s="192"/>
      <c r="F332" s="192"/>
      <c r="G332" s="192"/>
      <c r="H332" s="193"/>
      <c r="J332" s="34"/>
    </row>
    <row r="333" spans="1:14" s="35" customFormat="1" ht="15.75" customHeight="1" x14ac:dyDescent="0.35">
      <c r="A333" s="134">
        <v>2</v>
      </c>
      <c r="B333" s="135"/>
      <c r="C333" s="52" t="s">
        <v>167</v>
      </c>
      <c r="D333" s="52">
        <f>18.55*10.764</f>
        <v>199.6722</v>
      </c>
      <c r="E333" s="52">
        <v>0</v>
      </c>
      <c r="F333" s="52">
        <f>(D333+E333)*(($F$319)+1)</f>
        <v>319.47552000000002</v>
      </c>
      <c r="G333" s="167" t="str">
        <f>A332</f>
        <v>1st &amp; 2nd Floor For Shop</v>
      </c>
      <c r="H333" s="168"/>
      <c r="I333" s="34"/>
      <c r="L333" s="198"/>
      <c r="M333" s="198"/>
      <c r="N333" s="34"/>
    </row>
    <row r="334" spans="1:14" s="35" customFormat="1" ht="15.75" customHeight="1" x14ac:dyDescent="0.35">
      <c r="A334" s="134">
        <v>3</v>
      </c>
      <c r="B334" s="135"/>
      <c r="C334" s="52" t="s">
        <v>167</v>
      </c>
      <c r="D334" s="52">
        <f t="shared" ref="D334:D342" si="2">18.55*10.764</f>
        <v>199.6722</v>
      </c>
      <c r="E334" s="52">
        <v>0</v>
      </c>
      <c r="F334" s="52">
        <f t="shared" ref="F334:F342" si="3">(D334+E334)*(($F$319)+1)</f>
        <v>319.47552000000002</v>
      </c>
      <c r="G334" s="169"/>
      <c r="H334" s="170"/>
      <c r="I334" s="34"/>
      <c r="L334" s="198"/>
      <c r="M334" s="198"/>
      <c r="N334" s="34"/>
    </row>
    <row r="335" spans="1:14" s="35" customFormat="1" ht="15.75" customHeight="1" x14ac:dyDescent="0.35">
      <c r="A335" s="134">
        <v>4</v>
      </c>
      <c r="B335" s="135"/>
      <c r="C335" s="52" t="s">
        <v>167</v>
      </c>
      <c r="D335" s="52">
        <f t="shared" si="2"/>
        <v>199.6722</v>
      </c>
      <c r="E335" s="52">
        <v>0</v>
      </c>
      <c r="F335" s="52">
        <f t="shared" si="3"/>
        <v>319.47552000000002</v>
      </c>
      <c r="G335" s="169"/>
      <c r="H335" s="170"/>
      <c r="I335" s="34"/>
      <c r="L335" s="198"/>
      <c r="M335" s="198"/>
      <c r="N335" s="34"/>
    </row>
    <row r="336" spans="1:14" s="35" customFormat="1" ht="15.75" customHeight="1" x14ac:dyDescent="0.35">
      <c r="A336" s="134">
        <v>5</v>
      </c>
      <c r="B336" s="135"/>
      <c r="C336" s="52" t="s">
        <v>167</v>
      </c>
      <c r="D336" s="52">
        <f t="shared" si="2"/>
        <v>199.6722</v>
      </c>
      <c r="E336" s="52">
        <v>0</v>
      </c>
      <c r="F336" s="52">
        <f t="shared" si="3"/>
        <v>319.47552000000002</v>
      </c>
      <c r="G336" s="169"/>
      <c r="H336" s="170"/>
      <c r="I336" s="34"/>
      <c r="L336" s="198"/>
      <c r="M336" s="198"/>
      <c r="N336" s="34"/>
    </row>
    <row r="337" spans="1:14" s="35" customFormat="1" ht="15.75" customHeight="1" x14ac:dyDescent="0.35">
      <c r="A337" s="134">
        <v>6</v>
      </c>
      <c r="B337" s="135"/>
      <c r="C337" s="52" t="s">
        <v>167</v>
      </c>
      <c r="D337" s="52">
        <f t="shared" si="2"/>
        <v>199.6722</v>
      </c>
      <c r="E337" s="52">
        <v>0</v>
      </c>
      <c r="F337" s="52">
        <f t="shared" si="3"/>
        <v>319.47552000000002</v>
      </c>
      <c r="G337" s="169"/>
      <c r="H337" s="170"/>
      <c r="I337" s="34"/>
      <c r="L337" s="198"/>
      <c r="M337" s="198"/>
      <c r="N337" s="34"/>
    </row>
    <row r="338" spans="1:14" s="35" customFormat="1" ht="15.75" customHeight="1" x14ac:dyDescent="0.35">
      <c r="A338" s="134">
        <v>7</v>
      </c>
      <c r="B338" s="135"/>
      <c r="C338" s="52" t="s">
        <v>167</v>
      </c>
      <c r="D338" s="52">
        <f t="shared" si="2"/>
        <v>199.6722</v>
      </c>
      <c r="E338" s="52">
        <v>0</v>
      </c>
      <c r="F338" s="52">
        <f t="shared" si="3"/>
        <v>319.47552000000002</v>
      </c>
      <c r="G338" s="169"/>
      <c r="H338" s="170"/>
      <c r="I338" s="34"/>
      <c r="L338" s="198"/>
      <c r="M338" s="198"/>
      <c r="N338" s="34"/>
    </row>
    <row r="339" spans="1:14" s="35" customFormat="1" ht="15.75" customHeight="1" x14ac:dyDescent="0.35">
      <c r="A339" s="134">
        <v>8</v>
      </c>
      <c r="B339" s="135"/>
      <c r="C339" s="52" t="s">
        <v>167</v>
      </c>
      <c r="D339" s="52">
        <f t="shared" si="2"/>
        <v>199.6722</v>
      </c>
      <c r="E339" s="52">
        <v>0</v>
      </c>
      <c r="F339" s="52">
        <f t="shared" si="3"/>
        <v>319.47552000000002</v>
      </c>
      <c r="G339" s="169"/>
      <c r="H339" s="170"/>
      <c r="I339" s="34"/>
      <c r="L339" s="198"/>
      <c r="M339" s="198"/>
      <c r="N339" s="34"/>
    </row>
    <row r="340" spans="1:14" s="35" customFormat="1" ht="15.75" customHeight="1" x14ac:dyDescent="0.35">
      <c r="A340" s="134">
        <v>9</v>
      </c>
      <c r="B340" s="135"/>
      <c r="C340" s="52" t="s">
        <v>167</v>
      </c>
      <c r="D340" s="52">
        <f t="shared" si="2"/>
        <v>199.6722</v>
      </c>
      <c r="E340" s="52">
        <v>0</v>
      </c>
      <c r="F340" s="52">
        <f t="shared" si="3"/>
        <v>319.47552000000002</v>
      </c>
      <c r="G340" s="169"/>
      <c r="H340" s="170"/>
      <c r="I340" s="34"/>
      <c r="L340" s="198"/>
      <c r="M340" s="198"/>
      <c r="N340" s="34"/>
    </row>
    <row r="341" spans="1:14" s="35" customFormat="1" ht="15.75" customHeight="1" x14ac:dyDescent="0.35">
      <c r="A341" s="134">
        <v>10</v>
      </c>
      <c r="B341" s="135"/>
      <c r="C341" s="52" t="s">
        <v>167</v>
      </c>
      <c r="D341" s="52">
        <f t="shared" si="2"/>
        <v>199.6722</v>
      </c>
      <c r="E341" s="52">
        <v>0</v>
      </c>
      <c r="F341" s="52">
        <f t="shared" si="3"/>
        <v>319.47552000000002</v>
      </c>
      <c r="G341" s="169"/>
      <c r="H341" s="170"/>
      <c r="I341" s="34"/>
      <c r="L341" s="198"/>
      <c r="M341" s="198"/>
      <c r="N341" s="34"/>
    </row>
    <row r="342" spans="1:14" s="35" customFormat="1" ht="15.75" customHeight="1" x14ac:dyDescent="0.35">
      <c r="A342" s="134">
        <v>11</v>
      </c>
      <c r="B342" s="135"/>
      <c r="C342" s="52" t="s">
        <v>167</v>
      </c>
      <c r="D342" s="52">
        <f t="shared" si="2"/>
        <v>199.6722</v>
      </c>
      <c r="E342" s="52">
        <v>0</v>
      </c>
      <c r="F342" s="52">
        <f t="shared" si="3"/>
        <v>319.47552000000002</v>
      </c>
      <c r="G342" s="171"/>
      <c r="H342" s="172"/>
      <c r="I342" s="34"/>
      <c r="L342" s="198"/>
      <c r="M342" s="198"/>
      <c r="N342" s="34"/>
    </row>
    <row r="343" spans="1:14" s="35" customFormat="1" x14ac:dyDescent="0.35">
      <c r="A343" s="191" t="s">
        <v>205</v>
      </c>
      <c r="B343" s="192"/>
      <c r="C343" s="192"/>
      <c r="D343" s="192"/>
      <c r="E343" s="192"/>
      <c r="F343" s="192"/>
      <c r="G343" s="192"/>
      <c r="H343" s="193"/>
      <c r="J343" s="34"/>
    </row>
    <row r="344" spans="1:14" s="35" customFormat="1" x14ac:dyDescent="0.35">
      <c r="A344" s="191" t="s">
        <v>166</v>
      </c>
      <c r="B344" s="192"/>
      <c r="C344" s="192"/>
      <c r="D344" s="192"/>
      <c r="E344" s="192"/>
      <c r="F344" s="192"/>
      <c r="G344" s="192"/>
      <c r="H344" s="193"/>
      <c r="J344" s="34"/>
    </row>
    <row r="345" spans="1:14" s="35" customFormat="1" ht="15.75" customHeight="1" x14ac:dyDescent="0.35">
      <c r="A345" s="134">
        <v>14</v>
      </c>
      <c r="B345" s="135"/>
      <c r="C345" s="52" t="s">
        <v>167</v>
      </c>
      <c r="D345" s="52">
        <f>18.55*10.764</f>
        <v>199.6722</v>
      </c>
      <c r="E345" s="52">
        <v>0</v>
      </c>
      <c r="F345" s="52">
        <f>(D345+E345)*(($F$319)+1)</f>
        <v>319.47552000000002</v>
      </c>
      <c r="G345" s="167" t="str">
        <f>A344</f>
        <v>Ground Floor For Shop</v>
      </c>
      <c r="H345" s="168"/>
      <c r="I345" s="34"/>
      <c r="L345" s="198"/>
      <c r="M345" s="198"/>
      <c r="N345" s="34"/>
    </row>
    <row r="346" spans="1:14" s="35" customFormat="1" ht="15.75" customHeight="1" x14ac:dyDescent="0.35">
      <c r="A346" s="134">
        <v>15</v>
      </c>
      <c r="B346" s="135"/>
      <c r="C346" s="52" t="s">
        <v>167</v>
      </c>
      <c r="D346" s="52">
        <f t="shared" ref="D346:D352" si="4">18.55*10.764</f>
        <v>199.6722</v>
      </c>
      <c r="E346" s="52">
        <v>0</v>
      </c>
      <c r="F346" s="52">
        <f t="shared" ref="F346:F352" si="5">(D346+E346)*(($F$319)+1)</f>
        <v>319.47552000000002</v>
      </c>
      <c r="G346" s="169"/>
      <c r="H346" s="170"/>
      <c r="I346" s="34"/>
      <c r="L346" s="198"/>
      <c r="M346" s="198"/>
      <c r="N346" s="34"/>
    </row>
    <row r="347" spans="1:14" s="35" customFormat="1" ht="15.75" customHeight="1" x14ac:dyDescent="0.35">
      <c r="A347" s="134">
        <v>16</v>
      </c>
      <c r="B347" s="135"/>
      <c r="C347" s="52" t="s">
        <v>167</v>
      </c>
      <c r="D347" s="52">
        <f t="shared" si="4"/>
        <v>199.6722</v>
      </c>
      <c r="E347" s="52">
        <v>0</v>
      </c>
      <c r="F347" s="52">
        <f t="shared" si="5"/>
        <v>319.47552000000002</v>
      </c>
      <c r="G347" s="169"/>
      <c r="H347" s="170"/>
      <c r="I347" s="34"/>
      <c r="L347" s="198"/>
      <c r="M347" s="198"/>
      <c r="N347" s="34"/>
    </row>
    <row r="348" spans="1:14" s="35" customFormat="1" ht="15.75" customHeight="1" x14ac:dyDescent="0.35">
      <c r="A348" s="134">
        <v>17</v>
      </c>
      <c r="B348" s="135"/>
      <c r="C348" s="52" t="s">
        <v>167</v>
      </c>
      <c r="D348" s="52">
        <f t="shared" si="4"/>
        <v>199.6722</v>
      </c>
      <c r="E348" s="52">
        <v>0</v>
      </c>
      <c r="F348" s="52">
        <f t="shared" si="5"/>
        <v>319.47552000000002</v>
      </c>
      <c r="G348" s="169"/>
      <c r="H348" s="170"/>
      <c r="I348" s="34"/>
      <c r="L348" s="198"/>
      <c r="M348" s="198"/>
      <c r="N348" s="34"/>
    </row>
    <row r="349" spans="1:14" s="35" customFormat="1" ht="15.75" customHeight="1" x14ac:dyDescent="0.35">
      <c r="A349" s="134">
        <v>18</v>
      </c>
      <c r="B349" s="135"/>
      <c r="C349" s="52" t="s">
        <v>167</v>
      </c>
      <c r="D349" s="52">
        <f t="shared" si="4"/>
        <v>199.6722</v>
      </c>
      <c r="E349" s="52">
        <v>0</v>
      </c>
      <c r="F349" s="52">
        <f t="shared" si="5"/>
        <v>319.47552000000002</v>
      </c>
      <c r="G349" s="169"/>
      <c r="H349" s="170"/>
      <c r="I349" s="34"/>
      <c r="L349" s="198"/>
      <c r="M349" s="198"/>
      <c r="N349" s="34"/>
    </row>
    <row r="350" spans="1:14" s="35" customFormat="1" ht="15.75" customHeight="1" x14ac:dyDescent="0.35">
      <c r="A350" s="134">
        <v>19</v>
      </c>
      <c r="B350" s="135"/>
      <c r="C350" s="52" t="s">
        <v>167</v>
      </c>
      <c r="D350" s="52">
        <f t="shared" si="4"/>
        <v>199.6722</v>
      </c>
      <c r="E350" s="52">
        <v>0</v>
      </c>
      <c r="F350" s="52">
        <f t="shared" si="5"/>
        <v>319.47552000000002</v>
      </c>
      <c r="G350" s="169"/>
      <c r="H350" s="170"/>
      <c r="I350" s="34"/>
      <c r="L350" s="198"/>
      <c r="M350" s="198"/>
      <c r="N350" s="34"/>
    </row>
    <row r="351" spans="1:14" s="35" customFormat="1" ht="15.75" customHeight="1" x14ac:dyDescent="0.35">
      <c r="A351" s="134">
        <v>20</v>
      </c>
      <c r="B351" s="135"/>
      <c r="C351" s="52" t="s">
        <v>167</v>
      </c>
      <c r="D351" s="52">
        <f t="shared" si="4"/>
        <v>199.6722</v>
      </c>
      <c r="E351" s="52">
        <v>0</v>
      </c>
      <c r="F351" s="52">
        <f t="shared" si="5"/>
        <v>319.47552000000002</v>
      </c>
      <c r="G351" s="169"/>
      <c r="H351" s="170"/>
      <c r="I351" s="34"/>
      <c r="L351" s="198"/>
      <c r="M351" s="198"/>
      <c r="N351" s="34"/>
    </row>
    <row r="352" spans="1:14" s="35" customFormat="1" ht="15.75" customHeight="1" x14ac:dyDescent="0.35">
      <c r="A352" s="134">
        <v>21</v>
      </c>
      <c r="B352" s="135"/>
      <c r="C352" s="52" t="s">
        <v>167</v>
      </c>
      <c r="D352" s="52">
        <f t="shared" si="4"/>
        <v>199.6722</v>
      </c>
      <c r="E352" s="52">
        <v>0</v>
      </c>
      <c r="F352" s="52">
        <f t="shared" si="5"/>
        <v>319.47552000000002</v>
      </c>
      <c r="G352" s="171"/>
      <c r="H352" s="172"/>
      <c r="I352" s="34"/>
      <c r="L352" s="198"/>
      <c r="M352" s="198"/>
      <c r="N352" s="34"/>
    </row>
    <row r="353" spans="1:14" s="35" customFormat="1" x14ac:dyDescent="0.35">
      <c r="A353" s="191" t="s">
        <v>168</v>
      </c>
      <c r="B353" s="192"/>
      <c r="C353" s="192"/>
      <c r="D353" s="192"/>
      <c r="E353" s="192"/>
      <c r="F353" s="192"/>
      <c r="G353" s="192"/>
      <c r="H353" s="193"/>
      <c r="J353" s="34"/>
    </row>
    <row r="354" spans="1:14" s="35" customFormat="1" ht="15.75" customHeight="1" x14ac:dyDescent="0.35">
      <c r="A354" s="134">
        <v>14</v>
      </c>
      <c r="B354" s="135"/>
      <c r="C354" s="52" t="s">
        <v>167</v>
      </c>
      <c r="D354" s="52">
        <f>18.55*10.764</f>
        <v>199.6722</v>
      </c>
      <c r="E354" s="52">
        <v>0</v>
      </c>
      <c r="F354" s="52">
        <f>(D354+E354)*(($F$319)+1)</f>
        <v>319.47552000000002</v>
      </c>
      <c r="G354" s="167" t="str">
        <f>A353</f>
        <v>1st &amp; 2nd Floor For Shop</v>
      </c>
      <c r="H354" s="168"/>
      <c r="I354" s="34"/>
      <c r="L354" s="198"/>
      <c r="M354" s="198"/>
      <c r="N354" s="34"/>
    </row>
    <row r="355" spans="1:14" s="35" customFormat="1" ht="15.75" customHeight="1" x14ac:dyDescent="0.35">
      <c r="A355" s="134">
        <v>15</v>
      </c>
      <c r="B355" s="135"/>
      <c r="C355" s="52" t="s">
        <v>167</v>
      </c>
      <c r="D355" s="52">
        <f t="shared" ref="D355:D361" si="6">18.55*10.764</f>
        <v>199.6722</v>
      </c>
      <c r="E355" s="52">
        <v>0</v>
      </c>
      <c r="F355" s="52">
        <f t="shared" ref="F355:F361" si="7">(D355+E355)*(($F$319)+1)</f>
        <v>319.47552000000002</v>
      </c>
      <c r="G355" s="169"/>
      <c r="H355" s="170"/>
      <c r="I355" s="34"/>
      <c r="L355" s="198"/>
      <c r="M355" s="198"/>
      <c r="N355" s="34"/>
    </row>
    <row r="356" spans="1:14" s="35" customFormat="1" ht="15.75" customHeight="1" x14ac:dyDescent="0.35">
      <c r="A356" s="134">
        <v>16</v>
      </c>
      <c r="B356" s="135"/>
      <c r="C356" s="52" t="s">
        <v>167</v>
      </c>
      <c r="D356" s="52">
        <f t="shared" si="6"/>
        <v>199.6722</v>
      </c>
      <c r="E356" s="52">
        <v>0</v>
      </c>
      <c r="F356" s="52">
        <f t="shared" si="7"/>
        <v>319.47552000000002</v>
      </c>
      <c r="G356" s="169"/>
      <c r="H356" s="170"/>
      <c r="I356" s="34"/>
      <c r="L356" s="198"/>
      <c r="M356" s="198"/>
      <c r="N356" s="34"/>
    </row>
    <row r="357" spans="1:14" s="35" customFormat="1" ht="15.75" customHeight="1" x14ac:dyDescent="0.35">
      <c r="A357" s="134">
        <v>17</v>
      </c>
      <c r="B357" s="135"/>
      <c r="C357" s="52" t="s">
        <v>167</v>
      </c>
      <c r="D357" s="52">
        <f t="shared" si="6"/>
        <v>199.6722</v>
      </c>
      <c r="E357" s="52">
        <v>0</v>
      </c>
      <c r="F357" s="52">
        <f t="shared" si="7"/>
        <v>319.47552000000002</v>
      </c>
      <c r="G357" s="169"/>
      <c r="H357" s="170"/>
      <c r="I357" s="34"/>
      <c r="L357" s="198"/>
      <c r="M357" s="198"/>
      <c r="N357" s="34"/>
    </row>
    <row r="358" spans="1:14" s="35" customFormat="1" ht="15.75" customHeight="1" x14ac:dyDescent="0.35">
      <c r="A358" s="134">
        <v>18</v>
      </c>
      <c r="B358" s="135"/>
      <c r="C358" s="52" t="s">
        <v>167</v>
      </c>
      <c r="D358" s="52">
        <f t="shared" si="6"/>
        <v>199.6722</v>
      </c>
      <c r="E358" s="52">
        <v>0</v>
      </c>
      <c r="F358" s="52">
        <f t="shared" si="7"/>
        <v>319.47552000000002</v>
      </c>
      <c r="G358" s="169"/>
      <c r="H358" s="170"/>
      <c r="I358" s="34"/>
      <c r="L358" s="198"/>
      <c r="M358" s="198"/>
      <c r="N358" s="34"/>
    </row>
    <row r="359" spans="1:14" s="35" customFormat="1" ht="15.75" customHeight="1" x14ac:dyDescent="0.35">
      <c r="A359" s="134">
        <v>19</v>
      </c>
      <c r="B359" s="135"/>
      <c r="C359" s="52" t="s">
        <v>167</v>
      </c>
      <c r="D359" s="52">
        <f t="shared" si="6"/>
        <v>199.6722</v>
      </c>
      <c r="E359" s="52">
        <v>0</v>
      </c>
      <c r="F359" s="52">
        <f t="shared" si="7"/>
        <v>319.47552000000002</v>
      </c>
      <c r="G359" s="169"/>
      <c r="H359" s="170"/>
      <c r="I359" s="34"/>
      <c r="L359" s="198"/>
      <c r="M359" s="198"/>
      <c r="N359" s="34"/>
    </row>
    <row r="360" spans="1:14" s="35" customFormat="1" ht="15.75" customHeight="1" x14ac:dyDescent="0.35">
      <c r="A360" s="134">
        <v>20</v>
      </c>
      <c r="B360" s="135"/>
      <c r="C360" s="52" t="s">
        <v>167</v>
      </c>
      <c r="D360" s="52">
        <f t="shared" si="6"/>
        <v>199.6722</v>
      </c>
      <c r="E360" s="52">
        <v>0</v>
      </c>
      <c r="F360" s="52">
        <f t="shared" si="7"/>
        <v>319.47552000000002</v>
      </c>
      <c r="G360" s="169"/>
      <c r="H360" s="170"/>
      <c r="I360" s="34"/>
      <c r="L360" s="198"/>
      <c r="M360" s="198"/>
      <c r="N360" s="34"/>
    </row>
    <row r="361" spans="1:14" s="35" customFormat="1" ht="15.75" customHeight="1" x14ac:dyDescent="0.35">
      <c r="A361" s="134">
        <v>21</v>
      </c>
      <c r="B361" s="135"/>
      <c r="C361" s="52" t="s">
        <v>167</v>
      </c>
      <c r="D361" s="52">
        <f t="shared" si="6"/>
        <v>199.6722</v>
      </c>
      <c r="E361" s="52">
        <v>0</v>
      </c>
      <c r="F361" s="52">
        <f t="shared" si="7"/>
        <v>319.47552000000002</v>
      </c>
      <c r="G361" s="171"/>
      <c r="H361" s="172"/>
      <c r="I361" s="34"/>
      <c r="L361" s="198"/>
      <c r="M361" s="198"/>
      <c r="N361" s="34"/>
    </row>
    <row r="362" spans="1:14" s="35" customFormat="1" x14ac:dyDescent="0.35">
      <c r="A362" s="134"/>
      <c r="B362" s="258"/>
      <c r="C362" s="258"/>
      <c r="D362" s="258"/>
      <c r="E362" s="258"/>
      <c r="F362" s="258"/>
      <c r="G362" s="258"/>
      <c r="H362" s="135"/>
      <c r="I362" s="34"/>
      <c r="N362" s="34"/>
    </row>
    <row r="363" spans="1:14" ht="47.25" customHeight="1" x14ac:dyDescent="0.35">
      <c r="A363" s="231" t="s">
        <v>120</v>
      </c>
      <c r="B363" s="231" t="s">
        <v>121</v>
      </c>
      <c r="C363" s="202" t="s">
        <v>58</v>
      </c>
      <c r="D363" s="202" t="s">
        <v>59</v>
      </c>
      <c r="E363" s="212" t="s">
        <v>60</v>
      </c>
      <c r="F363" s="51" t="s">
        <v>151</v>
      </c>
      <c r="G363" s="231" t="s">
        <v>61</v>
      </c>
      <c r="H363" s="234"/>
      <c r="I363" s="34"/>
    </row>
    <row r="364" spans="1:14" s="35" customFormat="1" x14ac:dyDescent="0.35">
      <c r="A364" s="232"/>
      <c r="B364" s="232"/>
      <c r="C364" s="203"/>
      <c r="D364" s="203"/>
      <c r="E364" s="213"/>
      <c r="F364" s="13">
        <v>0.45</v>
      </c>
      <c r="G364" s="232"/>
      <c r="H364" s="235"/>
      <c r="I364" s="34"/>
    </row>
    <row r="365" spans="1:14" s="35" customFormat="1" x14ac:dyDescent="0.35">
      <c r="A365" s="191" t="s">
        <v>208</v>
      </c>
      <c r="B365" s="192"/>
      <c r="C365" s="192"/>
      <c r="D365" s="192"/>
      <c r="E365" s="192"/>
      <c r="F365" s="192"/>
      <c r="G365" s="192"/>
      <c r="H365" s="193"/>
      <c r="J365" s="34"/>
    </row>
    <row r="366" spans="1:14" s="35" customFormat="1" x14ac:dyDescent="0.35">
      <c r="A366" s="191" t="s">
        <v>169</v>
      </c>
      <c r="B366" s="192"/>
      <c r="C366" s="192"/>
      <c r="D366" s="192"/>
      <c r="E366" s="192"/>
      <c r="F366" s="192"/>
      <c r="G366" s="192"/>
      <c r="H366" s="193"/>
      <c r="J366" s="34"/>
    </row>
    <row r="367" spans="1:14" s="35" customFormat="1" ht="15.75" customHeight="1" x14ac:dyDescent="0.35">
      <c r="A367" s="134">
        <v>1</v>
      </c>
      <c r="B367" s="135"/>
      <c r="C367" s="43" t="s">
        <v>170</v>
      </c>
      <c r="D367" s="45">
        <f>(29.71)*10.764</f>
        <v>319.79843999999997</v>
      </c>
      <c r="E367" s="52">
        <v>0</v>
      </c>
      <c r="F367" s="52">
        <f>D367*(($F$364)+1)+(IF(E367&lt;101,E367,IF(E367&lt;201,E367/2,IF(E367&lt;=301,E367/3,E367/4))))</f>
        <v>463.70773799999995</v>
      </c>
      <c r="G367" s="167" t="str">
        <f>A366</f>
        <v>Ground Floor For Residential &amp; Parking</v>
      </c>
      <c r="H367" s="168"/>
      <c r="I367" s="34"/>
      <c r="L367" s="198"/>
      <c r="M367" s="198"/>
      <c r="N367" s="34"/>
    </row>
    <row r="368" spans="1:14" s="35" customFormat="1" ht="15.75" customHeight="1" x14ac:dyDescent="0.35">
      <c r="A368" s="134">
        <f>A367+1</f>
        <v>2</v>
      </c>
      <c r="B368" s="135"/>
      <c r="C368" s="43" t="s">
        <v>170</v>
      </c>
      <c r="D368" s="45">
        <f>(29.71)*10.764</f>
        <v>319.79843999999997</v>
      </c>
      <c r="E368" s="52">
        <v>0</v>
      </c>
      <c r="F368" s="52">
        <f>D368*(($F$364)+1)+(IF(E368&lt;101,E368,IF(E368&lt;201,E368/2,IF(E368&lt;=301,E368/3,E368/4))))</f>
        <v>463.70773799999995</v>
      </c>
      <c r="G368" s="169"/>
      <c r="H368" s="170"/>
      <c r="I368" s="34"/>
      <c r="L368" s="198"/>
      <c r="M368" s="198"/>
      <c r="N368" s="34"/>
    </row>
    <row r="369" spans="1:14" s="35" customFormat="1" ht="15.75" customHeight="1" x14ac:dyDescent="0.35">
      <c r="A369" s="134">
        <f>A368+1</f>
        <v>3</v>
      </c>
      <c r="B369" s="135"/>
      <c r="C369" s="43" t="s">
        <v>170</v>
      </c>
      <c r="D369" s="45">
        <f>(29.71)*10.764</f>
        <v>319.79843999999997</v>
      </c>
      <c r="E369" s="52">
        <v>0</v>
      </c>
      <c r="F369" s="52">
        <f>D369*(($F$364)+1)+(IF(E369&lt;101,E369,IF(E369&lt;201,E369/2,IF(E369&lt;=301,E369/3,E369/4))))</f>
        <v>463.70773799999995</v>
      </c>
      <c r="G369" s="169"/>
      <c r="H369" s="170"/>
      <c r="I369" s="34"/>
      <c r="L369" s="198"/>
      <c r="M369" s="198"/>
      <c r="N369" s="34"/>
    </row>
    <row r="370" spans="1:14" s="35" customFormat="1" ht="15.75" customHeight="1" x14ac:dyDescent="0.35">
      <c r="A370" s="134">
        <f>A369+1</f>
        <v>4</v>
      </c>
      <c r="B370" s="135"/>
      <c r="C370" s="43" t="s">
        <v>170</v>
      </c>
      <c r="D370" s="45">
        <f>(29.71)*10.764</f>
        <v>319.79843999999997</v>
      </c>
      <c r="E370" s="52">
        <v>0</v>
      </c>
      <c r="F370" s="52">
        <f>D370*(($F$364)+1)+(IF(E370&lt;101,E370,IF(E370&lt;201,E370/2,IF(E370&lt;=301,E370/3,E370/4))))</f>
        <v>463.70773799999995</v>
      </c>
      <c r="G370" s="171"/>
      <c r="H370" s="172"/>
      <c r="I370" s="34"/>
      <c r="L370" s="198"/>
      <c r="M370" s="198"/>
      <c r="N370" s="34"/>
    </row>
    <row r="371" spans="1:14" s="35" customFormat="1" x14ac:dyDescent="0.35">
      <c r="A371" s="179" t="s">
        <v>171</v>
      </c>
      <c r="B371" s="179"/>
      <c r="C371" s="179"/>
      <c r="D371" s="179"/>
      <c r="E371" s="179"/>
      <c r="F371" s="179"/>
      <c r="G371" s="179"/>
      <c r="H371" s="179"/>
      <c r="I371" s="34"/>
      <c r="N371" s="34"/>
    </row>
    <row r="372" spans="1:14" s="35" customFormat="1" ht="15.75" customHeight="1" x14ac:dyDescent="0.35">
      <c r="A372" s="178">
        <v>1</v>
      </c>
      <c r="B372" s="178"/>
      <c r="C372" s="43" t="s">
        <v>170</v>
      </c>
      <c r="D372" s="45">
        <f>(29.71+0.75*2.6+2.5*0.9)*10.764</f>
        <v>365.00723999999997</v>
      </c>
      <c r="E372" s="52">
        <f t="shared" ref="E372:E377" si="8">(2.6*1.8)*10.764</f>
        <v>50.375520000000002</v>
      </c>
      <c r="F372" s="52">
        <f t="shared" ref="F372:F377" si="9">D372*(($F$364)+1)+(IF(E372&lt;101,E372,IF(E372&lt;201,E372/2,IF(E372&lt;=301,E372/3,E372/4))))</f>
        <v>579.63601800000004</v>
      </c>
      <c r="G372" s="167" t="str">
        <f>A371</f>
        <v>1st, 3rd, 5th &amp; 7th Floor For Residential</v>
      </c>
      <c r="H372" s="168"/>
      <c r="I372" s="34"/>
      <c r="L372" s="44"/>
      <c r="N372" s="34"/>
    </row>
    <row r="373" spans="1:14" s="35" customFormat="1" ht="15.75" customHeight="1" x14ac:dyDescent="0.35">
      <c r="A373" s="178">
        <f>A372+1</f>
        <v>2</v>
      </c>
      <c r="B373" s="178"/>
      <c r="C373" s="43" t="s">
        <v>170</v>
      </c>
      <c r="D373" s="45">
        <f t="shared" ref="D373:D384" si="10">(29.71+0.75*2.6+2.5*0.9)*10.764</f>
        <v>365.00723999999997</v>
      </c>
      <c r="E373" s="52">
        <f t="shared" si="8"/>
        <v>50.375520000000002</v>
      </c>
      <c r="F373" s="52">
        <f t="shared" si="9"/>
        <v>579.63601800000004</v>
      </c>
      <c r="G373" s="169"/>
      <c r="H373" s="170"/>
      <c r="I373" s="34"/>
      <c r="N373" s="34"/>
    </row>
    <row r="374" spans="1:14" s="35" customFormat="1" ht="15.75" customHeight="1" x14ac:dyDescent="0.35">
      <c r="A374" s="178">
        <f>A373+1</f>
        <v>3</v>
      </c>
      <c r="B374" s="178"/>
      <c r="C374" s="43" t="s">
        <v>170</v>
      </c>
      <c r="D374" s="45">
        <f t="shared" si="10"/>
        <v>365.00723999999997</v>
      </c>
      <c r="E374" s="52">
        <f t="shared" si="8"/>
        <v>50.375520000000002</v>
      </c>
      <c r="F374" s="52">
        <f t="shared" si="9"/>
        <v>579.63601800000004</v>
      </c>
      <c r="G374" s="169"/>
      <c r="H374" s="170"/>
      <c r="I374" s="34"/>
      <c r="N374" s="34"/>
    </row>
    <row r="375" spans="1:14" s="35" customFormat="1" ht="15.75" customHeight="1" x14ac:dyDescent="0.35">
      <c r="A375" s="178">
        <f>A374+1</f>
        <v>4</v>
      </c>
      <c r="B375" s="178"/>
      <c r="C375" s="43" t="s">
        <v>170</v>
      </c>
      <c r="D375" s="45">
        <f t="shared" si="10"/>
        <v>365.00723999999997</v>
      </c>
      <c r="E375" s="52">
        <f t="shared" si="8"/>
        <v>50.375520000000002</v>
      </c>
      <c r="F375" s="52">
        <f t="shared" si="9"/>
        <v>579.63601800000004</v>
      </c>
      <c r="G375" s="169"/>
      <c r="H375" s="170"/>
      <c r="I375" s="34"/>
      <c r="N375" s="34"/>
    </row>
    <row r="376" spans="1:14" s="35" customFormat="1" ht="15.75" customHeight="1" x14ac:dyDescent="0.35">
      <c r="A376" s="178">
        <f>A375+1</f>
        <v>5</v>
      </c>
      <c r="B376" s="178"/>
      <c r="C376" s="43" t="s">
        <v>170</v>
      </c>
      <c r="D376" s="45">
        <f t="shared" si="10"/>
        <v>365.00723999999997</v>
      </c>
      <c r="E376" s="52">
        <f t="shared" si="8"/>
        <v>50.375520000000002</v>
      </c>
      <c r="F376" s="52">
        <f t="shared" si="9"/>
        <v>579.63601800000004</v>
      </c>
      <c r="G376" s="169"/>
      <c r="H376" s="170"/>
      <c r="I376" s="34"/>
      <c r="N376" s="34"/>
    </row>
    <row r="377" spans="1:14" s="35" customFormat="1" ht="15.75" customHeight="1" x14ac:dyDescent="0.35">
      <c r="A377" s="178">
        <f>A376+1</f>
        <v>6</v>
      </c>
      <c r="B377" s="178"/>
      <c r="C377" s="43" t="s">
        <v>170</v>
      </c>
      <c r="D377" s="45">
        <f t="shared" si="10"/>
        <v>365.00723999999997</v>
      </c>
      <c r="E377" s="52">
        <f t="shared" si="8"/>
        <v>50.375520000000002</v>
      </c>
      <c r="F377" s="52">
        <f t="shared" si="9"/>
        <v>579.63601800000004</v>
      </c>
      <c r="G377" s="171"/>
      <c r="H377" s="172"/>
      <c r="I377" s="34"/>
    </row>
    <row r="378" spans="1:14" s="35" customFormat="1" x14ac:dyDescent="0.35">
      <c r="A378" s="179" t="s">
        <v>172</v>
      </c>
      <c r="B378" s="179"/>
      <c r="C378" s="179"/>
      <c r="D378" s="179"/>
      <c r="E378" s="179"/>
      <c r="F378" s="179"/>
      <c r="G378" s="179"/>
      <c r="H378" s="179"/>
      <c r="I378" s="34"/>
      <c r="N378" s="34"/>
    </row>
    <row r="379" spans="1:14" s="35" customFormat="1" ht="15.75" customHeight="1" x14ac:dyDescent="0.35">
      <c r="A379" s="178">
        <v>1</v>
      </c>
      <c r="B379" s="178"/>
      <c r="C379" s="43" t="s">
        <v>170</v>
      </c>
      <c r="D379" s="45">
        <f t="shared" si="10"/>
        <v>365.00723999999997</v>
      </c>
      <c r="E379" s="52">
        <f t="shared" ref="E379:E384" si="11">(2.6*1.8)*10.764</f>
        <v>50.375520000000002</v>
      </c>
      <c r="F379" s="52">
        <f t="shared" ref="F379:F384" si="12">D379*(($F$364)+1)+(IF(E379&lt;101,E379,IF(E379&lt;201,E379/2,IF(E379&lt;=301,E379/3,E379/4))))</f>
        <v>579.63601800000004</v>
      </c>
      <c r="G379" s="167" t="str">
        <f>A378</f>
        <v>2nd, 4th &amp; 6th Floor For Residential</v>
      </c>
      <c r="H379" s="168"/>
      <c r="I379" s="34"/>
      <c r="L379" s="44"/>
      <c r="N379" s="34"/>
    </row>
    <row r="380" spans="1:14" s="35" customFormat="1" ht="15.75" customHeight="1" x14ac:dyDescent="0.35">
      <c r="A380" s="178">
        <f>A379+1</f>
        <v>2</v>
      </c>
      <c r="B380" s="178"/>
      <c r="C380" s="43" t="s">
        <v>170</v>
      </c>
      <c r="D380" s="45">
        <f t="shared" si="10"/>
        <v>365.00723999999997</v>
      </c>
      <c r="E380" s="52">
        <f t="shared" si="11"/>
        <v>50.375520000000002</v>
      </c>
      <c r="F380" s="52">
        <f t="shared" si="12"/>
        <v>579.63601800000004</v>
      </c>
      <c r="G380" s="169"/>
      <c r="H380" s="170"/>
      <c r="I380" s="34"/>
      <c r="N380" s="34"/>
    </row>
    <row r="381" spans="1:14" s="35" customFormat="1" ht="15.75" customHeight="1" x14ac:dyDescent="0.35">
      <c r="A381" s="178">
        <f>A380+1</f>
        <v>3</v>
      </c>
      <c r="B381" s="178"/>
      <c r="C381" s="43" t="s">
        <v>170</v>
      </c>
      <c r="D381" s="45">
        <f t="shared" si="10"/>
        <v>365.00723999999997</v>
      </c>
      <c r="E381" s="52">
        <f t="shared" si="11"/>
        <v>50.375520000000002</v>
      </c>
      <c r="F381" s="52">
        <f t="shared" si="12"/>
        <v>579.63601800000004</v>
      </c>
      <c r="G381" s="169"/>
      <c r="H381" s="170"/>
      <c r="I381" s="34"/>
      <c r="N381" s="34"/>
    </row>
    <row r="382" spans="1:14" s="35" customFormat="1" ht="15.75" customHeight="1" x14ac:dyDescent="0.35">
      <c r="A382" s="178">
        <f>A381+1</f>
        <v>4</v>
      </c>
      <c r="B382" s="178"/>
      <c r="C382" s="43" t="s">
        <v>170</v>
      </c>
      <c r="D382" s="45">
        <f t="shared" si="10"/>
        <v>365.00723999999997</v>
      </c>
      <c r="E382" s="52">
        <f t="shared" si="11"/>
        <v>50.375520000000002</v>
      </c>
      <c r="F382" s="52">
        <f t="shared" si="12"/>
        <v>579.63601800000004</v>
      </c>
      <c r="G382" s="169"/>
      <c r="H382" s="170"/>
      <c r="I382" s="34"/>
      <c r="N382" s="34"/>
    </row>
    <row r="383" spans="1:14" s="35" customFormat="1" ht="15.75" customHeight="1" x14ac:dyDescent="0.35">
      <c r="A383" s="178">
        <f>A382+1</f>
        <v>5</v>
      </c>
      <c r="B383" s="178"/>
      <c r="C383" s="43" t="s">
        <v>170</v>
      </c>
      <c r="D383" s="45">
        <f t="shared" si="10"/>
        <v>365.00723999999997</v>
      </c>
      <c r="E383" s="52">
        <f t="shared" si="11"/>
        <v>50.375520000000002</v>
      </c>
      <c r="F383" s="52">
        <f t="shared" si="12"/>
        <v>579.63601800000004</v>
      </c>
      <c r="G383" s="169"/>
      <c r="H383" s="170"/>
      <c r="I383" s="34"/>
      <c r="N383" s="34"/>
    </row>
    <row r="384" spans="1:14" s="35" customFormat="1" ht="15.75" customHeight="1" x14ac:dyDescent="0.35">
      <c r="A384" s="178">
        <f>A383+1</f>
        <v>6</v>
      </c>
      <c r="B384" s="178"/>
      <c r="C384" s="43" t="s">
        <v>170</v>
      </c>
      <c r="D384" s="45">
        <f t="shared" si="10"/>
        <v>365.00723999999997</v>
      </c>
      <c r="E384" s="52">
        <f t="shared" si="11"/>
        <v>50.375520000000002</v>
      </c>
      <c r="F384" s="52">
        <f t="shared" si="12"/>
        <v>579.63601800000004</v>
      </c>
      <c r="G384" s="171"/>
      <c r="H384" s="172"/>
      <c r="I384" s="34"/>
    </row>
    <row r="385" spans="1:14" s="35" customFormat="1" hidden="1" x14ac:dyDescent="0.35">
      <c r="A385" s="191" t="s">
        <v>173</v>
      </c>
      <c r="B385" s="192"/>
      <c r="C385" s="192"/>
      <c r="D385" s="192"/>
      <c r="E385" s="192"/>
      <c r="F385" s="192"/>
      <c r="G385" s="192"/>
      <c r="H385" s="193"/>
      <c r="J385" s="34"/>
    </row>
    <row r="386" spans="1:14" s="35" customFormat="1" hidden="1" x14ac:dyDescent="0.35">
      <c r="A386" s="191" t="s">
        <v>169</v>
      </c>
      <c r="B386" s="192"/>
      <c r="C386" s="192"/>
      <c r="D386" s="192"/>
      <c r="E386" s="192"/>
      <c r="F386" s="192"/>
      <c r="G386" s="192"/>
      <c r="H386" s="193"/>
      <c r="J386" s="34"/>
    </row>
    <row r="387" spans="1:14" s="35" customFormat="1" hidden="1" x14ac:dyDescent="0.35">
      <c r="A387" s="134">
        <v>1</v>
      </c>
      <c r="B387" s="135"/>
      <c r="C387" s="43" t="s">
        <v>170</v>
      </c>
      <c r="D387" s="45">
        <f>(29.71)*10.764</f>
        <v>319.79843999999997</v>
      </c>
      <c r="E387" s="52">
        <v>0</v>
      </c>
      <c r="F387" s="52">
        <f>D387*(($F$364)+1)+(IF(E387&lt;101,E387,IF(E387&lt;201,E387/2,IF(E387&lt;=301,E387/3,E387/4))))</f>
        <v>463.70773799999995</v>
      </c>
      <c r="G387" s="134" t="str">
        <f>A386</f>
        <v>Ground Floor For Residential &amp; Parking</v>
      </c>
      <c r="H387" s="135"/>
      <c r="I387" s="34"/>
      <c r="L387" s="198"/>
      <c r="M387" s="198"/>
      <c r="N387" s="34"/>
    </row>
    <row r="388" spans="1:14" s="35" customFormat="1" hidden="1" x14ac:dyDescent="0.35">
      <c r="A388" s="134">
        <f>A387+1</f>
        <v>2</v>
      </c>
      <c r="B388" s="135"/>
      <c r="C388" s="43" t="s">
        <v>170</v>
      </c>
      <c r="D388" s="45">
        <f>(29.71)*10.764</f>
        <v>319.79843999999997</v>
      </c>
      <c r="E388" s="52">
        <v>0</v>
      </c>
      <c r="F388" s="52">
        <f>D388*(($F$364)+1)+(IF(E388&lt;101,E388,IF(E388&lt;201,E388/2,IF(E388&lt;=301,E388/3,E388/4))))</f>
        <v>463.70773799999995</v>
      </c>
      <c r="G388" s="134" t="str">
        <f>G387</f>
        <v>Ground Floor For Residential &amp; Parking</v>
      </c>
      <c r="H388" s="135"/>
      <c r="I388" s="34"/>
      <c r="L388" s="198"/>
      <c r="M388" s="198"/>
      <c r="N388" s="34"/>
    </row>
    <row r="389" spans="1:14" s="35" customFormat="1" hidden="1" x14ac:dyDescent="0.35">
      <c r="A389" s="134">
        <f>A388+1</f>
        <v>3</v>
      </c>
      <c r="B389" s="135"/>
      <c r="C389" s="43" t="s">
        <v>170</v>
      </c>
      <c r="D389" s="45">
        <f>(29.71)*10.764</f>
        <v>319.79843999999997</v>
      </c>
      <c r="E389" s="52">
        <v>0</v>
      </c>
      <c r="F389" s="52">
        <f>D389*(($F$364)+1)+(IF(E389&lt;101,E389,IF(E389&lt;201,E389/2,IF(E389&lt;=301,E389/3,E389/4))))</f>
        <v>463.70773799999995</v>
      </c>
      <c r="G389" s="134" t="str">
        <f>G388</f>
        <v>Ground Floor For Residential &amp; Parking</v>
      </c>
      <c r="H389" s="135"/>
      <c r="I389" s="34"/>
      <c r="L389" s="198"/>
      <c r="M389" s="198"/>
      <c r="N389" s="34"/>
    </row>
    <row r="390" spans="1:14" s="35" customFormat="1" hidden="1" x14ac:dyDescent="0.35">
      <c r="A390" s="134">
        <f>A389+1</f>
        <v>4</v>
      </c>
      <c r="B390" s="135"/>
      <c r="C390" s="43" t="s">
        <v>170</v>
      </c>
      <c r="D390" s="45">
        <f>(29.71)*10.764</f>
        <v>319.79843999999997</v>
      </c>
      <c r="E390" s="52">
        <v>0</v>
      </c>
      <c r="F390" s="52">
        <f>D390*(($F$364)+1)+(IF(E390&lt;101,E390,IF(E390&lt;201,E390/2,IF(E390&lt;=301,E390/3,E390/4))))</f>
        <v>463.70773799999995</v>
      </c>
      <c r="G390" s="134" t="str">
        <f>G389</f>
        <v>Ground Floor For Residential &amp; Parking</v>
      </c>
      <c r="H390" s="135"/>
      <c r="I390" s="34"/>
      <c r="L390" s="198"/>
      <c r="M390" s="198"/>
      <c r="N390" s="34"/>
    </row>
    <row r="391" spans="1:14" s="35" customFormat="1" hidden="1" x14ac:dyDescent="0.35">
      <c r="A391" s="179" t="s">
        <v>171</v>
      </c>
      <c r="B391" s="179"/>
      <c r="C391" s="179"/>
      <c r="D391" s="179"/>
      <c r="E391" s="179"/>
      <c r="F391" s="179"/>
      <c r="G391" s="179"/>
      <c r="H391" s="179"/>
      <c r="I391" s="34"/>
      <c r="N391" s="34"/>
    </row>
    <row r="392" spans="1:14" s="35" customFormat="1" hidden="1" x14ac:dyDescent="0.35">
      <c r="A392" s="178">
        <v>1</v>
      </c>
      <c r="B392" s="178"/>
      <c r="C392" s="43" t="s">
        <v>170</v>
      </c>
      <c r="D392" s="45">
        <f>(29.71+0.75*2.6+2.5*0.9)*10.764</f>
        <v>365.00723999999997</v>
      </c>
      <c r="E392" s="52">
        <f t="shared" ref="E392:E397" si="13">(2.6*1.8)*10.764</f>
        <v>50.375520000000002</v>
      </c>
      <c r="F392" s="52">
        <f t="shared" ref="F392:F397" si="14">D392*(($F$364)+1)+(IF(E392&lt;101,E392,IF(E392&lt;201,E392/2,IF(E392&lt;=301,E392/3,E392/4))))</f>
        <v>579.63601800000004</v>
      </c>
      <c r="G392" s="178" t="str">
        <f>A391</f>
        <v>1st, 3rd, 5th &amp; 7th Floor For Residential</v>
      </c>
      <c r="H392" s="178"/>
      <c r="I392" s="34"/>
      <c r="L392" s="44"/>
      <c r="N392" s="34"/>
    </row>
    <row r="393" spans="1:14" s="35" customFormat="1" hidden="1" x14ac:dyDescent="0.35">
      <c r="A393" s="178">
        <f>A392+1</f>
        <v>2</v>
      </c>
      <c r="B393" s="178"/>
      <c r="C393" s="43" t="s">
        <v>170</v>
      </c>
      <c r="D393" s="45">
        <f t="shared" ref="D393:D404" si="15">(29.71+0.75*2.6+2.5*0.9)*10.764</f>
        <v>365.00723999999997</v>
      </c>
      <c r="E393" s="52">
        <f t="shared" si="13"/>
        <v>50.375520000000002</v>
      </c>
      <c r="F393" s="52">
        <f t="shared" si="14"/>
        <v>579.63601800000004</v>
      </c>
      <c r="G393" s="178" t="str">
        <f>G392</f>
        <v>1st, 3rd, 5th &amp; 7th Floor For Residential</v>
      </c>
      <c r="H393" s="178"/>
      <c r="I393" s="34"/>
      <c r="N393" s="34"/>
    </row>
    <row r="394" spans="1:14" s="35" customFormat="1" hidden="1" x14ac:dyDescent="0.35">
      <c r="A394" s="178">
        <f>A393+1</f>
        <v>3</v>
      </c>
      <c r="B394" s="178"/>
      <c r="C394" s="43" t="s">
        <v>170</v>
      </c>
      <c r="D394" s="45">
        <f t="shared" si="15"/>
        <v>365.00723999999997</v>
      </c>
      <c r="E394" s="52">
        <f t="shared" si="13"/>
        <v>50.375520000000002</v>
      </c>
      <c r="F394" s="52">
        <f t="shared" si="14"/>
        <v>579.63601800000004</v>
      </c>
      <c r="G394" s="178" t="str">
        <f>G393</f>
        <v>1st, 3rd, 5th &amp; 7th Floor For Residential</v>
      </c>
      <c r="H394" s="178"/>
      <c r="I394" s="34"/>
      <c r="N394" s="34"/>
    </row>
    <row r="395" spans="1:14" s="35" customFormat="1" hidden="1" x14ac:dyDescent="0.35">
      <c r="A395" s="178">
        <f>A394+1</f>
        <v>4</v>
      </c>
      <c r="B395" s="178"/>
      <c r="C395" s="43" t="s">
        <v>170</v>
      </c>
      <c r="D395" s="45">
        <f t="shared" si="15"/>
        <v>365.00723999999997</v>
      </c>
      <c r="E395" s="52">
        <f t="shared" si="13"/>
        <v>50.375520000000002</v>
      </c>
      <c r="F395" s="52">
        <f t="shared" si="14"/>
        <v>579.63601800000004</v>
      </c>
      <c r="G395" s="178" t="str">
        <f>G394</f>
        <v>1st, 3rd, 5th &amp; 7th Floor For Residential</v>
      </c>
      <c r="H395" s="178"/>
      <c r="I395" s="34"/>
      <c r="N395" s="34"/>
    </row>
    <row r="396" spans="1:14" s="35" customFormat="1" hidden="1" x14ac:dyDescent="0.35">
      <c r="A396" s="178">
        <f>A395+1</f>
        <v>5</v>
      </c>
      <c r="B396" s="178"/>
      <c r="C396" s="43" t="s">
        <v>170</v>
      </c>
      <c r="D396" s="45">
        <f t="shared" si="15"/>
        <v>365.00723999999997</v>
      </c>
      <c r="E396" s="52">
        <f t="shared" si="13"/>
        <v>50.375520000000002</v>
      </c>
      <c r="F396" s="52">
        <f t="shared" si="14"/>
        <v>579.63601800000004</v>
      </c>
      <c r="G396" s="178" t="str">
        <f>G394</f>
        <v>1st, 3rd, 5th &amp; 7th Floor For Residential</v>
      </c>
      <c r="H396" s="178"/>
      <c r="I396" s="34"/>
      <c r="N396" s="34"/>
    </row>
    <row r="397" spans="1:14" s="35" customFormat="1" ht="15.75" hidden="1" customHeight="1" x14ac:dyDescent="0.35">
      <c r="A397" s="178">
        <f>A396+1</f>
        <v>6</v>
      </c>
      <c r="B397" s="178"/>
      <c r="C397" s="43" t="s">
        <v>170</v>
      </c>
      <c r="D397" s="45">
        <f t="shared" si="15"/>
        <v>365.00723999999997</v>
      </c>
      <c r="E397" s="52">
        <f t="shared" si="13"/>
        <v>50.375520000000002</v>
      </c>
      <c r="F397" s="52">
        <f t="shared" si="14"/>
        <v>579.63601800000004</v>
      </c>
      <c r="G397" s="178" t="str">
        <f>G395</f>
        <v>1st, 3rd, 5th &amp; 7th Floor For Residential</v>
      </c>
      <c r="H397" s="178"/>
      <c r="I397" s="34"/>
    </row>
    <row r="398" spans="1:14" s="35" customFormat="1" hidden="1" x14ac:dyDescent="0.35">
      <c r="A398" s="179" t="s">
        <v>172</v>
      </c>
      <c r="B398" s="179"/>
      <c r="C398" s="179"/>
      <c r="D398" s="179"/>
      <c r="E398" s="179"/>
      <c r="F398" s="179"/>
      <c r="G398" s="179"/>
      <c r="H398" s="179"/>
      <c r="I398" s="34"/>
      <c r="N398" s="34"/>
    </row>
    <row r="399" spans="1:14" s="35" customFormat="1" hidden="1" x14ac:dyDescent="0.35">
      <c r="A399" s="178">
        <v>1</v>
      </c>
      <c r="B399" s="178"/>
      <c r="C399" s="43" t="s">
        <v>170</v>
      </c>
      <c r="D399" s="45">
        <f t="shared" si="15"/>
        <v>365.00723999999997</v>
      </c>
      <c r="E399" s="52">
        <f t="shared" ref="E399:E404" si="16">(2.6*1.8)*10.764</f>
        <v>50.375520000000002</v>
      </c>
      <c r="F399" s="52">
        <f t="shared" ref="F399:F404" si="17">D399*(($F$364)+1)+(IF(E399&lt;101,E399,IF(E399&lt;201,E399/2,IF(E399&lt;=301,E399/3,E399/4))))</f>
        <v>579.63601800000004</v>
      </c>
      <c r="G399" s="178" t="str">
        <f>A398</f>
        <v>2nd, 4th &amp; 6th Floor For Residential</v>
      </c>
      <c r="H399" s="178"/>
      <c r="I399" s="34"/>
      <c r="L399" s="44"/>
      <c r="N399" s="34"/>
    </row>
    <row r="400" spans="1:14" s="35" customFormat="1" hidden="1" x14ac:dyDescent="0.35">
      <c r="A400" s="178">
        <f>A399+1</f>
        <v>2</v>
      </c>
      <c r="B400" s="178"/>
      <c r="C400" s="43" t="s">
        <v>170</v>
      </c>
      <c r="D400" s="45">
        <f t="shared" si="15"/>
        <v>365.00723999999997</v>
      </c>
      <c r="E400" s="52">
        <f t="shared" si="16"/>
        <v>50.375520000000002</v>
      </c>
      <c r="F400" s="52">
        <f t="shared" si="17"/>
        <v>579.63601800000004</v>
      </c>
      <c r="G400" s="178" t="str">
        <f>G399</f>
        <v>2nd, 4th &amp; 6th Floor For Residential</v>
      </c>
      <c r="H400" s="178"/>
      <c r="I400" s="34"/>
      <c r="N400" s="34"/>
    </row>
    <row r="401" spans="1:14" s="35" customFormat="1" hidden="1" x14ac:dyDescent="0.35">
      <c r="A401" s="178">
        <f>A400+1</f>
        <v>3</v>
      </c>
      <c r="B401" s="178"/>
      <c r="C401" s="43" t="s">
        <v>170</v>
      </c>
      <c r="D401" s="45">
        <f t="shared" si="15"/>
        <v>365.00723999999997</v>
      </c>
      <c r="E401" s="52">
        <f t="shared" si="16"/>
        <v>50.375520000000002</v>
      </c>
      <c r="F401" s="52">
        <f t="shared" si="17"/>
        <v>579.63601800000004</v>
      </c>
      <c r="G401" s="178" t="str">
        <f>G400</f>
        <v>2nd, 4th &amp; 6th Floor For Residential</v>
      </c>
      <c r="H401" s="178"/>
      <c r="I401" s="34"/>
      <c r="N401" s="34"/>
    </row>
    <row r="402" spans="1:14" s="35" customFormat="1" hidden="1" x14ac:dyDescent="0.35">
      <c r="A402" s="178">
        <f>A401+1</f>
        <v>4</v>
      </c>
      <c r="B402" s="178"/>
      <c r="C402" s="43" t="s">
        <v>170</v>
      </c>
      <c r="D402" s="45">
        <f t="shared" si="15"/>
        <v>365.00723999999997</v>
      </c>
      <c r="E402" s="52">
        <f t="shared" si="16"/>
        <v>50.375520000000002</v>
      </c>
      <c r="F402" s="52">
        <f t="shared" si="17"/>
        <v>579.63601800000004</v>
      </c>
      <c r="G402" s="178" t="str">
        <f>G401</f>
        <v>2nd, 4th &amp; 6th Floor For Residential</v>
      </c>
      <c r="H402" s="178"/>
      <c r="I402" s="34"/>
      <c r="N402" s="34"/>
    </row>
    <row r="403" spans="1:14" s="35" customFormat="1" hidden="1" x14ac:dyDescent="0.35">
      <c r="A403" s="178">
        <f>A402+1</f>
        <v>5</v>
      </c>
      <c r="B403" s="178"/>
      <c r="C403" s="43" t="s">
        <v>170</v>
      </c>
      <c r="D403" s="45">
        <f t="shared" si="15"/>
        <v>365.00723999999997</v>
      </c>
      <c r="E403" s="52">
        <f t="shared" si="16"/>
        <v>50.375520000000002</v>
      </c>
      <c r="F403" s="52">
        <f t="shared" si="17"/>
        <v>579.63601800000004</v>
      </c>
      <c r="G403" s="178" t="str">
        <f>G401</f>
        <v>2nd, 4th &amp; 6th Floor For Residential</v>
      </c>
      <c r="H403" s="178"/>
      <c r="I403" s="34"/>
      <c r="N403" s="34"/>
    </row>
    <row r="404" spans="1:14" s="35" customFormat="1" ht="15.75" hidden="1" customHeight="1" x14ac:dyDescent="0.35">
      <c r="A404" s="178">
        <f>A403+1</f>
        <v>6</v>
      </c>
      <c r="B404" s="178"/>
      <c r="C404" s="43" t="s">
        <v>170</v>
      </c>
      <c r="D404" s="45">
        <f t="shared" si="15"/>
        <v>365.00723999999997</v>
      </c>
      <c r="E404" s="52">
        <f t="shared" si="16"/>
        <v>50.375520000000002</v>
      </c>
      <c r="F404" s="52">
        <f t="shared" si="17"/>
        <v>579.63601800000004</v>
      </c>
      <c r="G404" s="178" t="str">
        <f>G402</f>
        <v>2nd, 4th &amp; 6th Floor For Residential</v>
      </c>
      <c r="H404" s="178"/>
      <c r="I404" s="34"/>
    </row>
    <row r="405" spans="1:14" s="35" customFormat="1" hidden="1" x14ac:dyDescent="0.35">
      <c r="A405" s="191" t="s">
        <v>174</v>
      </c>
      <c r="B405" s="192"/>
      <c r="C405" s="192"/>
      <c r="D405" s="192"/>
      <c r="E405" s="192"/>
      <c r="F405" s="192"/>
      <c r="G405" s="192"/>
      <c r="H405" s="193"/>
      <c r="J405" s="34"/>
    </row>
    <row r="406" spans="1:14" s="35" customFormat="1" hidden="1" x14ac:dyDescent="0.35">
      <c r="A406" s="191" t="s">
        <v>169</v>
      </c>
      <c r="B406" s="192"/>
      <c r="C406" s="192"/>
      <c r="D406" s="192"/>
      <c r="E406" s="192"/>
      <c r="F406" s="192"/>
      <c r="G406" s="192"/>
      <c r="H406" s="193"/>
      <c r="J406" s="34"/>
    </row>
    <row r="407" spans="1:14" s="35" customFormat="1" hidden="1" x14ac:dyDescent="0.35">
      <c r="A407" s="134">
        <v>1</v>
      </c>
      <c r="B407" s="135"/>
      <c r="C407" s="43" t="s">
        <v>170</v>
      </c>
      <c r="D407" s="45">
        <f>(29.71)*10.764</f>
        <v>319.79843999999997</v>
      </c>
      <c r="E407" s="52">
        <v>0</v>
      </c>
      <c r="F407" s="52">
        <f>D407*(($F$364)+1)+(IF(E407&lt;101,E407,IF(E407&lt;201,E407/2,IF(E407&lt;=301,E407/3,E407/4))))</f>
        <v>463.70773799999995</v>
      </c>
      <c r="G407" s="134" t="str">
        <f>A406</f>
        <v>Ground Floor For Residential &amp; Parking</v>
      </c>
      <c r="H407" s="135"/>
      <c r="I407" s="34"/>
      <c r="L407" s="198"/>
      <c r="M407" s="198"/>
      <c r="N407" s="34"/>
    </row>
    <row r="408" spans="1:14" s="35" customFormat="1" hidden="1" x14ac:dyDescent="0.35">
      <c r="A408" s="134">
        <f>A407+1</f>
        <v>2</v>
      </c>
      <c r="B408" s="135"/>
      <c r="C408" s="43" t="s">
        <v>170</v>
      </c>
      <c r="D408" s="45">
        <f>(29.71)*10.764</f>
        <v>319.79843999999997</v>
      </c>
      <c r="E408" s="52">
        <v>0</v>
      </c>
      <c r="F408" s="52">
        <f>D408*(($F$364)+1)+(IF(E408&lt;101,E408,IF(E408&lt;201,E408/2,IF(E408&lt;=301,E408/3,E408/4))))</f>
        <v>463.70773799999995</v>
      </c>
      <c r="G408" s="134" t="str">
        <f>G407</f>
        <v>Ground Floor For Residential &amp; Parking</v>
      </c>
      <c r="H408" s="135"/>
      <c r="I408" s="34"/>
      <c r="L408" s="198"/>
      <c r="M408" s="198"/>
      <c r="N408" s="34"/>
    </row>
    <row r="409" spans="1:14" s="35" customFormat="1" hidden="1" x14ac:dyDescent="0.35">
      <c r="A409" s="134">
        <f>A408+1</f>
        <v>3</v>
      </c>
      <c r="B409" s="135"/>
      <c r="C409" s="43" t="s">
        <v>170</v>
      </c>
      <c r="D409" s="45">
        <f>(29.71)*10.764</f>
        <v>319.79843999999997</v>
      </c>
      <c r="E409" s="52">
        <v>0</v>
      </c>
      <c r="F409" s="52">
        <f>D409*(($F$364)+1)+(IF(E409&lt;101,E409,IF(E409&lt;201,E409/2,IF(E409&lt;=301,E409/3,E409/4))))</f>
        <v>463.70773799999995</v>
      </c>
      <c r="G409" s="134" t="str">
        <f>G408</f>
        <v>Ground Floor For Residential &amp; Parking</v>
      </c>
      <c r="H409" s="135"/>
      <c r="I409" s="34"/>
      <c r="L409" s="198"/>
      <c r="M409" s="198"/>
      <c r="N409" s="34"/>
    </row>
    <row r="410" spans="1:14" s="35" customFormat="1" hidden="1" x14ac:dyDescent="0.35">
      <c r="A410" s="134">
        <f>A409+1</f>
        <v>4</v>
      </c>
      <c r="B410" s="135"/>
      <c r="C410" s="43" t="s">
        <v>170</v>
      </c>
      <c r="D410" s="45">
        <f>(29.71)*10.764</f>
        <v>319.79843999999997</v>
      </c>
      <c r="E410" s="52">
        <v>0</v>
      </c>
      <c r="F410" s="52">
        <f>D410*(($F$364)+1)+(IF(E410&lt;101,E410,IF(E410&lt;201,E410/2,IF(E410&lt;=301,E410/3,E410/4))))</f>
        <v>463.70773799999995</v>
      </c>
      <c r="G410" s="134" t="str">
        <f>G409</f>
        <v>Ground Floor For Residential &amp; Parking</v>
      </c>
      <c r="H410" s="135"/>
      <c r="I410" s="34"/>
      <c r="L410" s="198"/>
      <c r="M410" s="198"/>
      <c r="N410" s="34"/>
    </row>
    <row r="411" spans="1:14" s="35" customFormat="1" hidden="1" x14ac:dyDescent="0.35">
      <c r="A411" s="179" t="s">
        <v>171</v>
      </c>
      <c r="B411" s="179"/>
      <c r="C411" s="179"/>
      <c r="D411" s="179"/>
      <c r="E411" s="179"/>
      <c r="F411" s="179"/>
      <c r="G411" s="179"/>
      <c r="H411" s="179"/>
      <c r="I411" s="34"/>
      <c r="N411" s="34"/>
    </row>
    <row r="412" spans="1:14" s="35" customFormat="1" hidden="1" x14ac:dyDescent="0.35">
      <c r="A412" s="178">
        <v>1</v>
      </c>
      <c r="B412" s="178"/>
      <c r="C412" s="43" t="s">
        <v>170</v>
      </c>
      <c r="D412" s="45">
        <f>(29.71+0.75*2.6+2.5*0.9)*10.764</f>
        <v>365.00723999999997</v>
      </c>
      <c r="E412" s="52">
        <f t="shared" ref="E412:E417" si="18">(2.6*1.8)*10.764</f>
        <v>50.375520000000002</v>
      </c>
      <c r="F412" s="52">
        <f t="shared" ref="F412:F417" si="19">D412*(($F$364)+1)+(IF(E412&lt;101,E412,IF(E412&lt;201,E412/2,IF(E412&lt;=301,E412/3,E412/4))))</f>
        <v>579.63601800000004</v>
      </c>
      <c r="G412" s="178" t="str">
        <f>A411</f>
        <v>1st, 3rd, 5th &amp; 7th Floor For Residential</v>
      </c>
      <c r="H412" s="178"/>
      <c r="I412" s="34"/>
      <c r="L412" s="44"/>
      <c r="N412" s="34"/>
    </row>
    <row r="413" spans="1:14" s="35" customFormat="1" hidden="1" x14ac:dyDescent="0.35">
      <c r="A413" s="178">
        <f>A412+1</f>
        <v>2</v>
      </c>
      <c r="B413" s="178"/>
      <c r="C413" s="43" t="s">
        <v>170</v>
      </c>
      <c r="D413" s="45">
        <f t="shared" ref="D413:D424" si="20">(29.71+0.75*2.6+2.5*0.9)*10.764</f>
        <v>365.00723999999997</v>
      </c>
      <c r="E413" s="52">
        <f t="shared" si="18"/>
        <v>50.375520000000002</v>
      </c>
      <c r="F413" s="52">
        <f t="shared" si="19"/>
        <v>579.63601800000004</v>
      </c>
      <c r="G413" s="178" t="str">
        <f>G412</f>
        <v>1st, 3rd, 5th &amp; 7th Floor For Residential</v>
      </c>
      <c r="H413" s="178"/>
      <c r="I413" s="34"/>
      <c r="N413" s="34"/>
    </row>
    <row r="414" spans="1:14" s="35" customFormat="1" hidden="1" x14ac:dyDescent="0.35">
      <c r="A414" s="178">
        <f>A413+1</f>
        <v>3</v>
      </c>
      <c r="B414" s="178"/>
      <c r="C414" s="43" t="s">
        <v>170</v>
      </c>
      <c r="D414" s="45">
        <f t="shared" si="20"/>
        <v>365.00723999999997</v>
      </c>
      <c r="E414" s="52">
        <f t="shared" si="18"/>
        <v>50.375520000000002</v>
      </c>
      <c r="F414" s="52">
        <f t="shared" si="19"/>
        <v>579.63601800000004</v>
      </c>
      <c r="G414" s="178" t="str">
        <f>G413</f>
        <v>1st, 3rd, 5th &amp; 7th Floor For Residential</v>
      </c>
      <c r="H414" s="178"/>
      <c r="I414" s="34"/>
      <c r="N414" s="34"/>
    </row>
    <row r="415" spans="1:14" s="35" customFormat="1" hidden="1" x14ac:dyDescent="0.35">
      <c r="A415" s="178">
        <f>A414+1</f>
        <v>4</v>
      </c>
      <c r="B415" s="178"/>
      <c r="C415" s="43" t="s">
        <v>170</v>
      </c>
      <c r="D415" s="45">
        <f t="shared" si="20"/>
        <v>365.00723999999997</v>
      </c>
      <c r="E415" s="52">
        <f t="shared" si="18"/>
        <v>50.375520000000002</v>
      </c>
      <c r="F415" s="52">
        <f t="shared" si="19"/>
        <v>579.63601800000004</v>
      </c>
      <c r="G415" s="178" t="str">
        <f>G414</f>
        <v>1st, 3rd, 5th &amp; 7th Floor For Residential</v>
      </c>
      <c r="H415" s="178"/>
      <c r="I415" s="34"/>
      <c r="N415" s="34"/>
    </row>
    <row r="416" spans="1:14" s="35" customFormat="1" hidden="1" x14ac:dyDescent="0.35">
      <c r="A416" s="178">
        <f>A415+1</f>
        <v>5</v>
      </c>
      <c r="B416" s="178"/>
      <c r="C416" s="43" t="s">
        <v>170</v>
      </c>
      <c r="D416" s="45">
        <f t="shared" si="20"/>
        <v>365.00723999999997</v>
      </c>
      <c r="E416" s="52">
        <f t="shared" si="18"/>
        <v>50.375520000000002</v>
      </c>
      <c r="F416" s="52">
        <f t="shared" si="19"/>
        <v>579.63601800000004</v>
      </c>
      <c r="G416" s="178" t="str">
        <f>G414</f>
        <v>1st, 3rd, 5th &amp; 7th Floor For Residential</v>
      </c>
      <c r="H416" s="178"/>
      <c r="I416" s="34"/>
      <c r="N416" s="34"/>
    </row>
    <row r="417" spans="1:14" s="35" customFormat="1" ht="15.75" hidden="1" customHeight="1" x14ac:dyDescent="0.35">
      <c r="A417" s="178">
        <f>A416+1</f>
        <v>6</v>
      </c>
      <c r="B417" s="178"/>
      <c r="C417" s="43" t="s">
        <v>170</v>
      </c>
      <c r="D417" s="45">
        <f t="shared" si="20"/>
        <v>365.00723999999997</v>
      </c>
      <c r="E417" s="52">
        <f t="shared" si="18"/>
        <v>50.375520000000002</v>
      </c>
      <c r="F417" s="52">
        <f t="shared" si="19"/>
        <v>579.63601800000004</v>
      </c>
      <c r="G417" s="178" t="str">
        <f>G415</f>
        <v>1st, 3rd, 5th &amp; 7th Floor For Residential</v>
      </c>
      <c r="H417" s="178"/>
      <c r="I417" s="34"/>
    </row>
    <row r="418" spans="1:14" s="35" customFormat="1" hidden="1" x14ac:dyDescent="0.35">
      <c r="A418" s="179" t="s">
        <v>172</v>
      </c>
      <c r="B418" s="179"/>
      <c r="C418" s="179"/>
      <c r="D418" s="179"/>
      <c r="E418" s="179"/>
      <c r="F418" s="179"/>
      <c r="G418" s="179"/>
      <c r="H418" s="179"/>
      <c r="I418" s="34"/>
      <c r="N418" s="34"/>
    </row>
    <row r="419" spans="1:14" s="35" customFormat="1" hidden="1" x14ac:dyDescent="0.35">
      <c r="A419" s="178">
        <v>1</v>
      </c>
      <c r="B419" s="178"/>
      <c r="C419" s="43" t="s">
        <v>170</v>
      </c>
      <c r="D419" s="45">
        <f t="shared" si="20"/>
        <v>365.00723999999997</v>
      </c>
      <c r="E419" s="52">
        <f t="shared" ref="E419:E424" si="21">(2.6*1.8)*10.764</f>
        <v>50.375520000000002</v>
      </c>
      <c r="F419" s="52">
        <f t="shared" ref="F419:F424" si="22">D419*(($F$364)+1)+(IF(E419&lt;101,E419,IF(E419&lt;201,E419/2,IF(E419&lt;=301,E419/3,E419/4))))</f>
        <v>579.63601800000004</v>
      </c>
      <c r="G419" s="178" t="str">
        <f>A418</f>
        <v>2nd, 4th &amp; 6th Floor For Residential</v>
      </c>
      <c r="H419" s="178"/>
      <c r="I419" s="34"/>
      <c r="L419" s="44"/>
      <c r="N419" s="34"/>
    </row>
    <row r="420" spans="1:14" s="35" customFormat="1" hidden="1" x14ac:dyDescent="0.35">
      <c r="A420" s="178">
        <f>A419+1</f>
        <v>2</v>
      </c>
      <c r="B420" s="178"/>
      <c r="C420" s="43" t="s">
        <v>170</v>
      </c>
      <c r="D420" s="45">
        <f t="shared" si="20"/>
        <v>365.00723999999997</v>
      </c>
      <c r="E420" s="52">
        <f t="shared" si="21"/>
        <v>50.375520000000002</v>
      </c>
      <c r="F420" s="52">
        <f t="shared" si="22"/>
        <v>579.63601800000004</v>
      </c>
      <c r="G420" s="178" t="str">
        <f>G419</f>
        <v>2nd, 4th &amp; 6th Floor For Residential</v>
      </c>
      <c r="H420" s="178"/>
      <c r="I420" s="34"/>
      <c r="N420" s="34"/>
    </row>
    <row r="421" spans="1:14" s="35" customFormat="1" hidden="1" x14ac:dyDescent="0.35">
      <c r="A421" s="178">
        <f>A420+1</f>
        <v>3</v>
      </c>
      <c r="B421" s="178"/>
      <c r="C421" s="43" t="s">
        <v>170</v>
      </c>
      <c r="D421" s="45">
        <f t="shared" si="20"/>
        <v>365.00723999999997</v>
      </c>
      <c r="E421" s="52">
        <f t="shared" si="21"/>
        <v>50.375520000000002</v>
      </c>
      <c r="F421" s="52">
        <f t="shared" si="22"/>
        <v>579.63601800000004</v>
      </c>
      <c r="G421" s="178" t="str">
        <f>G420</f>
        <v>2nd, 4th &amp; 6th Floor For Residential</v>
      </c>
      <c r="H421" s="178"/>
      <c r="I421" s="34"/>
      <c r="N421" s="34"/>
    </row>
    <row r="422" spans="1:14" s="35" customFormat="1" hidden="1" x14ac:dyDescent="0.35">
      <c r="A422" s="178">
        <f>A421+1</f>
        <v>4</v>
      </c>
      <c r="B422" s="178"/>
      <c r="C422" s="43" t="s">
        <v>170</v>
      </c>
      <c r="D422" s="45">
        <f t="shared" si="20"/>
        <v>365.00723999999997</v>
      </c>
      <c r="E422" s="52">
        <f t="shared" si="21"/>
        <v>50.375520000000002</v>
      </c>
      <c r="F422" s="52">
        <f t="shared" si="22"/>
        <v>579.63601800000004</v>
      </c>
      <c r="G422" s="178" t="str">
        <f>G421</f>
        <v>2nd, 4th &amp; 6th Floor For Residential</v>
      </c>
      <c r="H422" s="178"/>
      <c r="I422" s="34"/>
      <c r="N422" s="34"/>
    </row>
    <row r="423" spans="1:14" s="35" customFormat="1" hidden="1" x14ac:dyDescent="0.35">
      <c r="A423" s="178">
        <f>A422+1</f>
        <v>5</v>
      </c>
      <c r="B423" s="178"/>
      <c r="C423" s="43" t="s">
        <v>170</v>
      </c>
      <c r="D423" s="45">
        <f t="shared" si="20"/>
        <v>365.00723999999997</v>
      </c>
      <c r="E423" s="52">
        <f t="shared" si="21"/>
        <v>50.375520000000002</v>
      </c>
      <c r="F423" s="52">
        <f t="shared" si="22"/>
        <v>579.63601800000004</v>
      </c>
      <c r="G423" s="178" t="str">
        <f>G421</f>
        <v>2nd, 4th &amp; 6th Floor For Residential</v>
      </c>
      <c r="H423" s="178"/>
      <c r="I423" s="34"/>
      <c r="N423" s="34"/>
    </row>
    <row r="424" spans="1:14" s="35" customFormat="1" ht="15.75" hidden="1" customHeight="1" x14ac:dyDescent="0.35">
      <c r="A424" s="178">
        <f>A423+1</f>
        <v>6</v>
      </c>
      <c r="B424" s="178"/>
      <c r="C424" s="43" t="s">
        <v>170</v>
      </c>
      <c r="D424" s="45">
        <f t="shared" si="20"/>
        <v>365.00723999999997</v>
      </c>
      <c r="E424" s="52">
        <f t="shared" si="21"/>
        <v>50.375520000000002</v>
      </c>
      <c r="F424" s="52">
        <f t="shared" si="22"/>
        <v>579.63601800000004</v>
      </c>
      <c r="G424" s="178" t="str">
        <f>G422</f>
        <v>2nd, 4th &amp; 6th Floor For Residential</v>
      </c>
      <c r="H424" s="178"/>
      <c r="I424" s="34"/>
    </row>
    <row r="425" spans="1:14" s="35" customFormat="1" hidden="1" x14ac:dyDescent="0.35">
      <c r="A425" s="191" t="s">
        <v>175</v>
      </c>
      <c r="B425" s="192"/>
      <c r="C425" s="192"/>
      <c r="D425" s="192"/>
      <c r="E425" s="192"/>
      <c r="F425" s="192"/>
      <c r="G425" s="192"/>
      <c r="H425" s="193"/>
      <c r="J425" s="34"/>
    </row>
    <row r="426" spans="1:14" s="35" customFormat="1" hidden="1" x14ac:dyDescent="0.35">
      <c r="A426" s="191" t="s">
        <v>169</v>
      </c>
      <c r="B426" s="192"/>
      <c r="C426" s="192"/>
      <c r="D426" s="192"/>
      <c r="E426" s="192"/>
      <c r="F426" s="192"/>
      <c r="G426" s="192"/>
      <c r="H426" s="193"/>
      <c r="J426" s="34"/>
    </row>
    <row r="427" spans="1:14" s="35" customFormat="1" hidden="1" x14ac:dyDescent="0.35">
      <c r="A427" s="134">
        <v>1</v>
      </c>
      <c r="B427" s="135"/>
      <c r="C427" s="43" t="s">
        <v>170</v>
      </c>
      <c r="D427" s="45">
        <f>(29.71)*10.764</f>
        <v>319.79843999999997</v>
      </c>
      <c r="E427" s="52">
        <v>0</v>
      </c>
      <c r="F427" s="52">
        <f>D427*(($F$364)+1)+(IF(E427&lt;101,E427,IF(E427&lt;201,E427/2,IF(E427&lt;=301,E427/3,E427/4))))</f>
        <v>463.70773799999995</v>
      </c>
      <c r="G427" s="134" t="str">
        <f>A426</f>
        <v>Ground Floor For Residential &amp; Parking</v>
      </c>
      <c r="H427" s="135"/>
      <c r="I427" s="34"/>
      <c r="L427" s="198"/>
      <c r="M427" s="198"/>
      <c r="N427" s="34"/>
    </row>
    <row r="428" spans="1:14" s="35" customFormat="1" hidden="1" x14ac:dyDescent="0.35">
      <c r="A428" s="134">
        <f>A427+1</f>
        <v>2</v>
      </c>
      <c r="B428" s="135"/>
      <c r="C428" s="43" t="s">
        <v>170</v>
      </c>
      <c r="D428" s="45">
        <f>(29.71)*10.764</f>
        <v>319.79843999999997</v>
      </c>
      <c r="E428" s="52">
        <v>0</v>
      </c>
      <c r="F428" s="52">
        <f>D428*(($F$364)+1)+(IF(E428&lt;101,E428,IF(E428&lt;201,E428/2,IF(E428&lt;=301,E428/3,E428/4))))</f>
        <v>463.70773799999995</v>
      </c>
      <c r="G428" s="134" t="str">
        <f>G427</f>
        <v>Ground Floor For Residential &amp; Parking</v>
      </c>
      <c r="H428" s="135"/>
      <c r="I428" s="34"/>
      <c r="L428" s="198"/>
      <c r="M428" s="198"/>
      <c r="N428" s="34"/>
    </row>
    <row r="429" spans="1:14" s="35" customFormat="1" hidden="1" x14ac:dyDescent="0.35">
      <c r="A429" s="134">
        <f>A428+1</f>
        <v>3</v>
      </c>
      <c r="B429" s="135"/>
      <c r="C429" s="43" t="s">
        <v>170</v>
      </c>
      <c r="D429" s="45">
        <f>(29.71)*10.764</f>
        <v>319.79843999999997</v>
      </c>
      <c r="E429" s="52">
        <v>0</v>
      </c>
      <c r="F429" s="52">
        <f>D429*(($F$364)+1)+(IF(E429&lt;101,E429,IF(E429&lt;201,E429/2,IF(E429&lt;=301,E429/3,E429/4))))</f>
        <v>463.70773799999995</v>
      </c>
      <c r="G429" s="134" t="str">
        <f>G428</f>
        <v>Ground Floor For Residential &amp; Parking</v>
      </c>
      <c r="H429" s="135"/>
      <c r="I429" s="34"/>
      <c r="L429" s="198"/>
      <c r="M429" s="198"/>
      <c r="N429" s="34"/>
    </row>
    <row r="430" spans="1:14" s="35" customFormat="1" hidden="1" x14ac:dyDescent="0.35">
      <c r="A430" s="134">
        <f>A429+1</f>
        <v>4</v>
      </c>
      <c r="B430" s="135"/>
      <c r="C430" s="43" t="s">
        <v>170</v>
      </c>
      <c r="D430" s="45">
        <f>(29.71)*10.764</f>
        <v>319.79843999999997</v>
      </c>
      <c r="E430" s="52">
        <v>0</v>
      </c>
      <c r="F430" s="52">
        <f>D430*(($F$364)+1)+(IF(E430&lt;101,E430,IF(E430&lt;201,E430/2,IF(E430&lt;=301,E430/3,E430/4))))</f>
        <v>463.70773799999995</v>
      </c>
      <c r="G430" s="134" t="str">
        <f>G429</f>
        <v>Ground Floor For Residential &amp; Parking</v>
      </c>
      <c r="H430" s="135"/>
      <c r="I430" s="34"/>
      <c r="L430" s="198"/>
      <c r="M430" s="198"/>
      <c r="N430" s="34"/>
    </row>
    <row r="431" spans="1:14" s="35" customFormat="1" hidden="1" x14ac:dyDescent="0.35">
      <c r="A431" s="179" t="s">
        <v>171</v>
      </c>
      <c r="B431" s="179"/>
      <c r="C431" s="179"/>
      <c r="D431" s="179"/>
      <c r="E431" s="179"/>
      <c r="F431" s="179"/>
      <c r="G431" s="179"/>
      <c r="H431" s="179"/>
      <c r="I431" s="34"/>
      <c r="N431" s="34"/>
    </row>
    <row r="432" spans="1:14" s="35" customFormat="1" hidden="1" x14ac:dyDescent="0.35">
      <c r="A432" s="178">
        <v>1</v>
      </c>
      <c r="B432" s="178"/>
      <c r="C432" s="43" t="s">
        <v>170</v>
      </c>
      <c r="D432" s="45">
        <f>(29.71+0.75*2.6+2.5*0.9)*10.764</f>
        <v>365.00723999999997</v>
      </c>
      <c r="E432" s="52">
        <f t="shared" ref="E432:E437" si="23">(2.6*1.8)*10.764</f>
        <v>50.375520000000002</v>
      </c>
      <c r="F432" s="52">
        <f t="shared" ref="F432:F437" si="24">D432*(($F$364)+1)+(IF(E432&lt;101,E432,IF(E432&lt;201,E432/2,IF(E432&lt;=301,E432/3,E432/4))))</f>
        <v>579.63601800000004</v>
      </c>
      <c r="G432" s="178" t="str">
        <f>A431</f>
        <v>1st, 3rd, 5th &amp; 7th Floor For Residential</v>
      </c>
      <c r="H432" s="178"/>
      <c r="I432" s="34"/>
      <c r="L432" s="44"/>
      <c r="N432" s="34"/>
    </row>
    <row r="433" spans="1:14" s="35" customFormat="1" hidden="1" x14ac:dyDescent="0.35">
      <c r="A433" s="178">
        <f>A432+1</f>
        <v>2</v>
      </c>
      <c r="B433" s="178"/>
      <c r="C433" s="43" t="s">
        <v>170</v>
      </c>
      <c r="D433" s="45">
        <f t="shared" ref="D433:D444" si="25">(29.71+0.75*2.6+2.5*0.9)*10.764</f>
        <v>365.00723999999997</v>
      </c>
      <c r="E433" s="52">
        <f t="shared" si="23"/>
        <v>50.375520000000002</v>
      </c>
      <c r="F433" s="52">
        <f t="shared" si="24"/>
        <v>579.63601800000004</v>
      </c>
      <c r="G433" s="178" t="str">
        <f>G432</f>
        <v>1st, 3rd, 5th &amp; 7th Floor For Residential</v>
      </c>
      <c r="H433" s="178"/>
      <c r="I433" s="34"/>
      <c r="N433" s="34"/>
    </row>
    <row r="434" spans="1:14" s="35" customFormat="1" hidden="1" x14ac:dyDescent="0.35">
      <c r="A434" s="178">
        <f>A433+1</f>
        <v>3</v>
      </c>
      <c r="B434" s="178"/>
      <c r="C434" s="43" t="s">
        <v>170</v>
      </c>
      <c r="D434" s="45">
        <f t="shared" si="25"/>
        <v>365.00723999999997</v>
      </c>
      <c r="E434" s="52">
        <f t="shared" si="23"/>
        <v>50.375520000000002</v>
      </c>
      <c r="F434" s="52">
        <f t="shared" si="24"/>
        <v>579.63601800000004</v>
      </c>
      <c r="G434" s="178" t="str">
        <f>G433</f>
        <v>1st, 3rd, 5th &amp; 7th Floor For Residential</v>
      </c>
      <c r="H434" s="178"/>
      <c r="I434" s="34"/>
      <c r="N434" s="34"/>
    </row>
    <row r="435" spans="1:14" s="35" customFormat="1" hidden="1" x14ac:dyDescent="0.35">
      <c r="A435" s="178">
        <f>A434+1</f>
        <v>4</v>
      </c>
      <c r="B435" s="178"/>
      <c r="C435" s="43" t="s">
        <v>170</v>
      </c>
      <c r="D435" s="45">
        <f t="shared" si="25"/>
        <v>365.00723999999997</v>
      </c>
      <c r="E435" s="52">
        <f t="shared" si="23"/>
        <v>50.375520000000002</v>
      </c>
      <c r="F435" s="52">
        <f t="shared" si="24"/>
        <v>579.63601800000004</v>
      </c>
      <c r="G435" s="178" t="str">
        <f>G434</f>
        <v>1st, 3rd, 5th &amp; 7th Floor For Residential</v>
      </c>
      <c r="H435" s="178"/>
      <c r="I435" s="34"/>
      <c r="N435" s="34"/>
    </row>
    <row r="436" spans="1:14" s="35" customFormat="1" hidden="1" x14ac:dyDescent="0.35">
      <c r="A436" s="178">
        <f>A435+1</f>
        <v>5</v>
      </c>
      <c r="B436" s="178"/>
      <c r="C436" s="43" t="s">
        <v>170</v>
      </c>
      <c r="D436" s="45">
        <f t="shared" si="25"/>
        <v>365.00723999999997</v>
      </c>
      <c r="E436" s="52">
        <f t="shared" si="23"/>
        <v>50.375520000000002</v>
      </c>
      <c r="F436" s="52">
        <f t="shared" si="24"/>
        <v>579.63601800000004</v>
      </c>
      <c r="G436" s="178" t="str">
        <f>G434</f>
        <v>1st, 3rd, 5th &amp; 7th Floor For Residential</v>
      </c>
      <c r="H436" s="178"/>
      <c r="I436" s="34"/>
      <c r="N436" s="34"/>
    </row>
    <row r="437" spans="1:14" s="35" customFormat="1" ht="15.75" hidden="1" customHeight="1" x14ac:dyDescent="0.35">
      <c r="A437" s="178">
        <f>A436+1</f>
        <v>6</v>
      </c>
      <c r="B437" s="178"/>
      <c r="C437" s="43" t="s">
        <v>170</v>
      </c>
      <c r="D437" s="45">
        <f t="shared" si="25"/>
        <v>365.00723999999997</v>
      </c>
      <c r="E437" s="52">
        <f t="shared" si="23"/>
        <v>50.375520000000002</v>
      </c>
      <c r="F437" s="52">
        <f t="shared" si="24"/>
        <v>579.63601800000004</v>
      </c>
      <c r="G437" s="178" t="str">
        <f>G435</f>
        <v>1st, 3rd, 5th &amp; 7th Floor For Residential</v>
      </c>
      <c r="H437" s="178"/>
      <c r="I437" s="34"/>
    </row>
    <row r="438" spans="1:14" s="35" customFormat="1" hidden="1" x14ac:dyDescent="0.35">
      <c r="A438" s="179" t="s">
        <v>172</v>
      </c>
      <c r="B438" s="179"/>
      <c r="C438" s="179"/>
      <c r="D438" s="179"/>
      <c r="E438" s="179"/>
      <c r="F438" s="179"/>
      <c r="G438" s="179"/>
      <c r="H438" s="179"/>
      <c r="I438" s="34"/>
      <c r="N438" s="34"/>
    </row>
    <row r="439" spans="1:14" s="35" customFormat="1" hidden="1" x14ac:dyDescent="0.35">
      <c r="A439" s="178">
        <v>1</v>
      </c>
      <c r="B439" s="178"/>
      <c r="C439" s="43" t="s">
        <v>170</v>
      </c>
      <c r="D439" s="45">
        <f t="shared" si="25"/>
        <v>365.00723999999997</v>
      </c>
      <c r="E439" s="52">
        <f t="shared" ref="E439:E444" si="26">(2.6*1.8)*10.764</f>
        <v>50.375520000000002</v>
      </c>
      <c r="F439" s="52">
        <f t="shared" ref="F439:F444" si="27">D439*(($F$364)+1)+(IF(E439&lt;101,E439,IF(E439&lt;201,E439/2,IF(E439&lt;=301,E439/3,E439/4))))</f>
        <v>579.63601800000004</v>
      </c>
      <c r="G439" s="178" t="str">
        <f>A438</f>
        <v>2nd, 4th &amp; 6th Floor For Residential</v>
      </c>
      <c r="H439" s="178"/>
      <c r="I439" s="34"/>
      <c r="L439" s="44"/>
      <c r="N439" s="34"/>
    </row>
    <row r="440" spans="1:14" s="35" customFormat="1" hidden="1" x14ac:dyDescent="0.35">
      <c r="A440" s="178">
        <f>A439+1</f>
        <v>2</v>
      </c>
      <c r="B440" s="178"/>
      <c r="C440" s="43" t="s">
        <v>170</v>
      </c>
      <c r="D440" s="45">
        <f t="shared" si="25"/>
        <v>365.00723999999997</v>
      </c>
      <c r="E440" s="52">
        <f t="shared" si="26"/>
        <v>50.375520000000002</v>
      </c>
      <c r="F440" s="52">
        <f t="shared" si="27"/>
        <v>579.63601800000004</v>
      </c>
      <c r="G440" s="178" t="str">
        <f>G439</f>
        <v>2nd, 4th &amp; 6th Floor For Residential</v>
      </c>
      <c r="H440" s="178"/>
      <c r="I440" s="34"/>
      <c r="N440" s="34"/>
    </row>
    <row r="441" spans="1:14" s="35" customFormat="1" hidden="1" x14ac:dyDescent="0.35">
      <c r="A441" s="178">
        <f>A440+1</f>
        <v>3</v>
      </c>
      <c r="B441" s="178"/>
      <c r="C441" s="43" t="s">
        <v>170</v>
      </c>
      <c r="D441" s="45">
        <f t="shared" si="25"/>
        <v>365.00723999999997</v>
      </c>
      <c r="E441" s="52">
        <f t="shared" si="26"/>
        <v>50.375520000000002</v>
      </c>
      <c r="F441" s="52">
        <f t="shared" si="27"/>
        <v>579.63601800000004</v>
      </c>
      <c r="G441" s="178" t="str">
        <f>G440</f>
        <v>2nd, 4th &amp; 6th Floor For Residential</v>
      </c>
      <c r="H441" s="178"/>
      <c r="I441" s="34"/>
      <c r="N441" s="34"/>
    </row>
    <row r="442" spans="1:14" s="35" customFormat="1" hidden="1" x14ac:dyDescent="0.35">
      <c r="A442" s="178">
        <f>A441+1</f>
        <v>4</v>
      </c>
      <c r="B442" s="178"/>
      <c r="C442" s="43" t="s">
        <v>170</v>
      </c>
      <c r="D442" s="45">
        <f t="shared" si="25"/>
        <v>365.00723999999997</v>
      </c>
      <c r="E442" s="52">
        <f t="shared" si="26"/>
        <v>50.375520000000002</v>
      </c>
      <c r="F442" s="52">
        <f t="shared" si="27"/>
        <v>579.63601800000004</v>
      </c>
      <c r="G442" s="178" t="str">
        <f>G441</f>
        <v>2nd, 4th &amp; 6th Floor For Residential</v>
      </c>
      <c r="H442" s="178"/>
      <c r="I442" s="34"/>
      <c r="N442" s="34"/>
    </row>
    <row r="443" spans="1:14" s="35" customFormat="1" hidden="1" x14ac:dyDescent="0.35">
      <c r="A443" s="178">
        <f>A442+1</f>
        <v>5</v>
      </c>
      <c r="B443" s="178"/>
      <c r="C443" s="43" t="s">
        <v>170</v>
      </c>
      <c r="D443" s="45">
        <f t="shared" si="25"/>
        <v>365.00723999999997</v>
      </c>
      <c r="E443" s="52">
        <f t="shared" si="26"/>
        <v>50.375520000000002</v>
      </c>
      <c r="F443" s="52">
        <f t="shared" si="27"/>
        <v>579.63601800000004</v>
      </c>
      <c r="G443" s="178" t="str">
        <f>G441</f>
        <v>2nd, 4th &amp; 6th Floor For Residential</v>
      </c>
      <c r="H443" s="178"/>
      <c r="I443" s="34"/>
      <c r="N443" s="34"/>
    </row>
    <row r="444" spans="1:14" s="35" customFormat="1" ht="15.75" hidden="1" customHeight="1" x14ac:dyDescent="0.35">
      <c r="A444" s="178">
        <f>A443+1</f>
        <v>6</v>
      </c>
      <c r="B444" s="178"/>
      <c r="C444" s="43" t="s">
        <v>170</v>
      </c>
      <c r="D444" s="45">
        <f t="shared" si="25"/>
        <v>365.00723999999997</v>
      </c>
      <c r="E444" s="52">
        <f t="shared" si="26"/>
        <v>50.375520000000002</v>
      </c>
      <c r="F444" s="52">
        <f t="shared" si="27"/>
        <v>579.63601800000004</v>
      </c>
      <c r="G444" s="178" t="str">
        <f>G442</f>
        <v>2nd, 4th &amp; 6th Floor For Residential</v>
      </c>
      <c r="H444" s="178"/>
      <c r="I444" s="34"/>
    </row>
    <row r="445" spans="1:14" s="35" customFormat="1" hidden="1" x14ac:dyDescent="0.35">
      <c r="A445" s="191" t="s">
        <v>176</v>
      </c>
      <c r="B445" s="192"/>
      <c r="C445" s="192"/>
      <c r="D445" s="192"/>
      <c r="E445" s="192"/>
      <c r="F445" s="192"/>
      <c r="G445" s="192"/>
      <c r="H445" s="193"/>
      <c r="J445" s="34"/>
    </row>
    <row r="446" spans="1:14" s="35" customFormat="1" hidden="1" x14ac:dyDescent="0.35">
      <c r="A446" s="191" t="s">
        <v>169</v>
      </c>
      <c r="B446" s="192"/>
      <c r="C446" s="192"/>
      <c r="D446" s="192"/>
      <c r="E446" s="192"/>
      <c r="F446" s="192"/>
      <c r="G446" s="192"/>
      <c r="H446" s="193"/>
      <c r="J446" s="34"/>
    </row>
    <row r="447" spans="1:14" s="35" customFormat="1" hidden="1" x14ac:dyDescent="0.35">
      <c r="A447" s="134">
        <v>1</v>
      </c>
      <c r="B447" s="135"/>
      <c r="C447" s="43" t="s">
        <v>170</v>
      </c>
      <c r="D447" s="45">
        <f>(29.71)*10.764</f>
        <v>319.79843999999997</v>
      </c>
      <c r="E447" s="52">
        <v>0</v>
      </c>
      <c r="F447" s="52">
        <f>D447*(($F$364)+1)+(IF(E447&lt;101,E447,IF(E447&lt;201,E447/2,IF(E447&lt;=301,E447/3,E447/4))))</f>
        <v>463.70773799999995</v>
      </c>
      <c r="G447" s="134" t="str">
        <f>A446</f>
        <v>Ground Floor For Residential &amp; Parking</v>
      </c>
      <c r="H447" s="135"/>
      <c r="I447" s="34"/>
      <c r="L447" s="198"/>
      <c r="M447" s="198"/>
      <c r="N447" s="34"/>
    </row>
    <row r="448" spans="1:14" s="35" customFormat="1" hidden="1" x14ac:dyDescent="0.35">
      <c r="A448" s="134">
        <f>A447+1</f>
        <v>2</v>
      </c>
      <c r="B448" s="135"/>
      <c r="C448" s="43" t="s">
        <v>170</v>
      </c>
      <c r="D448" s="45">
        <f>(29.71)*10.764</f>
        <v>319.79843999999997</v>
      </c>
      <c r="E448" s="52">
        <v>0</v>
      </c>
      <c r="F448" s="52">
        <f>D448*(($F$364)+1)+(IF(E448&lt;101,E448,IF(E448&lt;201,E448/2,IF(E448&lt;=301,E448/3,E448/4))))</f>
        <v>463.70773799999995</v>
      </c>
      <c r="G448" s="134" t="str">
        <f>G447</f>
        <v>Ground Floor For Residential &amp; Parking</v>
      </c>
      <c r="H448" s="135"/>
      <c r="I448" s="34"/>
      <c r="L448" s="198"/>
      <c r="M448" s="198"/>
      <c r="N448" s="34"/>
    </row>
    <row r="449" spans="1:14" s="35" customFormat="1" hidden="1" x14ac:dyDescent="0.35">
      <c r="A449" s="134">
        <f>A448+1</f>
        <v>3</v>
      </c>
      <c r="B449" s="135"/>
      <c r="C449" s="43" t="s">
        <v>170</v>
      </c>
      <c r="D449" s="45">
        <f>(29.71)*10.764</f>
        <v>319.79843999999997</v>
      </c>
      <c r="E449" s="52">
        <v>0</v>
      </c>
      <c r="F449" s="52">
        <f>D449*(($F$364)+1)+(IF(E449&lt;101,E449,IF(E449&lt;201,E449/2,IF(E449&lt;=301,E449/3,E449/4))))</f>
        <v>463.70773799999995</v>
      </c>
      <c r="G449" s="134" t="str">
        <f>G448</f>
        <v>Ground Floor For Residential &amp; Parking</v>
      </c>
      <c r="H449" s="135"/>
      <c r="I449" s="34"/>
      <c r="L449" s="198"/>
      <c r="M449" s="198"/>
      <c r="N449" s="34"/>
    </row>
    <row r="450" spans="1:14" s="35" customFormat="1" hidden="1" x14ac:dyDescent="0.35">
      <c r="A450" s="134">
        <f>A449+1</f>
        <v>4</v>
      </c>
      <c r="B450" s="135"/>
      <c r="C450" s="43" t="s">
        <v>170</v>
      </c>
      <c r="D450" s="45">
        <f>(29.71)*10.764</f>
        <v>319.79843999999997</v>
      </c>
      <c r="E450" s="52">
        <v>0</v>
      </c>
      <c r="F450" s="52">
        <f>D450*(($F$364)+1)+(IF(E450&lt;101,E450,IF(E450&lt;201,E450/2,IF(E450&lt;=301,E450/3,E450/4))))</f>
        <v>463.70773799999995</v>
      </c>
      <c r="G450" s="134" t="str">
        <f>G449</f>
        <v>Ground Floor For Residential &amp; Parking</v>
      </c>
      <c r="H450" s="135"/>
      <c r="I450" s="34"/>
      <c r="L450" s="198"/>
      <c r="M450" s="198"/>
      <c r="N450" s="34"/>
    </row>
    <row r="451" spans="1:14" s="35" customFormat="1" hidden="1" x14ac:dyDescent="0.35">
      <c r="A451" s="179" t="s">
        <v>171</v>
      </c>
      <c r="B451" s="179"/>
      <c r="C451" s="179"/>
      <c r="D451" s="179"/>
      <c r="E451" s="179"/>
      <c r="F451" s="179"/>
      <c r="G451" s="179"/>
      <c r="H451" s="179"/>
      <c r="I451" s="34"/>
      <c r="N451" s="34"/>
    </row>
    <row r="452" spans="1:14" s="35" customFormat="1" hidden="1" x14ac:dyDescent="0.35">
      <c r="A452" s="178">
        <v>1</v>
      </c>
      <c r="B452" s="178"/>
      <c r="C452" s="43" t="s">
        <v>170</v>
      </c>
      <c r="D452" s="45">
        <f>(29.71+0.75*2.6+2.5*0.9)*10.764</f>
        <v>365.00723999999997</v>
      </c>
      <c r="E452" s="52">
        <f t="shared" ref="E452:E457" si="28">(2.6*1.8)*10.764</f>
        <v>50.375520000000002</v>
      </c>
      <c r="F452" s="52">
        <f t="shared" ref="F452:F457" si="29">D452*(($F$364)+1)+(IF(E452&lt;101,E452,IF(E452&lt;201,E452/2,IF(E452&lt;=301,E452/3,E452/4))))</f>
        <v>579.63601800000004</v>
      </c>
      <c r="G452" s="178" t="str">
        <f>A451</f>
        <v>1st, 3rd, 5th &amp; 7th Floor For Residential</v>
      </c>
      <c r="H452" s="178"/>
      <c r="I452" s="34"/>
      <c r="L452" s="44"/>
      <c r="N452" s="34"/>
    </row>
    <row r="453" spans="1:14" s="35" customFormat="1" hidden="1" x14ac:dyDescent="0.35">
      <c r="A453" s="178">
        <f>A452+1</f>
        <v>2</v>
      </c>
      <c r="B453" s="178"/>
      <c r="C453" s="43" t="s">
        <v>170</v>
      </c>
      <c r="D453" s="45">
        <f t="shared" ref="D453:D464" si="30">(29.71+0.75*2.6+2.5*0.9)*10.764</f>
        <v>365.00723999999997</v>
      </c>
      <c r="E453" s="52">
        <f t="shared" si="28"/>
        <v>50.375520000000002</v>
      </c>
      <c r="F453" s="52">
        <f t="shared" si="29"/>
        <v>579.63601800000004</v>
      </c>
      <c r="G453" s="178" t="str">
        <f>G452</f>
        <v>1st, 3rd, 5th &amp; 7th Floor For Residential</v>
      </c>
      <c r="H453" s="178"/>
      <c r="I453" s="34"/>
      <c r="N453" s="34"/>
    </row>
    <row r="454" spans="1:14" s="35" customFormat="1" hidden="1" x14ac:dyDescent="0.35">
      <c r="A454" s="178">
        <f>A453+1</f>
        <v>3</v>
      </c>
      <c r="B454" s="178"/>
      <c r="C454" s="43" t="s">
        <v>170</v>
      </c>
      <c r="D454" s="45">
        <f t="shared" si="30"/>
        <v>365.00723999999997</v>
      </c>
      <c r="E454" s="52">
        <f t="shared" si="28"/>
        <v>50.375520000000002</v>
      </c>
      <c r="F454" s="52">
        <f t="shared" si="29"/>
        <v>579.63601800000004</v>
      </c>
      <c r="G454" s="178" t="str">
        <f>G453</f>
        <v>1st, 3rd, 5th &amp; 7th Floor For Residential</v>
      </c>
      <c r="H454" s="178"/>
      <c r="I454" s="34"/>
      <c r="N454" s="34"/>
    </row>
    <row r="455" spans="1:14" s="35" customFormat="1" hidden="1" x14ac:dyDescent="0.35">
      <c r="A455" s="178">
        <f>A454+1</f>
        <v>4</v>
      </c>
      <c r="B455" s="178"/>
      <c r="C455" s="43" t="s">
        <v>170</v>
      </c>
      <c r="D455" s="45">
        <f t="shared" si="30"/>
        <v>365.00723999999997</v>
      </c>
      <c r="E455" s="52">
        <f t="shared" si="28"/>
        <v>50.375520000000002</v>
      </c>
      <c r="F455" s="52">
        <f t="shared" si="29"/>
        <v>579.63601800000004</v>
      </c>
      <c r="G455" s="178" t="str">
        <f>G454</f>
        <v>1st, 3rd, 5th &amp; 7th Floor For Residential</v>
      </c>
      <c r="H455" s="178"/>
      <c r="I455" s="34"/>
      <c r="N455" s="34"/>
    </row>
    <row r="456" spans="1:14" s="35" customFormat="1" hidden="1" x14ac:dyDescent="0.35">
      <c r="A456" s="178">
        <f>A455+1</f>
        <v>5</v>
      </c>
      <c r="B456" s="178"/>
      <c r="C456" s="43" t="s">
        <v>170</v>
      </c>
      <c r="D456" s="45">
        <f t="shared" si="30"/>
        <v>365.00723999999997</v>
      </c>
      <c r="E456" s="52">
        <f t="shared" si="28"/>
        <v>50.375520000000002</v>
      </c>
      <c r="F456" s="52">
        <f t="shared" si="29"/>
        <v>579.63601800000004</v>
      </c>
      <c r="G456" s="178" t="str">
        <f>G454</f>
        <v>1st, 3rd, 5th &amp; 7th Floor For Residential</v>
      </c>
      <c r="H456" s="178"/>
      <c r="I456" s="34"/>
      <c r="N456" s="34"/>
    </row>
    <row r="457" spans="1:14" s="35" customFormat="1" ht="15.75" hidden="1" customHeight="1" x14ac:dyDescent="0.35">
      <c r="A457" s="178">
        <f>A456+1</f>
        <v>6</v>
      </c>
      <c r="B457" s="178"/>
      <c r="C457" s="43" t="s">
        <v>170</v>
      </c>
      <c r="D457" s="45">
        <f t="shared" si="30"/>
        <v>365.00723999999997</v>
      </c>
      <c r="E457" s="52">
        <f t="shared" si="28"/>
        <v>50.375520000000002</v>
      </c>
      <c r="F457" s="52">
        <f t="shared" si="29"/>
        <v>579.63601800000004</v>
      </c>
      <c r="G457" s="178" t="str">
        <f>G455</f>
        <v>1st, 3rd, 5th &amp; 7th Floor For Residential</v>
      </c>
      <c r="H457" s="178"/>
      <c r="I457" s="34"/>
    </row>
    <row r="458" spans="1:14" s="35" customFormat="1" hidden="1" x14ac:dyDescent="0.35">
      <c r="A458" s="179" t="s">
        <v>172</v>
      </c>
      <c r="B458" s="179"/>
      <c r="C458" s="179"/>
      <c r="D458" s="179"/>
      <c r="E458" s="179"/>
      <c r="F458" s="179"/>
      <c r="G458" s="179"/>
      <c r="H458" s="179"/>
      <c r="I458" s="34"/>
      <c r="N458" s="34"/>
    </row>
    <row r="459" spans="1:14" s="35" customFormat="1" hidden="1" x14ac:dyDescent="0.35">
      <c r="A459" s="178">
        <v>1</v>
      </c>
      <c r="B459" s="178"/>
      <c r="C459" s="43" t="s">
        <v>170</v>
      </c>
      <c r="D459" s="45">
        <f t="shared" si="30"/>
        <v>365.00723999999997</v>
      </c>
      <c r="E459" s="52">
        <f t="shared" ref="E459:E464" si="31">(2.6*1.8)*10.764</f>
        <v>50.375520000000002</v>
      </c>
      <c r="F459" s="52">
        <f t="shared" ref="F459:F464" si="32">D459*(($F$364)+1)+(IF(E459&lt;101,E459,IF(E459&lt;201,E459/2,IF(E459&lt;=301,E459/3,E459/4))))</f>
        <v>579.63601800000004</v>
      </c>
      <c r="G459" s="178" t="str">
        <f>A458</f>
        <v>2nd, 4th &amp; 6th Floor For Residential</v>
      </c>
      <c r="H459" s="178"/>
      <c r="I459" s="34"/>
      <c r="L459" s="44"/>
      <c r="N459" s="34"/>
    </row>
    <row r="460" spans="1:14" s="35" customFormat="1" hidden="1" x14ac:dyDescent="0.35">
      <c r="A460" s="178">
        <f>A459+1</f>
        <v>2</v>
      </c>
      <c r="B460" s="178"/>
      <c r="C460" s="43" t="s">
        <v>170</v>
      </c>
      <c r="D460" s="45">
        <f t="shared" si="30"/>
        <v>365.00723999999997</v>
      </c>
      <c r="E460" s="52">
        <f t="shared" si="31"/>
        <v>50.375520000000002</v>
      </c>
      <c r="F460" s="52">
        <f t="shared" si="32"/>
        <v>579.63601800000004</v>
      </c>
      <c r="G460" s="178" t="str">
        <f>G459</f>
        <v>2nd, 4th &amp; 6th Floor For Residential</v>
      </c>
      <c r="H460" s="178"/>
      <c r="I460" s="34"/>
      <c r="N460" s="34"/>
    </row>
    <row r="461" spans="1:14" s="35" customFormat="1" hidden="1" x14ac:dyDescent="0.35">
      <c r="A461" s="178">
        <f>A460+1</f>
        <v>3</v>
      </c>
      <c r="B461" s="178"/>
      <c r="C461" s="43" t="s">
        <v>170</v>
      </c>
      <c r="D461" s="45">
        <f t="shared" si="30"/>
        <v>365.00723999999997</v>
      </c>
      <c r="E461" s="52">
        <f t="shared" si="31"/>
        <v>50.375520000000002</v>
      </c>
      <c r="F461" s="52">
        <f t="shared" si="32"/>
        <v>579.63601800000004</v>
      </c>
      <c r="G461" s="178" t="str">
        <f>G460</f>
        <v>2nd, 4th &amp; 6th Floor For Residential</v>
      </c>
      <c r="H461" s="178"/>
      <c r="I461" s="34"/>
      <c r="N461" s="34"/>
    </row>
    <row r="462" spans="1:14" s="35" customFormat="1" hidden="1" x14ac:dyDescent="0.35">
      <c r="A462" s="178">
        <f>A461+1</f>
        <v>4</v>
      </c>
      <c r="B462" s="178"/>
      <c r="C462" s="43" t="s">
        <v>170</v>
      </c>
      <c r="D462" s="45">
        <f t="shared" si="30"/>
        <v>365.00723999999997</v>
      </c>
      <c r="E462" s="52">
        <f t="shared" si="31"/>
        <v>50.375520000000002</v>
      </c>
      <c r="F462" s="52">
        <f t="shared" si="32"/>
        <v>579.63601800000004</v>
      </c>
      <c r="G462" s="178" t="str">
        <f>G461</f>
        <v>2nd, 4th &amp; 6th Floor For Residential</v>
      </c>
      <c r="H462" s="178"/>
      <c r="I462" s="34"/>
      <c r="N462" s="34"/>
    </row>
    <row r="463" spans="1:14" s="35" customFormat="1" hidden="1" x14ac:dyDescent="0.35">
      <c r="A463" s="178">
        <f>A462+1</f>
        <v>5</v>
      </c>
      <c r="B463" s="178"/>
      <c r="C463" s="43" t="s">
        <v>170</v>
      </c>
      <c r="D463" s="45">
        <f t="shared" si="30"/>
        <v>365.00723999999997</v>
      </c>
      <c r="E463" s="52">
        <f t="shared" si="31"/>
        <v>50.375520000000002</v>
      </c>
      <c r="F463" s="52">
        <f t="shared" si="32"/>
        <v>579.63601800000004</v>
      </c>
      <c r="G463" s="178" t="str">
        <f>G461</f>
        <v>2nd, 4th &amp; 6th Floor For Residential</v>
      </c>
      <c r="H463" s="178"/>
      <c r="I463" s="34"/>
      <c r="N463" s="34"/>
    </row>
    <row r="464" spans="1:14" s="35" customFormat="1" ht="15.75" hidden="1" customHeight="1" x14ac:dyDescent="0.35">
      <c r="A464" s="178">
        <f>A463+1</f>
        <v>6</v>
      </c>
      <c r="B464" s="178"/>
      <c r="C464" s="43" t="s">
        <v>170</v>
      </c>
      <c r="D464" s="45">
        <f t="shared" si="30"/>
        <v>365.00723999999997</v>
      </c>
      <c r="E464" s="52">
        <f t="shared" si="31"/>
        <v>50.375520000000002</v>
      </c>
      <c r="F464" s="52">
        <f t="shared" si="32"/>
        <v>579.63601800000004</v>
      </c>
      <c r="G464" s="178" t="str">
        <f>G462</f>
        <v>2nd, 4th &amp; 6th Floor For Residential</v>
      </c>
      <c r="H464" s="178"/>
      <c r="I464" s="34"/>
    </row>
    <row r="465" spans="1:14" s="35" customFormat="1" hidden="1" x14ac:dyDescent="0.35">
      <c r="A465" s="191" t="s">
        <v>177</v>
      </c>
      <c r="B465" s="192"/>
      <c r="C465" s="192"/>
      <c r="D465" s="192"/>
      <c r="E465" s="192"/>
      <c r="F465" s="192"/>
      <c r="G465" s="192"/>
      <c r="H465" s="193"/>
      <c r="J465" s="34"/>
    </row>
    <row r="466" spans="1:14" s="35" customFormat="1" hidden="1" x14ac:dyDescent="0.35">
      <c r="A466" s="191" t="s">
        <v>169</v>
      </c>
      <c r="B466" s="192"/>
      <c r="C466" s="192"/>
      <c r="D466" s="192"/>
      <c r="E466" s="192"/>
      <c r="F466" s="192"/>
      <c r="G466" s="192"/>
      <c r="H466" s="193"/>
      <c r="J466" s="34"/>
    </row>
    <row r="467" spans="1:14" s="35" customFormat="1" hidden="1" x14ac:dyDescent="0.35">
      <c r="A467" s="134">
        <v>1</v>
      </c>
      <c r="B467" s="135"/>
      <c r="C467" s="43" t="s">
        <v>170</v>
      </c>
      <c r="D467" s="45">
        <f>(29.71)*10.764</f>
        <v>319.79843999999997</v>
      </c>
      <c r="E467" s="52">
        <v>0</v>
      </c>
      <c r="F467" s="52">
        <f>D467*(($F$364)+1)+(IF(E467&lt;101,E467,IF(E467&lt;201,E467/2,IF(E467&lt;=301,E467/3,E467/4))))</f>
        <v>463.70773799999995</v>
      </c>
      <c r="G467" s="134" t="str">
        <f>A466</f>
        <v>Ground Floor For Residential &amp; Parking</v>
      </c>
      <c r="H467" s="135"/>
      <c r="I467" s="34"/>
      <c r="L467" s="198"/>
      <c r="M467" s="198"/>
      <c r="N467" s="34"/>
    </row>
    <row r="468" spans="1:14" s="35" customFormat="1" hidden="1" x14ac:dyDescent="0.35">
      <c r="A468" s="134">
        <f>A467+1</f>
        <v>2</v>
      </c>
      <c r="B468" s="135"/>
      <c r="C468" s="43" t="s">
        <v>170</v>
      </c>
      <c r="D468" s="45">
        <f>(29.71)*10.764</f>
        <v>319.79843999999997</v>
      </c>
      <c r="E468" s="52">
        <v>0</v>
      </c>
      <c r="F468" s="52">
        <f>D468*(($F$364)+1)+(IF(E468&lt;101,E468,IF(E468&lt;201,E468/2,IF(E468&lt;=301,E468/3,E468/4))))</f>
        <v>463.70773799999995</v>
      </c>
      <c r="G468" s="134" t="str">
        <f>G467</f>
        <v>Ground Floor For Residential &amp; Parking</v>
      </c>
      <c r="H468" s="135"/>
      <c r="I468" s="34"/>
      <c r="L468" s="198"/>
      <c r="M468" s="198"/>
      <c r="N468" s="34"/>
    </row>
    <row r="469" spans="1:14" s="35" customFormat="1" hidden="1" x14ac:dyDescent="0.35">
      <c r="A469" s="134">
        <f>A468+1</f>
        <v>3</v>
      </c>
      <c r="B469" s="135"/>
      <c r="C469" s="43" t="s">
        <v>170</v>
      </c>
      <c r="D469" s="45">
        <f>(29.71)*10.764</f>
        <v>319.79843999999997</v>
      </c>
      <c r="E469" s="52">
        <v>0</v>
      </c>
      <c r="F469" s="52">
        <f>D469*(($F$364)+1)+(IF(E469&lt;101,E469,IF(E469&lt;201,E469/2,IF(E469&lt;=301,E469/3,E469/4))))</f>
        <v>463.70773799999995</v>
      </c>
      <c r="G469" s="134" t="str">
        <f>G468</f>
        <v>Ground Floor For Residential &amp; Parking</v>
      </c>
      <c r="H469" s="135"/>
      <c r="I469" s="34"/>
      <c r="L469" s="198"/>
      <c r="M469" s="198"/>
      <c r="N469" s="34"/>
    </row>
    <row r="470" spans="1:14" s="35" customFormat="1" hidden="1" x14ac:dyDescent="0.35">
      <c r="A470" s="134">
        <f>A469+1</f>
        <v>4</v>
      </c>
      <c r="B470" s="135"/>
      <c r="C470" s="43" t="s">
        <v>170</v>
      </c>
      <c r="D470" s="45">
        <f>(29.71)*10.764</f>
        <v>319.79843999999997</v>
      </c>
      <c r="E470" s="52">
        <v>0</v>
      </c>
      <c r="F470" s="52">
        <f>D470*(($F$364)+1)+(IF(E470&lt;101,E470,IF(E470&lt;201,E470/2,IF(E470&lt;=301,E470/3,E470/4))))</f>
        <v>463.70773799999995</v>
      </c>
      <c r="G470" s="134" t="str">
        <f>G469</f>
        <v>Ground Floor For Residential &amp; Parking</v>
      </c>
      <c r="H470" s="135"/>
      <c r="I470" s="34"/>
      <c r="L470" s="198"/>
      <c r="M470" s="198"/>
      <c r="N470" s="34"/>
    </row>
    <row r="471" spans="1:14" s="35" customFormat="1" hidden="1" x14ac:dyDescent="0.35">
      <c r="A471" s="179" t="s">
        <v>171</v>
      </c>
      <c r="B471" s="179"/>
      <c r="C471" s="179"/>
      <c r="D471" s="179"/>
      <c r="E471" s="179"/>
      <c r="F471" s="179"/>
      <c r="G471" s="179"/>
      <c r="H471" s="179"/>
      <c r="I471" s="34"/>
      <c r="N471" s="34"/>
    </row>
    <row r="472" spans="1:14" s="35" customFormat="1" hidden="1" x14ac:dyDescent="0.35">
      <c r="A472" s="178">
        <v>1</v>
      </c>
      <c r="B472" s="178"/>
      <c r="C472" s="43" t="s">
        <v>170</v>
      </c>
      <c r="D472" s="45">
        <f>(29.71+0.75*2.6+2.5*0.9)*10.764</f>
        <v>365.00723999999997</v>
      </c>
      <c r="E472" s="52">
        <f t="shared" ref="E472:E477" si="33">(2.6*1.8)*10.764</f>
        <v>50.375520000000002</v>
      </c>
      <c r="F472" s="52">
        <f t="shared" ref="F472:F477" si="34">D472*(($F$364)+1)+(IF(E472&lt;101,E472,IF(E472&lt;201,E472/2,IF(E472&lt;=301,E472/3,E472/4))))</f>
        <v>579.63601800000004</v>
      </c>
      <c r="G472" s="178" t="str">
        <f>A471</f>
        <v>1st, 3rd, 5th &amp; 7th Floor For Residential</v>
      </c>
      <c r="H472" s="178"/>
      <c r="I472" s="34"/>
      <c r="L472" s="44"/>
      <c r="N472" s="34"/>
    </row>
    <row r="473" spans="1:14" s="35" customFormat="1" hidden="1" x14ac:dyDescent="0.35">
      <c r="A473" s="178">
        <f>A472+1</f>
        <v>2</v>
      </c>
      <c r="B473" s="178"/>
      <c r="C473" s="43" t="s">
        <v>170</v>
      </c>
      <c r="D473" s="45">
        <f t="shared" ref="D473:D484" si="35">(29.71+0.75*2.6+2.5*0.9)*10.764</f>
        <v>365.00723999999997</v>
      </c>
      <c r="E473" s="52">
        <f t="shared" si="33"/>
        <v>50.375520000000002</v>
      </c>
      <c r="F473" s="52">
        <f t="shared" si="34"/>
        <v>579.63601800000004</v>
      </c>
      <c r="G473" s="178" t="str">
        <f>G472</f>
        <v>1st, 3rd, 5th &amp; 7th Floor For Residential</v>
      </c>
      <c r="H473" s="178"/>
      <c r="I473" s="34"/>
      <c r="N473" s="34"/>
    </row>
    <row r="474" spans="1:14" s="35" customFormat="1" hidden="1" x14ac:dyDescent="0.35">
      <c r="A474" s="178">
        <f>A473+1</f>
        <v>3</v>
      </c>
      <c r="B474" s="178"/>
      <c r="C474" s="43" t="s">
        <v>170</v>
      </c>
      <c r="D474" s="45">
        <f t="shared" si="35"/>
        <v>365.00723999999997</v>
      </c>
      <c r="E474" s="52">
        <f t="shared" si="33"/>
        <v>50.375520000000002</v>
      </c>
      <c r="F474" s="52">
        <f t="shared" si="34"/>
        <v>579.63601800000004</v>
      </c>
      <c r="G474" s="178" t="str">
        <f>G473</f>
        <v>1st, 3rd, 5th &amp; 7th Floor For Residential</v>
      </c>
      <c r="H474" s="178"/>
      <c r="I474" s="34"/>
      <c r="N474" s="34"/>
    </row>
    <row r="475" spans="1:14" s="35" customFormat="1" hidden="1" x14ac:dyDescent="0.35">
      <c r="A475" s="178">
        <f>A474+1</f>
        <v>4</v>
      </c>
      <c r="B475" s="178"/>
      <c r="C475" s="43" t="s">
        <v>170</v>
      </c>
      <c r="D475" s="45">
        <f t="shared" si="35"/>
        <v>365.00723999999997</v>
      </c>
      <c r="E475" s="52">
        <f t="shared" si="33"/>
        <v>50.375520000000002</v>
      </c>
      <c r="F475" s="52">
        <f t="shared" si="34"/>
        <v>579.63601800000004</v>
      </c>
      <c r="G475" s="178" t="str">
        <f>G474</f>
        <v>1st, 3rd, 5th &amp; 7th Floor For Residential</v>
      </c>
      <c r="H475" s="178"/>
      <c r="I475" s="34"/>
      <c r="N475" s="34"/>
    </row>
    <row r="476" spans="1:14" s="35" customFormat="1" hidden="1" x14ac:dyDescent="0.35">
      <c r="A476" s="178">
        <f>A475+1</f>
        <v>5</v>
      </c>
      <c r="B476" s="178"/>
      <c r="C476" s="43" t="s">
        <v>170</v>
      </c>
      <c r="D476" s="45">
        <f t="shared" si="35"/>
        <v>365.00723999999997</v>
      </c>
      <c r="E476" s="52">
        <f t="shared" si="33"/>
        <v>50.375520000000002</v>
      </c>
      <c r="F476" s="52">
        <f t="shared" si="34"/>
        <v>579.63601800000004</v>
      </c>
      <c r="G476" s="178" t="str">
        <f>G474</f>
        <v>1st, 3rd, 5th &amp; 7th Floor For Residential</v>
      </c>
      <c r="H476" s="178"/>
      <c r="I476" s="34"/>
      <c r="N476" s="34"/>
    </row>
    <row r="477" spans="1:14" s="35" customFormat="1" ht="15.75" hidden="1" customHeight="1" x14ac:dyDescent="0.35">
      <c r="A477" s="178">
        <f>A476+1</f>
        <v>6</v>
      </c>
      <c r="B477" s="178"/>
      <c r="C477" s="43" t="s">
        <v>170</v>
      </c>
      <c r="D477" s="45">
        <f t="shared" si="35"/>
        <v>365.00723999999997</v>
      </c>
      <c r="E477" s="52">
        <f t="shared" si="33"/>
        <v>50.375520000000002</v>
      </c>
      <c r="F477" s="52">
        <f t="shared" si="34"/>
        <v>579.63601800000004</v>
      </c>
      <c r="G477" s="178" t="str">
        <f>G475</f>
        <v>1st, 3rd, 5th &amp; 7th Floor For Residential</v>
      </c>
      <c r="H477" s="178"/>
      <c r="I477" s="34"/>
    </row>
    <row r="478" spans="1:14" s="35" customFormat="1" hidden="1" x14ac:dyDescent="0.35">
      <c r="A478" s="179" t="s">
        <v>172</v>
      </c>
      <c r="B478" s="179"/>
      <c r="C478" s="179"/>
      <c r="D478" s="179"/>
      <c r="E478" s="179"/>
      <c r="F478" s="179"/>
      <c r="G478" s="179"/>
      <c r="H478" s="179"/>
      <c r="I478" s="34"/>
      <c r="N478" s="34"/>
    </row>
    <row r="479" spans="1:14" s="35" customFormat="1" hidden="1" x14ac:dyDescent="0.35">
      <c r="A479" s="178">
        <v>1</v>
      </c>
      <c r="B479" s="178"/>
      <c r="C479" s="43" t="s">
        <v>170</v>
      </c>
      <c r="D479" s="45">
        <f t="shared" si="35"/>
        <v>365.00723999999997</v>
      </c>
      <c r="E479" s="52">
        <f t="shared" ref="E479:E484" si="36">(2.6*1.8)*10.764</f>
        <v>50.375520000000002</v>
      </c>
      <c r="F479" s="52">
        <f t="shared" ref="F479:F484" si="37">D479*(($F$364)+1)+(IF(E479&lt;101,E479,IF(E479&lt;201,E479/2,IF(E479&lt;=301,E479/3,E479/4))))</f>
        <v>579.63601800000004</v>
      </c>
      <c r="G479" s="178" t="str">
        <f>A478</f>
        <v>2nd, 4th &amp; 6th Floor For Residential</v>
      </c>
      <c r="H479" s="178"/>
      <c r="I479" s="34"/>
      <c r="L479" s="44"/>
      <c r="N479" s="34"/>
    </row>
    <row r="480" spans="1:14" s="35" customFormat="1" hidden="1" x14ac:dyDescent="0.35">
      <c r="A480" s="178">
        <f>A479+1</f>
        <v>2</v>
      </c>
      <c r="B480" s="178"/>
      <c r="C480" s="43" t="s">
        <v>170</v>
      </c>
      <c r="D480" s="45">
        <f t="shared" si="35"/>
        <v>365.00723999999997</v>
      </c>
      <c r="E480" s="52">
        <f t="shared" si="36"/>
        <v>50.375520000000002</v>
      </c>
      <c r="F480" s="52">
        <f t="shared" si="37"/>
        <v>579.63601800000004</v>
      </c>
      <c r="G480" s="178" t="str">
        <f>G479</f>
        <v>2nd, 4th &amp; 6th Floor For Residential</v>
      </c>
      <c r="H480" s="178"/>
      <c r="I480" s="34"/>
      <c r="N480" s="34"/>
    </row>
    <row r="481" spans="1:14" s="35" customFormat="1" hidden="1" x14ac:dyDescent="0.35">
      <c r="A481" s="178">
        <f>A480+1</f>
        <v>3</v>
      </c>
      <c r="B481" s="178"/>
      <c r="C481" s="43" t="s">
        <v>170</v>
      </c>
      <c r="D481" s="45">
        <f t="shared" si="35"/>
        <v>365.00723999999997</v>
      </c>
      <c r="E481" s="52">
        <f t="shared" si="36"/>
        <v>50.375520000000002</v>
      </c>
      <c r="F481" s="52">
        <f t="shared" si="37"/>
        <v>579.63601800000004</v>
      </c>
      <c r="G481" s="178" t="str">
        <f>G480</f>
        <v>2nd, 4th &amp; 6th Floor For Residential</v>
      </c>
      <c r="H481" s="178"/>
      <c r="I481" s="34"/>
      <c r="N481" s="34"/>
    </row>
    <row r="482" spans="1:14" s="35" customFormat="1" hidden="1" x14ac:dyDescent="0.35">
      <c r="A482" s="178">
        <f>A481+1</f>
        <v>4</v>
      </c>
      <c r="B482" s="178"/>
      <c r="C482" s="43" t="s">
        <v>170</v>
      </c>
      <c r="D482" s="45">
        <f t="shared" si="35"/>
        <v>365.00723999999997</v>
      </c>
      <c r="E482" s="52">
        <f t="shared" si="36"/>
        <v>50.375520000000002</v>
      </c>
      <c r="F482" s="52">
        <f t="shared" si="37"/>
        <v>579.63601800000004</v>
      </c>
      <c r="G482" s="178" t="str">
        <f>G481</f>
        <v>2nd, 4th &amp; 6th Floor For Residential</v>
      </c>
      <c r="H482" s="178"/>
      <c r="I482" s="34"/>
      <c r="N482" s="34"/>
    </row>
    <row r="483" spans="1:14" s="35" customFormat="1" hidden="1" x14ac:dyDescent="0.35">
      <c r="A483" s="178">
        <f>A482+1</f>
        <v>5</v>
      </c>
      <c r="B483" s="178"/>
      <c r="C483" s="43" t="s">
        <v>170</v>
      </c>
      <c r="D483" s="45">
        <f t="shared" si="35"/>
        <v>365.00723999999997</v>
      </c>
      <c r="E483" s="52">
        <f t="shared" si="36"/>
        <v>50.375520000000002</v>
      </c>
      <c r="F483" s="52">
        <f t="shared" si="37"/>
        <v>579.63601800000004</v>
      </c>
      <c r="G483" s="178" t="str">
        <f>G481</f>
        <v>2nd, 4th &amp; 6th Floor For Residential</v>
      </c>
      <c r="H483" s="178"/>
      <c r="I483" s="34"/>
      <c r="N483" s="34"/>
    </row>
    <row r="484" spans="1:14" s="35" customFormat="1" ht="15.75" hidden="1" customHeight="1" x14ac:dyDescent="0.35">
      <c r="A484" s="178">
        <f>A483+1</f>
        <v>6</v>
      </c>
      <c r="B484" s="178"/>
      <c r="C484" s="43" t="s">
        <v>170</v>
      </c>
      <c r="D484" s="45">
        <f t="shared" si="35"/>
        <v>365.00723999999997</v>
      </c>
      <c r="E484" s="52">
        <f t="shared" si="36"/>
        <v>50.375520000000002</v>
      </c>
      <c r="F484" s="52">
        <f t="shared" si="37"/>
        <v>579.63601800000004</v>
      </c>
      <c r="G484" s="178" t="str">
        <f>G482</f>
        <v>2nd, 4th &amp; 6th Floor For Residential</v>
      </c>
      <c r="H484" s="178"/>
      <c r="I484" s="34"/>
    </row>
    <row r="485" spans="1:14" s="35" customFormat="1" ht="15.75" customHeight="1" x14ac:dyDescent="0.35">
      <c r="A485" s="191" t="s">
        <v>209</v>
      </c>
      <c r="B485" s="192"/>
      <c r="C485" s="192"/>
      <c r="D485" s="192"/>
      <c r="E485" s="192"/>
      <c r="F485" s="192"/>
      <c r="G485" s="192"/>
      <c r="H485" s="193"/>
      <c r="I485" s="34"/>
      <c r="L485" s="198"/>
      <c r="M485" s="198"/>
      <c r="N485" s="34"/>
    </row>
    <row r="486" spans="1:14" s="35" customFormat="1" x14ac:dyDescent="0.35">
      <c r="A486" s="191" t="s">
        <v>169</v>
      </c>
      <c r="B486" s="192"/>
      <c r="C486" s="192"/>
      <c r="D486" s="192"/>
      <c r="E486" s="192"/>
      <c r="F486" s="192"/>
      <c r="G486" s="192"/>
      <c r="H486" s="193"/>
      <c r="I486" s="34"/>
      <c r="L486" s="198"/>
      <c r="M486" s="198"/>
      <c r="N486" s="34"/>
    </row>
    <row r="487" spans="1:14" s="35" customFormat="1" ht="15.75" customHeight="1" x14ac:dyDescent="0.35">
      <c r="A487" s="134">
        <v>1</v>
      </c>
      <c r="B487" s="135"/>
      <c r="C487" s="43" t="s">
        <v>170</v>
      </c>
      <c r="D487" s="45">
        <f>(29.71)*10.764</f>
        <v>319.79843999999997</v>
      </c>
      <c r="E487" s="52">
        <v>0</v>
      </c>
      <c r="F487" s="52">
        <f>D487*(($F$364)+1)+(IF(E487&lt;101,E487,IF(E487&lt;201,E487/2,IF(E487&lt;=301,E487/3,E487/4))))</f>
        <v>463.70773799999995</v>
      </c>
      <c r="G487" s="167" t="str">
        <f>A486</f>
        <v>Ground Floor For Residential &amp; Parking</v>
      </c>
      <c r="H487" s="168"/>
      <c r="I487" s="34"/>
      <c r="L487" s="198"/>
      <c r="M487" s="198"/>
      <c r="N487" s="34"/>
    </row>
    <row r="488" spans="1:14" s="35" customFormat="1" ht="15.75" customHeight="1" x14ac:dyDescent="0.35">
      <c r="A488" s="134">
        <f>A487+1</f>
        <v>2</v>
      </c>
      <c r="B488" s="135"/>
      <c r="C488" s="43" t="s">
        <v>170</v>
      </c>
      <c r="D488" s="45">
        <f>(29.71)*10.764</f>
        <v>319.79843999999997</v>
      </c>
      <c r="E488" s="52">
        <v>0</v>
      </c>
      <c r="F488" s="52">
        <f>D488*(($F$364)+1)+(IF(E488&lt;101,E488,IF(E488&lt;201,E488/2,IF(E488&lt;=301,E488/3,E488/4))))</f>
        <v>463.70773799999995</v>
      </c>
      <c r="G488" s="169"/>
      <c r="H488" s="170"/>
      <c r="I488" s="34"/>
      <c r="L488" s="198"/>
      <c r="M488" s="198"/>
      <c r="N488" s="34"/>
    </row>
    <row r="489" spans="1:14" s="35" customFormat="1" ht="15.75" customHeight="1" x14ac:dyDescent="0.35">
      <c r="A489" s="134">
        <f>A488+1</f>
        <v>3</v>
      </c>
      <c r="B489" s="135"/>
      <c r="C489" s="43" t="s">
        <v>170</v>
      </c>
      <c r="D489" s="45">
        <f>(29.71)*10.764</f>
        <v>319.79843999999997</v>
      </c>
      <c r="E489" s="52">
        <v>0</v>
      </c>
      <c r="F489" s="52">
        <f>D489*(($F$364)+1)+(IF(E489&lt;101,E489,IF(E489&lt;201,E489/2,IF(E489&lt;=301,E489/3,E489/4))))</f>
        <v>463.70773799999995</v>
      </c>
      <c r="G489" s="169"/>
      <c r="H489" s="170"/>
      <c r="J489" s="34"/>
    </row>
    <row r="490" spans="1:14" s="35" customFormat="1" ht="15.75" customHeight="1" x14ac:dyDescent="0.35">
      <c r="A490" s="134">
        <f>A489+1</f>
        <v>4</v>
      </c>
      <c r="B490" s="135"/>
      <c r="C490" s="43" t="s">
        <v>170</v>
      </c>
      <c r="D490" s="45">
        <f>(29.71)*10.764</f>
        <v>319.79843999999997</v>
      </c>
      <c r="E490" s="52">
        <v>0</v>
      </c>
      <c r="F490" s="52">
        <f>D490*(($F$364)+1)+(IF(E490&lt;101,E490,IF(E490&lt;201,E490/2,IF(E490&lt;=301,E490/3,E490/4))))</f>
        <v>463.70773799999995</v>
      </c>
      <c r="G490" s="171"/>
      <c r="H490" s="172"/>
      <c r="J490" s="34"/>
    </row>
    <row r="491" spans="1:14" s="35" customFormat="1" x14ac:dyDescent="0.35">
      <c r="A491" s="179" t="s">
        <v>171</v>
      </c>
      <c r="B491" s="179"/>
      <c r="C491" s="179"/>
      <c r="D491" s="179"/>
      <c r="E491" s="179"/>
      <c r="F491" s="179"/>
      <c r="G491" s="179"/>
      <c r="H491" s="179"/>
      <c r="I491" s="34"/>
      <c r="N491" s="34"/>
    </row>
    <row r="492" spans="1:14" s="35" customFormat="1" ht="15.75" customHeight="1" x14ac:dyDescent="0.35">
      <c r="A492" s="178">
        <v>1</v>
      </c>
      <c r="B492" s="178"/>
      <c r="C492" s="43" t="s">
        <v>170</v>
      </c>
      <c r="D492" s="45">
        <f>(29.71+0.75*2.6+2.5*0.9)*10.764</f>
        <v>365.00723999999997</v>
      </c>
      <c r="E492" s="52">
        <f t="shared" ref="E492:E497" si="38">(2.6*1.8)*10.764</f>
        <v>50.375520000000002</v>
      </c>
      <c r="F492" s="52">
        <f t="shared" ref="F492:F497" si="39">D492*(($F$364)+1)+(IF(E492&lt;101,E492,IF(E492&lt;201,E492/2,IF(E492&lt;=301,E492/3,E492/4))))</f>
        <v>579.63601800000004</v>
      </c>
      <c r="G492" s="167" t="str">
        <f>A491</f>
        <v>1st, 3rd, 5th &amp; 7th Floor For Residential</v>
      </c>
      <c r="H492" s="168"/>
      <c r="I492" s="34"/>
      <c r="L492" s="44"/>
      <c r="N492" s="34"/>
    </row>
    <row r="493" spans="1:14" s="35" customFormat="1" ht="15.75" customHeight="1" x14ac:dyDescent="0.35">
      <c r="A493" s="178">
        <f>A492+1</f>
        <v>2</v>
      </c>
      <c r="B493" s="178"/>
      <c r="C493" s="43" t="s">
        <v>170</v>
      </c>
      <c r="D493" s="45">
        <f t="shared" ref="D493:D504" si="40">(29.71+0.75*2.6+2.5*0.9)*10.764</f>
        <v>365.00723999999997</v>
      </c>
      <c r="E493" s="52">
        <f t="shared" si="38"/>
        <v>50.375520000000002</v>
      </c>
      <c r="F493" s="52">
        <f t="shared" si="39"/>
        <v>579.63601800000004</v>
      </c>
      <c r="G493" s="169"/>
      <c r="H493" s="170"/>
      <c r="I493" s="34"/>
      <c r="N493" s="34"/>
    </row>
    <row r="494" spans="1:14" s="35" customFormat="1" ht="15.75" customHeight="1" x14ac:dyDescent="0.35">
      <c r="A494" s="178">
        <f>A493+1</f>
        <v>3</v>
      </c>
      <c r="B494" s="178"/>
      <c r="C494" s="43" t="s">
        <v>170</v>
      </c>
      <c r="D494" s="45">
        <f t="shared" si="40"/>
        <v>365.00723999999997</v>
      </c>
      <c r="E494" s="52">
        <f t="shared" si="38"/>
        <v>50.375520000000002</v>
      </c>
      <c r="F494" s="52">
        <f t="shared" si="39"/>
        <v>579.63601800000004</v>
      </c>
      <c r="G494" s="169"/>
      <c r="H494" s="170"/>
      <c r="I494" s="34"/>
      <c r="N494" s="34"/>
    </row>
    <row r="495" spans="1:14" s="35" customFormat="1" ht="15.75" customHeight="1" x14ac:dyDescent="0.35">
      <c r="A495" s="178">
        <f>A494+1</f>
        <v>4</v>
      </c>
      <c r="B495" s="178"/>
      <c r="C495" s="43" t="s">
        <v>170</v>
      </c>
      <c r="D495" s="45">
        <f t="shared" si="40"/>
        <v>365.00723999999997</v>
      </c>
      <c r="E495" s="52">
        <f t="shared" si="38"/>
        <v>50.375520000000002</v>
      </c>
      <c r="F495" s="52">
        <f t="shared" si="39"/>
        <v>579.63601800000004</v>
      </c>
      <c r="G495" s="169"/>
      <c r="H495" s="170"/>
      <c r="I495" s="34"/>
      <c r="N495" s="34"/>
    </row>
    <row r="496" spans="1:14" s="35" customFormat="1" ht="15.75" customHeight="1" x14ac:dyDescent="0.35">
      <c r="A496" s="178">
        <f>A495+1</f>
        <v>5</v>
      </c>
      <c r="B496" s="178"/>
      <c r="C496" s="43" t="s">
        <v>170</v>
      </c>
      <c r="D496" s="45">
        <f t="shared" si="40"/>
        <v>365.00723999999997</v>
      </c>
      <c r="E496" s="52">
        <f t="shared" si="38"/>
        <v>50.375520000000002</v>
      </c>
      <c r="F496" s="52">
        <f t="shared" si="39"/>
        <v>579.63601800000004</v>
      </c>
      <c r="G496" s="169"/>
      <c r="H496" s="170"/>
      <c r="I496" s="34"/>
      <c r="N496" s="34"/>
    </row>
    <row r="497" spans="1:14" s="35" customFormat="1" ht="15.75" customHeight="1" x14ac:dyDescent="0.35">
      <c r="A497" s="178">
        <f>A496+1</f>
        <v>6</v>
      </c>
      <c r="B497" s="178"/>
      <c r="C497" s="43" t="s">
        <v>170</v>
      </c>
      <c r="D497" s="45">
        <f t="shared" si="40"/>
        <v>365.00723999999997</v>
      </c>
      <c r="E497" s="52">
        <f t="shared" si="38"/>
        <v>50.375520000000002</v>
      </c>
      <c r="F497" s="52">
        <f t="shared" si="39"/>
        <v>579.63601800000004</v>
      </c>
      <c r="G497" s="171"/>
      <c r="H497" s="172"/>
      <c r="I497" s="34"/>
    </row>
    <row r="498" spans="1:14" s="35" customFormat="1" x14ac:dyDescent="0.35">
      <c r="A498" s="179" t="s">
        <v>172</v>
      </c>
      <c r="B498" s="179"/>
      <c r="C498" s="179"/>
      <c r="D498" s="179"/>
      <c r="E498" s="179"/>
      <c r="F498" s="179"/>
      <c r="G498" s="179"/>
      <c r="H498" s="179"/>
      <c r="I498" s="34"/>
      <c r="N498" s="34"/>
    </row>
    <row r="499" spans="1:14" s="35" customFormat="1" ht="15.75" customHeight="1" x14ac:dyDescent="0.35">
      <c r="A499" s="178">
        <v>1</v>
      </c>
      <c r="B499" s="178"/>
      <c r="C499" s="43" t="s">
        <v>170</v>
      </c>
      <c r="D499" s="45">
        <f t="shared" si="40"/>
        <v>365.00723999999997</v>
      </c>
      <c r="E499" s="91">
        <f t="shared" ref="E499:E504" si="41">(2.6*1.8)*10.764</f>
        <v>50.375520000000002</v>
      </c>
      <c r="F499" s="91">
        <f t="shared" ref="F499:F504" si="42">D499*(($F$364)+1)+(IF(E499&lt;101,E499,IF(E499&lt;201,E499/2,IF(E499&lt;=301,E499/3,E499/4))))</f>
        <v>579.63601800000004</v>
      </c>
      <c r="G499" s="178" t="str">
        <f>A498</f>
        <v>2nd, 4th &amp; 6th Floor For Residential</v>
      </c>
      <c r="H499" s="178"/>
      <c r="I499" s="34"/>
      <c r="L499" s="44"/>
      <c r="N499" s="34"/>
    </row>
    <row r="500" spans="1:14" s="35" customFormat="1" ht="15.75" customHeight="1" x14ac:dyDescent="0.35">
      <c r="A500" s="178">
        <f>A499+1</f>
        <v>2</v>
      </c>
      <c r="B500" s="178"/>
      <c r="C500" s="43" t="s">
        <v>170</v>
      </c>
      <c r="D500" s="45">
        <f t="shared" si="40"/>
        <v>365.00723999999997</v>
      </c>
      <c r="E500" s="91">
        <f t="shared" si="41"/>
        <v>50.375520000000002</v>
      </c>
      <c r="F500" s="91">
        <f t="shared" si="42"/>
        <v>579.63601800000004</v>
      </c>
      <c r="G500" s="178"/>
      <c r="H500" s="178"/>
      <c r="I500" s="34"/>
      <c r="N500" s="34"/>
    </row>
    <row r="501" spans="1:14" s="35" customFormat="1" ht="15.75" customHeight="1" x14ac:dyDescent="0.35">
      <c r="A501" s="178">
        <f>A500+1</f>
        <v>3</v>
      </c>
      <c r="B501" s="178"/>
      <c r="C501" s="43" t="s">
        <v>170</v>
      </c>
      <c r="D501" s="45">
        <f t="shared" si="40"/>
        <v>365.00723999999997</v>
      </c>
      <c r="E501" s="91">
        <f t="shared" si="41"/>
        <v>50.375520000000002</v>
      </c>
      <c r="F501" s="91">
        <f t="shared" si="42"/>
        <v>579.63601800000004</v>
      </c>
      <c r="G501" s="178"/>
      <c r="H501" s="178"/>
      <c r="I501" s="34"/>
      <c r="N501" s="34"/>
    </row>
    <row r="502" spans="1:14" s="35" customFormat="1" ht="15.75" customHeight="1" x14ac:dyDescent="0.35">
      <c r="A502" s="178">
        <f>A501+1</f>
        <v>4</v>
      </c>
      <c r="B502" s="178"/>
      <c r="C502" s="43" t="s">
        <v>170</v>
      </c>
      <c r="D502" s="45">
        <f t="shared" si="40"/>
        <v>365.00723999999997</v>
      </c>
      <c r="E502" s="91">
        <f t="shared" si="41"/>
        <v>50.375520000000002</v>
      </c>
      <c r="F502" s="91">
        <f t="shared" si="42"/>
        <v>579.63601800000004</v>
      </c>
      <c r="G502" s="178"/>
      <c r="H502" s="178"/>
      <c r="I502" s="34"/>
      <c r="N502" s="34"/>
    </row>
    <row r="503" spans="1:14" s="35" customFormat="1" ht="15.75" customHeight="1" x14ac:dyDescent="0.35">
      <c r="A503" s="178">
        <f>A502+1</f>
        <v>5</v>
      </c>
      <c r="B503" s="178"/>
      <c r="C503" s="43" t="s">
        <v>170</v>
      </c>
      <c r="D503" s="45">
        <f t="shared" si="40"/>
        <v>365.00723999999997</v>
      </c>
      <c r="E503" s="91">
        <f t="shared" si="41"/>
        <v>50.375520000000002</v>
      </c>
      <c r="F503" s="91">
        <f t="shared" si="42"/>
        <v>579.63601800000004</v>
      </c>
      <c r="G503" s="178"/>
      <c r="H503" s="178"/>
      <c r="I503" s="34"/>
      <c r="N503" s="34"/>
    </row>
    <row r="504" spans="1:14" s="35" customFormat="1" ht="15.75" customHeight="1" x14ac:dyDescent="0.35">
      <c r="A504" s="178">
        <f>A503+1</f>
        <v>6</v>
      </c>
      <c r="B504" s="178"/>
      <c r="C504" s="43" t="s">
        <v>170</v>
      </c>
      <c r="D504" s="45">
        <f t="shared" si="40"/>
        <v>365.00723999999997</v>
      </c>
      <c r="E504" s="91">
        <f t="shared" si="41"/>
        <v>50.375520000000002</v>
      </c>
      <c r="F504" s="91">
        <f t="shared" si="42"/>
        <v>579.63601800000004</v>
      </c>
      <c r="G504" s="178"/>
      <c r="H504" s="178"/>
      <c r="I504" s="34"/>
    </row>
    <row r="505" spans="1:14" s="35" customFormat="1" hidden="1" x14ac:dyDescent="0.35">
      <c r="A505" s="179" t="s">
        <v>178</v>
      </c>
      <c r="B505" s="179"/>
      <c r="C505" s="179"/>
      <c r="D505" s="179"/>
      <c r="E505" s="179"/>
      <c r="F505" s="179"/>
      <c r="G505" s="179"/>
      <c r="H505" s="179"/>
      <c r="I505" s="34"/>
      <c r="L505" s="198"/>
      <c r="M505" s="198"/>
      <c r="N505" s="34"/>
    </row>
    <row r="506" spans="1:14" s="35" customFormat="1" hidden="1" x14ac:dyDescent="0.35">
      <c r="A506" s="179" t="s">
        <v>169</v>
      </c>
      <c r="B506" s="179"/>
      <c r="C506" s="179"/>
      <c r="D506" s="179"/>
      <c r="E506" s="179"/>
      <c r="F506" s="179"/>
      <c r="G506" s="179"/>
      <c r="H506" s="179"/>
      <c r="I506" s="34"/>
      <c r="L506" s="198"/>
      <c r="M506" s="198"/>
      <c r="N506" s="34"/>
    </row>
    <row r="507" spans="1:14" s="35" customFormat="1" hidden="1" x14ac:dyDescent="0.35">
      <c r="A507" s="178">
        <v>1</v>
      </c>
      <c r="B507" s="178"/>
      <c r="C507" s="43" t="s">
        <v>170</v>
      </c>
      <c r="D507" s="45">
        <f>(29.71)*10.764</f>
        <v>319.79843999999997</v>
      </c>
      <c r="E507" s="91">
        <v>0</v>
      </c>
      <c r="F507" s="91">
        <f>D507*(($F$364)+1)+(IF(E507&lt;101,E507,IF(E507&lt;201,E507/2,IF(E507&lt;=301,E507/3,E507/4))))</f>
        <v>463.70773799999995</v>
      </c>
      <c r="G507" s="178" t="str">
        <f>A506</f>
        <v>Ground Floor For Residential &amp; Parking</v>
      </c>
      <c r="H507" s="178"/>
      <c r="I507" s="34"/>
      <c r="L507" s="198"/>
      <c r="M507" s="198"/>
      <c r="N507" s="34"/>
    </row>
    <row r="508" spans="1:14" s="35" customFormat="1" hidden="1" x14ac:dyDescent="0.35">
      <c r="A508" s="178">
        <f>A507+1</f>
        <v>2</v>
      </c>
      <c r="B508" s="178"/>
      <c r="C508" s="43" t="s">
        <v>170</v>
      </c>
      <c r="D508" s="45">
        <f>(29.71)*10.764</f>
        <v>319.79843999999997</v>
      </c>
      <c r="E508" s="91">
        <v>0</v>
      </c>
      <c r="F508" s="91">
        <f>D508*(($F$364)+1)+(IF(E508&lt;101,E508,IF(E508&lt;201,E508/2,IF(E508&lt;=301,E508/3,E508/4))))</f>
        <v>463.70773799999995</v>
      </c>
      <c r="G508" s="178" t="str">
        <f>G507</f>
        <v>Ground Floor For Residential &amp; Parking</v>
      </c>
      <c r="H508" s="178"/>
      <c r="I508" s="34"/>
      <c r="L508" s="198"/>
      <c r="M508" s="198"/>
      <c r="N508" s="34"/>
    </row>
    <row r="509" spans="1:14" s="35" customFormat="1" hidden="1" x14ac:dyDescent="0.35">
      <c r="A509" s="178">
        <f>A508+1</f>
        <v>3</v>
      </c>
      <c r="B509" s="178"/>
      <c r="C509" s="43" t="s">
        <v>170</v>
      </c>
      <c r="D509" s="45">
        <f>(29.71)*10.764</f>
        <v>319.79843999999997</v>
      </c>
      <c r="E509" s="91">
        <v>0</v>
      </c>
      <c r="F509" s="91">
        <f>D509*(($F$364)+1)+(IF(E509&lt;101,E509,IF(E509&lt;201,E509/2,IF(E509&lt;=301,E509/3,E509/4))))</f>
        <v>463.70773799999995</v>
      </c>
      <c r="G509" s="178" t="str">
        <f>G508</f>
        <v>Ground Floor For Residential &amp; Parking</v>
      </c>
      <c r="H509" s="178"/>
      <c r="J509" s="34"/>
    </row>
    <row r="510" spans="1:14" s="35" customFormat="1" hidden="1" x14ac:dyDescent="0.35">
      <c r="A510" s="178">
        <f>A509+1</f>
        <v>4</v>
      </c>
      <c r="B510" s="178"/>
      <c r="C510" s="43" t="s">
        <v>170</v>
      </c>
      <c r="D510" s="45">
        <f>(29.71)*10.764</f>
        <v>319.79843999999997</v>
      </c>
      <c r="E510" s="91">
        <v>0</v>
      </c>
      <c r="F510" s="91">
        <f>D510*(($F$364)+1)+(IF(E510&lt;101,E510,IF(E510&lt;201,E510/2,IF(E510&lt;=301,E510/3,E510/4))))</f>
        <v>463.70773799999995</v>
      </c>
      <c r="G510" s="178" t="str">
        <f>G509</f>
        <v>Ground Floor For Residential &amp; Parking</v>
      </c>
      <c r="H510" s="178"/>
      <c r="J510" s="34"/>
    </row>
    <row r="511" spans="1:14" s="35" customFormat="1" hidden="1" x14ac:dyDescent="0.35">
      <c r="A511" s="179" t="s">
        <v>171</v>
      </c>
      <c r="B511" s="179"/>
      <c r="C511" s="179"/>
      <c r="D511" s="179"/>
      <c r="E511" s="179"/>
      <c r="F511" s="179"/>
      <c r="G511" s="179"/>
      <c r="H511" s="179"/>
      <c r="I511" s="34"/>
      <c r="N511" s="34"/>
    </row>
    <row r="512" spans="1:14" s="35" customFormat="1" hidden="1" x14ac:dyDescent="0.35">
      <c r="A512" s="178">
        <v>1</v>
      </c>
      <c r="B512" s="178"/>
      <c r="C512" s="43" t="s">
        <v>170</v>
      </c>
      <c r="D512" s="45">
        <f>(29.71+0.75*2.6+2.5*0.9)*10.764</f>
        <v>365.00723999999997</v>
      </c>
      <c r="E512" s="91">
        <f t="shared" ref="E512:E517" si="43">(2.6*1.8)*10.764</f>
        <v>50.375520000000002</v>
      </c>
      <c r="F512" s="91">
        <f t="shared" ref="F512:F517" si="44">D512*(($F$364)+1)+(IF(E512&lt;101,E512,IF(E512&lt;201,E512/2,IF(E512&lt;=301,E512/3,E512/4))))</f>
        <v>579.63601800000004</v>
      </c>
      <c r="G512" s="178" t="str">
        <f>A511</f>
        <v>1st, 3rd, 5th &amp; 7th Floor For Residential</v>
      </c>
      <c r="H512" s="178"/>
      <c r="I512" s="34"/>
      <c r="L512" s="44"/>
      <c r="N512" s="34"/>
    </row>
    <row r="513" spans="1:14" s="35" customFormat="1" hidden="1" x14ac:dyDescent="0.35">
      <c r="A513" s="178">
        <f>A512+1</f>
        <v>2</v>
      </c>
      <c r="B513" s="178"/>
      <c r="C513" s="43" t="s">
        <v>170</v>
      </c>
      <c r="D513" s="45">
        <f t="shared" ref="D513:D524" si="45">(29.71+0.75*2.6+2.5*0.9)*10.764</f>
        <v>365.00723999999997</v>
      </c>
      <c r="E513" s="91">
        <f t="shared" si="43"/>
        <v>50.375520000000002</v>
      </c>
      <c r="F513" s="91">
        <f t="shared" si="44"/>
        <v>579.63601800000004</v>
      </c>
      <c r="G513" s="178" t="str">
        <f>G512</f>
        <v>1st, 3rd, 5th &amp; 7th Floor For Residential</v>
      </c>
      <c r="H513" s="178"/>
      <c r="I513" s="34"/>
      <c r="N513" s="34"/>
    </row>
    <row r="514" spans="1:14" s="35" customFormat="1" hidden="1" x14ac:dyDescent="0.35">
      <c r="A514" s="178">
        <f>A513+1</f>
        <v>3</v>
      </c>
      <c r="B514" s="178"/>
      <c r="C514" s="43" t="s">
        <v>170</v>
      </c>
      <c r="D514" s="45">
        <f t="shared" si="45"/>
        <v>365.00723999999997</v>
      </c>
      <c r="E514" s="91">
        <f t="shared" si="43"/>
        <v>50.375520000000002</v>
      </c>
      <c r="F514" s="91">
        <f t="shared" si="44"/>
        <v>579.63601800000004</v>
      </c>
      <c r="G514" s="178" t="str">
        <f>G513</f>
        <v>1st, 3rd, 5th &amp; 7th Floor For Residential</v>
      </c>
      <c r="H514" s="178"/>
      <c r="I514" s="34"/>
      <c r="N514" s="34"/>
    </row>
    <row r="515" spans="1:14" s="35" customFormat="1" hidden="1" x14ac:dyDescent="0.35">
      <c r="A515" s="178">
        <f>A514+1</f>
        <v>4</v>
      </c>
      <c r="B515" s="178"/>
      <c r="C515" s="43" t="s">
        <v>170</v>
      </c>
      <c r="D515" s="45">
        <f t="shared" si="45"/>
        <v>365.00723999999997</v>
      </c>
      <c r="E515" s="91">
        <f t="shared" si="43"/>
        <v>50.375520000000002</v>
      </c>
      <c r="F515" s="91">
        <f t="shared" si="44"/>
        <v>579.63601800000004</v>
      </c>
      <c r="G515" s="178" t="str">
        <f>G514</f>
        <v>1st, 3rd, 5th &amp; 7th Floor For Residential</v>
      </c>
      <c r="H515" s="178"/>
      <c r="I515" s="34"/>
      <c r="N515" s="34"/>
    </row>
    <row r="516" spans="1:14" s="35" customFormat="1" hidden="1" x14ac:dyDescent="0.35">
      <c r="A516" s="178">
        <f>A515+1</f>
        <v>5</v>
      </c>
      <c r="B516" s="178"/>
      <c r="C516" s="43" t="s">
        <v>170</v>
      </c>
      <c r="D516" s="45">
        <f t="shared" si="45"/>
        <v>365.00723999999997</v>
      </c>
      <c r="E516" s="91">
        <f t="shared" si="43"/>
        <v>50.375520000000002</v>
      </c>
      <c r="F516" s="91">
        <f t="shared" si="44"/>
        <v>579.63601800000004</v>
      </c>
      <c r="G516" s="178" t="str">
        <f>G514</f>
        <v>1st, 3rd, 5th &amp; 7th Floor For Residential</v>
      </c>
      <c r="H516" s="178"/>
      <c r="I516" s="34"/>
      <c r="N516" s="34"/>
    </row>
    <row r="517" spans="1:14" s="35" customFormat="1" ht="15.75" hidden="1" customHeight="1" x14ac:dyDescent="0.35">
      <c r="A517" s="178">
        <f>A516+1</f>
        <v>6</v>
      </c>
      <c r="B517" s="178"/>
      <c r="C517" s="43" t="s">
        <v>170</v>
      </c>
      <c r="D517" s="45">
        <f t="shared" si="45"/>
        <v>365.00723999999997</v>
      </c>
      <c r="E517" s="91">
        <f t="shared" si="43"/>
        <v>50.375520000000002</v>
      </c>
      <c r="F517" s="91">
        <f t="shared" si="44"/>
        <v>579.63601800000004</v>
      </c>
      <c r="G517" s="178" t="str">
        <f>G515</f>
        <v>1st, 3rd, 5th &amp; 7th Floor For Residential</v>
      </c>
      <c r="H517" s="178"/>
      <c r="I517" s="34"/>
    </row>
    <row r="518" spans="1:14" s="35" customFormat="1" hidden="1" x14ac:dyDescent="0.35">
      <c r="A518" s="179" t="s">
        <v>172</v>
      </c>
      <c r="B518" s="179"/>
      <c r="C518" s="179"/>
      <c r="D518" s="179"/>
      <c r="E518" s="179"/>
      <c r="F518" s="179"/>
      <c r="G518" s="179"/>
      <c r="H518" s="179"/>
      <c r="I518" s="34"/>
      <c r="N518" s="34"/>
    </row>
    <row r="519" spans="1:14" s="35" customFormat="1" hidden="1" x14ac:dyDescent="0.35">
      <c r="A519" s="178">
        <v>1</v>
      </c>
      <c r="B519" s="178"/>
      <c r="C519" s="43" t="s">
        <v>170</v>
      </c>
      <c r="D519" s="45">
        <f t="shared" si="45"/>
        <v>365.00723999999997</v>
      </c>
      <c r="E519" s="91">
        <f t="shared" ref="E519:E524" si="46">(2.6*1.8)*10.764</f>
        <v>50.375520000000002</v>
      </c>
      <c r="F519" s="91">
        <f t="shared" ref="F519:F524" si="47">D519*(($F$364)+1)+(IF(E519&lt;101,E519,IF(E519&lt;201,E519/2,IF(E519&lt;=301,E519/3,E519/4))))</f>
        <v>579.63601800000004</v>
      </c>
      <c r="G519" s="178" t="str">
        <f>A518</f>
        <v>2nd, 4th &amp; 6th Floor For Residential</v>
      </c>
      <c r="H519" s="178"/>
      <c r="I519" s="34"/>
      <c r="L519" s="44"/>
      <c r="N519" s="34"/>
    </row>
    <row r="520" spans="1:14" s="35" customFormat="1" hidden="1" x14ac:dyDescent="0.35">
      <c r="A520" s="178">
        <f>A519+1</f>
        <v>2</v>
      </c>
      <c r="B520" s="178"/>
      <c r="C520" s="43" t="s">
        <v>170</v>
      </c>
      <c r="D520" s="45">
        <f t="shared" si="45"/>
        <v>365.00723999999997</v>
      </c>
      <c r="E520" s="91">
        <f t="shared" si="46"/>
        <v>50.375520000000002</v>
      </c>
      <c r="F520" s="91">
        <f t="shared" si="47"/>
        <v>579.63601800000004</v>
      </c>
      <c r="G520" s="178" t="str">
        <f>G519</f>
        <v>2nd, 4th &amp; 6th Floor For Residential</v>
      </c>
      <c r="H520" s="178"/>
      <c r="I520" s="34"/>
      <c r="N520" s="34"/>
    </row>
    <row r="521" spans="1:14" s="35" customFormat="1" hidden="1" x14ac:dyDescent="0.35">
      <c r="A521" s="178">
        <f>A520+1</f>
        <v>3</v>
      </c>
      <c r="B521" s="178"/>
      <c r="C521" s="43" t="s">
        <v>170</v>
      </c>
      <c r="D521" s="45">
        <f t="shared" si="45"/>
        <v>365.00723999999997</v>
      </c>
      <c r="E521" s="91">
        <f t="shared" si="46"/>
        <v>50.375520000000002</v>
      </c>
      <c r="F521" s="91">
        <f t="shared" si="47"/>
        <v>579.63601800000004</v>
      </c>
      <c r="G521" s="178" t="str">
        <f>G520</f>
        <v>2nd, 4th &amp; 6th Floor For Residential</v>
      </c>
      <c r="H521" s="178"/>
      <c r="I521" s="34"/>
      <c r="N521" s="34"/>
    </row>
    <row r="522" spans="1:14" s="35" customFormat="1" hidden="1" x14ac:dyDescent="0.35">
      <c r="A522" s="178">
        <f>A521+1</f>
        <v>4</v>
      </c>
      <c r="B522" s="178"/>
      <c r="C522" s="43" t="s">
        <v>170</v>
      </c>
      <c r="D522" s="45">
        <f t="shared" si="45"/>
        <v>365.00723999999997</v>
      </c>
      <c r="E522" s="91">
        <f t="shared" si="46"/>
        <v>50.375520000000002</v>
      </c>
      <c r="F522" s="91">
        <f t="shared" si="47"/>
        <v>579.63601800000004</v>
      </c>
      <c r="G522" s="178" t="str">
        <f>G521</f>
        <v>2nd, 4th &amp; 6th Floor For Residential</v>
      </c>
      <c r="H522" s="178"/>
      <c r="I522" s="34"/>
      <c r="N522" s="34"/>
    </row>
    <row r="523" spans="1:14" s="35" customFormat="1" hidden="1" x14ac:dyDescent="0.35">
      <c r="A523" s="178">
        <f>A522+1</f>
        <v>5</v>
      </c>
      <c r="B523" s="178"/>
      <c r="C523" s="43" t="s">
        <v>170</v>
      </c>
      <c r="D523" s="45">
        <f t="shared" si="45"/>
        <v>365.00723999999997</v>
      </c>
      <c r="E523" s="91">
        <f t="shared" si="46"/>
        <v>50.375520000000002</v>
      </c>
      <c r="F523" s="91">
        <f t="shared" si="47"/>
        <v>579.63601800000004</v>
      </c>
      <c r="G523" s="178" t="str">
        <f>G521</f>
        <v>2nd, 4th &amp; 6th Floor For Residential</v>
      </c>
      <c r="H523" s="178"/>
      <c r="I523" s="34"/>
      <c r="N523" s="34"/>
    </row>
    <row r="524" spans="1:14" s="35" customFormat="1" ht="15.75" hidden="1" customHeight="1" x14ac:dyDescent="0.35">
      <c r="A524" s="178">
        <f>A523+1</f>
        <v>6</v>
      </c>
      <c r="B524" s="178"/>
      <c r="C524" s="43" t="s">
        <v>170</v>
      </c>
      <c r="D524" s="45">
        <f t="shared" si="45"/>
        <v>365.00723999999997</v>
      </c>
      <c r="E524" s="91">
        <f t="shared" si="46"/>
        <v>50.375520000000002</v>
      </c>
      <c r="F524" s="91">
        <f t="shared" si="47"/>
        <v>579.63601800000004</v>
      </c>
      <c r="G524" s="178" t="str">
        <f>G522</f>
        <v>2nd, 4th &amp; 6th Floor For Residential</v>
      </c>
      <c r="H524" s="178"/>
      <c r="I524" s="34"/>
    </row>
    <row r="525" spans="1:14" s="35" customFormat="1" hidden="1" x14ac:dyDescent="0.35">
      <c r="A525" s="179" t="s">
        <v>179</v>
      </c>
      <c r="B525" s="179"/>
      <c r="C525" s="179"/>
      <c r="D525" s="179"/>
      <c r="E525" s="179"/>
      <c r="F525" s="179"/>
      <c r="G525" s="179"/>
      <c r="H525" s="179"/>
      <c r="I525" s="34"/>
      <c r="L525" s="198"/>
      <c r="M525" s="198"/>
      <c r="N525" s="34"/>
    </row>
    <row r="526" spans="1:14" s="35" customFormat="1" hidden="1" x14ac:dyDescent="0.35">
      <c r="A526" s="179" t="s">
        <v>169</v>
      </c>
      <c r="B526" s="179"/>
      <c r="C526" s="179"/>
      <c r="D526" s="179"/>
      <c r="E526" s="179"/>
      <c r="F526" s="179"/>
      <c r="G526" s="179"/>
      <c r="H526" s="179"/>
      <c r="I526" s="34"/>
      <c r="L526" s="198"/>
      <c r="M526" s="198"/>
      <c r="N526" s="34"/>
    </row>
    <row r="527" spans="1:14" s="35" customFormat="1" hidden="1" x14ac:dyDescent="0.35">
      <c r="A527" s="178">
        <v>1</v>
      </c>
      <c r="B527" s="178"/>
      <c r="C527" s="43" t="s">
        <v>170</v>
      </c>
      <c r="D527" s="45">
        <f>(29.71)*10.764</f>
        <v>319.79843999999997</v>
      </c>
      <c r="E527" s="91">
        <v>0</v>
      </c>
      <c r="F527" s="91">
        <f>D527*(($F$364)+1)+(IF(E527&lt;101,E527,IF(E527&lt;201,E527/2,IF(E527&lt;=301,E527/3,E527/4))))</f>
        <v>463.70773799999995</v>
      </c>
      <c r="G527" s="178" t="str">
        <f>A526</f>
        <v>Ground Floor For Residential &amp; Parking</v>
      </c>
      <c r="H527" s="178"/>
      <c r="I527" s="34"/>
      <c r="L527" s="198"/>
      <c r="M527" s="198"/>
      <c r="N527" s="34"/>
    </row>
    <row r="528" spans="1:14" s="35" customFormat="1" hidden="1" x14ac:dyDescent="0.35">
      <c r="A528" s="178">
        <f>A527+1</f>
        <v>2</v>
      </c>
      <c r="B528" s="178"/>
      <c r="C528" s="43" t="s">
        <v>170</v>
      </c>
      <c r="D528" s="45">
        <f>(29.71)*10.764</f>
        <v>319.79843999999997</v>
      </c>
      <c r="E528" s="91">
        <v>0</v>
      </c>
      <c r="F528" s="91">
        <f>D528*(($F$364)+1)+(IF(E528&lt;101,E528,IF(E528&lt;201,E528/2,IF(E528&lt;=301,E528/3,E528/4))))</f>
        <v>463.70773799999995</v>
      </c>
      <c r="G528" s="178" t="str">
        <f>G527</f>
        <v>Ground Floor For Residential &amp; Parking</v>
      </c>
      <c r="H528" s="178"/>
      <c r="I528" s="34"/>
      <c r="L528" s="198"/>
      <c r="M528" s="198"/>
      <c r="N528" s="34"/>
    </row>
    <row r="529" spans="1:14" s="35" customFormat="1" hidden="1" x14ac:dyDescent="0.35">
      <c r="A529" s="178">
        <f>A528+1</f>
        <v>3</v>
      </c>
      <c r="B529" s="178"/>
      <c r="C529" s="43" t="s">
        <v>170</v>
      </c>
      <c r="D529" s="45">
        <f>(29.71)*10.764</f>
        <v>319.79843999999997</v>
      </c>
      <c r="E529" s="91">
        <v>0</v>
      </c>
      <c r="F529" s="91">
        <f>D529*(($F$364)+1)+(IF(E529&lt;101,E529,IF(E529&lt;201,E529/2,IF(E529&lt;=301,E529/3,E529/4))))</f>
        <v>463.70773799999995</v>
      </c>
      <c r="G529" s="178" t="str">
        <f>G528</f>
        <v>Ground Floor For Residential &amp; Parking</v>
      </c>
      <c r="H529" s="178"/>
      <c r="J529" s="34"/>
    </row>
    <row r="530" spans="1:14" s="35" customFormat="1" hidden="1" x14ac:dyDescent="0.35">
      <c r="A530" s="178">
        <f>A529+1</f>
        <v>4</v>
      </c>
      <c r="B530" s="178"/>
      <c r="C530" s="43" t="s">
        <v>170</v>
      </c>
      <c r="D530" s="45">
        <f>(29.71)*10.764</f>
        <v>319.79843999999997</v>
      </c>
      <c r="E530" s="91">
        <v>0</v>
      </c>
      <c r="F530" s="91">
        <f>D530*(($F$364)+1)+(IF(E530&lt;101,E530,IF(E530&lt;201,E530/2,IF(E530&lt;=301,E530/3,E530/4))))</f>
        <v>463.70773799999995</v>
      </c>
      <c r="G530" s="178" t="str">
        <f>G529</f>
        <v>Ground Floor For Residential &amp; Parking</v>
      </c>
      <c r="H530" s="178"/>
      <c r="J530" s="34"/>
    </row>
    <row r="531" spans="1:14" s="35" customFormat="1" hidden="1" x14ac:dyDescent="0.35">
      <c r="A531" s="179" t="s">
        <v>171</v>
      </c>
      <c r="B531" s="179"/>
      <c r="C531" s="179"/>
      <c r="D531" s="179"/>
      <c r="E531" s="179"/>
      <c r="F531" s="179"/>
      <c r="G531" s="179"/>
      <c r="H531" s="179"/>
      <c r="I531" s="34"/>
      <c r="N531" s="34"/>
    </row>
    <row r="532" spans="1:14" s="35" customFormat="1" hidden="1" x14ac:dyDescent="0.35">
      <c r="A532" s="178">
        <v>1</v>
      </c>
      <c r="B532" s="178"/>
      <c r="C532" s="43" t="s">
        <v>170</v>
      </c>
      <c r="D532" s="45">
        <f>(29.71+0.75*2.6+2.5*0.9)*10.764</f>
        <v>365.00723999999997</v>
      </c>
      <c r="E532" s="91">
        <f t="shared" ref="E532:E537" si="48">(2.6*1.8)*10.764</f>
        <v>50.375520000000002</v>
      </c>
      <c r="F532" s="91">
        <f t="shared" ref="F532:F537" si="49">D532*(($F$364)+1)+(IF(E532&lt;101,E532,IF(E532&lt;201,E532/2,IF(E532&lt;=301,E532/3,E532/4))))</f>
        <v>579.63601800000004</v>
      </c>
      <c r="G532" s="178" t="str">
        <f>A531</f>
        <v>1st, 3rd, 5th &amp; 7th Floor For Residential</v>
      </c>
      <c r="H532" s="178"/>
      <c r="I532" s="34"/>
      <c r="L532" s="44"/>
      <c r="N532" s="34"/>
    </row>
    <row r="533" spans="1:14" s="35" customFormat="1" hidden="1" x14ac:dyDescent="0.35">
      <c r="A533" s="178">
        <f>A532+1</f>
        <v>2</v>
      </c>
      <c r="B533" s="178"/>
      <c r="C533" s="43" t="s">
        <v>170</v>
      </c>
      <c r="D533" s="45">
        <f t="shared" ref="D533:D544" si="50">(29.71+0.75*2.6+2.5*0.9)*10.764</f>
        <v>365.00723999999997</v>
      </c>
      <c r="E533" s="91">
        <f t="shared" si="48"/>
        <v>50.375520000000002</v>
      </c>
      <c r="F533" s="91">
        <f t="shared" si="49"/>
        <v>579.63601800000004</v>
      </c>
      <c r="G533" s="178" t="str">
        <f>G532</f>
        <v>1st, 3rd, 5th &amp; 7th Floor For Residential</v>
      </c>
      <c r="H533" s="178"/>
      <c r="I533" s="34"/>
      <c r="N533" s="34"/>
    </row>
    <row r="534" spans="1:14" s="35" customFormat="1" hidden="1" x14ac:dyDescent="0.35">
      <c r="A534" s="178">
        <f>A533+1</f>
        <v>3</v>
      </c>
      <c r="B534" s="178"/>
      <c r="C534" s="43" t="s">
        <v>170</v>
      </c>
      <c r="D534" s="45">
        <f t="shared" si="50"/>
        <v>365.00723999999997</v>
      </c>
      <c r="E534" s="91">
        <f t="shared" si="48"/>
        <v>50.375520000000002</v>
      </c>
      <c r="F534" s="91">
        <f t="shared" si="49"/>
        <v>579.63601800000004</v>
      </c>
      <c r="G534" s="178" t="str">
        <f>G533</f>
        <v>1st, 3rd, 5th &amp; 7th Floor For Residential</v>
      </c>
      <c r="H534" s="178"/>
      <c r="I534" s="34"/>
      <c r="N534" s="34"/>
    </row>
    <row r="535" spans="1:14" s="35" customFormat="1" hidden="1" x14ac:dyDescent="0.35">
      <c r="A535" s="178">
        <f>A534+1</f>
        <v>4</v>
      </c>
      <c r="B535" s="178"/>
      <c r="C535" s="43" t="s">
        <v>170</v>
      </c>
      <c r="D535" s="45">
        <f t="shared" si="50"/>
        <v>365.00723999999997</v>
      </c>
      <c r="E535" s="91">
        <f t="shared" si="48"/>
        <v>50.375520000000002</v>
      </c>
      <c r="F535" s="91">
        <f t="shared" si="49"/>
        <v>579.63601800000004</v>
      </c>
      <c r="G535" s="178" t="str">
        <f>G534</f>
        <v>1st, 3rd, 5th &amp; 7th Floor For Residential</v>
      </c>
      <c r="H535" s="178"/>
      <c r="I535" s="34"/>
      <c r="N535" s="34"/>
    </row>
    <row r="536" spans="1:14" s="35" customFormat="1" hidden="1" x14ac:dyDescent="0.35">
      <c r="A536" s="178">
        <f>A535+1</f>
        <v>5</v>
      </c>
      <c r="B536" s="178"/>
      <c r="C536" s="43" t="s">
        <v>170</v>
      </c>
      <c r="D536" s="45">
        <f t="shared" si="50"/>
        <v>365.00723999999997</v>
      </c>
      <c r="E536" s="91">
        <f t="shared" si="48"/>
        <v>50.375520000000002</v>
      </c>
      <c r="F536" s="91">
        <f t="shared" si="49"/>
        <v>579.63601800000004</v>
      </c>
      <c r="G536" s="178" t="str">
        <f>G534</f>
        <v>1st, 3rd, 5th &amp; 7th Floor For Residential</v>
      </c>
      <c r="H536" s="178"/>
      <c r="I536" s="34"/>
      <c r="N536" s="34"/>
    </row>
    <row r="537" spans="1:14" s="35" customFormat="1" ht="15.75" hidden="1" customHeight="1" x14ac:dyDescent="0.35">
      <c r="A537" s="178">
        <f>A536+1</f>
        <v>6</v>
      </c>
      <c r="B537" s="178"/>
      <c r="C537" s="43" t="s">
        <v>170</v>
      </c>
      <c r="D537" s="45">
        <f t="shared" si="50"/>
        <v>365.00723999999997</v>
      </c>
      <c r="E537" s="91">
        <f t="shared" si="48"/>
        <v>50.375520000000002</v>
      </c>
      <c r="F537" s="91">
        <f t="shared" si="49"/>
        <v>579.63601800000004</v>
      </c>
      <c r="G537" s="178" t="str">
        <f>G535</f>
        <v>1st, 3rd, 5th &amp; 7th Floor For Residential</v>
      </c>
      <c r="H537" s="178"/>
      <c r="I537" s="34"/>
    </row>
    <row r="538" spans="1:14" s="35" customFormat="1" hidden="1" x14ac:dyDescent="0.35">
      <c r="A538" s="179" t="s">
        <v>172</v>
      </c>
      <c r="B538" s="179"/>
      <c r="C538" s="179"/>
      <c r="D538" s="179"/>
      <c r="E538" s="179"/>
      <c r="F538" s="179"/>
      <c r="G538" s="179"/>
      <c r="H538" s="179"/>
      <c r="I538" s="34"/>
      <c r="N538" s="34"/>
    </row>
    <row r="539" spans="1:14" s="35" customFormat="1" hidden="1" x14ac:dyDescent="0.35">
      <c r="A539" s="178">
        <v>1</v>
      </c>
      <c r="B539" s="178"/>
      <c r="C539" s="43" t="s">
        <v>170</v>
      </c>
      <c r="D539" s="45">
        <f t="shared" si="50"/>
        <v>365.00723999999997</v>
      </c>
      <c r="E539" s="91">
        <f t="shared" ref="E539:E544" si="51">(2.6*1.8)*10.764</f>
        <v>50.375520000000002</v>
      </c>
      <c r="F539" s="91">
        <f t="shared" ref="F539:F544" si="52">D539*(($F$364)+1)+(IF(E539&lt;101,E539,IF(E539&lt;201,E539/2,IF(E539&lt;=301,E539/3,E539/4))))</f>
        <v>579.63601800000004</v>
      </c>
      <c r="G539" s="178" t="str">
        <f>A538</f>
        <v>2nd, 4th &amp; 6th Floor For Residential</v>
      </c>
      <c r="H539" s="178"/>
      <c r="I539" s="34"/>
      <c r="L539" s="44"/>
      <c r="N539" s="34"/>
    </row>
    <row r="540" spans="1:14" s="35" customFormat="1" hidden="1" x14ac:dyDescent="0.35">
      <c r="A540" s="178">
        <f>A539+1</f>
        <v>2</v>
      </c>
      <c r="B540" s="178"/>
      <c r="C540" s="43" t="s">
        <v>170</v>
      </c>
      <c r="D540" s="45">
        <f t="shared" si="50"/>
        <v>365.00723999999997</v>
      </c>
      <c r="E540" s="91">
        <f t="shared" si="51"/>
        <v>50.375520000000002</v>
      </c>
      <c r="F540" s="91">
        <f t="shared" si="52"/>
        <v>579.63601800000004</v>
      </c>
      <c r="G540" s="178" t="str">
        <f>G539</f>
        <v>2nd, 4th &amp; 6th Floor For Residential</v>
      </c>
      <c r="H540" s="178"/>
      <c r="I540" s="34"/>
      <c r="N540" s="34"/>
    </row>
    <row r="541" spans="1:14" s="35" customFormat="1" hidden="1" x14ac:dyDescent="0.35">
      <c r="A541" s="178">
        <f>A540+1</f>
        <v>3</v>
      </c>
      <c r="B541" s="178"/>
      <c r="C541" s="43" t="s">
        <v>170</v>
      </c>
      <c r="D541" s="45">
        <f t="shared" si="50"/>
        <v>365.00723999999997</v>
      </c>
      <c r="E541" s="91">
        <f t="shared" si="51"/>
        <v>50.375520000000002</v>
      </c>
      <c r="F541" s="91">
        <f t="shared" si="52"/>
        <v>579.63601800000004</v>
      </c>
      <c r="G541" s="178" t="str">
        <f>G540</f>
        <v>2nd, 4th &amp; 6th Floor For Residential</v>
      </c>
      <c r="H541" s="178"/>
      <c r="I541" s="34"/>
      <c r="N541" s="34"/>
    </row>
    <row r="542" spans="1:14" s="35" customFormat="1" hidden="1" x14ac:dyDescent="0.35">
      <c r="A542" s="178">
        <f>A541+1</f>
        <v>4</v>
      </c>
      <c r="B542" s="178"/>
      <c r="C542" s="43" t="s">
        <v>170</v>
      </c>
      <c r="D542" s="45">
        <f t="shared" si="50"/>
        <v>365.00723999999997</v>
      </c>
      <c r="E542" s="91">
        <f t="shared" si="51"/>
        <v>50.375520000000002</v>
      </c>
      <c r="F542" s="91">
        <f t="shared" si="52"/>
        <v>579.63601800000004</v>
      </c>
      <c r="G542" s="178" t="str">
        <f>G541</f>
        <v>2nd, 4th &amp; 6th Floor For Residential</v>
      </c>
      <c r="H542" s="178"/>
      <c r="I542" s="34"/>
      <c r="N542" s="34"/>
    </row>
    <row r="543" spans="1:14" s="35" customFormat="1" hidden="1" x14ac:dyDescent="0.35">
      <c r="A543" s="178">
        <f>A542+1</f>
        <v>5</v>
      </c>
      <c r="B543" s="178"/>
      <c r="C543" s="43" t="s">
        <v>170</v>
      </c>
      <c r="D543" s="45">
        <f t="shared" si="50"/>
        <v>365.00723999999997</v>
      </c>
      <c r="E543" s="91">
        <f t="shared" si="51"/>
        <v>50.375520000000002</v>
      </c>
      <c r="F543" s="91">
        <f t="shared" si="52"/>
        <v>579.63601800000004</v>
      </c>
      <c r="G543" s="178" t="str">
        <f>G541</f>
        <v>2nd, 4th &amp; 6th Floor For Residential</v>
      </c>
      <c r="H543" s="178"/>
      <c r="I543" s="34"/>
      <c r="N543" s="34"/>
    </row>
    <row r="544" spans="1:14" s="35" customFormat="1" ht="15.75" hidden="1" customHeight="1" x14ac:dyDescent="0.35">
      <c r="A544" s="178">
        <f>A543+1</f>
        <v>6</v>
      </c>
      <c r="B544" s="178"/>
      <c r="C544" s="43" t="s">
        <v>170</v>
      </c>
      <c r="D544" s="45">
        <f t="shared" si="50"/>
        <v>365.00723999999997</v>
      </c>
      <c r="E544" s="91">
        <f t="shared" si="51"/>
        <v>50.375520000000002</v>
      </c>
      <c r="F544" s="91">
        <f t="shared" si="52"/>
        <v>579.63601800000004</v>
      </c>
      <c r="G544" s="178" t="str">
        <f>G542</f>
        <v>2nd, 4th &amp; 6th Floor For Residential</v>
      </c>
      <c r="H544" s="178"/>
      <c r="I544" s="34"/>
    </row>
    <row r="545" spans="1:14" s="85" customFormat="1" ht="15.75" customHeight="1" x14ac:dyDescent="0.35">
      <c r="A545" s="179" t="s">
        <v>310</v>
      </c>
      <c r="B545" s="179"/>
      <c r="C545" s="179"/>
      <c r="D545" s="179"/>
      <c r="E545" s="179"/>
      <c r="F545" s="179"/>
      <c r="G545" s="179"/>
      <c r="H545" s="179"/>
      <c r="I545" s="34"/>
      <c r="L545" s="198"/>
      <c r="M545" s="198"/>
      <c r="N545" s="34"/>
    </row>
    <row r="546" spans="1:14" s="85" customFormat="1" x14ac:dyDescent="0.35">
      <c r="A546" s="179" t="s">
        <v>300</v>
      </c>
      <c r="B546" s="179"/>
      <c r="C546" s="179"/>
      <c r="D546" s="179"/>
      <c r="E546" s="179"/>
      <c r="F546" s="179"/>
      <c r="G546" s="179"/>
      <c r="H546" s="179"/>
      <c r="I546" s="34"/>
      <c r="L546" s="198"/>
      <c r="M546" s="198"/>
      <c r="N546" s="34"/>
    </row>
    <row r="547" spans="1:14" s="85" customFormat="1" x14ac:dyDescent="0.35">
      <c r="A547" s="179" t="s">
        <v>233</v>
      </c>
      <c r="B547" s="179"/>
      <c r="C547" s="179"/>
      <c r="D547" s="179"/>
      <c r="E547" s="179"/>
      <c r="F547" s="179"/>
      <c r="G547" s="179"/>
      <c r="H547" s="179"/>
      <c r="I547" s="34"/>
      <c r="N547" s="34"/>
    </row>
    <row r="548" spans="1:14" s="85" customFormat="1" ht="15.75" customHeight="1" x14ac:dyDescent="0.35">
      <c r="A548" s="178">
        <v>1</v>
      </c>
      <c r="B548" s="178"/>
      <c r="C548" s="43" t="s">
        <v>170</v>
      </c>
      <c r="D548" s="45">
        <f t="shared" ref="D548:D553" si="53">(2.6*3.75+2.5*1.8+2.6*2.8+1.15*1.83+1.2*1.83+0.9*2.5+1.3*2.6+0.9*2.5+1.05*2.6)*10.764</f>
        <v>392.245542</v>
      </c>
      <c r="E548" s="91">
        <v>0</v>
      </c>
      <c r="F548" s="91">
        <f t="shared" ref="F548:F553" si="54">D548*(($F$364)+1)+(IF(E548&lt;101,E548,IF(E548&lt;201,E548/2,IF(E548&lt;=301,E548/3,E548/4))))</f>
        <v>568.75603590000003</v>
      </c>
      <c r="G548" s="178" t="str">
        <f>A547</f>
        <v>1st to 7th, 9th to 12th &amp; 14th to 16th Floor for Residential</v>
      </c>
      <c r="H548" s="178"/>
      <c r="I548" s="34"/>
      <c r="L548" s="44"/>
      <c r="N548" s="34"/>
    </row>
    <row r="549" spans="1:14" s="85" customFormat="1" ht="15.75" customHeight="1" x14ac:dyDescent="0.35">
      <c r="A549" s="178">
        <f>A548+1</f>
        <v>2</v>
      </c>
      <c r="B549" s="178"/>
      <c r="C549" s="43" t="s">
        <v>170</v>
      </c>
      <c r="D549" s="45">
        <f t="shared" si="53"/>
        <v>392.245542</v>
      </c>
      <c r="E549" s="91">
        <v>0</v>
      </c>
      <c r="F549" s="91">
        <f t="shared" si="54"/>
        <v>568.75603590000003</v>
      </c>
      <c r="G549" s="178"/>
      <c r="H549" s="178"/>
      <c r="I549" s="34"/>
      <c r="N549" s="34"/>
    </row>
    <row r="550" spans="1:14" s="85" customFormat="1" ht="15.75" customHeight="1" x14ac:dyDescent="0.35">
      <c r="A550" s="178">
        <f>A549+1</f>
        <v>3</v>
      </c>
      <c r="B550" s="178"/>
      <c r="C550" s="43" t="s">
        <v>170</v>
      </c>
      <c r="D550" s="45">
        <f t="shared" si="53"/>
        <v>392.245542</v>
      </c>
      <c r="E550" s="91">
        <v>0</v>
      </c>
      <c r="F550" s="91">
        <f t="shared" si="54"/>
        <v>568.75603590000003</v>
      </c>
      <c r="G550" s="178"/>
      <c r="H550" s="178"/>
      <c r="I550" s="34"/>
      <c r="N550" s="34"/>
    </row>
    <row r="551" spans="1:14" s="85" customFormat="1" ht="15.75" customHeight="1" x14ac:dyDescent="0.35">
      <c r="A551" s="178">
        <f>A550+1</f>
        <v>4</v>
      </c>
      <c r="B551" s="178"/>
      <c r="C551" s="43" t="s">
        <v>170</v>
      </c>
      <c r="D551" s="45">
        <f t="shared" si="53"/>
        <v>392.245542</v>
      </c>
      <c r="E551" s="91">
        <v>0</v>
      </c>
      <c r="F551" s="91">
        <f t="shared" si="54"/>
        <v>568.75603590000003</v>
      </c>
      <c r="G551" s="178"/>
      <c r="H551" s="178"/>
      <c r="I551" s="34"/>
      <c r="N551" s="34"/>
    </row>
    <row r="552" spans="1:14" s="85" customFormat="1" ht="15.75" customHeight="1" x14ac:dyDescent="0.35">
      <c r="A552" s="178">
        <f>A551+1</f>
        <v>5</v>
      </c>
      <c r="B552" s="178"/>
      <c r="C552" s="43" t="s">
        <v>170</v>
      </c>
      <c r="D552" s="45">
        <f t="shared" si="53"/>
        <v>392.245542</v>
      </c>
      <c r="E552" s="91">
        <v>0</v>
      </c>
      <c r="F552" s="91">
        <f t="shared" si="54"/>
        <v>568.75603590000003</v>
      </c>
      <c r="G552" s="178"/>
      <c r="H552" s="178"/>
      <c r="I552" s="34"/>
      <c r="N552" s="34"/>
    </row>
    <row r="553" spans="1:14" s="85" customFormat="1" ht="15.75" customHeight="1" x14ac:dyDescent="0.35">
      <c r="A553" s="178">
        <f>A552+1</f>
        <v>6</v>
      </c>
      <c r="B553" s="178"/>
      <c r="C553" s="43" t="s">
        <v>170</v>
      </c>
      <c r="D553" s="45">
        <f t="shared" si="53"/>
        <v>392.245542</v>
      </c>
      <c r="E553" s="91">
        <v>0</v>
      </c>
      <c r="F553" s="91">
        <f t="shared" si="54"/>
        <v>568.75603590000003</v>
      </c>
      <c r="G553" s="178"/>
      <c r="H553" s="178"/>
      <c r="I553" s="34"/>
    </row>
    <row r="554" spans="1:14" s="85" customFormat="1" x14ac:dyDescent="0.35">
      <c r="A554" s="179" t="s">
        <v>234</v>
      </c>
      <c r="B554" s="179"/>
      <c r="C554" s="179"/>
      <c r="D554" s="179"/>
      <c r="E554" s="179"/>
      <c r="F554" s="179"/>
      <c r="G554" s="179"/>
      <c r="H554" s="179"/>
      <c r="I554" s="34"/>
      <c r="N554" s="34"/>
    </row>
    <row r="555" spans="1:14" s="85" customFormat="1" ht="15.75" customHeight="1" x14ac:dyDescent="0.35">
      <c r="A555" s="178">
        <v>1</v>
      </c>
      <c r="B555" s="178"/>
      <c r="C555" s="239" t="s">
        <v>235</v>
      </c>
      <c r="D555" s="240"/>
      <c r="E555" s="240"/>
      <c r="F555" s="241"/>
      <c r="G555" s="167" t="str">
        <f>A554</f>
        <v>8th &amp; 13th Floor (Part Refuge Area)</v>
      </c>
      <c r="H555" s="168"/>
      <c r="I555" s="34"/>
      <c r="L555" s="44"/>
      <c r="N555" s="34"/>
    </row>
    <row r="556" spans="1:14" s="85" customFormat="1" ht="15.75" customHeight="1" x14ac:dyDescent="0.35">
      <c r="A556" s="178">
        <f>A555+1</f>
        <v>2</v>
      </c>
      <c r="B556" s="178"/>
      <c r="C556" s="43" t="s">
        <v>170</v>
      </c>
      <c r="D556" s="45">
        <f>(2.6*3.75+2.5*1.8+2.6*2.8+1.15*1.83+1.2*1.83+0.9*2.5+1.3*2.6+0.9*2.5+1.05*2.6)*10.764</f>
        <v>392.245542</v>
      </c>
      <c r="E556" s="83">
        <v>0</v>
      </c>
      <c r="F556" s="83">
        <f t="shared" ref="F556:F560" si="55">D556*(($F$364)+1)+(IF(E556&lt;101,E556,IF(E556&lt;201,E556/2,IF(E556&lt;=301,E556/3,E556/4))))</f>
        <v>568.75603590000003</v>
      </c>
      <c r="G556" s="169"/>
      <c r="H556" s="170"/>
      <c r="I556" s="34"/>
      <c r="N556" s="34"/>
    </row>
    <row r="557" spans="1:14" s="85" customFormat="1" ht="15.75" customHeight="1" x14ac:dyDescent="0.35">
      <c r="A557" s="178">
        <f>A556+1</f>
        <v>3</v>
      </c>
      <c r="B557" s="178"/>
      <c r="C557" s="43" t="s">
        <v>170</v>
      </c>
      <c r="D557" s="45">
        <f>(2.6*3.75+2.5*1.8+2.6*2.8+1.15*1.83+1.2*1.83+0.9*2.5+1.3*2.6+0.9*2.5+1.05*2.6)*10.764</f>
        <v>392.245542</v>
      </c>
      <c r="E557" s="83">
        <v>0</v>
      </c>
      <c r="F557" s="83">
        <f t="shared" si="55"/>
        <v>568.75603590000003</v>
      </c>
      <c r="G557" s="169"/>
      <c r="H557" s="170"/>
      <c r="I557" s="34"/>
      <c r="N557" s="34"/>
    </row>
    <row r="558" spans="1:14" s="85" customFormat="1" ht="15.75" customHeight="1" x14ac:dyDescent="0.35">
      <c r="A558" s="178">
        <f>A557+1</f>
        <v>4</v>
      </c>
      <c r="B558" s="178"/>
      <c r="C558" s="43" t="s">
        <v>170</v>
      </c>
      <c r="D558" s="45">
        <f>(2.6*3.75+2.5*1.8+2.6*2.8+1.15*1.83+1.2*1.83+0.9*2.5+1.3*2.6+0.9*2.5+1.05*2.6)*10.764</f>
        <v>392.245542</v>
      </c>
      <c r="E558" s="83">
        <v>0</v>
      </c>
      <c r="F558" s="83">
        <f t="shared" si="55"/>
        <v>568.75603590000003</v>
      </c>
      <c r="G558" s="169"/>
      <c r="H558" s="170"/>
      <c r="I558" s="34"/>
      <c r="N558" s="34"/>
    </row>
    <row r="559" spans="1:14" s="85" customFormat="1" ht="15.75" customHeight="1" x14ac:dyDescent="0.35">
      <c r="A559" s="178">
        <f>A558+1</f>
        <v>5</v>
      </c>
      <c r="B559" s="178"/>
      <c r="C559" s="43" t="s">
        <v>170</v>
      </c>
      <c r="D559" s="45">
        <f>(2.6*3.75+2.5*1.8+2.6*2.8+1.15*1.83+1.2*1.83+0.9*2.5+1.3*2.6+0.9*2.5+1.05*2.6)*10.764</f>
        <v>392.245542</v>
      </c>
      <c r="E559" s="83">
        <v>0</v>
      </c>
      <c r="F559" s="83">
        <f t="shared" si="55"/>
        <v>568.75603590000003</v>
      </c>
      <c r="G559" s="169"/>
      <c r="H559" s="170"/>
      <c r="I559" s="34"/>
      <c r="N559" s="34"/>
    </row>
    <row r="560" spans="1:14" s="85" customFormat="1" ht="15.75" customHeight="1" x14ac:dyDescent="0.35">
      <c r="A560" s="178">
        <f>A559+1</f>
        <v>6</v>
      </c>
      <c r="B560" s="178"/>
      <c r="C560" s="43" t="s">
        <v>170</v>
      </c>
      <c r="D560" s="45">
        <f>(2.6*3.75+2.5*1.8+2.6*2.8+1.15*1.83+1.2*1.83+0.9*2.5+1.3*2.6+0.9*2.5+1.05*2.6)*10.764</f>
        <v>392.245542</v>
      </c>
      <c r="E560" s="83">
        <v>0</v>
      </c>
      <c r="F560" s="83">
        <f t="shared" si="55"/>
        <v>568.75603590000003</v>
      </c>
      <c r="G560" s="171"/>
      <c r="H560" s="172"/>
      <c r="I560" s="34"/>
    </row>
    <row r="561" spans="1:14" s="85" customFormat="1" ht="15.75" customHeight="1" x14ac:dyDescent="0.35">
      <c r="A561" s="191" t="s">
        <v>309</v>
      </c>
      <c r="B561" s="192"/>
      <c r="C561" s="192"/>
      <c r="D561" s="192"/>
      <c r="E561" s="192"/>
      <c r="F561" s="192"/>
      <c r="G561" s="192"/>
      <c r="H561" s="193"/>
      <c r="I561" s="34"/>
      <c r="L561" s="198"/>
      <c r="M561" s="198"/>
      <c r="N561" s="34"/>
    </row>
    <row r="562" spans="1:14" s="85" customFormat="1" x14ac:dyDescent="0.35">
      <c r="A562" s="191" t="s">
        <v>302</v>
      </c>
      <c r="B562" s="192"/>
      <c r="C562" s="192"/>
      <c r="D562" s="192"/>
      <c r="E562" s="192"/>
      <c r="F562" s="192"/>
      <c r="G562" s="192"/>
      <c r="H562" s="193"/>
      <c r="I562" s="34"/>
      <c r="L562" s="198"/>
      <c r="M562" s="198"/>
      <c r="N562" s="34"/>
    </row>
    <row r="563" spans="1:14" s="85" customFormat="1" x14ac:dyDescent="0.35">
      <c r="A563" s="179" t="s">
        <v>233</v>
      </c>
      <c r="B563" s="179"/>
      <c r="C563" s="179"/>
      <c r="D563" s="179"/>
      <c r="E563" s="179"/>
      <c r="F563" s="179"/>
      <c r="G563" s="179"/>
      <c r="H563" s="179"/>
      <c r="I563" s="34"/>
      <c r="N563" s="34"/>
    </row>
    <row r="564" spans="1:14" s="85" customFormat="1" ht="15.75" customHeight="1" x14ac:dyDescent="0.35">
      <c r="A564" s="178">
        <v>1</v>
      </c>
      <c r="B564" s="178"/>
      <c r="C564" s="43" t="s">
        <v>170</v>
      </c>
      <c r="D564" s="45">
        <f t="shared" ref="D564:D565" si="56">(2.6*3.75+2.5*1.8+2.6*2.8+1.15*1.83+1.2*1.83+0.9*2.5+1.3*2.6+0.9*2.5+1.05*2.6)*10.764</f>
        <v>392.245542</v>
      </c>
      <c r="E564" s="83">
        <v>0</v>
      </c>
      <c r="F564" s="83">
        <f t="shared" ref="F564:F569" si="57">D564*(($F$364)+1)+(IF(E564&lt;101,E564,IF(E564&lt;201,E564/2,IF(E564&lt;=301,E564/3,E564/4))))</f>
        <v>568.75603590000003</v>
      </c>
      <c r="G564" s="167" t="str">
        <f>A563</f>
        <v>1st to 7th, 9th to 12th &amp; 14th to 16th Floor for Residential</v>
      </c>
      <c r="H564" s="168"/>
      <c r="I564" s="34"/>
      <c r="L564" s="44"/>
      <c r="N564" s="34"/>
    </row>
    <row r="565" spans="1:14" s="85" customFormat="1" ht="15.75" customHeight="1" x14ac:dyDescent="0.35">
      <c r="A565" s="178">
        <f>A564+1</f>
        <v>2</v>
      </c>
      <c r="B565" s="178"/>
      <c r="C565" s="43" t="s">
        <v>170</v>
      </c>
      <c r="D565" s="45">
        <f t="shared" si="56"/>
        <v>392.245542</v>
      </c>
      <c r="E565" s="83">
        <v>0</v>
      </c>
      <c r="F565" s="83">
        <f t="shared" si="57"/>
        <v>568.75603590000003</v>
      </c>
      <c r="G565" s="169"/>
      <c r="H565" s="170"/>
      <c r="I565" s="34"/>
      <c r="N565" s="34"/>
    </row>
    <row r="566" spans="1:14" s="85" customFormat="1" ht="15.75" customHeight="1" x14ac:dyDescent="0.35">
      <c r="A566" s="178">
        <f>A565+1</f>
        <v>3</v>
      </c>
      <c r="B566" s="178"/>
      <c r="C566" s="43" t="s">
        <v>170</v>
      </c>
      <c r="D566" s="45">
        <f>(2.6*3.75+2.5*1.8+2.6*2.8+1.15*1.83+1.2*1.83+0.9*2.5+1.3*2.6+0.9*2.5+1.05*2.6)*10.764</f>
        <v>392.245542</v>
      </c>
      <c r="E566" s="83">
        <v>0</v>
      </c>
      <c r="F566" s="83">
        <f t="shared" si="57"/>
        <v>568.75603590000003</v>
      </c>
      <c r="G566" s="169"/>
      <c r="H566" s="170"/>
      <c r="I566" s="34"/>
      <c r="N566" s="34"/>
    </row>
    <row r="567" spans="1:14" s="85" customFormat="1" ht="15.75" customHeight="1" x14ac:dyDescent="0.35">
      <c r="A567" s="178">
        <f>A566+1</f>
        <v>4</v>
      </c>
      <c r="B567" s="178"/>
      <c r="C567" s="43" t="s">
        <v>170</v>
      </c>
      <c r="D567" s="45">
        <f>(2.6*3.75+2.5*1.8+2.6*2.8+1.15*1.83+1.2*1.83+0.9*2.5+1.3*2.6+0.9*2.5+1.05*2.6)*10.764</f>
        <v>392.245542</v>
      </c>
      <c r="E567" s="83">
        <v>0</v>
      </c>
      <c r="F567" s="83">
        <f t="shared" si="57"/>
        <v>568.75603590000003</v>
      </c>
      <c r="G567" s="169"/>
      <c r="H567" s="170"/>
      <c r="I567" s="34"/>
      <c r="N567" s="34"/>
    </row>
    <row r="568" spans="1:14" s="85" customFormat="1" ht="15.75" customHeight="1" x14ac:dyDescent="0.35">
      <c r="A568" s="178">
        <f>A567+1</f>
        <v>5</v>
      </c>
      <c r="B568" s="178"/>
      <c r="C568" s="43" t="s">
        <v>170</v>
      </c>
      <c r="D568" s="45">
        <f>(2.6*3.75+2.5*1.8+2.6*2.8+1.15*1.83+1.2*1.83+0.9*2.5+1.3*2.6+0.9*2.5+1.05*2.6)*10.764</f>
        <v>392.245542</v>
      </c>
      <c r="E568" s="83">
        <v>0</v>
      </c>
      <c r="F568" s="83">
        <f t="shared" si="57"/>
        <v>568.75603590000003</v>
      </c>
      <c r="G568" s="169"/>
      <c r="H568" s="170"/>
      <c r="I568" s="34"/>
      <c r="N568" s="34"/>
    </row>
    <row r="569" spans="1:14" s="85" customFormat="1" ht="15.75" customHeight="1" x14ac:dyDescent="0.35">
      <c r="A569" s="178">
        <f>A568+1</f>
        <v>6</v>
      </c>
      <c r="B569" s="178"/>
      <c r="C569" s="43" t="s">
        <v>170</v>
      </c>
      <c r="D569" s="45">
        <f>(2.6*3.75+2.5*1.8+2.6*2.8+1.15*1.83+1.2*1.83+0.9*2.5+1.3*2.6+0.9*2.5+1.05*2.6)*10.764</f>
        <v>392.245542</v>
      </c>
      <c r="E569" s="83">
        <v>0</v>
      </c>
      <c r="F569" s="83">
        <f t="shared" si="57"/>
        <v>568.75603590000003</v>
      </c>
      <c r="G569" s="171"/>
      <c r="H569" s="172"/>
      <c r="I569" s="34"/>
    </row>
    <row r="570" spans="1:14" s="85" customFormat="1" x14ac:dyDescent="0.35">
      <c r="A570" s="179" t="s">
        <v>234</v>
      </c>
      <c r="B570" s="179"/>
      <c r="C570" s="179"/>
      <c r="D570" s="179"/>
      <c r="E570" s="179"/>
      <c r="F570" s="179"/>
      <c r="G570" s="179"/>
      <c r="H570" s="179"/>
      <c r="I570" s="34"/>
      <c r="N570" s="34"/>
    </row>
    <row r="571" spans="1:14" s="85" customFormat="1" ht="15.75" customHeight="1" x14ac:dyDescent="0.35">
      <c r="A571" s="178">
        <v>1</v>
      </c>
      <c r="B571" s="178"/>
      <c r="C571" s="239" t="s">
        <v>235</v>
      </c>
      <c r="D571" s="240"/>
      <c r="E571" s="240"/>
      <c r="F571" s="241"/>
      <c r="G571" s="167" t="str">
        <f>A570</f>
        <v>8th &amp; 13th Floor (Part Refuge Area)</v>
      </c>
      <c r="H571" s="168"/>
      <c r="I571" s="34"/>
      <c r="L571" s="44"/>
      <c r="N571" s="34"/>
    </row>
    <row r="572" spans="1:14" s="85" customFormat="1" ht="15.75" customHeight="1" x14ac:dyDescent="0.35">
      <c r="A572" s="178">
        <f>A571+1</f>
        <v>2</v>
      </c>
      <c r="B572" s="178"/>
      <c r="C572" s="43" t="s">
        <v>170</v>
      </c>
      <c r="D572" s="45">
        <f>(2.6*3.75+2.5*1.8+2.6*2.8+1.15*1.83+1.2*1.83+0.9*2.5+1.3*2.6+0.9*2.5+1.05*2.6)*10.764</f>
        <v>392.245542</v>
      </c>
      <c r="E572" s="83">
        <v>0</v>
      </c>
      <c r="F572" s="83">
        <f t="shared" ref="F572:F576" si="58">D572*(($F$364)+1)+(IF(E572&lt;101,E572,IF(E572&lt;201,E572/2,IF(E572&lt;=301,E572/3,E572/4))))</f>
        <v>568.75603590000003</v>
      </c>
      <c r="G572" s="169"/>
      <c r="H572" s="170"/>
      <c r="I572" s="34"/>
      <c r="N572" s="34"/>
    </row>
    <row r="573" spans="1:14" s="85" customFormat="1" ht="15.75" customHeight="1" x14ac:dyDescent="0.35">
      <c r="A573" s="178">
        <f>A572+1</f>
        <v>3</v>
      </c>
      <c r="B573" s="178"/>
      <c r="C573" s="43" t="s">
        <v>170</v>
      </c>
      <c r="D573" s="45">
        <f>(2.6*3.75+2.5*1.8+2.6*2.8+1.15*1.83+1.2*1.83+0.9*2.5+1.3*2.6+0.9*2.5+1.05*2.6)*10.764</f>
        <v>392.245542</v>
      </c>
      <c r="E573" s="83">
        <v>0</v>
      </c>
      <c r="F573" s="83">
        <f t="shared" si="58"/>
        <v>568.75603590000003</v>
      </c>
      <c r="G573" s="169"/>
      <c r="H573" s="170"/>
      <c r="I573" s="34"/>
      <c r="N573" s="34"/>
    </row>
    <row r="574" spans="1:14" s="85" customFormat="1" ht="15.75" customHeight="1" x14ac:dyDescent="0.35">
      <c r="A574" s="178">
        <f>A573+1</f>
        <v>4</v>
      </c>
      <c r="B574" s="178"/>
      <c r="C574" s="43" t="s">
        <v>170</v>
      </c>
      <c r="D574" s="45">
        <f>(2.6*3.75+2.5*1.8+2.6*2.8+1.15*1.83+1.2*1.83+0.9*2.5+1.3*2.6+0.9*2.5+1.05*2.6)*10.764</f>
        <v>392.245542</v>
      </c>
      <c r="E574" s="83">
        <v>0</v>
      </c>
      <c r="F574" s="83">
        <f t="shared" si="58"/>
        <v>568.75603590000003</v>
      </c>
      <c r="G574" s="169"/>
      <c r="H574" s="170"/>
      <c r="I574" s="34"/>
      <c r="N574" s="34"/>
    </row>
    <row r="575" spans="1:14" s="85" customFormat="1" ht="15.75" customHeight="1" x14ac:dyDescent="0.35">
      <c r="A575" s="178">
        <f>A574+1</f>
        <v>5</v>
      </c>
      <c r="B575" s="178"/>
      <c r="C575" s="43" t="s">
        <v>170</v>
      </c>
      <c r="D575" s="45">
        <f>(2.6*3.75+2.5*1.8+2.6*2.8+1.15*1.83+1.2*1.83+0.9*2.5+1.3*2.6+0.9*2.5+1.05*2.6)*10.764</f>
        <v>392.245542</v>
      </c>
      <c r="E575" s="83">
        <v>0</v>
      </c>
      <c r="F575" s="83">
        <f t="shared" si="58"/>
        <v>568.75603590000003</v>
      </c>
      <c r="G575" s="169"/>
      <c r="H575" s="170"/>
      <c r="I575" s="34"/>
      <c r="N575" s="34"/>
    </row>
    <row r="576" spans="1:14" s="85" customFormat="1" ht="15.75" customHeight="1" x14ac:dyDescent="0.35">
      <c r="A576" s="178">
        <f>A575+1</f>
        <v>6</v>
      </c>
      <c r="B576" s="178"/>
      <c r="C576" s="43" t="s">
        <v>170</v>
      </c>
      <c r="D576" s="45">
        <f>(2.6*3.75+2.5*1.8+2.6*2.8+1.15*1.83+1.2*1.83+0.9*2.5+1.3*2.6+0.9*2.5+1.05*2.6)*10.764</f>
        <v>392.245542</v>
      </c>
      <c r="E576" s="83">
        <v>0</v>
      </c>
      <c r="F576" s="83">
        <f t="shared" si="58"/>
        <v>568.75603590000003</v>
      </c>
      <c r="G576" s="171"/>
      <c r="H576" s="172"/>
      <c r="I576" s="34"/>
    </row>
    <row r="577" spans="1:14" s="35" customFormat="1" ht="15.75" customHeight="1" x14ac:dyDescent="0.35">
      <c r="A577" s="191" t="s">
        <v>301</v>
      </c>
      <c r="B577" s="192"/>
      <c r="C577" s="192"/>
      <c r="D577" s="192"/>
      <c r="E577" s="192"/>
      <c r="F577" s="192"/>
      <c r="G577" s="192"/>
      <c r="H577" s="193"/>
      <c r="I577" s="34"/>
      <c r="L577" s="198"/>
      <c r="M577" s="198"/>
      <c r="N577" s="34"/>
    </row>
    <row r="578" spans="1:14" s="35" customFormat="1" x14ac:dyDescent="0.35">
      <c r="A578" s="191" t="s">
        <v>232</v>
      </c>
      <c r="B578" s="192"/>
      <c r="C578" s="192"/>
      <c r="D578" s="192"/>
      <c r="E578" s="192"/>
      <c r="F578" s="192"/>
      <c r="G578" s="192"/>
      <c r="H578" s="193"/>
      <c r="I578" s="34"/>
      <c r="L578" s="198"/>
      <c r="M578" s="198"/>
      <c r="N578" s="34"/>
    </row>
    <row r="579" spans="1:14" s="35" customFormat="1" x14ac:dyDescent="0.35">
      <c r="A579" s="179" t="s">
        <v>233</v>
      </c>
      <c r="B579" s="179"/>
      <c r="C579" s="179"/>
      <c r="D579" s="179"/>
      <c r="E579" s="179"/>
      <c r="F579" s="179"/>
      <c r="G579" s="179"/>
      <c r="H579" s="179"/>
      <c r="I579" s="34"/>
      <c r="N579" s="34"/>
    </row>
    <row r="580" spans="1:14" s="35" customFormat="1" ht="15.75" customHeight="1" x14ac:dyDescent="0.35">
      <c r="A580" s="178">
        <v>1</v>
      </c>
      <c r="B580" s="178"/>
      <c r="C580" s="43" t="s">
        <v>170</v>
      </c>
      <c r="D580" s="45">
        <f>(2.6*3.75+2.5*1.75+2.6*2.8+1.15*1.5+1.2*0.9+1.75*0.6+0.9*2.5+1.3*2.6+0.9*2.6)*10.764</f>
        <v>357.68772000000001</v>
      </c>
      <c r="E580" s="52">
        <v>0</v>
      </c>
      <c r="F580" s="52">
        <f t="shared" ref="F580:F585" si="59">D580*(($F$364)+1)+(IF(E580&lt;101,E580,IF(E580&lt;201,E580/2,IF(E580&lt;=301,E580/3,E580/4))))</f>
        <v>518.64719400000001</v>
      </c>
      <c r="G580" s="167" t="str">
        <f>A579</f>
        <v>1st to 7th, 9th to 12th &amp; 14th to 16th Floor for Residential</v>
      </c>
      <c r="H580" s="168"/>
      <c r="I580" s="34"/>
      <c r="L580" s="44"/>
      <c r="N580" s="34"/>
    </row>
    <row r="581" spans="1:14" s="35" customFormat="1" ht="15.75" customHeight="1" x14ac:dyDescent="0.35">
      <c r="A581" s="178">
        <f>A580+1</f>
        <v>2</v>
      </c>
      <c r="B581" s="178"/>
      <c r="C581" s="43" t="s">
        <v>170</v>
      </c>
      <c r="D581" s="45">
        <f>(2.6*3.75+2.5*1.75+2.6*2.8+1.15*1.5+1.2*0.9+1.75*0.6+0.9*2.5+1.3*2.6+0.9*2.6)*10.764</f>
        <v>357.68772000000001</v>
      </c>
      <c r="E581" s="52">
        <v>0</v>
      </c>
      <c r="F581" s="52">
        <f t="shared" si="59"/>
        <v>518.64719400000001</v>
      </c>
      <c r="G581" s="169"/>
      <c r="H581" s="170"/>
      <c r="I581" s="34"/>
      <c r="N581" s="34"/>
    </row>
    <row r="582" spans="1:14" s="35" customFormat="1" ht="15.75" customHeight="1" x14ac:dyDescent="0.35">
      <c r="A582" s="178">
        <f>A581+1</f>
        <v>3</v>
      </c>
      <c r="B582" s="178"/>
      <c r="C582" s="43" t="s">
        <v>170</v>
      </c>
      <c r="D582" s="45">
        <f>(2.6*3.75+2.5*1.75+2.6*2.8+1.15*1.5+1.2*0.9+1.75*0.6+0.9*2.5+1.3*2.6+0.9*2.6)*10.764</f>
        <v>357.68772000000001</v>
      </c>
      <c r="E582" s="52">
        <v>0</v>
      </c>
      <c r="F582" s="52">
        <f t="shared" si="59"/>
        <v>518.64719400000001</v>
      </c>
      <c r="G582" s="169"/>
      <c r="H582" s="170"/>
      <c r="I582" s="34"/>
      <c r="N582" s="34"/>
    </row>
    <row r="583" spans="1:14" s="35" customFormat="1" ht="15.75" customHeight="1" x14ac:dyDescent="0.35">
      <c r="A583" s="178">
        <f>A582+1</f>
        <v>4</v>
      </c>
      <c r="B583" s="178"/>
      <c r="C583" s="43" t="s">
        <v>170</v>
      </c>
      <c r="D583" s="45">
        <f t="shared" ref="D583:D585" si="60">(2.6*3.75+2.5*1.75+2.6*2.8+1.15*1.5+1.2*0.9+1.75*0.6+0.9*2.5+1.3*2.6+0.9*2.6)*10.764</f>
        <v>357.68772000000001</v>
      </c>
      <c r="E583" s="52">
        <v>0</v>
      </c>
      <c r="F583" s="52">
        <f t="shared" si="59"/>
        <v>518.64719400000001</v>
      </c>
      <c r="G583" s="169"/>
      <c r="H583" s="170"/>
      <c r="I583" s="34"/>
      <c r="N583" s="34"/>
    </row>
    <row r="584" spans="1:14" s="35" customFormat="1" ht="15.75" customHeight="1" x14ac:dyDescent="0.35">
      <c r="A584" s="178">
        <f>A583+1</f>
        <v>5</v>
      </c>
      <c r="B584" s="178"/>
      <c r="C584" s="43" t="s">
        <v>170</v>
      </c>
      <c r="D584" s="45">
        <f t="shared" si="60"/>
        <v>357.68772000000001</v>
      </c>
      <c r="E584" s="52">
        <v>0</v>
      </c>
      <c r="F584" s="52">
        <f t="shared" si="59"/>
        <v>518.64719400000001</v>
      </c>
      <c r="G584" s="169"/>
      <c r="H584" s="170"/>
      <c r="I584" s="34"/>
      <c r="N584" s="34"/>
    </row>
    <row r="585" spans="1:14" s="35" customFormat="1" ht="15.75" customHeight="1" x14ac:dyDescent="0.35">
      <c r="A585" s="178">
        <f>A584+1</f>
        <v>6</v>
      </c>
      <c r="B585" s="178"/>
      <c r="C585" s="43" t="s">
        <v>170</v>
      </c>
      <c r="D585" s="45">
        <f t="shared" si="60"/>
        <v>357.68772000000001</v>
      </c>
      <c r="E585" s="52">
        <v>0</v>
      </c>
      <c r="F585" s="52">
        <f t="shared" si="59"/>
        <v>518.64719400000001</v>
      </c>
      <c r="G585" s="171"/>
      <c r="H585" s="172"/>
      <c r="I585" s="34"/>
    </row>
    <row r="586" spans="1:14" s="35" customFormat="1" x14ac:dyDescent="0.35">
      <c r="A586" s="179" t="s">
        <v>234</v>
      </c>
      <c r="B586" s="179"/>
      <c r="C586" s="179"/>
      <c r="D586" s="179"/>
      <c r="E586" s="179"/>
      <c r="F586" s="179"/>
      <c r="G586" s="179"/>
      <c r="H586" s="179"/>
      <c r="I586" s="34"/>
      <c r="N586" s="34"/>
    </row>
    <row r="587" spans="1:14" s="35" customFormat="1" ht="15.75" customHeight="1" x14ac:dyDescent="0.35">
      <c r="A587" s="178">
        <v>1</v>
      </c>
      <c r="B587" s="178"/>
      <c r="C587" s="239" t="s">
        <v>235</v>
      </c>
      <c r="D587" s="240"/>
      <c r="E587" s="240"/>
      <c r="F587" s="241"/>
      <c r="G587" s="167" t="str">
        <f>A586</f>
        <v>8th &amp; 13th Floor (Part Refuge Area)</v>
      </c>
      <c r="H587" s="168"/>
      <c r="I587" s="34"/>
      <c r="L587" s="44"/>
      <c r="N587" s="34"/>
    </row>
    <row r="588" spans="1:14" s="35" customFormat="1" ht="15.75" customHeight="1" x14ac:dyDescent="0.35">
      <c r="A588" s="178">
        <f>A587+1</f>
        <v>2</v>
      </c>
      <c r="B588" s="178"/>
      <c r="C588" s="43" t="s">
        <v>170</v>
      </c>
      <c r="D588" s="45">
        <f>(2.6*3.75+2.5*1.75+2.6*2.8+1.15*1.5+1.2*0.9+1.75*0.6+0.9*2.5+1.3*2.6+0.9*2.6)*10.764</f>
        <v>357.68772000000001</v>
      </c>
      <c r="E588" s="52">
        <v>0</v>
      </c>
      <c r="F588" s="52">
        <f t="shared" ref="F588:F592" si="61">D588*(($F$364)+1)+(IF(E588&lt;101,E588,IF(E588&lt;201,E588/2,IF(E588&lt;=301,E588/3,E588/4))))</f>
        <v>518.64719400000001</v>
      </c>
      <c r="G588" s="169"/>
      <c r="H588" s="170"/>
      <c r="I588" s="34"/>
      <c r="N588" s="34"/>
    </row>
    <row r="589" spans="1:14" s="35" customFormat="1" ht="15.75" customHeight="1" x14ac:dyDescent="0.35">
      <c r="A589" s="178">
        <f>A588+1</f>
        <v>3</v>
      </c>
      <c r="B589" s="178"/>
      <c r="C589" s="43" t="s">
        <v>170</v>
      </c>
      <c r="D589" s="45">
        <f>(2.6*3.75+2.5*1.75+2.6*2.8+1.15*1.5+1.2*0.9+1.75*0.6+0.9*2.5+1.3*2.6+0.9*2.6)*10.764</f>
        <v>357.68772000000001</v>
      </c>
      <c r="E589" s="52">
        <v>0</v>
      </c>
      <c r="F589" s="52">
        <f t="shared" si="61"/>
        <v>518.64719400000001</v>
      </c>
      <c r="G589" s="169"/>
      <c r="H589" s="170"/>
      <c r="I589" s="34"/>
      <c r="N589" s="34"/>
    </row>
    <row r="590" spans="1:14" s="35" customFormat="1" ht="15.75" customHeight="1" x14ac:dyDescent="0.35">
      <c r="A590" s="178">
        <f>A589+1</f>
        <v>4</v>
      </c>
      <c r="B590" s="178"/>
      <c r="C590" s="43" t="s">
        <v>170</v>
      </c>
      <c r="D590" s="45">
        <f t="shared" ref="D590:D592" si="62">(2.6*3.75+2.5*1.75+2.6*2.8+1.15*1.5+1.2*0.9+1.75*0.6+0.9*2.5+1.3*2.6+0.9*2.6)*10.764</f>
        <v>357.68772000000001</v>
      </c>
      <c r="E590" s="52">
        <v>0</v>
      </c>
      <c r="F590" s="52">
        <f t="shared" si="61"/>
        <v>518.64719400000001</v>
      </c>
      <c r="G590" s="169"/>
      <c r="H590" s="170"/>
      <c r="I590" s="34"/>
      <c r="N590" s="34"/>
    </row>
    <row r="591" spans="1:14" s="35" customFormat="1" ht="15.75" customHeight="1" x14ac:dyDescent="0.35">
      <c r="A591" s="178">
        <f>A590+1</f>
        <v>5</v>
      </c>
      <c r="B591" s="178"/>
      <c r="C591" s="43" t="s">
        <v>170</v>
      </c>
      <c r="D591" s="45">
        <f t="shared" si="62"/>
        <v>357.68772000000001</v>
      </c>
      <c r="E591" s="52">
        <v>0</v>
      </c>
      <c r="F591" s="52">
        <f t="shared" si="61"/>
        <v>518.64719400000001</v>
      </c>
      <c r="G591" s="169"/>
      <c r="H591" s="170"/>
      <c r="I591" s="34"/>
      <c r="N591" s="34"/>
    </row>
    <row r="592" spans="1:14" s="35" customFormat="1" ht="15.75" customHeight="1" x14ac:dyDescent="0.35">
      <c r="A592" s="178">
        <f>A591+1</f>
        <v>6</v>
      </c>
      <c r="B592" s="178"/>
      <c r="C592" s="43" t="s">
        <v>170</v>
      </c>
      <c r="D592" s="45">
        <f t="shared" si="62"/>
        <v>357.68772000000001</v>
      </c>
      <c r="E592" s="52">
        <v>0</v>
      </c>
      <c r="F592" s="52">
        <f t="shared" si="61"/>
        <v>518.64719400000001</v>
      </c>
      <c r="G592" s="171"/>
      <c r="H592" s="172"/>
      <c r="I592" s="34"/>
    </row>
    <row r="593" spans="1:14" s="35" customFormat="1" ht="15.75" customHeight="1" x14ac:dyDescent="0.35">
      <c r="A593" s="191" t="s">
        <v>210</v>
      </c>
      <c r="B593" s="192"/>
      <c r="C593" s="192"/>
      <c r="D593" s="192"/>
      <c r="E593" s="192"/>
      <c r="F593" s="192"/>
      <c r="G593" s="192"/>
      <c r="H593" s="193"/>
      <c r="I593" s="34"/>
      <c r="L593" s="198"/>
      <c r="M593" s="198"/>
      <c r="N593" s="34"/>
    </row>
    <row r="594" spans="1:14" s="35" customFormat="1" x14ac:dyDescent="0.35">
      <c r="A594" s="191" t="s">
        <v>169</v>
      </c>
      <c r="B594" s="192"/>
      <c r="C594" s="192"/>
      <c r="D594" s="192"/>
      <c r="E594" s="192"/>
      <c r="F594" s="192"/>
      <c r="G594" s="192"/>
      <c r="H594" s="193"/>
      <c r="I594" s="34"/>
      <c r="L594" s="198"/>
      <c r="M594" s="198"/>
      <c r="N594" s="34"/>
    </row>
    <row r="595" spans="1:14" s="35" customFormat="1" ht="15.75" customHeight="1" x14ac:dyDescent="0.35">
      <c r="A595" s="134">
        <v>1</v>
      </c>
      <c r="B595" s="135"/>
      <c r="C595" s="43" t="s">
        <v>170</v>
      </c>
      <c r="D595" s="45">
        <f>(29.71)*10.764</f>
        <v>319.79843999999997</v>
      </c>
      <c r="E595" s="52">
        <v>0</v>
      </c>
      <c r="F595" s="52">
        <f>D595*(($F$364)+1)+(IF(E595&lt;101,E595,IF(E595&lt;201,E595/2,IF(E595&lt;=301,E595/3,E595/4))))</f>
        <v>463.70773799999995</v>
      </c>
      <c r="G595" s="167" t="str">
        <f>A594</f>
        <v>Ground Floor For Residential &amp; Parking</v>
      </c>
      <c r="H595" s="168"/>
      <c r="I595" s="34"/>
      <c r="L595" s="198"/>
      <c r="M595" s="198"/>
      <c r="N595" s="34"/>
    </row>
    <row r="596" spans="1:14" s="35" customFormat="1" ht="15.75" customHeight="1" x14ac:dyDescent="0.35">
      <c r="A596" s="134">
        <f>A595+1</f>
        <v>2</v>
      </c>
      <c r="B596" s="135"/>
      <c r="C596" s="43" t="s">
        <v>170</v>
      </c>
      <c r="D596" s="45">
        <f>(29.71)*10.764</f>
        <v>319.79843999999997</v>
      </c>
      <c r="E596" s="52">
        <v>0</v>
      </c>
      <c r="F596" s="52">
        <f>D596*(($F$364)+1)+(IF(E596&lt;101,E596,IF(E596&lt;201,E596/2,IF(E596&lt;=301,E596/3,E596/4))))</f>
        <v>463.70773799999995</v>
      </c>
      <c r="G596" s="169"/>
      <c r="H596" s="170"/>
      <c r="J596" s="34"/>
    </row>
    <row r="597" spans="1:14" s="35" customFormat="1" ht="15.75" customHeight="1" x14ac:dyDescent="0.35">
      <c r="A597" s="134">
        <f>A596+1</f>
        <v>3</v>
      </c>
      <c r="B597" s="135"/>
      <c r="C597" s="43" t="s">
        <v>170</v>
      </c>
      <c r="D597" s="45">
        <f>(29.71)*10.764</f>
        <v>319.79843999999997</v>
      </c>
      <c r="E597" s="52">
        <v>0</v>
      </c>
      <c r="F597" s="52">
        <f>D597*(($F$364)+1)+(IF(E597&lt;101,E597,IF(E597&lt;201,E597/2,IF(E597&lt;=301,E597/3,E597/4))))</f>
        <v>463.70773799999995</v>
      </c>
      <c r="G597" s="171"/>
      <c r="H597" s="172"/>
      <c r="J597" s="34"/>
    </row>
    <row r="598" spans="1:14" s="35" customFormat="1" x14ac:dyDescent="0.35">
      <c r="A598" s="179" t="s">
        <v>171</v>
      </c>
      <c r="B598" s="179"/>
      <c r="C598" s="179"/>
      <c r="D598" s="179"/>
      <c r="E598" s="179"/>
      <c r="F598" s="179"/>
      <c r="G598" s="179"/>
      <c r="H598" s="179"/>
      <c r="I598" s="34"/>
      <c r="N598" s="34"/>
    </row>
    <row r="599" spans="1:14" s="35" customFormat="1" ht="15.75" customHeight="1" x14ac:dyDescent="0.35">
      <c r="A599" s="178">
        <v>1</v>
      </c>
      <c r="B599" s="178"/>
      <c r="C599" s="43" t="s">
        <v>170</v>
      </c>
      <c r="D599" s="45">
        <f>(29.71+0.75*2.6+2.5*0.9)*10.764</f>
        <v>365.00723999999997</v>
      </c>
      <c r="E599" s="52">
        <f t="shared" ref="E599:E604" si="63">(2.6*1.8)*10.764</f>
        <v>50.375520000000002</v>
      </c>
      <c r="F599" s="52">
        <f t="shared" ref="F599:F604" si="64">D599*(($F$364)+1)+(IF(E599&lt;101,E599,IF(E599&lt;201,E599/2,IF(E599&lt;=301,E599/3,E599/4))))</f>
        <v>579.63601800000004</v>
      </c>
      <c r="G599" s="167" t="str">
        <f>A598</f>
        <v>1st, 3rd, 5th &amp; 7th Floor For Residential</v>
      </c>
      <c r="H599" s="168"/>
      <c r="I599" s="34"/>
      <c r="L599" s="44"/>
      <c r="N599" s="34"/>
    </row>
    <row r="600" spans="1:14" s="35" customFormat="1" ht="15.75" customHeight="1" x14ac:dyDescent="0.35">
      <c r="A600" s="178">
        <f>A599+1</f>
        <v>2</v>
      </c>
      <c r="B600" s="178"/>
      <c r="C600" s="43" t="s">
        <v>170</v>
      </c>
      <c r="D600" s="45">
        <f t="shared" ref="D600:D611" si="65">(29.71+0.75*2.6+2.5*0.9)*10.764</f>
        <v>365.00723999999997</v>
      </c>
      <c r="E600" s="52">
        <f t="shared" si="63"/>
        <v>50.375520000000002</v>
      </c>
      <c r="F600" s="52">
        <f t="shared" si="64"/>
        <v>579.63601800000004</v>
      </c>
      <c r="G600" s="169"/>
      <c r="H600" s="170"/>
      <c r="I600" s="34"/>
      <c r="N600" s="34"/>
    </row>
    <row r="601" spans="1:14" s="35" customFormat="1" ht="15.75" customHeight="1" x14ac:dyDescent="0.35">
      <c r="A601" s="178">
        <f>A600+1</f>
        <v>3</v>
      </c>
      <c r="B601" s="178"/>
      <c r="C601" s="43" t="s">
        <v>170</v>
      </c>
      <c r="D601" s="45">
        <f t="shared" si="65"/>
        <v>365.00723999999997</v>
      </c>
      <c r="E601" s="52">
        <f t="shared" si="63"/>
        <v>50.375520000000002</v>
      </c>
      <c r="F601" s="52">
        <f t="shared" si="64"/>
        <v>579.63601800000004</v>
      </c>
      <c r="G601" s="169"/>
      <c r="H601" s="170"/>
      <c r="I601" s="34"/>
      <c r="N601" s="34"/>
    </row>
    <row r="602" spans="1:14" s="35" customFormat="1" ht="15.75" customHeight="1" x14ac:dyDescent="0.35">
      <c r="A602" s="178">
        <f>A601+1</f>
        <v>4</v>
      </c>
      <c r="B602" s="178"/>
      <c r="C602" s="43" t="s">
        <v>170</v>
      </c>
      <c r="D602" s="45">
        <f t="shared" si="65"/>
        <v>365.00723999999997</v>
      </c>
      <c r="E602" s="52">
        <f t="shared" si="63"/>
        <v>50.375520000000002</v>
      </c>
      <c r="F602" s="52">
        <f t="shared" si="64"/>
        <v>579.63601800000004</v>
      </c>
      <c r="G602" s="169"/>
      <c r="H602" s="170"/>
      <c r="I602" s="34"/>
      <c r="N602" s="34"/>
    </row>
    <row r="603" spans="1:14" s="35" customFormat="1" ht="15.75" customHeight="1" x14ac:dyDescent="0.35">
      <c r="A603" s="178">
        <f>A602+1</f>
        <v>5</v>
      </c>
      <c r="B603" s="178"/>
      <c r="C603" s="43" t="s">
        <v>170</v>
      </c>
      <c r="D603" s="45">
        <f t="shared" si="65"/>
        <v>365.00723999999997</v>
      </c>
      <c r="E603" s="52">
        <f t="shared" si="63"/>
        <v>50.375520000000002</v>
      </c>
      <c r="F603" s="52">
        <f t="shared" si="64"/>
        <v>579.63601800000004</v>
      </c>
      <c r="G603" s="169"/>
      <c r="H603" s="170"/>
      <c r="I603" s="34"/>
      <c r="N603" s="34"/>
    </row>
    <row r="604" spans="1:14" s="35" customFormat="1" ht="15.75" customHeight="1" x14ac:dyDescent="0.35">
      <c r="A604" s="178">
        <f>A603+1</f>
        <v>6</v>
      </c>
      <c r="B604" s="178"/>
      <c r="C604" s="43" t="s">
        <v>170</v>
      </c>
      <c r="D604" s="45">
        <f t="shared" si="65"/>
        <v>365.00723999999997</v>
      </c>
      <c r="E604" s="52">
        <f t="shared" si="63"/>
        <v>50.375520000000002</v>
      </c>
      <c r="F604" s="52">
        <f t="shared" si="64"/>
        <v>579.63601800000004</v>
      </c>
      <c r="G604" s="171"/>
      <c r="H604" s="172"/>
      <c r="I604" s="34"/>
    </row>
    <row r="605" spans="1:14" s="35" customFormat="1" x14ac:dyDescent="0.35">
      <c r="A605" s="179" t="s">
        <v>172</v>
      </c>
      <c r="B605" s="179"/>
      <c r="C605" s="179"/>
      <c r="D605" s="179"/>
      <c r="E605" s="179"/>
      <c r="F605" s="179"/>
      <c r="G605" s="179"/>
      <c r="H605" s="179"/>
      <c r="I605" s="34"/>
      <c r="N605" s="34"/>
    </row>
    <row r="606" spans="1:14" s="35" customFormat="1" ht="15.75" customHeight="1" x14ac:dyDescent="0.35">
      <c r="A606" s="178">
        <v>1</v>
      </c>
      <c r="B606" s="178"/>
      <c r="C606" s="43" t="s">
        <v>170</v>
      </c>
      <c r="D606" s="45">
        <f t="shared" si="65"/>
        <v>365.00723999999997</v>
      </c>
      <c r="E606" s="52">
        <f t="shared" ref="E606:E611" si="66">(2.6*1.8)*10.764</f>
        <v>50.375520000000002</v>
      </c>
      <c r="F606" s="52">
        <f t="shared" ref="F606:F611" si="67">D606*(($F$364)+1)+(IF(E606&lt;101,E606,IF(E606&lt;201,E606/2,IF(E606&lt;=301,E606/3,E606/4))))</f>
        <v>579.63601800000004</v>
      </c>
      <c r="G606" s="167" t="str">
        <f>A605</f>
        <v>2nd, 4th &amp; 6th Floor For Residential</v>
      </c>
      <c r="H606" s="168"/>
      <c r="I606" s="34"/>
      <c r="L606" s="44"/>
      <c r="N606" s="34"/>
    </row>
    <row r="607" spans="1:14" s="35" customFormat="1" ht="15.75" customHeight="1" x14ac:dyDescent="0.35">
      <c r="A607" s="178">
        <f>A606+1</f>
        <v>2</v>
      </c>
      <c r="B607" s="178"/>
      <c r="C607" s="43" t="s">
        <v>170</v>
      </c>
      <c r="D607" s="45">
        <f t="shared" si="65"/>
        <v>365.00723999999997</v>
      </c>
      <c r="E607" s="52">
        <f t="shared" si="66"/>
        <v>50.375520000000002</v>
      </c>
      <c r="F607" s="52">
        <f t="shared" si="67"/>
        <v>579.63601800000004</v>
      </c>
      <c r="G607" s="169"/>
      <c r="H607" s="170"/>
      <c r="I607" s="34"/>
      <c r="N607" s="34"/>
    </row>
    <row r="608" spans="1:14" s="35" customFormat="1" ht="15.75" customHeight="1" x14ac:dyDescent="0.35">
      <c r="A608" s="178">
        <f>A607+1</f>
        <v>3</v>
      </c>
      <c r="B608" s="178"/>
      <c r="C608" s="43" t="s">
        <v>170</v>
      </c>
      <c r="D608" s="45">
        <f t="shared" si="65"/>
        <v>365.00723999999997</v>
      </c>
      <c r="E608" s="52">
        <f t="shared" si="66"/>
        <v>50.375520000000002</v>
      </c>
      <c r="F608" s="52">
        <f t="shared" si="67"/>
        <v>579.63601800000004</v>
      </c>
      <c r="G608" s="169"/>
      <c r="H608" s="170"/>
      <c r="I608" s="34"/>
      <c r="N608" s="34"/>
    </row>
    <row r="609" spans="1:14" s="35" customFormat="1" ht="15.75" customHeight="1" x14ac:dyDescent="0.35">
      <c r="A609" s="178">
        <f>A608+1</f>
        <v>4</v>
      </c>
      <c r="B609" s="178"/>
      <c r="C609" s="43" t="s">
        <v>170</v>
      </c>
      <c r="D609" s="45">
        <f t="shared" si="65"/>
        <v>365.00723999999997</v>
      </c>
      <c r="E609" s="52">
        <f t="shared" si="66"/>
        <v>50.375520000000002</v>
      </c>
      <c r="F609" s="52">
        <f t="shared" si="67"/>
        <v>579.63601800000004</v>
      </c>
      <c r="G609" s="169"/>
      <c r="H609" s="170"/>
      <c r="I609" s="34"/>
      <c r="N609" s="34"/>
    </row>
    <row r="610" spans="1:14" s="35" customFormat="1" ht="15.75" customHeight="1" x14ac:dyDescent="0.35">
      <c r="A610" s="178">
        <f>A609+1</f>
        <v>5</v>
      </c>
      <c r="B610" s="178"/>
      <c r="C610" s="43" t="s">
        <v>170</v>
      </c>
      <c r="D610" s="45">
        <f t="shared" si="65"/>
        <v>365.00723999999997</v>
      </c>
      <c r="E610" s="52">
        <f t="shared" si="66"/>
        <v>50.375520000000002</v>
      </c>
      <c r="F610" s="52">
        <f t="shared" si="67"/>
        <v>579.63601800000004</v>
      </c>
      <c r="G610" s="169"/>
      <c r="H610" s="170"/>
      <c r="I610" s="34"/>
      <c r="N610" s="34"/>
    </row>
    <row r="611" spans="1:14" s="35" customFormat="1" ht="15.75" customHeight="1" x14ac:dyDescent="0.35">
      <c r="A611" s="178">
        <f>A610+1</f>
        <v>6</v>
      </c>
      <c r="B611" s="178"/>
      <c r="C611" s="43" t="s">
        <v>170</v>
      </c>
      <c r="D611" s="45">
        <f t="shared" si="65"/>
        <v>365.00723999999997</v>
      </c>
      <c r="E611" s="52">
        <f t="shared" si="66"/>
        <v>50.375520000000002</v>
      </c>
      <c r="F611" s="52">
        <f t="shared" si="67"/>
        <v>579.63601800000004</v>
      </c>
      <c r="G611" s="171"/>
      <c r="H611" s="172"/>
      <c r="I611" s="34"/>
    </row>
    <row r="612" spans="1:14" s="35" customFormat="1" hidden="1" x14ac:dyDescent="0.35">
      <c r="A612" s="191" t="s">
        <v>180</v>
      </c>
      <c r="B612" s="192"/>
      <c r="C612" s="192"/>
      <c r="D612" s="192"/>
      <c r="E612" s="192"/>
      <c r="F612" s="192"/>
      <c r="G612" s="192"/>
      <c r="H612" s="193"/>
      <c r="I612" s="34"/>
      <c r="L612" s="198"/>
      <c r="M612" s="198"/>
      <c r="N612" s="34"/>
    </row>
    <row r="613" spans="1:14" s="35" customFormat="1" hidden="1" x14ac:dyDescent="0.35">
      <c r="A613" s="191" t="s">
        <v>169</v>
      </c>
      <c r="B613" s="192"/>
      <c r="C613" s="192"/>
      <c r="D613" s="192"/>
      <c r="E613" s="192"/>
      <c r="F613" s="192"/>
      <c r="G613" s="192"/>
      <c r="H613" s="193"/>
      <c r="I613" s="34"/>
      <c r="L613" s="198"/>
      <c r="M613" s="198"/>
      <c r="N613" s="34"/>
    </row>
    <row r="614" spans="1:14" s="35" customFormat="1" hidden="1" x14ac:dyDescent="0.35">
      <c r="A614" s="134">
        <v>1</v>
      </c>
      <c r="B614" s="135"/>
      <c r="C614" s="43" t="s">
        <v>170</v>
      </c>
      <c r="D614" s="45">
        <f>(29.71)*10.764</f>
        <v>319.79843999999997</v>
      </c>
      <c r="E614" s="52">
        <v>0</v>
      </c>
      <c r="F614" s="52">
        <f>D614*(($F$364)+1)+(IF(E614&lt;101,E614,IF(E614&lt;201,E614/2,IF(E614&lt;=301,E614/3,E614/4))))</f>
        <v>463.70773799999995</v>
      </c>
      <c r="G614" s="134" t="str">
        <f>A613</f>
        <v>Ground Floor For Residential &amp; Parking</v>
      </c>
      <c r="H614" s="135"/>
      <c r="I614" s="34"/>
      <c r="L614" s="198"/>
      <c r="M614" s="198"/>
      <c r="N614" s="34"/>
    </row>
    <row r="615" spans="1:14" s="35" customFormat="1" hidden="1" x14ac:dyDescent="0.35">
      <c r="A615" s="134">
        <f>A614+1</f>
        <v>2</v>
      </c>
      <c r="B615" s="135"/>
      <c r="C615" s="43" t="s">
        <v>170</v>
      </c>
      <c r="D615" s="45">
        <f>(29.71)*10.764</f>
        <v>319.79843999999997</v>
      </c>
      <c r="E615" s="52">
        <v>0</v>
      </c>
      <c r="F615" s="52">
        <f>D615*(($F$364)+1)+(IF(E615&lt;101,E615,IF(E615&lt;201,E615/2,IF(E615&lt;=301,E615/3,E615/4))))</f>
        <v>463.70773799999995</v>
      </c>
      <c r="G615" s="134" t="str">
        <f>G614</f>
        <v>Ground Floor For Residential &amp; Parking</v>
      </c>
      <c r="H615" s="135"/>
      <c r="J615" s="34"/>
    </row>
    <row r="616" spans="1:14" s="35" customFormat="1" hidden="1" x14ac:dyDescent="0.35">
      <c r="A616" s="134">
        <f>A615+1</f>
        <v>3</v>
      </c>
      <c r="B616" s="135"/>
      <c r="C616" s="43" t="s">
        <v>170</v>
      </c>
      <c r="D616" s="45">
        <f>(29.71)*10.764</f>
        <v>319.79843999999997</v>
      </c>
      <c r="E616" s="52">
        <v>0</v>
      </c>
      <c r="F616" s="52">
        <f>D616*(($F$364)+1)+(IF(E616&lt;101,E616,IF(E616&lt;201,E616/2,IF(E616&lt;=301,E616/3,E616/4))))</f>
        <v>463.70773799999995</v>
      </c>
      <c r="G616" s="134" t="str">
        <f>G615</f>
        <v>Ground Floor For Residential &amp; Parking</v>
      </c>
      <c r="H616" s="135"/>
      <c r="J616" s="34"/>
    </row>
    <row r="617" spans="1:14" s="35" customFormat="1" hidden="1" x14ac:dyDescent="0.35">
      <c r="A617" s="179" t="s">
        <v>171</v>
      </c>
      <c r="B617" s="179"/>
      <c r="C617" s="179"/>
      <c r="D617" s="179"/>
      <c r="E617" s="179"/>
      <c r="F617" s="179"/>
      <c r="G617" s="179"/>
      <c r="H617" s="179"/>
      <c r="I617" s="34"/>
      <c r="N617" s="34"/>
    </row>
    <row r="618" spans="1:14" s="35" customFormat="1" hidden="1" x14ac:dyDescent="0.35">
      <c r="A618" s="178">
        <v>1</v>
      </c>
      <c r="B618" s="178"/>
      <c r="C618" s="43" t="s">
        <v>170</v>
      </c>
      <c r="D618" s="45">
        <f>(29.71+0.75*2.6+2.5*0.9)*10.764</f>
        <v>365.00723999999997</v>
      </c>
      <c r="E618" s="52">
        <f t="shared" ref="E618:E623" si="68">(2.6*1.8)*10.764</f>
        <v>50.375520000000002</v>
      </c>
      <c r="F618" s="52">
        <f t="shared" ref="F618:F623" si="69">D618*(($F$364)+1)+(IF(E618&lt;101,E618,IF(E618&lt;201,E618/2,IF(E618&lt;=301,E618/3,E618/4))))</f>
        <v>579.63601800000004</v>
      </c>
      <c r="G618" s="178" t="str">
        <f>A617</f>
        <v>1st, 3rd, 5th &amp; 7th Floor For Residential</v>
      </c>
      <c r="H618" s="178"/>
      <c r="I618" s="34"/>
      <c r="L618" s="44"/>
      <c r="N618" s="34"/>
    </row>
    <row r="619" spans="1:14" s="35" customFormat="1" hidden="1" x14ac:dyDescent="0.35">
      <c r="A619" s="178">
        <f>A618+1</f>
        <v>2</v>
      </c>
      <c r="B619" s="178"/>
      <c r="C619" s="43" t="s">
        <v>170</v>
      </c>
      <c r="D619" s="45">
        <f t="shared" ref="D619:D630" si="70">(29.71+0.75*2.6+2.5*0.9)*10.764</f>
        <v>365.00723999999997</v>
      </c>
      <c r="E619" s="52">
        <f t="shared" si="68"/>
        <v>50.375520000000002</v>
      </c>
      <c r="F619" s="52">
        <f t="shared" si="69"/>
        <v>579.63601800000004</v>
      </c>
      <c r="G619" s="178" t="str">
        <f>G618</f>
        <v>1st, 3rd, 5th &amp; 7th Floor For Residential</v>
      </c>
      <c r="H619" s="178"/>
      <c r="I619" s="34"/>
      <c r="N619" s="34"/>
    </row>
    <row r="620" spans="1:14" s="35" customFormat="1" hidden="1" x14ac:dyDescent="0.35">
      <c r="A620" s="178">
        <f>A619+1</f>
        <v>3</v>
      </c>
      <c r="B620" s="178"/>
      <c r="C620" s="43" t="s">
        <v>170</v>
      </c>
      <c r="D620" s="45">
        <f t="shared" si="70"/>
        <v>365.00723999999997</v>
      </c>
      <c r="E620" s="52">
        <f t="shared" si="68"/>
        <v>50.375520000000002</v>
      </c>
      <c r="F620" s="52">
        <f t="shared" si="69"/>
        <v>579.63601800000004</v>
      </c>
      <c r="G620" s="178" t="str">
        <f>G619</f>
        <v>1st, 3rd, 5th &amp; 7th Floor For Residential</v>
      </c>
      <c r="H620" s="178"/>
      <c r="I620" s="34"/>
      <c r="N620" s="34"/>
    </row>
    <row r="621" spans="1:14" s="35" customFormat="1" hidden="1" x14ac:dyDescent="0.35">
      <c r="A621" s="178">
        <f>A620+1</f>
        <v>4</v>
      </c>
      <c r="B621" s="178"/>
      <c r="C621" s="43" t="s">
        <v>170</v>
      </c>
      <c r="D621" s="45">
        <f t="shared" si="70"/>
        <v>365.00723999999997</v>
      </c>
      <c r="E621" s="52">
        <f t="shared" si="68"/>
        <v>50.375520000000002</v>
      </c>
      <c r="F621" s="52">
        <f t="shared" si="69"/>
        <v>579.63601800000004</v>
      </c>
      <c r="G621" s="178" t="str">
        <f>G620</f>
        <v>1st, 3rd, 5th &amp; 7th Floor For Residential</v>
      </c>
      <c r="H621" s="178"/>
      <c r="I621" s="34"/>
      <c r="N621" s="34"/>
    </row>
    <row r="622" spans="1:14" s="35" customFormat="1" hidden="1" x14ac:dyDescent="0.35">
      <c r="A622" s="178">
        <f>A621+1</f>
        <v>5</v>
      </c>
      <c r="B622" s="178"/>
      <c r="C622" s="43" t="s">
        <v>170</v>
      </c>
      <c r="D622" s="45">
        <f t="shared" si="70"/>
        <v>365.00723999999997</v>
      </c>
      <c r="E622" s="52">
        <f t="shared" si="68"/>
        <v>50.375520000000002</v>
      </c>
      <c r="F622" s="52">
        <f t="shared" si="69"/>
        <v>579.63601800000004</v>
      </c>
      <c r="G622" s="178" t="str">
        <f>G620</f>
        <v>1st, 3rd, 5th &amp; 7th Floor For Residential</v>
      </c>
      <c r="H622" s="178"/>
      <c r="I622" s="34"/>
      <c r="N622" s="34"/>
    </row>
    <row r="623" spans="1:14" s="35" customFormat="1" ht="15.75" hidden="1" customHeight="1" x14ac:dyDescent="0.35">
      <c r="A623" s="178">
        <f>A622+1</f>
        <v>6</v>
      </c>
      <c r="B623" s="178"/>
      <c r="C623" s="43" t="s">
        <v>170</v>
      </c>
      <c r="D623" s="45">
        <f t="shared" si="70"/>
        <v>365.00723999999997</v>
      </c>
      <c r="E623" s="52">
        <f t="shared" si="68"/>
        <v>50.375520000000002</v>
      </c>
      <c r="F623" s="52">
        <f t="shared" si="69"/>
        <v>579.63601800000004</v>
      </c>
      <c r="G623" s="178" t="str">
        <f>G621</f>
        <v>1st, 3rd, 5th &amp; 7th Floor For Residential</v>
      </c>
      <c r="H623" s="178"/>
      <c r="I623" s="34"/>
    </row>
    <row r="624" spans="1:14" s="35" customFormat="1" hidden="1" x14ac:dyDescent="0.35">
      <c r="A624" s="179" t="s">
        <v>172</v>
      </c>
      <c r="B624" s="179"/>
      <c r="C624" s="179"/>
      <c r="D624" s="179"/>
      <c r="E624" s="179"/>
      <c r="F624" s="179"/>
      <c r="G624" s="179"/>
      <c r="H624" s="179"/>
      <c r="I624" s="34"/>
      <c r="N624" s="34"/>
    </row>
    <row r="625" spans="1:14" s="35" customFormat="1" hidden="1" x14ac:dyDescent="0.35">
      <c r="A625" s="178">
        <v>1</v>
      </c>
      <c r="B625" s="178"/>
      <c r="C625" s="43" t="s">
        <v>170</v>
      </c>
      <c r="D625" s="45">
        <f t="shared" si="70"/>
        <v>365.00723999999997</v>
      </c>
      <c r="E625" s="52">
        <f t="shared" ref="E625:E630" si="71">(2.6*1.8)*10.764</f>
        <v>50.375520000000002</v>
      </c>
      <c r="F625" s="52">
        <f t="shared" ref="F625:F630" si="72">D625*(($F$364)+1)+(IF(E625&lt;101,E625,IF(E625&lt;201,E625/2,IF(E625&lt;=301,E625/3,E625/4))))</f>
        <v>579.63601800000004</v>
      </c>
      <c r="G625" s="178" t="str">
        <f>A624</f>
        <v>2nd, 4th &amp; 6th Floor For Residential</v>
      </c>
      <c r="H625" s="178"/>
      <c r="I625" s="34"/>
      <c r="L625" s="44"/>
      <c r="N625" s="34"/>
    </row>
    <row r="626" spans="1:14" s="35" customFormat="1" hidden="1" x14ac:dyDescent="0.35">
      <c r="A626" s="178">
        <f>A625+1</f>
        <v>2</v>
      </c>
      <c r="B626" s="178"/>
      <c r="C626" s="43" t="s">
        <v>170</v>
      </c>
      <c r="D626" s="45">
        <f t="shared" si="70"/>
        <v>365.00723999999997</v>
      </c>
      <c r="E626" s="52">
        <f t="shared" si="71"/>
        <v>50.375520000000002</v>
      </c>
      <c r="F626" s="52">
        <f t="shared" si="72"/>
        <v>579.63601800000004</v>
      </c>
      <c r="G626" s="178" t="str">
        <f>G625</f>
        <v>2nd, 4th &amp; 6th Floor For Residential</v>
      </c>
      <c r="H626" s="178"/>
      <c r="I626" s="34"/>
      <c r="N626" s="34"/>
    </row>
    <row r="627" spans="1:14" s="35" customFormat="1" hidden="1" x14ac:dyDescent="0.35">
      <c r="A627" s="178">
        <f>A626+1</f>
        <v>3</v>
      </c>
      <c r="B627" s="178"/>
      <c r="C627" s="43" t="s">
        <v>170</v>
      </c>
      <c r="D627" s="45">
        <f t="shared" si="70"/>
        <v>365.00723999999997</v>
      </c>
      <c r="E627" s="52">
        <f t="shared" si="71"/>
        <v>50.375520000000002</v>
      </c>
      <c r="F627" s="52">
        <f t="shared" si="72"/>
        <v>579.63601800000004</v>
      </c>
      <c r="G627" s="178" t="str">
        <f>G626</f>
        <v>2nd, 4th &amp; 6th Floor For Residential</v>
      </c>
      <c r="H627" s="178"/>
      <c r="I627" s="34"/>
      <c r="N627" s="34"/>
    </row>
    <row r="628" spans="1:14" s="35" customFormat="1" hidden="1" x14ac:dyDescent="0.35">
      <c r="A628" s="178">
        <f>A627+1</f>
        <v>4</v>
      </c>
      <c r="B628" s="178"/>
      <c r="C628" s="43" t="s">
        <v>170</v>
      </c>
      <c r="D628" s="45">
        <f t="shared" si="70"/>
        <v>365.00723999999997</v>
      </c>
      <c r="E628" s="52">
        <f t="shared" si="71"/>
        <v>50.375520000000002</v>
      </c>
      <c r="F628" s="52">
        <f t="shared" si="72"/>
        <v>579.63601800000004</v>
      </c>
      <c r="G628" s="178" t="str">
        <f>G627</f>
        <v>2nd, 4th &amp; 6th Floor For Residential</v>
      </c>
      <c r="H628" s="178"/>
      <c r="I628" s="34"/>
      <c r="N628" s="34"/>
    </row>
    <row r="629" spans="1:14" s="35" customFormat="1" hidden="1" x14ac:dyDescent="0.35">
      <c r="A629" s="178">
        <f>A628+1</f>
        <v>5</v>
      </c>
      <c r="B629" s="178"/>
      <c r="C629" s="43" t="s">
        <v>170</v>
      </c>
      <c r="D629" s="45">
        <f t="shared" si="70"/>
        <v>365.00723999999997</v>
      </c>
      <c r="E629" s="52">
        <f t="shared" si="71"/>
        <v>50.375520000000002</v>
      </c>
      <c r="F629" s="52">
        <f t="shared" si="72"/>
        <v>579.63601800000004</v>
      </c>
      <c r="G629" s="178" t="str">
        <f>G627</f>
        <v>2nd, 4th &amp; 6th Floor For Residential</v>
      </c>
      <c r="H629" s="178"/>
      <c r="I629" s="34"/>
      <c r="N629" s="34"/>
    </row>
    <row r="630" spans="1:14" s="35" customFormat="1" ht="15.75" hidden="1" customHeight="1" x14ac:dyDescent="0.35">
      <c r="A630" s="178">
        <f>A629+1</f>
        <v>6</v>
      </c>
      <c r="B630" s="178"/>
      <c r="C630" s="43" t="s">
        <v>170</v>
      </c>
      <c r="D630" s="45">
        <f t="shared" si="70"/>
        <v>365.00723999999997</v>
      </c>
      <c r="E630" s="52">
        <f t="shared" si="71"/>
        <v>50.375520000000002</v>
      </c>
      <c r="F630" s="52">
        <f t="shared" si="72"/>
        <v>579.63601800000004</v>
      </c>
      <c r="G630" s="178" t="str">
        <f>G628</f>
        <v>2nd, 4th &amp; 6th Floor For Residential</v>
      </c>
      <c r="H630" s="178"/>
      <c r="I630" s="34"/>
    </row>
    <row r="631" spans="1:14" s="35" customFormat="1" hidden="1" x14ac:dyDescent="0.35">
      <c r="A631" s="191" t="s">
        <v>181</v>
      </c>
      <c r="B631" s="192"/>
      <c r="C631" s="192"/>
      <c r="D631" s="192"/>
      <c r="E631" s="192"/>
      <c r="F631" s="192"/>
      <c r="G631" s="192"/>
      <c r="H631" s="193"/>
      <c r="I631" s="34"/>
      <c r="L631" s="198"/>
      <c r="M631" s="198"/>
      <c r="N631" s="34"/>
    </row>
    <row r="632" spans="1:14" s="35" customFormat="1" hidden="1" x14ac:dyDescent="0.35">
      <c r="A632" s="191" t="s">
        <v>169</v>
      </c>
      <c r="B632" s="192"/>
      <c r="C632" s="192"/>
      <c r="D632" s="192"/>
      <c r="E632" s="192"/>
      <c r="F632" s="192"/>
      <c r="G632" s="192"/>
      <c r="H632" s="193"/>
      <c r="I632" s="34"/>
      <c r="L632" s="198"/>
      <c r="M632" s="198"/>
      <c r="N632" s="34"/>
    </row>
    <row r="633" spans="1:14" s="35" customFormat="1" hidden="1" x14ac:dyDescent="0.35">
      <c r="A633" s="134">
        <v>1</v>
      </c>
      <c r="B633" s="135"/>
      <c r="C633" s="43" t="s">
        <v>170</v>
      </c>
      <c r="D633" s="45">
        <f>(29.71)*10.764</f>
        <v>319.79843999999997</v>
      </c>
      <c r="E633" s="52">
        <v>0</v>
      </c>
      <c r="F633" s="52">
        <f>D633*(($F$364)+1)+(IF(E633&lt;101,E633,IF(E633&lt;201,E633/2,IF(E633&lt;=301,E633/3,E633/4))))</f>
        <v>463.70773799999995</v>
      </c>
      <c r="G633" s="134" t="str">
        <f>A632</f>
        <v>Ground Floor For Residential &amp; Parking</v>
      </c>
      <c r="H633" s="135"/>
      <c r="I633" s="34"/>
      <c r="L633" s="198"/>
      <c r="M633" s="198"/>
      <c r="N633" s="34"/>
    </row>
    <row r="634" spans="1:14" s="35" customFormat="1" hidden="1" x14ac:dyDescent="0.35">
      <c r="A634" s="134">
        <f>A633+1</f>
        <v>2</v>
      </c>
      <c r="B634" s="135"/>
      <c r="C634" s="43" t="s">
        <v>170</v>
      </c>
      <c r="D634" s="45">
        <f>(29.71)*10.764</f>
        <v>319.79843999999997</v>
      </c>
      <c r="E634" s="52">
        <v>0</v>
      </c>
      <c r="F634" s="52">
        <f>D634*(($F$364)+1)+(IF(E634&lt;101,E634,IF(E634&lt;201,E634/2,IF(E634&lt;=301,E634/3,E634/4))))</f>
        <v>463.70773799999995</v>
      </c>
      <c r="G634" s="134" t="str">
        <f>G633</f>
        <v>Ground Floor For Residential &amp; Parking</v>
      </c>
      <c r="H634" s="135"/>
      <c r="J634" s="34"/>
    </row>
    <row r="635" spans="1:14" s="35" customFormat="1" hidden="1" x14ac:dyDescent="0.35">
      <c r="A635" s="134">
        <f>A634+1</f>
        <v>3</v>
      </c>
      <c r="B635" s="135"/>
      <c r="C635" s="43" t="s">
        <v>170</v>
      </c>
      <c r="D635" s="45">
        <f>(29.71)*10.764</f>
        <v>319.79843999999997</v>
      </c>
      <c r="E635" s="52">
        <v>0</v>
      </c>
      <c r="F635" s="52">
        <f>D635*(($F$364)+1)+(IF(E635&lt;101,E635,IF(E635&lt;201,E635/2,IF(E635&lt;=301,E635/3,E635/4))))</f>
        <v>463.70773799999995</v>
      </c>
      <c r="G635" s="134" t="str">
        <f>G634</f>
        <v>Ground Floor For Residential &amp; Parking</v>
      </c>
      <c r="H635" s="135"/>
      <c r="J635" s="34"/>
    </row>
    <row r="636" spans="1:14" s="35" customFormat="1" hidden="1" x14ac:dyDescent="0.35">
      <c r="A636" s="179" t="s">
        <v>171</v>
      </c>
      <c r="B636" s="179"/>
      <c r="C636" s="179"/>
      <c r="D636" s="179"/>
      <c r="E636" s="179"/>
      <c r="F636" s="179"/>
      <c r="G636" s="179"/>
      <c r="H636" s="179"/>
      <c r="I636" s="34"/>
      <c r="N636" s="34"/>
    </row>
    <row r="637" spans="1:14" s="35" customFormat="1" hidden="1" x14ac:dyDescent="0.35">
      <c r="A637" s="178">
        <v>1</v>
      </c>
      <c r="B637" s="178"/>
      <c r="C637" s="43" t="s">
        <v>170</v>
      </c>
      <c r="D637" s="45">
        <f>(29.71+0.75*2.6+2.5*0.9)*10.764</f>
        <v>365.00723999999997</v>
      </c>
      <c r="E637" s="52">
        <f t="shared" ref="E637:E642" si="73">(2.6*1.8)*10.764</f>
        <v>50.375520000000002</v>
      </c>
      <c r="F637" s="52">
        <f t="shared" ref="F637:F642" si="74">D637*(($F$364)+1)+(IF(E637&lt;101,E637,IF(E637&lt;201,E637/2,IF(E637&lt;=301,E637/3,E637/4))))</f>
        <v>579.63601800000004</v>
      </c>
      <c r="G637" s="178" t="str">
        <f>A636</f>
        <v>1st, 3rd, 5th &amp; 7th Floor For Residential</v>
      </c>
      <c r="H637" s="178"/>
      <c r="I637" s="34"/>
      <c r="L637" s="44"/>
      <c r="N637" s="34"/>
    </row>
    <row r="638" spans="1:14" s="35" customFormat="1" hidden="1" x14ac:dyDescent="0.35">
      <c r="A638" s="178">
        <f>A637+1</f>
        <v>2</v>
      </c>
      <c r="B638" s="178"/>
      <c r="C638" s="43" t="s">
        <v>170</v>
      </c>
      <c r="D638" s="45">
        <f t="shared" ref="D638:D649" si="75">(29.71+0.75*2.6+2.5*0.9)*10.764</f>
        <v>365.00723999999997</v>
      </c>
      <c r="E638" s="52">
        <f t="shared" si="73"/>
        <v>50.375520000000002</v>
      </c>
      <c r="F638" s="52">
        <f t="shared" si="74"/>
        <v>579.63601800000004</v>
      </c>
      <c r="G638" s="178" t="str">
        <f>G637</f>
        <v>1st, 3rd, 5th &amp; 7th Floor For Residential</v>
      </c>
      <c r="H638" s="178"/>
      <c r="I638" s="34"/>
      <c r="N638" s="34"/>
    </row>
    <row r="639" spans="1:14" s="35" customFormat="1" hidden="1" x14ac:dyDescent="0.35">
      <c r="A639" s="178">
        <f>A638+1</f>
        <v>3</v>
      </c>
      <c r="B639" s="178"/>
      <c r="C639" s="43" t="s">
        <v>170</v>
      </c>
      <c r="D639" s="45">
        <f t="shared" si="75"/>
        <v>365.00723999999997</v>
      </c>
      <c r="E639" s="52">
        <f t="shared" si="73"/>
        <v>50.375520000000002</v>
      </c>
      <c r="F639" s="52">
        <f t="shared" si="74"/>
        <v>579.63601800000004</v>
      </c>
      <c r="G639" s="178" t="str">
        <f>G638</f>
        <v>1st, 3rd, 5th &amp; 7th Floor For Residential</v>
      </c>
      <c r="H639" s="178"/>
      <c r="I639" s="34"/>
      <c r="N639" s="34"/>
    </row>
    <row r="640" spans="1:14" s="35" customFormat="1" hidden="1" x14ac:dyDescent="0.35">
      <c r="A640" s="178">
        <f>A639+1</f>
        <v>4</v>
      </c>
      <c r="B640" s="178"/>
      <c r="C640" s="43" t="s">
        <v>170</v>
      </c>
      <c r="D640" s="45">
        <f t="shared" si="75"/>
        <v>365.00723999999997</v>
      </c>
      <c r="E640" s="52">
        <f t="shared" si="73"/>
        <v>50.375520000000002</v>
      </c>
      <c r="F640" s="52">
        <f t="shared" si="74"/>
        <v>579.63601800000004</v>
      </c>
      <c r="G640" s="178" t="str">
        <f>G639</f>
        <v>1st, 3rd, 5th &amp; 7th Floor For Residential</v>
      </c>
      <c r="H640" s="178"/>
      <c r="I640" s="34"/>
      <c r="N640" s="34"/>
    </row>
    <row r="641" spans="1:14" s="35" customFormat="1" hidden="1" x14ac:dyDescent="0.35">
      <c r="A641" s="178">
        <f>A640+1</f>
        <v>5</v>
      </c>
      <c r="B641" s="178"/>
      <c r="C641" s="43" t="s">
        <v>170</v>
      </c>
      <c r="D641" s="45">
        <f t="shared" si="75"/>
        <v>365.00723999999997</v>
      </c>
      <c r="E641" s="52">
        <f t="shared" si="73"/>
        <v>50.375520000000002</v>
      </c>
      <c r="F641" s="52">
        <f t="shared" si="74"/>
        <v>579.63601800000004</v>
      </c>
      <c r="G641" s="178" t="str">
        <f>G639</f>
        <v>1st, 3rd, 5th &amp; 7th Floor For Residential</v>
      </c>
      <c r="H641" s="178"/>
      <c r="I641" s="34"/>
      <c r="N641" s="34"/>
    </row>
    <row r="642" spans="1:14" s="35" customFormat="1" ht="15.75" hidden="1" customHeight="1" x14ac:dyDescent="0.35">
      <c r="A642" s="178">
        <f>A641+1</f>
        <v>6</v>
      </c>
      <c r="B642" s="178"/>
      <c r="C642" s="43" t="s">
        <v>170</v>
      </c>
      <c r="D642" s="45">
        <f t="shared" si="75"/>
        <v>365.00723999999997</v>
      </c>
      <c r="E642" s="52">
        <f t="shared" si="73"/>
        <v>50.375520000000002</v>
      </c>
      <c r="F642" s="52">
        <f t="shared" si="74"/>
        <v>579.63601800000004</v>
      </c>
      <c r="G642" s="178" t="str">
        <f>G640</f>
        <v>1st, 3rd, 5th &amp; 7th Floor For Residential</v>
      </c>
      <c r="H642" s="178"/>
      <c r="I642" s="34"/>
    </row>
    <row r="643" spans="1:14" s="35" customFormat="1" hidden="1" x14ac:dyDescent="0.35">
      <c r="A643" s="179" t="s">
        <v>172</v>
      </c>
      <c r="B643" s="179"/>
      <c r="C643" s="179"/>
      <c r="D643" s="179"/>
      <c r="E643" s="179"/>
      <c r="F643" s="179"/>
      <c r="G643" s="179"/>
      <c r="H643" s="179"/>
      <c r="I643" s="34"/>
      <c r="N643" s="34"/>
    </row>
    <row r="644" spans="1:14" s="35" customFormat="1" hidden="1" x14ac:dyDescent="0.35">
      <c r="A644" s="178">
        <v>1</v>
      </c>
      <c r="B644" s="178"/>
      <c r="C644" s="43" t="s">
        <v>170</v>
      </c>
      <c r="D644" s="45">
        <f t="shared" si="75"/>
        <v>365.00723999999997</v>
      </c>
      <c r="E644" s="52">
        <f t="shared" ref="E644:E649" si="76">(2.6*1.8)*10.764</f>
        <v>50.375520000000002</v>
      </c>
      <c r="F644" s="52">
        <f t="shared" ref="F644:F649" si="77">D644*(($F$364)+1)+(IF(E644&lt;101,E644,IF(E644&lt;201,E644/2,IF(E644&lt;=301,E644/3,E644/4))))</f>
        <v>579.63601800000004</v>
      </c>
      <c r="G644" s="178" t="str">
        <f>A643</f>
        <v>2nd, 4th &amp; 6th Floor For Residential</v>
      </c>
      <c r="H644" s="178"/>
      <c r="I644" s="34"/>
      <c r="L644" s="44"/>
      <c r="N644" s="34"/>
    </row>
    <row r="645" spans="1:14" s="35" customFormat="1" hidden="1" x14ac:dyDescent="0.35">
      <c r="A645" s="178">
        <f>A644+1</f>
        <v>2</v>
      </c>
      <c r="B645" s="178"/>
      <c r="C645" s="43" t="s">
        <v>170</v>
      </c>
      <c r="D645" s="45">
        <f t="shared" si="75"/>
        <v>365.00723999999997</v>
      </c>
      <c r="E645" s="52">
        <f t="shared" si="76"/>
        <v>50.375520000000002</v>
      </c>
      <c r="F645" s="52">
        <f t="shared" si="77"/>
        <v>579.63601800000004</v>
      </c>
      <c r="G645" s="178" t="str">
        <f>G644</f>
        <v>2nd, 4th &amp; 6th Floor For Residential</v>
      </c>
      <c r="H645" s="178"/>
      <c r="I645" s="34"/>
      <c r="N645" s="34"/>
    </row>
    <row r="646" spans="1:14" s="35" customFormat="1" hidden="1" x14ac:dyDescent="0.35">
      <c r="A646" s="178">
        <f>A645+1</f>
        <v>3</v>
      </c>
      <c r="B646" s="178"/>
      <c r="C646" s="43" t="s">
        <v>170</v>
      </c>
      <c r="D646" s="45">
        <f t="shared" si="75"/>
        <v>365.00723999999997</v>
      </c>
      <c r="E646" s="52">
        <f t="shared" si="76"/>
        <v>50.375520000000002</v>
      </c>
      <c r="F646" s="52">
        <f t="shared" si="77"/>
        <v>579.63601800000004</v>
      </c>
      <c r="G646" s="178" t="str">
        <f>G645</f>
        <v>2nd, 4th &amp; 6th Floor For Residential</v>
      </c>
      <c r="H646" s="178"/>
      <c r="I646" s="34"/>
      <c r="N646" s="34"/>
    </row>
    <row r="647" spans="1:14" s="35" customFormat="1" hidden="1" x14ac:dyDescent="0.35">
      <c r="A647" s="178">
        <f>A646+1</f>
        <v>4</v>
      </c>
      <c r="B647" s="178"/>
      <c r="C647" s="43" t="s">
        <v>170</v>
      </c>
      <c r="D647" s="45">
        <f t="shared" si="75"/>
        <v>365.00723999999997</v>
      </c>
      <c r="E647" s="52">
        <f t="shared" si="76"/>
        <v>50.375520000000002</v>
      </c>
      <c r="F647" s="52">
        <f t="shared" si="77"/>
        <v>579.63601800000004</v>
      </c>
      <c r="G647" s="178" t="str">
        <f>G646</f>
        <v>2nd, 4th &amp; 6th Floor For Residential</v>
      </c>
      <c r="H647" s="178"/>
      <c r="I647" s="34"/>
      <c r="N647" s="34"/>
    </row>
    <row r="648" spans="1:14" s="35" customFormat="1" hidden="1" x14ac:dyDescent="0.35">
      <c r="A648" s="178">
        <f>A647+1</f>
        <v>5</v>
      </c>
      <c r="B648" s="178"/>
      <c r="C648" s="43" t="s">
        <v>170</v>
      </c>
      <c r="D648" s="45">
        <f t="shared" si="75"/>
        <v>365.00723999999997</v>
      </c>
      <c r="E648" s="52">
        <f t="shared" si="76"/>
        <v>50.375520000000002</v>
      </c>
      <c r="F648" s="52">
        <f t="shared" si="77"/>
        <v>579.63601800000004</v>
      </c>
      <c r="G648" s="178" t="str">
        <f>G646</f>
        <v>2nd, 4th &amp; 6th Floor For Residential</v>
      </c>
      <c r="H648" s="178"/>
      <c r="I648" s="34"/>
      <c r="N648" s="34"/>
    </row>
    <row r="649" spans="1:14" s="35" customFormat="1" ht="15.75" hidden="1" customHeight="1" x14ac:dyDescent="0.35">
      <c r="A649" s="178">
        <f>A648+1</f>
        <v>6</v>
      </c>
      <c r="B649" s="178"/>
      <c r="C649" s="43" t="s">
        <v>170</v>
      </c>
      <c r="D649" s="45">
        <f t="shared" si="75"/>
        <v>365.00723999999997</v>
      </c>
      <c r="E649" s="52">
        <f t="shared" si="76"/>
        <v>50.375520000000002</v>
      </c>
      <c r="F649" s="52">
        <f t="shared" si="77"/>
        <v>579.63601800000004</v>
      </c>
      <c r="G649" s="178" t="str">
        <f>G647</f>
        <v>2nd, 4th &amp; 6th Floor For Residential</v>
      </c>
      <c r="H649" s="178"/>
      <c r="I649" s="34"/>
    </row>
    <row r="650" spans="1:14" s="35" customFormat="1" hidden="1" x14ac:dyDescent="0.35">
      <c r="A650" s="191" t="s">
        <v>182</v>
      </c>
      <c r="B650" s="192"/>
      <c r="C650" s="192"/>
      <c r="D650" s="192"/>
      <c r="E650" s="192"/>
      <c r="F650" s="192"/>
      <c r="G650" s="192"/>
      <c r="H650" s="193"/>
      <c r="I650" s="34"/>
      <c r="L650" s="198"/>
      <c r="M650" s="198"/>
      <c r="N650" s="34"/>
    </row>
    <row r="651" spans="1:14" s="35" customFormat="1" hidden="1" x14ac:dyDescent="0.35">
      <c r="A651" s="191" t="s">
        <v>169</v>
      </c>
      <c r="B651" s="192"/>
      <c r="C651" s="192"/>
      <c r="D651" s="192"/>
      <c r="E651" s="192"/>
      <c r="F651" s="192"/>
      <c r="G651" s="192"/>
      <c r="H651" s="193"/>
      <c r="I651" s="34"/>
      <c r="L651" s="198"/>
      <c r="M651" s="198"/>
      <c r="N651" s="34"/>
    </row>
    <row r="652" spans="1:14" s="35" customFormat="1" hidden="1" x14ac:dyDescent="0.35">
      <c r="A652" s="134">
        <v>1</v>
      </c>
      <c r="B652" s="135"/>
      <c r="C652" s="43" t="s">
        <v>170</v>
      </c>
      <c r="D652" s="45">
        <f>(29.71)*10.764</f>
        <v>319.79843999999997</v>
      </c>
      <c r="E652" s="52">
        <v>0</v>
      </c>
      <c r="F652" s="52">
        <f>D652*(($F$364)+1)+(IF(E652&lt;101,E652,IF(E652&lt;201,E652/2,IF(E652&lt;=301,E652/3,E652/4))))</f>
        <v>463.70773799999995</v>
      </c>
      <c r="G652" s="134" t="str">
        <f>A651</f>
        <v>Ground Floor For Residential &amp; Parking</v>
      </c>
      <c r="H652" s="135"/>
      <c r="I652" s="34"/>
      <c r="L652" s="198"/>
      <c r="M652" s="198"/>
      <c r="N652" s="34"/>
    </row>
    <row r="653" spans="1:14" s="35" customFormat="1" hidden="1" x14ac:dyDescent="0.35">
      <c r="A653" s="134">
        <f>A652+1</f>
        <v>2</v>
      </c>
      <c r="B653" s="135"/>
      <c r="C653" s="43" t="s">
        <v>170</v>
      </c>
      <c r="D653" s="45">
        <f>(29.71)*10.764</f>
        <v>319.79843999999997</v>
      </c>
      <c r="E653" s="52">
        <v>0</v>
      </c>
      <c r="F653" s="52">
        <f>D653*(($F$364)+1)+(IF(E653&lt;101,E653,IF(E653&lt;201,E653/2,IF(E653&lt;=301,E653/3,E653/4))))</f>
        <v>463.70773799999995</v>
      </c>
      <c r="G653" s="134" t="str">
        <f>G652</f>
        <v>Ground Floor For Residential &amp; Parking</v>
      </c>
      <c r="H653" s="135"/>
      <c r="J653" s="34"/>
    </row>
    <row r="654" spans="1:14" s="35" customFormat="1" hidden="1" x14ac:dyDescent="0.35">
      <c r="A654" s="134">
        <f>A653+1</f>
        <v>3</v>
      </c>
      <c r="B654" s="135"/>
      <c r="C654" s="43" t="s">
        <v>170</v>
      </c>
      <c r="D654" s="45">
        <f>(29.71)*10.764</f>
        <v>319.79843999999997</v>
      </c>
      <c r="E654" s="52">
        <v>0</v>
      </c>
      <c r="F654" s="52">
        <f>D654*(($F$364)+1)+(IF(E654&lt;101,E654,IF(E654&lt;201,E654/2,IF(E654&lt;=301,E654/3,E654/4))))</f>
        <v>463.70773799999995</v>
      </c>
      <c r="G654" s="134" t="str">
        <f>G653</f>
        <v>Ground Floor For Residential &amp; Parking</v>
      </c>
      <c r="H654" s="135"/>
      <c r="J654" s="34"/>
    </row>
    <row r="655" spans="1:14" s="35" customFormat="1" hidden="1" x14ac:dyDescent="0.35">
      <c r="A655" s="179" t="s">
        <v>171</v>
      </c>
      <c r="B655" s="179"/>
      <c r="C655" s="179"/>
      <c r="D655" s="179"/>
      <c r="E655" s="179"/>
      <c r="F655" s="179"/>
      <c r="G655" s="179"/>
      <c r="H655" s="179"/>
      <c r="I655" s="34"/>
      <c r="N655" s="34"/>
    </row>
    <row r="656" spans="1:14" s="35" customFormat="1" hidden="1" x14ac:dyDescent="0.35">
      <c r="A656" s="178">
        <v>1</v>
      </c>
      <c r="B656" s="178"/>
      <c r="C656" s="43" t="s">
        <v>170</v>
      </c>
      <c r="D656" s="45">
        <f>(29.71+0.75*2.6+2.5*0.9)*10.764</f>
        <v>365.00723999999997</v>
      </c>
      <c r="E656" s="52">
        <f t="shared" ref="E656:E661" si="78">(2.6*1.8)*10.764</f>
        <v>50.375520000000002</v>
      </c>
      <c r="F656" s="52">
        <f t="shared" ref="F656:F661" si="79">D656*(($F$364)+1)+(IF(E656&lt;101,E656,IF(E656&lt;201,E656/2,IF(E656&lt;=301,E656/3,E656/4))))</f>
        <v>579.63601800000004</v>
      </c>
      <c r="G656" s="178" t="str">
        <f>A655</f>
        <v>1st, 3rd, 5th &amp; 7th Floor For Residential</v>
      </c>
      <c r="H656" s="178"/>
      <c r="I656" s="34"/>
      <c r="L656" s="44"/>
      <c r="N656" s="34"/>
    </row>
    <row r="657" spans="1:14" s="35" customFormat="1" hidden="1" x14ac:dyDescent="0.35">
      <c r="A657" s="178">
        <f>A656+1</f>
        <v>2</v>
      </c>
      <c r="B657" s="178"/>
      <c r="C657" s="43" t="s">
        <v>170</v>
      </c>
      <c r="D657" s="45">
        <f t="shared" ref="D657:D668" si="80">(29.71+0.75*2.6+2.5*0.9)*10.764</f>
        <v>365.00723999999997</v>
      </c>
      <c r="E657" s="52">
        <f t="shared" si="78"/>
        <v>50.375520000000002</v>
      </c>
      <c r="F657" s="52">
        <f t="shared" si="79"/>
        <v>579.63601800000004</v>
      </c>
      <c r="G657" s="178" t="str">
        <f>G656</f>
        <v>1st, 3rd, 5th &amp; 7th Floor For Residential</v>
      </c>
      <c r="H657" s="178"/>
      <c r="I657" s="34"/>
      <c r="N657" s="34"/>
    </row>
    <row r="658" spans="1:14" s="35" customFormat="1" hidden="1" x14ac:dyDescent="0.35">
      <c r="A658" s="178">
        <f>A657+1</f>
        <v>3</v>
      </c>
      <c r="B658" s="178"/>
      <c r="C658" s="43" t="s">
        <v>170</v>
      </c>
      <c r="D658" s="45">
        <f t="shared" si="80"/>
        <v>365.00723999999997</v>
      </c>
      <c r="E658" s="52">
        <f t="shared" si="78"/>
        <v>50.375520000000002</v>
      </c>
      <c r="F658" s="52">
        <f t="shared" si="79"/>
        <v>579.63601800000004</v>
      </c>
      <c r="G658" s="178" t="str">
        <f>G657</f>
        <v>1st, 3rd, 5th &amp; 7th Floor For Residential</v>
      </c>
      <c r="H658" s="178"/>
      <c r="I658" s="34"/>
      <c r="N658" s="34"/>
    </row>
    <row r="659" spans="1:14" s="35" customFormat="1" hidden="1" x14ac:dyDescent="0.35">
      <c r="A659" s="178">
        <f>A658+1</f>
        <v>4</v>
      </c>
      <c r="B659" s="178"/>
      <c r="C659" s="43" t="s">
        <v>170</v>
      </c>
      <c r="D659" s="45">
        <f t="shared" si="80"/>
        <v>365.00723999999997</v>
      </c>
      <c r="E659" s="52">
        <f t="shared" si="78"/>
        <v>50.375520000000002</v>
      </c>
      <c r="F659" s="52">
        <f t="shared" si="79"/>
        <v>579.63601800000004</v>
      </c>
      <c r="G659" s="178" t="str">
        <f>G658</f>
        <v>1st, 3rd, 5th &amp; 7th Floor For Residential</v>
      </c>
      <c r="H659" s="178"/>
      <c r="I659" s="34"/>
      <c r="N659" s="34"/>
    </row>
    <row r="660" spans="1:14" s="35" customFormat="1" hidden="1" x14ac:dyDescent="0.35">
      <c r="A660" s="178">
        <f>A659+1</f>
        <v>5</v>
      </c>
      <c r="B660" s="178"/>
      <c r="C660" s="43" t="s">
        <v>170</v>
      </c>
      <c r="D660" s="45">
        <f t="shared" si="80"/>
        <v>365.00723999999997</v>
      </c>
      <c r="E660" s="52">
        <f t="shared" si="78"/>
        <v>50.375520000000002</v>
      </c>
      <c r="F660" s="52">
        <f t="shared" si="79"/>
        <v>579.63601800000004</v>
      </c>
      <c r="G660" s="178" t="str">
        <f>G658</f>
        <v>1st, 3rd, 5th &amp; 7th Floor For Residential</v>
      </c>
      <c r="H660" s="178"/>
      <c r="I660" s="34"/>
      <c r="N660" s="34"/>
    </row>
    <row r="661" spans="1:14" s="35" customFormat="1" ht="15.75" hidden="1" customHeight="1" x14ac:dyDescent="0.35">
      <c r="A661" s="178">
        <f>A660+1</f>
        <v>6</v>
      </c>
      <c r="B661" s="178"/>
      <c r="C661" s="43" t="s">
        <v>170</v>
      </c>
      <c r="D661" s="45">
        <f t="shared" si="80"/>
        <v>365.00723999999997</v>
      </c>
      <c r="E661" s="52">
        <f t="shared" si="78"/>
        <v>50.375520000000002</v>
      </c>
      <c r="F661" s="52">
        <f t="shared" si="79"/>
        <v>579.63601800000004</v>
      </c>
      <c r="G661" s="178" t="str">
        <f>G659</f>
        <v>1st, 3rd, 5th &amp; 7th Floor For Residential</v>
      </c>
      <c r="H661" s="178"/>
      <c r="I661" s="34"/>
    </row>
    <row r="662" spans="1:14" s="35" customFormat="1" hidden="1" x14ac:dyDescent="0.35">
      <c r="A662" s="179" t="s">
        <v>172</v>
      </c>
      <c r="B662" s="179"/>
      <c r="C662" s="179"/>
      <c r="D662" s="179"/>
      <c r="E662" s="179"/>
      <c r="F662" s="179"/>
      <c r="G662" s="179"/>
      <c r="H662" s="179"/>
      <c r="I662" s="34"/>
      <c r="N662" s="34"/>
    </row>
    <row r="663" spans="1:14" s="35" customFormat="1" hidden="1" x14ac:dyDescent="0.35">
      <c r="A663" s="178">
        <v>1</v>
      </c>
      <c r="B663" s="178"/>
      <c r="C663" s="43" t="s">
        <v>170</v>
      </c>
      <c r="D663" s="45">
        <f t="shared" si="80"/>
        <v>365.00723999999997</v>
      </c>
      <c r="E663" s="52">
        <f t="shared" ref="E663:E668" si="81">(2.6*1.8)*10.764</f>
        <v>50.375520000000002</v>
      </c>
      <c r="F663" s="52">
        <f t="shared" ref="F663:F668" si="82">D663*(($F$364)+1)+(IF(E663&lt;101,E663,IF(E663&lt;201,E663/2,IF(E663&lt;=301,E663/3,E663/4))))</f>
        <v>579.63601800000004</v>
      </c>
      <c r="G663" s="178" t="str">
        <f>A662</f>
        <v>2nd, 4th &amp; 6th Floor For Residential</v>
      </c>
      <c r="H663" s="178"/>
      <c r="I663" s="34"/>
      <c r="L663" s="44"/>
      <c r="N663" s="34"/>
    </row>
    <row r="664" spans="1:14" s="35" customFormat="1" hidden="1" x14ac:dyDescent="0.35">
      <c r="A664" s="178">
        <f>A663+1</f>
        <v>2</v>
      </c>
      <c r="B664" s="178"/>
      <c r="C664" s="43" t="s">
        <v>170</v>
      </c>
      <c r="D664" s="45">
        <f t="shared" si="80"/>
        <v>365.00723999999997</v>
      </c>
      <c r="E664" s="52">
        <f t="shared" si="81"/>
        <v>50.375520000000002</v>
      </c>
      <c r="F664" s="52">
        <f t="shared" si="82"/>
        <v>579.63601800000004</v>
      </c>
      <c r="G664" s="178" t="str">
        <f>G663</f>
        <v>2nd, 4th &amp; 6th Floor For Residential</v>
      </c>
      <c r="H664" s="178"/>
      <c r="I664" s="34"/>
      <c r="N664" s="34"/>
    </row>
    <row r="665" spans="1:14" s="35" customFormat="1" hidden="1" x14ac:dyDescent="0.35">
      <c r="A665" s="178">
        <f>A664+1</f>
        <v>3</v>
      </c>
      <c r="B665" s="178"/>
      <c r="C665" s="43" t="s">
        <v>170</v>
      </c>
      <c r="D665" s="45">
        <f t="shared" si="80"/>
        <v>365.00723999999997</v>
      </c>
      <c r="E665" s="52">
        <f t="shared" si="81"/>
        <v>50.375520000000002</v>
      </c>
      <c r="F665" s="52">
        <f t="shared" si="82"/>
        <v>579.63601800000004</v>
      </c>
      <c r="G665" s="178" t="str">
        <f>G664</f>
        <v>2nd, 4th &amp; 6th Floor For Residential</v>
      </c>
      <c r="H665" s="178"/>
      <c r="I665" s="34"/>
      <c r="N665" s="34"/>
    </row>
    <row r="666" spans="1:14" s="35" customFormat="1" hidden="1" x14ac:dyDescent="0.35">
      <c r="A666" s="178">
        <f>A665+1</f>
        <v>4</v>
      </c>
      <c r="B666" s="178"/>
      <c r="C666" s="43" t="s">
        <v>170</v>
      </c>
      <c r="D666" s="45">
        <f t="shared" si="80"/>
        <v>365.00723999999997</v>
      </c>
      <c r="E666" s="52">
        <f t="shared" si="81"/>
        <v>50.375520000000002</v>
      </c>
      <c r="F666" s="52">
        <f t="shared" si="82"/>
        <v>579.63601800000004</v>
      </c>
      <c r="G666" s="178" t="str">
        <f>G665</f>
        <v>2nd, 4th &amp; 6th Floor For Residential</v>
      </c>
      <c r="H666" s="178"/>
      <c r="I666" s="34"/>
      <c r="N666" s="34"/>
    </row>
    <row r="667" spans="1:14" s="35" customFormat="1" hidden="1" x14ac:dyDescent="0.35">
      <c r="A667" s="178">
        <f>A666+1</f>
        <v>5</v>
      </c>
      <c r="B667" s="178"/>
      <c r="C667" s="43" t="s">
        <v>170</v>
      </c>
      <c r="D667" s="45">
        <f t="shared" si="80"/>
        <v>365.00723999999997</v>
      </c>
      <c r="E667" s="52">
        <f t="shared" si="81"/>
        <v>50.375520000000002</v>
      </c>
      <c r="F667" s="52">
        <f t="shared" si="82"/>
        <v>579.63601800000004</v>
      </c>
      <c r="G667" s="178" t="str">
        <f>G665</f>
        <v>2nd, 4th &amp; 6th Floor For Residential</v>
      </c>
      <c r="H667" s="178"/>
      <c r="I667" s="34"/>
      <c r="N667" s="34"/>
    </row>
    <row r="668" spans="1:14" s="35" customFormat="1" ht="15.75" hidden="1" customHeight="1" x14ac:dyDescent="0.35">
      <c r="A668" s="178">
        <f>A667+1</f>
        <v>6</v>
      </c>
      <c r="B668" s="178"/>
      <c r="C668" s="43" t="s">
        <v>170</v>
      </c>
      <c r="D668" s="45">
        <f t="shared" si="80"/>
        <v>365.00723999999997</v>
      </c>
      <c r="E668" s="52">
        <f t="shared" si="81"/>
        <v>50.375520000000002</v>
      </c>
      <c r="F668" s="52">
        <f t="shared" si="82"/>
        <v>579.63601800000004</v>
      </c>
      <c r="G668" s="178" t="str">
        <f>G666</f>
        <v>2nd, 4th &amp; 6th Floor For Residential</v>
      </c>
      <c r="H668" s="178"/>
      <c r="I668" s="34"/>
    </row>
    <row r="669" spans="1:14" s="35" customFormat="1" ht="15.75" customHeight="1" x14ac:dyDescent="0.35">
      <c r="A669" s="191" t="s">
        <v>211</v>
      </c>
      <c r="B669" s="192"/>
      <c r="C669" s="192"/>
      <c r="D669" s="192"/>
      <c r="E669" s="192"/>
      <c r="F669" s="192"/>
      <c r="G669" s="192"/>
      <c r="H669" s="193"/>
      <c r="I669" s="34"/>
      <c r="L669" s="198"/>
      <c r="M669" s="198"/>
      <c r="N669" s="34"/>
    </row>
    <row r="670" spans="1:14" s="35" customFormat="1" x14ac:dyDescent="0.35">
      <c r="A670" s="191" t="s">
        <v>169</v>
      </c>
      <c r="B670" s="192"/>
      <c r="C670" s="192"/>
      <c r="D670" s="192"/>
      <c r="E670" s="192"/>
      <c r="F670" s="192"/>
      <c r="G670" s="192"/>
      <c r="H670" s="193"/>
      <c r="I670" s="34"/>
      <c r="L670" s="198"/>
      <c r="M670" s="198"/>
      <c r="N670" s="34"/>
    </row>
    <row r="671" spans="1:14" s="35" customFormat="1" ht="15.75" customHeight="1" x14ac:dyDescent="0.35">
      <c r="A671" s="134">
        <v>1</v>
      </c>
      <c r="B671" s="135"/>
      <c r="C671" s="43" t="s">
        <v>170</v>
      </c>
      <c r="D671" s="45">
        <f>(29.71)*10.764</f>
        <v>319.79843999999997</v>
      </c>
      <c r="E671" s="52">
        <v>0</v>
      </c>
      <c r="F671" s="52">
        <f>D671*(($F$364)+1)+(IF(E671&lt;101,E671,IF(E671&lt;201,E671/2,IF(E671&lt;=301,E671/3,E671/4))))</f>
        <v>463.70773799999995</v>
      </c>
      <c r="G671" s="167" t="str">
        <f>A670</f>
        <v>Ground Floor For Residential &amp; Parking</v>
      </c>
      <c r="H671" s="168"/>
      <c r="I671" s="34"/>
      <c r="L671" s="198"/>
      <c r="M671" s="198"/>
      <c r="N671" s="34"/>
    </row>
    <row r="672" spans="1:14" s="35" customFormat="1" ht="15.75" customHeight="1" x14ac:dyDescent="0.35">
      <c r="A672" s="134">
        <f>A671+1</f>
        <v>2</v>
      </c>
      <c r="B672" s="135"/>
      <c r="C672" s="43" t="s">
        <v>170</v>
      </c>
      <c r="D672" s="45">
        <f>(29.71)*10.764</f>
        <v>319.79843999999997</v>
      </c>
      <c r="E672" s="52">
        <v>0</v>
      </c>
      <c r="F672" s="52">
        <f>D672*(($F$364)+1)+(IF(E672&lt;101,E672,IF(E672&lt;201,E672/2,IF(E672&lt;=301,E672/3,E672/4))))</f>
        <v>463.70773799999995</v>
      </c>
      <c r="G672" s="169"/>
      <c r="H672" s="170"/>
      <c r="I672" s="34"/>
      <c r="L672" s="198"/>
      <c r="M672" s="198"/>
    </row>
    <row r="673" spans="1:14" s="35" customFormat="1" ht="15.75" customHeight="1" x14ac:dyDescent="0.35">
      <c r="A673" s="134">
        <f>A672+1</f>
        <v>3</v>
      </c>
      <c r="B673" s="135"/>
      <c r="C673" s="43" t="s">
        <v>170</v>
      </c>
      <c r="D673" s="45">
        <f>(29.71)*10.764</f>
        <v>319.79843999999997</v>
      </c>
      <c r="E673" s="52">
        <v>0</v>
      </c>
      <c r="F673" s="52">
        <f>D673*(($F$364)+1)+(IF(E673&lt;101,E673,IF(E673&lt;201,E673/2,IF(E673&lt;=301,E673/3,E673/4))))</f>
        <v>463.70773799999995</v>
      </c>
      <c r="G673" s="171"/>
      <c r="H673" s="172"/>
      <c r="I673" s="34"/>
      <c r="L673" s="198"/>
      <c r="M673" s="198"/>
    </row>
    <row r="674" spans="1:14" s="35" customFormat="1" x14ac:dyDescent="0.35">
      <c r="A674" s="179" t="s">
        <v>171</v>
      </c>
      <c r="B674" s="179"/>
      <c r="C674" s="179"/>
      <c r="D674" s="179"/>
      <c r="E674" s="179"/>
      <c r="F674" s="179"/>
      <c r="G674" s="179"/>
      <c r="H674" s="179"/>
      <c r="I674" s="34"/>
      <c r="N674" s="34"/>
    </row>
    <row r="675" spans="1:14" s="35" customFormat="1" ht="15.75" customHeight="1" x14ac:dyDescent="0.35">
      <c r="A675" s="178">
        <v>1</v>
      </c>
      <c r="B675" s="178"/>
      <c r="C675" s="43" t="s">
        <v>170</v>
      </c>
      <c r="D675" s="45">
        <f>(29.71+0.75*2.6+2.5*0.9)*10.764</f>
        <v>365.00723999999997</v>
      </c>
      <c r="E675" s="52">
        <f t="shared" ref="E675:E680" si="83">(2.6*1.8)*10.764</f>
        <v>50.375520000000002</v>
      </c>
      <c r="F675" s="52">
        <f t="shared" ref="F675:F680" si="84">D675*(($F$364)+1)+(IF(E675&lt;101,E675,IF(E675&lt;201,E675/2,IF(E675&lt;=301,E675/3,E675/4))))</f>
        <v>579.63601800000004</v>
      </c>
      <c r="G675" s="167" t="str">
        <f>A674</f>
        <v>1st, 3rd, 5th &amp; 7th Floor For Residential</v>
      </c>
      <c r="H675" s="168"/>
      <c r="I675" s="34"/>
      <c r="L675" s="44"/>
      <c r="N675" s="34"/>
    </row>
    <row r="676" spans="1:14" s="35" customFormat="1" ht="15.75" customHeight="1" x14ac:dyDescent="0.35">
      <c r="A676" s="178">
        <f>A675+1</f>
        <v>2</v>
      </c>
      <c r="B676" s="178"/>
      <c r="C676" s="43" t="s">
        <v>170</v>
      </c>
      <c r="D676" s="45">
        <f t="shared" ref="D676:D687" si="85">(29.71+0.75*2.6+2.5*0.9)*10.764</f>
        <v>365.00723999999997</v>
      </c>
      <c r="E676" s="52">
        <f t="shared" si="83"/>
        <v>50.375520000000002</v>
      </c>
      <c r="F676" s="52">
        <f t="shared" si="84"/>
        <v>579.63601800000004</v>
      </c>
      <c r="G676" s="169"/>
      <c r="H676" s="170"/>
      <c r="I676" s="34"/>
      <c r="N676" s="34"/>
    </row>
    <row r="677" spans="1:14" s="35" customFormat="1" ht="15.75" customHeight="1" x14ac:dyDescent="0.35">
      <c r="A677" s="178">
        <f>A676+1</f>
        <v>3</v>
      </c>
      <c r="B677" s="178"/>
      <c r="C677" s="43" t="s">
        <v>170</v>
      </c>
      <c r="D677" s="45">
        <f t="shared" si="85"/>
        <v>365.00723999999997</v>
      </c>
      <c r="E677" s="52">
        <f t="shared" si="83"/>
        <v>50.375520000000002</v>
      </c>
      <c r="F677" s="52">
        <f t="shared" si="84"/>
        <v>579.63601800000004</v>
      </c>
      <c r="G677" s="169"/>
      <c r="H677" s="170"/>
      <c r="I677" s="34"/>
      <c r="N677" s="34"/>
    </row>
    <row r="678" spans="1:14" s="35" customFormat="1" ht="15.75" customHeight="1" x14ac:dyDescent="0.35">
      <c r="A678" s="178">
        <f>A677+1</f>
        <v>4</v>
      </c>
      <c r="B678" s="178"/>
      <c r="C678" s="43" t="s">
        <v>170</v>
      </c>
      <c r="D678" s="45">
        <f t="shared" si="85"/>
        <v>365.00723999999997</v>
      </c>
      <c r="E678" s="52">
        <f t="shared" si="83"/>
        <v>50.375520000000002</v>
      </c>
      <c r="F678" s="52">
        <f t="shared" si="84"/>
        <v>579.63601800000004</v>
      </c>
      <c r="G678" s="169"/>
      <c r="H678" s="170"/>
      <c r="I678" s="34"/>
      <c r="N678" s="34"/>
    </row>
    <row r="679" spans="1:14" s="35" customFormat="1" ht="15.75" customHeight="1" x14ac:dyDescent="0.35">
      <c r="A679" s="178">
        <f>A678+1</f>
        <v>5</v>
      </c>
      <c r="B679" s="178"/>
      <c r="C679" s="43" t="s">
        <v>170</v>
      </c>
      <c r="D679" s="45">
        <f t="shared" si="85"/>
        <v>365.00723999999997</v>
      </c>
      <c r="E679" s="52">
        <f t="shared" si="83"/>
        <v>50.375520000000002</v>
      </c>
      <c r="F679" s="52">
        <f t="shared" si="84"/>
        <v>579.63601800000004</v>
      </c>
      <c r="G679" s="169"/>
      <c r="H679" s="170"/>
      <c r="I679" s="34"/>
      <c r="N679" s="34"/>
    </row>
    <row r="680" spans="1:14" s="35" customFormat="1" ht="15.75" customHeight="1" x14ac:dyDescent="0.35">
      <c r="A680" s="178">
        <f>A679+1</f>
        <v>6</v>
      </c>
      <c r="B680" s="178"/>
      <c r="C680" s="43" t="s">
        <v>170</v>
      </c>
      <c r="D680" s="45">
        <f t="shared" si="85"/>
        <v>365.00723999999997</v>
      </c>
      <c r="E680" s="52">
        <f t="shared" si="83"/>
        <v>50.375520000000002</v>
      </c>
      <c r="F680" s="52">
        <f t="shared" si="84"/>
        <v>579.63601800000004</v>
      </c>
      <c r="G680" s="171"/>
      <c r="H680" s="172"/>
      <c r="I680" s="34"/>
    </row>
    <row r="681" spans="1:14" s="35" customFormat="1" x14ac:dyDescent="0.35">
      <c r="A681" s="179" t="s">
        <v>172</v>
      </c>
      <c r="B681" s="179"/>
      <c r="C681" s="179"/>
      <c r="D681" s="179"/>
      <c r="E681" s="179"/>
      <c r="F681" s="179"/>
      <c r="G681" s="179"/>
      <c r="H681" s="179"/>
      <c r="I681" s="34"/>
      <c r="N681" s="34"/>
    </row>
    <row r="682" spans="1:14" s="35" customFormat="1" ht="15.75" customHeight="1" x14ac:dyDescent="0.35">
      <c r="A682" s="178">
        <v>1</v>
      </c>
      <c r="B682" s="178"/>
      <c r="C682" s="43" t="s">
        <v>170</v>
      </c>
      <c r="D682" s="45">
        <f t="shared" si="85"/>
        <v>365.00723999999997</v>
      </c>
      <c r="E682" s="91">
        <f t="shared" ref="E682:E687" si="86">(2.6*1.8)*10.764</f>
        <v>50.375520000000002</v>
      </c>
      <c r="F682" s="91">
        <f t="shared" ref="F682:F687" si="87">D682*(($F$364)+1)+(IF(E682&lt;101,E682,IF(E682&lt;201,E682/2,IF(E682&lt;=301,E682/3,E682/4))))</f>
        <v>579.63601800000004</v>
      </c>
      <c r="G682" s="178" t="str">
        <f>A681</f>
        <v>2nd, 4th &amp; 6th Floor For Residential</v>
      </c>
      <c r="H682" s="178"/>
      <c r="I682" s="34"/>
      <c r="L682" s="44"/>
      <c r="N682" s="34"/>
    </row>
    <row r="683" spans="1:14" s="35" customFormat="1" ht="15.75" customHeight="1" x14ac:dyDescent="0.35">
      <c r="A683" s="178">
        <f>A682+1</f>
        <v>2</v>
      </c>
      <c r="B683" s="178"/>
      <c r="C683" s="43" t="s">
        <v>170</v>
      </c>
      <c r="D683" s="45">
        <f t="shared" si="85"/>
        <v>365.00723999999997</v>
      </c>
      <c r="E683" s="91">
        <f t="shared" si="86"/>
        <v>50.375520000000002</v>
      </c>
      <c r="F683" s="91">
        <f t="shared" si="87"/>
        <v>579.63601800000004</v>
      </c>
      <c r="G683" s="178"/>
      <c r="H683" s="178"/>
      <c r="I683" s="34"/>
      <c r="N683" s="34"/>
    </row>
    <row r="684" spans="1:14" s="35" customFormat="1" ht="15.75" customHeight="1" x14ac:dyDescent="0.35">
      <c r="A684" s="178">
        <f>A683+1</f>
        <v>3</v>
      </c>
      <c r="B684" s="178"/>
      <c r="C684" s="43" t="s">
        <v>170</v>
      </c>
      <c r="D684" s="45">
        <f t="shared" si="85"/>
        <v>365.00723999999997</v>
      </c>
      <c r="E684" s="91">
        <f t="shared" si="86"/>
        <v>50.375520000000002</v>
      </c>
      <c r="F684" s="91">
        <f t="shared" si="87"/>
        <v>579.63601800000004</v>
      </c>
      <c r="G684" s="178"/>
      <c r="H684" s="178"/>
      <c r="I684" s="34"/>
      <c r="N684" s="34"/>
    </row>
    <row r="685" spans="1:14" s="35" customFormat="1" ht="15.75" customHeight="1" x14ac:dyDescent="0.35">
      <c r="A685" s="178">
        <f>A684+1</f>
        <v>4</v>
      </c>
      <c r="B685" s="178"/>
      <c r="C685" s="43" t="s">
        <v>170</v>
      </c>
      <c r="D685" s="45">
        <f t="shared" si="85"/>
        <v>365.00723999999997</v>
      </c>
      <c r="E685" s="91">
        <f t="shared" si="86"/>
        <v>50.375520000000002</v>
      </c>
      <c r="F685" s="91">
        <f t="shared" si="87"/>
        <v>579.63601800000004</v>
      </c>
      <c r="G685" s="178"/>
      <c r="H685" s="178"/>
      <c r="I685" s="34"/>
      <c r="N685" s="34"/>
    </row>
    <row r="686" spans="1:14" s="35" customFormat="1" ht="15.75" customHeight="1" x14ac:dyDescent="0.35">
      <c r="A686" s="178">
        <f>A685+1</f>
        <v>5</v>
      </c>
      <c r="B686" s="178"/>
      <c r="C686" s="43" t="s">
        <v>170</v>
      </c>
      <c r="D686" s="45">
        <f t="shared" si="85"/>
        <v>365.00723999999997</v>
      </c>
      <c r="E686" s="91">
        <f t="shared" si="86"/>
        <v>50.375520000000002</v>
      </c>
      <c r="F686" s="91">
        <f t="shared" si="87"/>
        <v>579.63601800000004</v>
      </c>
      <c r="G686" s="178"/>
      <c r="H686" s="178"/>
      <c r="I686" s="34"/>
      <c r="N686" s="34"/>
    </row>
    <row r="687" spans="1:14" s="35" customFormat="1" ht="15.75" customHeight="1" x14ac:dyDescent="0.35">
      <c r="A687" s="178">
        <f>A686+1</f>
        <v>6</v>
      </c>
      <c r="B687" s="178"/>
      <c r="C687" s="43" t="s">
        <v>170</v>
      </c>
      <c r="D687" s="45">
        <f t="shared" si="85"/>
        <v>365.00723999999997</v>
      </c>
      <c r="E687" s="91">
        <f t="shared" si="86"/>
        <v>50.375520000000002</v>
      </c>
      <c r="F687" s="91">
        <f t="shared" si="87"/>
        <v>579.63601800000004</v>
      </c>
      <c r="G687" s="178"/>
      <c r="H687" s="178"/>
      <c r="I687" s="34"/>
    </row>
    <row r="688" spans="1:14" s="35" customFormat="1" hidden="1" x14ac:dyDescent="0.35">
      <c r="A688" s="179" t="s">
        <v>183</v>
      </c>
      <c r="B688" s="179"/>
      <c r="C688" s="179"/>
      <c r="D688" s="179"/>
      <c r="E688" s="179"/>
      <c r="F688" s="179"/>
      <c r="G688" s="179"/>
      <c r="H688" s="179"/>
      <c r="I688" s="34"/>
      <c r="L688" s="198"/>
      <c r="M688" s="198"/>
      <c r="N688" s="34"/>
    </row>
    <row r="689" spans="1:14" s="35" customFormat="1" hidden="1" x14ac:dyDescent="0.35">
      <c r="A689" s="179" t="s">
        <v>169</v>
      </c>
      <c r="B689" s="179"/>
      <c r="C689" s="179"/>
      <c r="D689" s="179"/>
      <c r="E689" s="179"/>
      <c r="F689" s="179"/>
      <c r="G689" s="179"/>
      <c r="H689" s="179"/>
      <c r="I689" s="34"/>
      <c r="L689" s="198"/>
      <c r="M689" s="198"/>
      <c r="N689" s="34"/>
    </row>
    <row r="690" spans="1:14" s="35" customFormat="1" hidden="1" x14ac:dyDescent="0.35">
      <c r="A690" s="178">
        <v>1</v>
      </c>
      <c r="B690" s="178"/>
      <c r="C690" s="43" t="s">
        <v>170</v>
      </c>
      <c r="D690" s="45">
        <f>(29.71)*10.764</f>
        <v>319.79843999999997</v>
      </c>
      <c r="E690" s="91">
        <v>0</v>
      </c>
      <c r="F690" s="91">
        <f>D690*(($F$364)+1)+(IF(E690&lt;101,E690,IF(E690&lt;201,E690/2,IF(E690&lt;=301,E690/3,E690/4))))</f>
        <v>463.70773799999995</v>
      </c>
      <c r="G690" s="178" t="str">
        <f>A689</f>
        <v>Ground Floor For Residential &amp; Parking</v>
      </c>
      <c r="H690" s="178"/>
      <c r="I690" s="34"/>
      <c r="L690" s="198"/>
      <c r="M690" s="198"/>
      <c r="N690" s="34"/>
    </row>
    <row r="691" spans="1:14" s="35" customFormat="1" hidden="1" x14ac:dyDescent="0.35">
      <c r="A691" s="178">
        <f>A690+1</f>
        <v>2</v>
      </c>
      <c r="B691" s="178"/>
      <c r="C691" s="43" t="s">
        <v>170</v>
      </c>
      <c r="D691" s="45">
        <f>(29.71)*10.764</f>
        <v>319.79843999999997</v>
      </c>
      <c r="E691" s="91">
        <v>0</v>
      </c>
      <c r="F691" s="91">
        <f>D691*(($F$364)+1)+(IF(E691&lt;101,E691,IF(E691&lt;201,E691/2,IF(E691&lt;=301,E691/3,E691/4))))</f>
        <v>463.70773799999995</v>
      </c>
      <c r="G691" s="178" t="str">
        <f>G690</f>
        <v>Ground Floor For Residential &amp; Parking</v>
      </c>
      <c r="H691" s="178"/>
      <c r="I691" s="34"/>
      <c r="L691" s="198"/>
      <c r="M691" s="198"/>
    </row>
    <row r="692" spans="1:14" s="35" customFormat="1" hidden="1" x14ac:dyDescent="0.35">
      <c r="A692" s="178">
        <f>A691+1</f>
        <v>3</v>
      </c>
      <c r="B692" s="178"/>
      <c r="C692" s="43" t="s">
        <v>170</v>
      </c>
      <c r="D692" s="45">
        <f>(29.71)*10.764</f>
        <v>319.79843999999997</v>
      </c>
      <c r="E692" s="91">
        <v>0</v>
      </c>
      <c r="F692" s="91">
        <f>D692*(($F$364)+1)+(IF(E692&lt;101,E692,IF(E692&lt;201,E692/2,IF(E692&lt;=301,E692/3,E692/4))))</f>
        <v>463.70773799999995</v>
      </c>
      <c r="G692" s="178" t="str">
        <f>G691</f>
        <v>Ground Floor For Residential &amp; Parking</v>
      </c>
      <c r="H692" s="178"/>
      <c r="I692" s="34"/>
      <c r="L692" s="198"/>
      <c r="M692" s="198"/>
    </row>
    <row r="693" spans="1:14" s="35" customFormat="1" hidden="1" x14ac:dyDescent="0.35">
      <c r="A693" s="179" t="s">
        <v>171</v>
      </c>
      <c r="B693" s="179"/>
      <c r="C693" s="179"/>
      <c r="D693" s="179"/>
      <c r="E693" s="179"/>
      <c r="F693" s="179"/>
      <c r="G693" s="179"/>
      <c r="H693" s="179"/>
      <c r="I693" s="34"/>
      <c r="N693" s="34"/>
    </row>
    <row r="694" spans="1:14" s="35" customFormat="1" hidden="1" x14ac:dyDescent="0.35">
      <c r="A694" s="178">
        <v>1</v>
      </c>
      <c r="B694" s="178"/>
      <c r="C694" s="43" t="s">
        <v>170</v>
      </c>
      <c r="D694" s="45">
        <f>(29.71+0.75*2.6+2.5*0.9)*10.764</f>
        <v>365.00723999999997</v>
      </c>
      <c r="E694" s="91">
        <f t="shared" ref="E694:E699" si="88">(2.6*1.8)*10.764</f>
        <v>50.375520000000002</v>
      </c>
      <c r="F694" s="91">
        <f t="shared" ref="F694:F699" si="89">D694*(($F$364)+1)+(IF(E694&lt;101,E694,IF(E694&lt;201,E694/2,IF(E694&lt;=301,E694/3,E694/4))))</f>
        <v>579.63601800000004</v>
      </c>
      <c r="G694" s="178" t="str">
        <f>A693</f>
        <v>1st, 3rd, 5th &amp; 7th Floor For Residential</v>
      </c>
      <c r="H694" s="178"/>
      <c r="I694" s="34"/>
      <c r="L694" s="44"/>
      <c r="N694" s="34"/>
    </row>
    <row r="695" spans="1:14" s="35" customFormat="1" hidden="1" x14ac:dyDescent="0.35">
      <c r="A695" s="178">
        <f>A694+1</f>
        <v>2</v>
      </c>
      <c r="B695" s="178"/>
      <c r="C695" s="43" t="s">
        <v>170</v>
      </c>
      <c r="D695" s="45">
        <f t="shared" ref="D695:D706" si="90">(29.71+0.75*2.6+2.5*0.9)*10.764</f>
        <v>365.00723999999997</v>
      </c>
      <c r="E695" s="91">
        <f t="shared" si="88"/>
        <v>50.375520000000002</v>
      </c>
      <c r="F695" s="91">
        <f t="shared" si="89"/>
        <v>579.63601800000004</v>
      </c>
      <c r="G695" s="178" t="str">
        <f>G694</f>
        <v>1st, 3rd, 5th &amp; 7th Floor For Residential</v>
      </c>
      <c r="H695" s="178"/>
      <c r="I695" s="34"/>
      <c r="N695" s="34"/>
    </row>
    <row r="696" spans="1:14" s="35" customFormat="1" hidden="1" x14ac:dyDescent="0.35">
      <c r="A696" s="178">
        <f>A695+1</f>
        <v>3</v>
      </c>
      <c r="B696" s="178"/>
      <c r="C696" s="43" t="s">
        <v>170</v>
      </c>
      <c r="D696" s="45">
        <f t="shared" si="90"/>
        <v>365.00723999999997</v>
      </c>
      <c r="E696" s="91">
        <f t="shared" si="88"/>
        <v>50.375520000000002</v>
      </c>
      <c r="F696" s="91">
        <f t="shared" si="89"/>
        <v>579.63601800000004</v>
      </c>
      <c r="G696" s="178" t="str">
        <f>G695</f>
        <v>1st, 3rd, 5th &amp; 7th Floor For Residential</v>
      </c>
      <c r="H696" s="178"/>
      <c r="I696" s="34"/>
      <c r="N696" s="34"/>
    </row>
    <row r="697" spans="1:14" s="35" customFormat="1" hidden="1" x14ac:dyDescent="0.35">
      <c r="A697" s="178">
        <f>A696+1</f>
        <v>4</v>
      </c>
      <c r="B697" s="178"/>
      <c r="C697" s="43" t="s">
        <v>170</v>
      </c>
      <c r="D697" s="45">
        <f t="shared" si="90"/>
        <v>365.00723999999997</v>
      </c>
      <c r="E697" s="91">
        <f t="shared" si="88"/>
        <v>50.375520000000002</v>
      </c>
      <c r="F697" s="91">
        <f t="shared" si="89"/>
        <v>579.63601800000004</v>
      </c>
      <c r="G697" s="178" t="str">
        <f>G696</f>
        <v>1st, 3rd, 5th &amp; 7th Floor For Residential</v>
      </c>
      <c r="H697" s="178"/>
      <c r="I697" s="34"/>
      <c r="N697" s="34"/>
    </row>
    <row r="698" spans="1:14" s="35" customFormat="1" hidden="1" x14ac:dyDescent="0.35">
      <c r="A698" s="178">
        <f>A697+1</f>
        <v>5</v>
      </c>
      <c r="B698" s="178"/>
      <c r="C698" s="43" t="s">
        <v>170</v>
      </c>
      <c r="D698" s="45">
        <f t="shared" si="90"/>
        <v>365.00723999999997</v>
      </c>
      <c r="E698" s="91">
        <f t="shared" si="88"/>
        <v>50.375520000000002</v>
      </c>
      <c r="F698" s="91">
        <f t="shared" si="89"/>
        <v>579.63601800000004</v>
      </c>
      <c r="G698" s="178" t="str">
        <f>G696</f>
        <v>1st, 3rd, 5th &amp; 7th Floor For Residential</v>
      </c>
      <c r="H698" s="178"/>
      <c r="I698" s="34"/>
      <c r="N698" s="34"/>
    </row>
    <row r="699" spans="1:14" s="35" customFormat="1" ht="15.75" hidden="1" customHeight="1" x14ac:dyDescent="0.35">
      <c r="A699" s="178">
        <f>A698+1</f>
        <v>6</v>
      </c>
      <c r="B699" s="178"/>
      <c r="C699" s="43" t="s">
        <v>170</v>
      </c>
      <c r="D699" s="45">
        <f t="shared" si="90"/>
        <v>365.00723999999997</v>
      </c>
      <c r="E699" s="91">
        <f t="shared" si="88"/>
        <v>50.375520000000002</v>
      </c>
      <c r="F699" s="91">
        <f t="shared" si="89"/>
        <v>579.63601800000004</v>
      </c>
      <c r="G699" s="178" t="str">
        <f>G697</f>
        <v>1st, 3rd, 5th &amp; 7th Floor For Residential</v>
      </c>
      <c r="H699" s="178"/>
      <c r="I699" s="34"/>
    </row>
    <row r="700" spans="1:14" s="35" customFormat="1" hidden="1" x14ac:dyDescent="0.35">
      <c r="A700" s="179" t="s">
        <v>172</v>
      </c>
      <c r="B700" s="179"/>
      <c r="C700" s="179"/>
      <c r="D700" s="179"/>
      <c r="E700" s="179"/>
      <c r="F700" s="179"/>
      <c r="G700" s="179"/>
      <c r="H700" s="179"/>
      <c r="I700" s="34"/>
      <c r="N700" s="34"/>
    </row>
    <row r="701" spans="1:14" s="35" customFormat="1" hidden="1" x14ac:dyDescent="0.35">
      <c r="A701" s="178">
        <v>1</v>
      </c>
      <c r="B701" s="178"/>
      <c r="C701" s="43" t="s">
        <v>170</v>
      </c>
      <c r="D701" s="45">
        <f t="shared" si="90"/>
        <v>365.00723999999997</v>
      </c>
      <c r="E701" s="91">
        <f t="shared" ref="E701:E706" si="91">(2.6*1.8)*10.764</f>
        <v>50.375520000000002</v>
      </c>
      <c r="F701" s="91">
        <f t="shared" ref="F701:F706" si="92">D701*(($F$364)+1)+(IF(E701&lt;101,E701,IF(E701&lt;201,E701/2,IF(E701&lt;=301,E701/3,E701/4))))</f>
        <v>579.63601800000004</v>
      </c>
      <c r="G701" s="178" t="str">
        <f>A700</f>
        <v>2nd, 4th &amp; 6th Floor For Residential</v>
      </c>
      <c r="H701" s="178"/>
      <c r="I701" s="34"/>
      <c r="L701" s="44"/>
      <c r="N701" s="34"/>
    </row>
    <row r="702" spans="1:14" s="35" customFormat="1" hidden="1" x14ac:dyDescent="0.35">
      <c r="A702" s="178">
        <f>A701+1</f>
        <v>2</v>
      </c>
      <c r="B702" s="178"/>
      <c r="C702" s="43" t="s">
        <v>170</v>
      </c>
      <c r="D702" s="45">
        <f t="shared" si="90"/>
        <v>365.00723999999997</v>
      </c>
      <c r="E702" s="91">
        <f t="shared" si="91"/>
        <v>50.375520000000002</v>
      </c>
      <c r="F702" s="91">
        <f t="shared" si="92"/>
        <v>579.63601800000004</v>
      </c>
      <c r="G702" s="178" t="str">
        <f>G701</f>
        <v>2nd, 4th &amp; 6th Floor For Residential</v>
      </c>
      <c r="H702" s="178"/>
      <c r="I702" s="34"/>
      <c r="N702" s="34"/>
    </row>
    <row r="703" spans="1:14" s="35" customFormat="1" hidden="1" x14ac:dyDescent="0.35">
      <c r="A703" s="178">
        <f>A702+1</f>
        <v>3</v>
      </c>
      <c r="B703" s="178"/>
      <c r="C703" s="43" t="s">
        <v>170</v>
      </c>
      <c r="D703" s="45">
        <f t="shared" si="90"/>
        <v>365.00723999999997</v>
      </c>
      <c r="E703" s="91">
        <f t="shared" si="91"/>
        <v>50.375520000000002</v>
      </c>
      <c r="F703" s="91">
        <f t="shared" si="92"/>
        <v>579.63601800000004</v>
      </c>
      <c r="G703" s="178" t="str">
        <f>G702</f>
        <v>2nd, 4th &amp; 6th Floor For Residential</v>
      </c>
      <c r="H703" s="178"/>
      <c r="I703" s="34"/>
      <c r="N703" s="34"/>
    </row>
    <row r="704" spans="1:14" s="35" customFormat="1" hidden="1" x14ac:dyDescent="0.35">
      <c r="A704" s="178">
        <f>A703+1</f>
        <v>4</v>
      </c>
      <c r="B704" s="178"/>
      <c r="C704" s="43" t="s">
        <v>170</v>
      </c>
      <c r="D704" s="45">
        <f t="shared" si="90"/>
        <v>365.00723999999997</v>
      </c>
      <c r="E704" s="91">
        <f t="shared" si="91"/>
        <v>50.375520000000002</v>
      </c>
      <c r="F704" s="91">
        <f t="shared" si="92"/>
        <v>579.63601800000004</v>
      </c>
      <c r="G704" s="178" t="str">
        <f>G703</f>
        <v>2nd, 4th &amp; 6th Floor For Residential</v>
      </c>
      <c r="H704" s="178"/>
      <c r="I704" s="34"/>
      <c r="N704" s="34"/>
    </row>
    <row r="705" spans="1:14" s="35" customFormat="1" hidden="1" x14ac:dyDescent="0.35">
      <c r="A705" s="178">
        <f>A704+1</f>
        <v>5</v>
      </c>
      <c r="B705" s="178"/>
      <c r="C705" s="43" t="s">
        <v>170</v>
      </c>
      <c r="D705" s="45">
        <f t="shared" si="90"/>
        <v>365.00723999999997</v>
      </c>
      <c r="E705" s="91">
        <f t="shared" si="91"/>
        <v>50.375520000000002</v>
      </c>
      <c r="F705" s="91">
        <f t="shared" si="92"/>
        <v>579.63601800000004</v>
      </c>
      <c r="G705" s="178" t="str">
        <f>G703</f>
        <v>2nd, 4th &amp; 6th Floor For Residential</v>
      </c>
      <c r="H705" s="178"/>
      <c r="I705" s="34"/>
      <c r="N705" s="34"/>
    </row>
    <row r="706" spans="1:14" s="35" customFormat="1" ht="15.75" hidden="1" customHeight="1" x14ac:dyDescent="0.35">
      <c r="A706" s="178">
        <f>A705+1</f>
        <v>6</v>
      </c>
      <c r="B706" s="178"/>
      <c r="C706" s="43" t="s">
        <v>170</v>
      </c>
      <c r="D706" s="45">
        <f t="shared" si="90"/>
        <v>365.00723999999997</v>
      </c>
      <c r="E706" s="91">
        <f t="shared" si="91"/>
        <v>50.375520000000002</v>
      </c>
      <c r="F706" s="91">
        <f t="shared" si="92"/>
        <v>579.63601800000004</v>
      </c>
      <c r="G706" s="178" t="str">
        <f>G704</f>
        <v>2nd, 4th &amp; 6th Floor For Residential</v>
      </c>
      <c r="H706" s="178"/>
      <c r="I706" s="34"/>
    </row>
    <row r="707" spans="1:14" s="35" customFormat="1" hidden="1" x14ac:dyDescent="0.35">
      <c r="A707" s="179" t="s">
        <v>184</v>
      </c>
      <c r="B707" s="179"/>
      <c r="C707" s="179"/>
      <c r="D707" s="179"/>
      <c r="E707" s="179"/>
      <c r="F707" s="179"/>
      <c r="G707" s="179"/>
      <c r="H707" s="179"/>
      <c r="I707" s="34"/>
      <c r="L707" s="198"/>
      <c r="M707" s="198"/>
      <c r="N707" s="34"/>
    </row>
    <row r="708" spans="1:14" s="35" customFormat="1" hidden="1" x14ac:dyDescent="0.35">
      <c r="A708" s="179" t="s">
        <v>169</v>
      </c>
      <c r="B708" s="179"/>
      <c r="C708" s="179"/>
      <c r="D708" s="179"/>
      <c r="E708" s="179"/>
      <c r="F708" s="179"/>
      <c r="G708" s="179"/>
      <c r="H708" s="179"/>
      <c r="I708" s="34"/>
      <c r="L708" s="198"/>
      <c r="M708" s="198"/>
      <c r="N708" s="34"/>
    </row>
    <row r="709" spans="1:14" s="35" customFormat="1" hidden="1" x14ac:dyDescent="0.35">
      <c r="A709" s="178">
        <v>1</v>
      </c>
      <c r="B709" s="178"/>
      <c r="C709" s="43" t="s">
        <v>170</v>
      </c>
      <c r="D709" s="45">
        <f>(29.71)*10.764</f>
        <v>319.79843999999997</v>
      </c>
      <c r="E709" s="91">
        <v>0</v>
      </c>
      <c r="F709" s="91">
        <f>D709*(($F$364)+1)+(IF(E709&lt;101,E709,IF(E709&lt;201,E709/2,IF(E709&lt;=301,E709/3,E709/4))))</f>
        <v>463.70773799999995</v>
      </c>
      <c r="G709" s="178" t="str">
        <f>A708</f>
        <v>Ground Floor For Residential &amp; Parking</v>
      </c>
      <c r="H709" s="178"/>
      <c r="I709" s="34"/>
      <c r="L709" s="198"/>
      <c r="M709" s="198"/>
      <c r="N709" s="34"/>
    </row>
    <row r="710" spans="1:14" s="35" customFormat="1" hidden="1" x14ac:dyDescent="0.35">
      <c r="A710" s="178">
        <f>A709+1</f>
        <v>2</v>
      </c>
      <c r="B710" s="178"/>
      <c r="C710" s="43" t="s">
        <v>170</v>
      </c>
      <c r="D710" s="45">
        <f>(29.71)*10.764</f>
        <v>319.79843999999997</v>
      </c>
      <c r="E710" s="91">
        <v>0</v>
      </c>
      <c r="F710" s="91">
        <f>D710*(($F$364)+1)+(IF(E710&lt;101,E710,IF(E710&lt;201,E710/2,IF(E710&lt;=301,E710/3,E710/4))))</f>
        <v>463.70773799999995</v>
      </c>
      <c r="G710" s="178" t="str">
        <f>G709</f>
        <v>Ground Floor For Residential &amp; Parking</v>
      </c>
      <c r="H710" s="178"/>
      <c r="I710" s="34"/>
      <c r="L710" s="198"/>
      <c r="M710" s="198"/>
    </row>
    <row r="711" spans="1:14" s="35" customFormat="1" hidden="1" x14ac:dyDescent="0.35">
      <c r="A711" s="178">
        <f>A710+1</f>
        <v>3</v>
      </c>
      <c r="B711" s="178"/>
      <c r="C711" s="43" t="s">
        <v>170</v>
      </c>
      <c r="D711" s="45">
        <f>(29.71)*10.764</f>
        <v>319.79843999999997</v>
      </c>
      <c r="E711" s="91">
        <v>0</v>
      </c>
      <c r="F711" s="91">
        <f>D711*(($F$364)+1)+(IF(E711&lt;101,E711,IF(E711&lt;201,E711/2,IF(E711&lt;=301,E711/3,E711/4))))</f>
        <v>463.70773799999995</v>
      </c>
      <c r="G711" s="178" t="str">
        <f>G710</f>
        <v>Ground Floor For Residential &amp; Parking</v>
      </c>
      <c r="H711" s="178"/>
      <c r="I711" s="34"/>
      <c r="L711" s="198"/>
      <c r="M711" s="198"/>
    </row>
    <row r="712" spans="1:14" s="35" customFormat="1" hidden="1" x14ac:dyDescent="0.35">
      <c r="A712" s="179" t="s">
        <v>171</v>
      </c>
      <c r="B712" s="179"/>
      <c r="C712" s="179"/>
      <c r="D712" s="179"/>
      <c r="E712" s="179"/>
      <c r="F712" s="179"/>
      <c r="G712" s="179"/>
      <c r="H712" s="179"/>
      <c r="I712" s="34"/>
      <c r="N712" s="34"/>
    </row>
    <row r="713" spans="1:14" s="35" customFormat="1" hidden="1" x14ac:dyDescent="0.35">
      <c r="A713" s="178">
        <v>1</v>
      </c>
      <c r="B713" s="178"/>
      <c r="C713" s="43" t="s">
        <v>170</v>
      </c>
      <c r="D713" s="45">
        <f>(29.71+0.75*2.6+2.5*0.9)*10.764</f>
        <v>365.00723999999997</v>
      </c>
      <c r="E713" s="91">
        <f t="shared" ref="E713:E718" si="93">(2.6*1.8)*10.764</f>
        <v>50.375520000000002</v>
      </c>
      <c r="F713" s="91">
        <f t="shared" ref="F713:F718" si="94">D713*(($F$364)+1)+(IF(E713&lt;101,E713,IF(E713&lt;201,E713/2,IF(E713&lt;=301,E713/3,E713/4))))</f>
        <v>579.63601800000004</v>
      </c>
      <c r="G713" s="178" t="str">
        <f>A712</f>
        <v>1st, 3rd, 5th &amp; 7th Floor For Residential</v>
      </c>
      <c r="H713" s="178"/>
      <c r="I713" s="34"/>
      <c r="L713" s="44"/>
      <c r="N713" s="34"/>
    </row>
    <row r="714" spans="1:14" s="35" customFormat="1" hidden="1" x14ac:dyDescent="0.35">
      <c r="A714" s="178">
        <f>A713+1</f>
        <v>2</v>
      </c>
      <c r="B714" s="178"/>
      <c r="C714" s="43" t="s">
        <v>170</v>
      </c>
      <c r="D714" s="45">
        <f t="shared" ref="D714:D725" si="95">(29.71+0.75*2.6+2.5*0.9)*10.764</f>
        <v>365.00723999999997</v>
      </c>
      <c r="E714" s="91">
        <f t="shared" si="93"/>
        <v>50.375520000000002</v>
      </c>
      <c r="F714" s="91">
        <f t="shared" si="94"/>
        <v>579.63601800000004</v>
      </c>
      <c r="G714" s="178" t="str">
        <f>G713</f>
        <v>1st, 3rd, 5th &amp; 7th Floor For Residential</v>
      </c>
      <c r="H714" s="178"/>
      <c r="I714" s="34"/>
      <c r="N714" s="34"/>
    </row>
    <row r="715" spans="1:14" s="35" customFormat="1" hidden="1" x14ac:dyDescent="0.35">
      <c r="A715" s="178">
        <f>A714+1</f>
        <v>3</v>
      </c>
      <c r="B715" s="178"/>
      <c r="C715" s="43" t="s">
        <v>170</v>
      </c>
      <c r="D715" s="45">
        <f t="shared" si="95"/>
        <v>365.00723999999997</v>
      </c>
      <c r="E715" s="91">
        <f t="shared" si="93"/>
        <v>50.375520000000002</v>
      </c>
      <c r="F715" s="91">
        <f t="shared" si="94"/>
        <v>579.63601800000004</v>
      </c>
      <c r="G715" s="178" t="str">
        <f>G714</f>
        <v>1st, 3rd, 5th &amp; 7th Floor For Residential</v>
      </c>
      <c r="H715" s="178"/>
      <c r="I715" s="34"/>
      <c r="N715" s="34"/>
    </row>
    <row r="716" spans="1:14" s="35" customFormat="1" hidden="1" x14ac:dyDescent="0.35">
      <c r="A716" s="178">
        <f>A715+1</f>
        <v>4</v>
      </c>
      <c r="B716" s="178"/>
      <c r="C716" s="43" t="s">
        <v>170</v>
      </c>
      <c r="D716" s="45">
        <f t="shared" si="95"/>
        <v>365.00723999999997</v>
      </c>
      <c r="E716" s="91">
        <f t="shared" si="93"/>
        <v>50.375520000000002</v>
      </c>
      <c r="F716" s="91">
        <f t="shared" si="94"/>
        <v>579.63601800000004</v>
      </c>
      <c r="G716" s="178" t="str">
        <f>G715</f>
        <v>1st, 3rd, 5th &amp; 7th Floor For Residential</v>
      </c>
      <c r="H716" s="178"/>
      <c r="I716" s="34"/>
      <c r="N716" s="34"/>
    </row>
    <row r="717" spans="1:14" s="35" customFormat="1" hidden="1" x14ac:dyDescent="0.35">
      <c r="A717" s="178">
        <f>A716+1</f>
        <v>5</v>
      </c>
      <c r="B717" s="178"/>
      <c r="C717" s="43" t="s">
        <v>170</v>
      </c>
      <c r="D717" s="45">
        <f t="shared" si="95"/>
        <v>365.00723999999997</v>
      </c>
      <c r="E717" s="91">
        <f t="shared" si="93"/>
        <v>50.375520000000002</v>
      </c>
      <c r="F717" s="91">
        <f t="shared" si="94"/>
        <v>579.63601800000004</v>
      </c>
      <c r="G717" s="178" t="str">
        <f>G715</f>
        <v>1st, 3rd, 5th &amp; 7th Floor For Residential</v>
      </c>
      <c r="H717" s="178"/>
      <c r="I717" s="34"/>
      <c r="N717" s="34"/>
    </row>
    <row r="718" spans="1:14" s="35" customFormat="1" ht="15.75" hidden="1" customHeight="1" x14ac:dyDescent="0.35">
      <c r="A718" s="178">
        <f>A717+1</f>
        <v>6</v>
      </c>
      <c r="B718" s="178"/>
      <c r="C718" s="43" t="s">
        <v>170</v>
      </c>
      <c r="D718" s="45">
        <f t="shared" si="95"/>
        <v>365.00723999999997</v>
      </c>
      <c r="E718" s="91">
        <f t="shared" si="93"/>
        <v>50.375520000000002</v>
      </c>
      <c r="F718" s="91">
        <f t="shared" si="94"/>
        <v>579.63601800000004</v>
      </c>
      <c r="G718" s="178" t="str">
        <f>G716</f>
        <v>1st, 3rd, 5th &amp; 7th Floor For Residential</v>
      </c>
      <c r="H718" s="178"/>
      <c r="I718" s="34"/>
    </row>
    <row r="719" spans="1:14" s="35" customFormat="1" hidden="1" x14ac:dyDescent="0.35">
      <c r="A719" s="179" t="s">
        <v>172</v>
      </c>
      <c r="B719" s="179"/>
      <c r="C719" s="179"/>
      <c r="D719" s="179"/>
      <c r="E719" s="179"/>
      <c r="F719" s="179"/>
      <c r="G719" s="179"/>
      <c r="H719" s="179"/>
      <c r="I719" s="34"/>
      <c r="N719" s="34"/>
    </row>
    <row r="720" spans="1:14" s="35" customFormat="1" hidden="1" x14ac:dyDescent="0.35">
      <c r="A720" s="178">
        <v>1</v>
      </c>
      <c r="B720" s="178"/>
      <c r="C720" s="43" t="s">
        <v>170</v>
      </c>
      <c r="D720" s="45">
        <f t="shared" si="95"/>
        <v>365.00723999999997</v>
      </c>
      <c r="E720" s="91">
        <f t="shared" ref="E720:E725" si="96">(2.6*1.8)*10.764</f>
        <v>50.375520000000002</v>
      </c>
      <c r="F720" s="91">
        <f t="shared" ref="F720:F725" si="97">D720*(($F$364)+1)+(IF(E720&lt;101,E720,IF(E720&lt;201,E720/2,IF(E720&lt;=301,E720/3,E720/4))))</f>
        <v>579.63601800000004</v>
      </c>
      <c r="G720" s="178" t="str">
        <f>A719</f>
        <v>2nd, 4th &amp; 6th Floor For Residential</v>
      </c>
      <c r="H720" s="178"/>
      <c r="I720" s="34"/>
      <c r="L720" s="44"/>
      <c r="N720" s="34"/>
    </row>
    <row r="721" spans="1:14" s="35" customFormat="1" hidden="1" x14ac:dyDescent="0.35">
      <c r="A721" s="178">
        <f>A720+1</f>
        <v>2</v>
      </c>
      <c r="B721" s="178"/>
      <c r="C721" s="43" t="s">
        <v>170</v>
      </c>
      <c r="D721" s="45">
        <f t="shared" si="95"/>
        <v>365.00723999999997</v>
      </c>
      <c r="E721" s="91">
        <f t="shared" si="96"/>
        <v>50.375520000000002</v>
      </c>
      <c r="F721" s="91">
        <f t="shared" si="97"/>
        <v>579.63601800000004</v>
      </c>
      <c r="G721" s="178" t="str">
        <f>G720</f>
        <v>2nd, 4th &amp; 6th Floor For Residential</v>
      </c>
      <c r="H721" s="178"/>
      <c r="I721" s="34"/>
      <c r="N721" s="34"/>
    </row>
    <row r="722" spans="1:14" s="35" customFormat="1" hidden="1" x14ac:dyDescent="0.35">
      <c r="A722" s="178">
        <f>A721+1</f>
        <v>3</v>
      </c>
      <c r="B722" s="178"/>
      <c r="C722" s="43" t="s">
        <v>170</v>
      </c>
      <c r="D722" s="45">
        <f t="shared" si="95"/>
        <v>365.00723999999997</v>
      </c>
      <c r="E722" s="91">
        <f t="shared" si="96"/>
        <v>50.375520000000002</v>
      </c>
      <c r="F722" s="91">
        <f t="shared" si="97"/>
        <v>579.63601800000004</v>
      </c>
      <c r="G722" s="178" t="str">
        <f>G721</f>
        <v>2nd, 4th &amp; 6th Floor For Residential</v>
      </c>
      <c r="H722" s="178"/>
      <c r="I722" s="34"/>
      <c r="N722" s="34"/>
    </row>
    <row r="723" spans="1:14" s="35" customFormat="1" hidden="1" x14ac:dyDescent="0.35">
      <c r="A723" s="178">
        <f>A722+1</f>
        <v>4</v>
      </c>
      <c r="B723" s="178"/>
      <c r="C723" s="43" t="s">
        <v>170</v>
      </c>
      <c r="D723" s="45">
        <f t="shared" si="95"/>
        <v>365.00723999999997</v>
      </c>
      <c r="E723" s="91">
        <f t="shared" si="96"/>
        <v>50.375520000000002</v>
      </c>
      <c r="F723" s="91">
        <f t="shared" si="97"/>
        <v>579.63601800000004</v>
      </c>
      <c r="G723" s="178" t="str">
        <f>G722</f>
        <v>2nd, 4th &amp; 6th Floor For Residential</v>
      </c>
      <c r="H723" s="178"/>
      <c r="I723" s="34"/>
      <c r="N723" s="34"/>
    </row>
    <row r="724" spans="1:14" s="35" customFormat="1" hidden="1" x14ac:dyDescent="0.35">
      <c r="A724" s="178">
        <f>A723+1</f>
        <v>5</v>
      </c>
      <c r="B724" s="178"/>
      <c r="C724" s="43" t="s">
        <v>170</v>
      </c>
      <c r="D724" s="45">
        <f t="shared" si="95"/>
        <v>365.00723999999997</v>
      </c>
      <c r="E724" s="91">
        <f t="shared" si="96"/>
        <v>50.375520000000002</v>
      </c>
      <c r="F724" s="91">
        <f t="shared" si="97"/>
        <v>579.63601800000004</v>
      </c>
      <c r="G724" s="178" t="str">
        <f>G722</f>
        <v>2nd, 4th &amp; 6th Floor For Residential</v>
      </c>
      <c r="H724" s="178"/>
      <c r="I724" s="34"/>
      <c r="N724" s="34"/>
    </row>
    <row r="725" spans="1:14" s="35" customFormat="1" ht="15.75" hidden="1" customHeight="1" x14ac:dyDescent="0.35">
      <c r="A725" s="178">
        <f>A724+1</f>
        <v>6</v>
      </c>
      <c r="B725" s="178"/>
      <c r="C725" s="43" t="s">
        <v>170</v>
      </c>
      <c r="D725" s="45">
        <f t="shared" si="95"/>
        <v>365.00723999999997</v>
      </c>
      <c r="E725" s="91">
        <f t="shared" si="96"/>
        <v>50.375520000000002</v>
      </c>
      <c r="F725" s="91">
        <f t="shared" si="97"/>
        <v>579.63601800000004</v>
      </c>
      <c r="G725" s="178" t="str">
        <f>G723</f>
        <v>2nd, 4th &amp; 6th Floor For Residential</v>
      </c>
      <c r="H725" s="178"/>
      <c r="I725" s="34"/>
    </row>
    <row r="726" spans="1:14" s="35" customFormat="1" hidden="1" x14ac:dyDescent="0.35">
      <c r="A726" s="179" t="s">
        <v>185</v>
      </c>
      <c r="B726" s="179"/>
      <c r="C726" s="179"/>
      <c r="D726" s="179"/>
      <c r="E726" s="179"/>
      <c r="F726" s="179"/>
      <c r="G726" s="179"/>
      <c r="H726" s="179"/>
      <c r="I726" s="34"/>
      <c r="L726" s="198"/>
      <c r="M726" s="198"/>
      <c r="N726" s="34"/>
    </row>
    <row r="727" spans="1:14" s="35" customFormat="1" hidden="1" x14ac:dyDescent="0.35">
      <c r="A727" s="179" t="s">
        <v>169</v>
      </c>
      <c r="B727" s="179"/>
      <c r="C727" s="179"/>
      <c r="D727" s="179"/>
      <c r="E727" s="179"/>
      <c r="F727" s="179"/>
      <c r="G727" s="179"/>
      <c r="H727" s="179"/>
      <c r="I727" s="34"/>
      <c r="L727" s="198"/>
      <c r="M727" s="198"/>
      <c r="N727" s="34"/>
    </row>
    <row r="728" spans="1:14" s="35" customFormat="1" hidden="1" x14ac:dyDescent="0.35">
      <c r="A728" s="178">
        <v>1</v>
      </c>
      <c r="B728" s="178"/>
      <c r="C728" s="43" t="s">
        <v>170</v>
      </c>
      <c r="D728" s="45">
        <f>(29.71)*10.764</f>
        <v>319.79843999999997</v>
      </c>
      <c r="E728" s="91">
        <v>0</v>
      </c>
      <c r="F728" s="91">
        <f>D728*(($F$364)+1)+(IF(E728&lt;101,E728,IF(E728&lt;201,E728/2,IF(E728&lt;=301,E728/3,E728/4))))</f>
        <v>463.70773799999995</v>
      </c>
      <c r="G728" s="178" t="str">
        <f>A727</f>
        <v>Ground Floor For Residential &amp; Parking</v>
      </c>
      <c r="H728" s="178"/>
      <c r="I728" s="34"/>
      <c r="L728" s="198"/>
      <c r="M728" s="198"/>
      <c r="N728" s="34"/>
    </row>
    <row r="729" spans="1:14" s="35" customFormat="1" hidden="1" x14ac:dyDescent="0.35">
      <c r="A729" s="178">
        <f>A728+1</f>
        <v>2</v>
      </c>
      <c r="B729" s="178"/>
      <c r="C729" s="43" t="s">
        <v>170</v>
      </c>
      <c r="D729" s="45">
        <f>(29.71)*10.764</f>
        <v>319.79843999999997</v>
      </c>
      <c r="E729" s="91">
        <v>0</v>
      </c>
      <c r="F729" s="91">
        <f>D729*(($F$364)+1)+(IF(E729&lt;101,E729,IF(E729&lt;201,E729/2,IF(E729&lt;=301,E729/3,E729/4))))</f>
        <v>463.70773799999995</v>
      </c>
      <c r="G729" s="178" t="str">
        <f>G728</f>
        <v>Ground Floor For Residential &amp; Parking</v>
      </c>
      <c r="H729" s="178"/>
      <c r="I729" s="34"/>
      <c r="L729" s="198"/>
      <c r="M729" s="198"/>
    </row>
    <row r="730" spans="1:14" s="35" customFormat="1" hidden="1" x14ac:dyDescent="0.35">
      <c r="A730" s="178">
        <f>A729+1</f>
        <v>3</v>
      </c>
      <c r="B730" s="178"/>
      <c r="C730" s="43" t="s">
        <v>170</v>
      </c>
      <c r="D730" s="45">
        <f>(29.71)*10.764</f>
        <v>319.79843999999997</v>
      </c>
      <c r="E730" s="91">
        <v>0</v>
      </c>
      <c r="F730" s="91">
        <f>D730*(($F$364)+1)+(IF(E730&lt;101,E730,IF(E730&lt;201,E730/2,IF(E730&lt;=301,E730/3,E730/4))))</f>
        <v>463.70773799999995</v>
      </c>
      <c r="G730" s="178" t="str">
        <f>G729</f>
        <v>Ground Floor For Residential &amp; Parking</v>
      </c>
      <c r="H730" s="178"/>
      <c r="I730" s="34"/>
      <c r="L730" s="198"/>
      <c r="M730" s="198"/>
    </row>
    <row r="731" spans="1:14" s="35" customFormat="1" hidden="1" x14ac:dyDescent="0.35">
      <c r="A731" s="179" t="s">
        <v>171</v>
      </c>
      <c r="B731" s="179"/>
      <c r="C731" s="179"/>
      <c r="D731" s="179"/>
      <c r="E731" s="179"/>
      <c r="F731" s="179"/>
      <c r="G731" s="179"/>
      <c r="H731" s="179"/>
      <c r="I731" s="34"/>
      <c r="N731" s="34"/>
    </row>
    <row r="732" spans="1:14" s="35" customFormat="1" hidden="1" x14ac:dyDescent="0.35">
      <c r="A732" s="178">
        <v>1</v>
      </c>
      <c r="B732" s="178"/>
      <c r="C732" s="43" t="s">
        <v>170</v>
      </c>
      <c r="D732" s="45">
        <f>(29.71+0.75*2.6+2.5*0.9)*10.764</f>
        <v>365.00723999999997</v>
      </c>
      <c r="E732" s="91">
        <f t="shared" ref="E732:E737" si="98">(2.6*1.8)*10.764</f>
        <v>50.375520000000002</v>
      </c>
      <c r="F732" s="91">
        <f t="shared" ref="F732:F737" si="99">D732*(($F$364)+1)+(IF(E732&lt;101,E732,IF(E732&lt;201,E732/2,IF(E732&lt;=301,E732/3,E732/4))))</f>
        <v>579.63601800000004</v>
      </c>
      <c r="G732" s="178" t="str">
        <f>A731</f>
        <v>1st, 3rd, 5th &amp; 7th Floor For Residential</v>
      </c>
      <c r="H732" s="178"/>
      <c r="I732" s="34"/>
      <c r="L732" s="44"/>
      <c r="N732" s="34"/>
    </row>
    <row r="733" spans="1:14" s="35" customFormat="1" hidden="1" x14ac:dyDescent="0.35">
      <c r="A733" s="178">
        <f>A732+1</f>
        <v>2</v>
      </c>
      <c r="B733" s="178"/>
      <c r="C733" s="43" t="s">
        <v>170</v>
      </c>
      <c r="D733" s="45">
        <f t="shared" ref="D733:D744" si="100">(29.71+0.75*2.6+2.5*0.9)*10.764</f>
        <v>365.00723999999997</v>
      </c>
      <c r="E733" s="91">
        <f t="shared" si="98"/>
        <v>50.375520000000002</v>
      </c>
      <c r="F733" s="91">
        <f t="shared" si="99"/>
        <v>579.63601800000004</v>
      </c>
      <c r="G733" s="178" t="str">
        <f>G732</f>
        <v>1st, 3rd, 5th &amp; 7th Floor For Residential</v>
      </c>
      <c r="H733" s="178"/>
      <c r="I733" s="34"/>
      <c r="N733" s="34"/>
    </row>
    <row r="734" spans="1:14" s="35" customFormat="1" hidden="1" x14ac:dyDescent="0.35">
      <c r="A734" s="178">
        <f>A733+1</f>
        <v>3</v>
      </c>
      <c r="B734" s="178"/>
      <c r="C734" s="43" t="s">
        <v>170</v>
      </c>
      <c r="D734" s="45">
        <f t="shared" si="100"/>
        <v>365.00723999999997</v>
      </c>
      <c r="E734" s="91">
        <f t="shared" si="98"/>
        <v>50.375520000000002</v>
      </c>
      <c r="F734" s="91">
        <f t="shared" si="99"/>
        <v>579.63601800000004</v>
      </c>
      <c r="G734" s="178" t="str">
        <f>G733</f>
        <v>1st, 3rd, 5th &amp; 7th Floor For Residential</v>
      </c>
      <c r="H734" s="178"/>
      <c r="I734" s="34"/>
      <c r="N734" s="34"/>
    </row>
    <row r="735" spans="1:14" s="35" customFormat="1" hidden="1" x14ac:dyDescent="0.35">
      <c r="A735" s="178">
        <f>A734+1</f>
        <v>4</v>
      </c>
      <c r="B735" s="178"/>
      <c r="C735" s="43" t="s">
        <v>170</v>
      </c>
      <c r="D735" s="45">
        <f t="shared" si="100"/>
        <v>365.00723999999997</v>
      </c>
      <c r="E735" s="91">
        <f t="shared" si="98"/>
        <v>50.375520000000002</v>
      </c>
      <c r="F735" s="91">
        <f t="shared" si="99"/>
        <v>579.63601800000004</v>
      </c>
      <c r="G735" s="178" t="str">
        <f>G734</f>
        <v>1st, 3rd, 5th &amp; 7th Floor For Residential</v>
      </c>
      <c r="H735" s="178"/>
      <c r="I735" s="34"/>
      <c r="N735" s="34"/>
    </row>
    <row r="736" spans="1:14" s="35" customFormat="1" hidden="1" x14ac:dyDescent="0.35">
      <c r="A736" s="178">
        <f>A735+1</f>
        <v>5</v>
      </c>
      <c r="B736" s="178"/>
      <c r="C736" s="43" t="s">
        <v>170</v>
      </c>
      <c r="D736" s="45">
        <f t="shared" si="100"/>
        <v>365.00723999999997</v>
      </c>
      <c r="E736" s="91">
        <f t="shared" si="98"/>
        <v>50.375520000000002</v>
      </c>
      <c r="F736" s="91">
        <f t="shared" si="99"/>
        <v>579.63601800000004</v>
      </c>
      <c r="G736" s="178" t="str">
        <f>G734</f>
        <v>1st, 3rd, 5th &amp; 7th Floor For Residential</v>
      </c>
      <c r="H736" s="178"/>
      <c r="I736" s="34"/>
      <c r="N736" s="34"/>
    </row>
    <row r="737" spans="1:14" s="35" customFormat="1" ht="15.75" hidden="1" customHeight="1" x14ac:dyDescent="0.35">
      <c r="A737" s="178">
        <f>A736+1</f>
        <v>6</v>
      </c>
      <c r="B737" s="178"/>
      <c r="C737" s="43" t="s">
        <v>170</v>
      </c>
      <c r="D737" s="45">
        <f t="shared" si="100"/>
        <v>365.00723999999997</v>
      </c>
      <c r="E737" s="91">
        <f t="shared" si="98"/>
        <v>50.375520000000002</v>
      </c>
      <c r="F737" s="91">
        <f t="shared" si="99"/>
        <v>579.63601800000004</v>
      </c>
      <c r="G737" s="178" t="str">
        <f>G735</f>
        <v>1st, 3rd, 5th &amp; 7th Floor For Residential</v>
      </c>
      <c r="H737" s="178"/>
      <c r="I737" s="34"/>
    </row>
    <row r="738" spans="1:14" s="35" customFormat="1" hidden="1" x14ac:dyDescent="0.35">
      <c r="A738" s="179" t="s">
        <v>172</v>
      </c>
      <c r="B738" s="179"/>
      <c r="C738" s="179"/>
      <c r="D738" s="179"/>
      <c r="E738" s="179"/>
      <c r="F738" s="179"/>
      <c r="G738" s="179"/>
      <c r="H738" s="179"/>
      <c r="I738" s="34"/>
      <c r="N738" s="34"/>
    </row>
    <row r="739" spans="1:14" s="35" customFormat="1" hidden="1" x14ac:dyDescent="0.35">
      <c r="A739" s="178">
        <v>1</v>
      </c>
      <c r="B739" s="178"/>
      <c r="C739" s="43" t="s">
        <v>170</v>
      </c>
      <c r="D739" s="45">
        <f t="shared" si="100"/>
        <v>365.00723999999997</v>
      </c>
      <c r="E739" s="91">
        <f t="shared" ref="E739:E744" si="101">(2.6*1.8)*10.764</f>
        <v>50.375520000000002</v>
      </c>
      <c r="F739" s="91">
        <f t="shared" ref="F739:F744" si="102">D739*(($F$364)+1)+(IF(E739&lt;101,E739,IF(E739&lt;201,E739/2,IF(E739&lt;=301,E739/3,E739/4))))</f>
        <v>579.63601800000004</v>
      </c>
      <c r="G739" s="178" t="str">
        <f>A738</f>
        <v>2nd, 4th &amp; 6th Floor For Residential</v>
      </c>
      <c r="H739" s="178"/>
      <c r="I739" s="34"/>
      <c r="L739" s="44"/>
      <c r="N739" s="34"/>
    </row>
    <row r="740" spans="1:14" s="35" customFormat="1" hidden="1" x14ac:dyDescent="0.35">
      <c r="A740" s="178">
        <f>A739+1</f>
        <v>2</v>
      </c>
      <c r="B740" s="178"/>
      <c r="C740" s="43" t="s">
        <v>170</v>
      </c>
      <c r="D740" s="45">
        <f t="shared" si="100"/>
        <v>365.00723999999997</v>
      </c>
      <c r="E740" s="91">
        <f t="shared" si="101"/>
        <v>50.375520000000002</v>
      </c>
      <c r="F740" s="91">
        <f t="shared" si="102"/>
        <v>579.63601800000004</v>
      </c>
      <c r="G740" s="178" t="str">
        <f>G739</f>
        <v>2nd, 4th &amp; 6th Floor For Residential</v>
      </c>
      <c r="H740" s="178"/>
      <c r="I740" s="34"/>
      <c r="N740" s="34"/>
    </row>
    <row r="741" spans="1:14" s="35" customFormat="1" hidden="1" x14ac:dyDescent="0.35">
      <c r="A741" s="178">
        <f>A740+1</f>
        <v>3</v>
      </c>
      <c r="B741" s="178"/>
      <c r="C741" s="43" t="s">
        <v>170</v>
      </c>
      <c r="D741" s="45">
        <f t="shared" si="100"/>
        <v>365.00723999999997</v>
      </c>
      <c r="E741" s="91">
        <f t="shared" si="101"/>
        <v>50.375520000000002</v>
      </c>
      <c r="F741" s="91">
        <f t="shared" si="102"/>
        <v>579.63601800000004</v>
      </c>
      <c r="G741" s="178" t="str">
        <f>G740</f>
        <v>2nd, 4th &amp; 6th Floor For Residential</v>
      </c>
      <c r="H741" s="178"/>
      <c r="I741" s="34"/>
      <c r="N741" s="34"/>
    </row>
    <row r="742" spans="1:14" s="35" customFormat="1" hidden="1" x14ac:dyDescent="0.35">
      <c r="A742" s="178">
        <f>A741+1</f>
        <v>4</v>
      </c>
      <c r="B742" s="178"/>
      <c r="C742" s="43" t="s">
        <v>170</v>
      </c>
      <c r="D742" s="45">
        <f t="shared" si="100"/>
        <v>365.00723999999997</v>
      </c>
      <c r="E742" s="91">
        <f t="shared" si="101"/>
        <v>50.375520000000002</v>
      </c>
      <c r="F742" s="91">
        <f t="shared" si="102"/>
        <v>579.63601800000004</v>
      </c>
      <c r="G742" s="178" t="str">
        <f>G741</f>
        <v>2nd, 4th &amp; 6th Floor For Residential</v>
      </c>
      <c r="H742" s="178"/>
      <c r="I742" s="34"/>
      <c r="N742" s="34"/>
    </row>
    <row r="743" spans="1:14" s="35" customFormat="1" hidden="1" x14ac:dyDescent="0.35">
      <c r="A743" s="178">
        <f>A742+1</f>
        <v>5</v>
      </c>
      <c r="B743" s="178"/>
      <c r="C743" s="43" t="s">
        <v>170</v>
      </c>
      <c r="D743" s="45">
        <f t="shared" si="100"/>
        <v>365.00723999999997</v>
      </c>
      <c r="E743" s="91">
        <f t="shared" si="101"/>
        <v>50.375520000000002</v>
      </c>
      <c r="F743" s="91">
        <f t="shared" si="102"/>
        <v>579.63601800000004</v>
      </c>
      <c r="G743" s="178" t="str">
        <f>G741</f>
        <v>2nd, 4th &amp; 6th Floor For Residential</v>
      </c>
      <c r="H743" s="178"/>
      <c r="I743" s="34"/>
      <c r="N743" s="34"/>
    </row>
    <row r="744" spans="1:14" s="35" customFormat="1" ht="15.75" hidden="1" customHeight="1" x14ac:dyDescent="0.35">
      <c r="A744" s="178">
        <f>A743+1</f>
        <v>6</v>
      </c>
      <c r="B744" s="178"/>
      <c r="C744" s="43" t="s">
        <v>170</v>
      </c>
      <c r="D744" s="45">
        <f t="shared" si="100"/>
        <v>365.00723999999997</v>
      </c>
      <c r="E744" s="91">
        <f t="shared" si="101"/>
        <v>50.375520000000002</v>
      </c>
      <c r="F744" s="91">
        <f t="shared" si="102"/>
        <v>579.63601800000004</v>
      </c>
      <c r="G744" s="178" t="str">
        <f>G742</f>
        <v>2nd, 4th &amp; 6th Floor For Residential</v>
      </c>
      <c r="H744" s="178"/>
      <c r="I744" s="34"/>
    </row>
    <row r="745" spans="1:14" s="33" customFormat="1" x14ac:dyDescent="0.35">
      <c r="A745" s="230" t="s">
        <v>69</v>
      </c>
      <c r="B745" s="230"/>
      <c r="C745" s="230"/>
      <c r="D745" s="230"/>
      <c r="E745" s="230"/>
      <c r="F745" s="230"/>
      <c r="G745" s="230"/>
      <c r="H745" s="230"/>
    </row>
    <row r="746" spans="1:14" s="33" customFormat="1" x14ac:dyDescent="0.35">
      <c r="A746" s="243" t="s">
        <v>155</v>
      </c>
      <c r="B746" s="242" t="s">
        <v>291</v>
      </c>
      <c r="C746" s="242"/>
      <c r="D746" s="242"/>
      <c r="E746" s="242" t="s">
        <v>274</v>
      </c>
      <c r="F746" s="242"/>
      <c r="G746" s="242"/>
      <c r="H746" s="242"/>
    </row>
    <row r="747" spans="1:14" s="33" customFormat="1" ht="16.5" customHeight="1" x14ac:dyDescent="0.35">
      <c r="A747" s="243"/>
      <c r="B747" s="242" t="s">
        <v>307</v>
      </c>
      <c r="C747" s="242"/>
      <c r="D747" s="242"/>
      <c r="E747" s="242" t="s">
        <v>293</v>
      </c>
      <c r="F747" s="242"/>
      <c r="G747" s="242"/>
      <c r="H747" s="242"/>
    </row>
    <row r="748" spans="1:14" s="33" customFormat="1" ht="16.5" hidden="1" customHeight="1" x14ac:dyDescent="0.35">
      <c r="A748" s="243"/>
      <c r="B748" s="242" t="s">
        <v>288</v>
      </c>
      <c r="C748" s="242"/>
      <c r="D748" s="242"/>
      <c r="E748" s="242" t="s">
        <v>286</v>
      </c>
      <c r="F748" s="242"/>
      <c r="G748" s="242"/>
      <c r="H748" s="242"/>
    </row>
    <row r="749" spans="1:14" s="33" customFormat="1" ht="31.5" hidden="1" customHeight="1" x14ac:dyDescent="0.35">
      <c r="A749" s="243"/>
      <c r="B749" s="242" t="s">
        <v>284</v>
      </c>
      <c r="C749" s="242"/>
      <c r="D749" s="242"/>
      <c r="E749" s="242" t="s">
        <v>285</v>
      </c>
      <c r="F749" s="242"/>
      <c r="G749" s="242"/>
      <c r="H749" s="242"/>
    </row>
    <row r="750" spans="1:14" s="33" customFormat="1" x14ac:dyDescent="0.35">
      <c r="A750" s="243"/>
      <c r="B750" s="242" t="s">
        <v>275</v>
      </c>
      <c r="C750" s="242"/>
      <c r="D750" s="242"/>
      <c r="E750" s="242" t="s">
        <v>276</v>
      </c>
      <c r="F750" s="242"/>
      <c r="G750" s="242"/>
      <c r="H750" s="242"/>
    </row>
    <row r="751" spans="1:14" s="33" customFormat="1" x14ac:dyDescent="0.35">
      <c r="A751" s="243"/>
      <c r="B751" s="242" t="s">
        <v>306</v>
      </c>
      <c r="C751" s="242"/>
      <c r="D751" s="242"/>
      <c r="E751" s="242" t="s">
        <v>261</v>
      </c>
      <c r="F751" s="242"/>
      <c r="G751" s="242"/>
      <c r="H751" s="242"/>
    </row>
    <row r="752" spans="1:14" s="33" customFormat="1" x14ac:dyDescent="0.35">
      <c r="A752" s="243"/>
      <c r="B752" s="242" t="s">
        <v>269</v>
      </c>
      <c r="C752" s="242"/>
      <c r="D752" s="242"/>
      <c r="E752" s="242" t="s">
        <v>261</v>
      </c>
      <c r="F752" s="242"/>
      <c r="G752" s="242"/>
      <c r="H752" s="242"/>
    </row>
    <row r="753" spans="1:12" s="33" customFormat="1" x14ac:dyDescent="0.35">
      <c r="A753" s="92" t="s">
        <v>155</v>
      </c>
      <c r="B753" s="260" t="s">
        <v>278</v>
      </c>
      <c r="C753" s="260"/>
      <c r="D753" s="260"/>
      <c r="E753" s="260"/>
      <c r="F753" s="260"/>
      <c r="G753" s="260"/>
      <c r="H753" s="260"/>
    </row>
    <row r="754" spans="1:12" s="33" customFormat="1" x14ac:dyDescent="0.35">
      <c r="A754" s="92" t="s">
        <v>155</v>
      </c>
      <c r="B754" s="260" t="str">
        <f>(IF(F363="Saleable area Loading :","We have considered Saleable area of Flats as per our Calculation.","We considered Saleable area of Flat as per Builder area Sheet."))</f>
        <v>We have considered Saleable area of Flats as per our Calculation.</v>
      </c>
      <c r="C754" s="260"/>
      <c r="D754" s="260"/>
      <c r="E754" s="260"/>
      <c r="F754" s="260"/>
      <c r="G754" s="260"/>
      <c r="H754" s="260"/>
    </row>
    <row r="755" spans="1:12" s="33" customFormat="1" x14ac:dyDescent="0.35">
      <c r="A755" s="53" t="s">
        <v>155</v>
      </c>
      <c r="B755" s="159" t="str">
        <f>(IF(F318="Saleable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755" s="160"/>
      <c r="D755" s="160"/>
      <c r="E755" s="160"/>
      <c r="F755" s="160"/>
      <c r="G755" s="160"/>
      <c r="H755" s="160"/>
      <c r="I755" s="77"/>
      <c r="J755" s="77"/>
      <c r="K755" s="77"/>
      <c r="L755" s="77"/>
    </row>
    <row r="756" spans="1:12" s="33" customFormat="1" x14ac:dyDescent="0.35">
      <c r="A756" s="53" t="s">
        <v>155</v>
      </c>
      <c r="B756" s="159" t="s">
        <v>125</v>
      </c>
      <c r="C756" s="160"/>
      <c r="D756" s="160"/>
      <c r="E756" s="160"/>
      <c r="F756" s="160"/>
      <c r="G756" s="160"/>
      <c r="H756" s="161"/>
    </row>
    <row r="757" spans="1:12" s="33" customFormat="1" x14ac:dyDescent="0.35">
      <c r="A757" s="53" t="s">
        <v>155</v>
      </c>
      <c r="B757" s="159" t="s">
        <v>308</v>
      </c>
      <c r="C757" s="160"/>
      <c r="D757" s="160"/>
      <c r="E757" s="160"/>
      <c r="F757" s="160"/>
      <c r="G757" s="160"/>
      <c r="H757" s="161"/>
    </row>
    <row r="758" spans="1:12" s="33" customFormat="1" x14ac:dyDescent="0.35">
      <c r="A758" s="53" t="s">
        <v>155</v>
      </c>
      <c r="B758" s="159" t="s">
        <v>154</v>
      </c>
      <c r="C758" s="160"/>
      <c r="D758" s="160"/>
      <c r="E758" s="160"/>
      <c r="F758" s="160"/>
      <c r="G758" s="160"/>
      <c r="H758" s="161"/>
    </row>
    <row r="759" spans="1:12" s="33" customFormat="1" x14ac:dyDescent="0.35">
      <c r="A759" s="53" t="s">
        <v>155</v>
      </c>
      <c r="B759" s="159" t="s">
        <v>126</v>
      </c>
      <c r="C759" s="160"/>
      <c r="D759" s="160"/>
      <c r="E759" s="160"/>
      <c r="F759" s="160"/>
      <c r="G759" s="160"/>
      <c r="H759" s="161"/>
    </row>
    <row r="760" spans="1:12" s="33" customFormat="1" ht="32.25" customHeight="1" x14ac:dyDescent="0.35">
      <c r="A760" s="53" t="s">
        <v>155</v>
      </c>
      <c r="B760" s="159" t="s">
        <v>156</v>
      </c>
      <c r="C760" s="160"/>
      <c r="D760" s="160"/>
      <c r="E760" s="160"/>
      <c r="F760" s="160"/>
      <c r="G760" s="160"/>
      <c r="H760" s="161"/>
    </row>
    <row r="761" spans="1:12" x14ac:dyDescent="0.35">
      <c r="A761" s="53" t="s">
        <v>155</v>
      </c>
      <c r="B761" s="159" t="s">
        <v>127</v>
      </c>
      <c r="C761" s="160"/>
      <c r="D761" s="160"/>
      <c r="E761" s="160"/>
      <c r="F761" s="160"/>
      <c r="G761" s="160"/>
      <c r="H761" s="161"/>
    </row>
    <row r="762" spans="1:12" x14ac:dyDescent="0.35">
      <c r="A762" s="53" t="s">
        <v>155</v>
      </c>
      <c r="B762" s="159" t="s">
        <v>224</v>
      </c>
      <c r="C762" s="160"/>
      <c r="D762" s="160"/>
      <c r="E762" s="160"/>
      <c r="F762" s="160"/>
      <c r="G762" s="160"/>
      <c r="H762" s="161"/>
    </row>
    <row r="763" spans="1:12" ht="15.75" customHeight="1" x14ac:dyDescent="0.35">
      <c r="A763" s="53" t="s">
        <v>155</v>
      </c>
      <c r="B763" s="159" t="s">
        <v>236</v>
      </c>
      <c r="C763" s="160"/>
      <c r="D763" s="160"/>
      <c r="E763" s="160"/>
      <c r="F763" s="160"/>
      <c r="G763" s="160"/>
      <c r="H763" s="161"/>
    </row>
    <row r="764" spans="1:12" x14ac:dyDescent="0.35">
      <c r="A764" s="53" t="s">
        <v>155</v>
      </c>
      <c r="B764" s="159" t="s">
        <v>237</v>
      </c>
      <c r="C764" s="160"/>
      <c r="D764" s="160"/>
      <c r="E764" s="160"/>
      <c r="F764" s="160"/>
      <c r="G764" s="160"/>
      <c r="H764" s="161"/>
    </row>
    <row r="765" spans="1:12" x14ac:dyDescent="0.35">
      <c r="A765" s="53" t="s">
        <v>155</v>
      </c>
      <c r="B765" s="159" t="s">
        <v>223</v>
      </c>
      <c r="C765" s="160"/>
      <c r="D765" s="160"/>
      <c r="E765" s="160"/>
      <c r="F765" s="160"/>
      <c r="G765" s="160"/>
      <c r="H765" s="161"/>
    </row>
    <row r="766" spans="1:12" hidden="1" x14ac:dyDescent="0.35">
      <c r="A766" s="53" t="s">
        <v>155</v>
      </c>
      <c r="B766" s="159" t="s">
        <v>227</v>
      </c>
      <c r="C766" s="160"/>
      <c r="D766" s="160"/>
      <c r="E766" s="160"/>
      <c r="F766" s="160"/>
      <c r="G766" s="160"/>
      <c r="H766" s="161"/>
    </row>
    <row r="767" spans="1:12" x14ac:dyDescent="0.35">
      <c r="A767" s="53" t="s">
        <v>155</v>
      </c>
      <c r="B767" s="159" t="s">
        <v>262</v>
      </c>
      <c r="C767" s="160"/>
      <c r="D767" s="160"/>
      <c r="E767" s="160"/>
      <c r="F767" s="160"/>
      <c r="G767" s="160"/>
      <c r="H767" s="161"/>
    </row>
    <row r="768" spans="1:12" x14ac:dyDescent="0.35">
      <c r="A768" s="68" t="s">
        <v>155</v>
      </c>
      <c r="B768" s="159" t="s">
        <v>270</v>
      </c>
      <c r="C768" s="160"/>
      <c r="D768" s="160"/>
      <c r="E768" s="160"/>
      <c r="F768" s="160"/>
      <c r="G768" s="160"/>
      <c r="H768" s="161"/>
    </row>
    <row r="769" spans="1:8" hidden="1" x14ac:dyDescent="0.35">
      <c r="A769" s="68" t="s">
        <v>155</v>
      </c>
      <c r="B769" s="159" t="s">
        <v>271</v>
      </c>
      <c r="C769" s="160"/>
      <c r="D769" s="160"/>
      <c r="E769" s="160"/>
      <c r="F769" s="160"/>
      <c r="G769" s="160"/>
      <c r="H769" s="161"/>
    </row>
    <row r="770" spans="1:8" x14ac:dyDescent="0.35">
      <c r="A770" s="80" t="s">
        <v>155</v>
      </c>
      <c r="B770" s="159" t="s">
        <v>292</v>
      </c>
      <c r="C770" s="160"/>
      <c r="D770" s="160"/>
      <c r="E770" s="160"/>
      <c r="F770" s="160"/>
      <c r="G770" s="160"/>
      <c r="H770" s="161"/>
    </row>
    <row r="771" spans="1:8" x14ac:dyDescent="0.35">
      <c r="A771" s="82" t="s">
        <v>155</v>
      </c>
      <c r="B771" s="159" t="s">
        <v>311</v>
      </c>
      <c r="C771" s="160"/>
      <c r="D771" s="160"/>
      <c r="E771" s="160"/>
      <c r="F771" s="160"/>
      <c r="G771" s="160"/>
      <c r="H771" s="161"/>
    </row>
    <row r="772" spans="1:8" ht="33" customHeight="1" x14ac:dyDescent="0.35">
      <c r="A772" s="53" t="s">
        <v>155</v>
      </c>
      <c r="B772" s="159" t="s">
        <v>313</v>
      </c>
      <c r="C772" s="160"/>
      <c r="D772" s="160"/>
      <c r="E772" s="160"/>
      <c r="F772" s="160"/>
      <c r="G772" s="160"/>
      <c r="H772" s="161"/>
    </row>
    <row r="773" spans="1:8" ht="15.75" customHeight="1" x14ac:dyDescent="0.35">
      <c r="A773" s="229" t="s">
        <v>62</v>
      </c>
      <c r="B773" s="229"/>
      <c r="C773" s="229"/>
      <c r="D773" s="229"/>
      <c r="E773" s="229"/>
      <c r="F773" s="229"/>
      <c r="G773" s="229"/>
      <c r="H773" s="229"/>
    </row>
    <row r="774" spans="1:8" x14ac:dyDescent="0.35">
      <c r="A774" s="120" t="s">
        <v>63</v>
      </c>
      <c r="B774" s="120"/>
      <c r="C774" s="120"/>
      <c r="D774" s="120"/>
      <c r="E774" s="120"/>
      <c r="F774" s="120"/>
      <c r="G774" s="120"/>
      <c r="H774" s="120"/>
    </row>
    <row r="775" spans="1:8" x14ac:dyDescent="0.35">
      <c r="A775" s="233" t="s">
        <v>64</v>
      </c>
      <c r="B775" s="233"/>
      <c r="C775" s="233"/>
      <c r="D775" s="233"/>
      <c r="E775" s="233"/>
      <c r="F775" s="233"/>
      <c r="G775" s="233"/>
      <c r="H775" s="233"/>
    </row>
    <row r="776" spans="1:8" x14ac:dyDescent="0.35">
      <c r="A776" s="120" t="s">
        <v>65</v>
      </c>
      <c r="B776" s="120"/>
      <c r="C776" s="120"/>
      <c r="D776" s="120"/>
      <c r="E776" s="120"/>
      <c r="F776" s="120"/>
      <c r="G776" s="120"/>
      <c r="H776" s="120"/>
    </row>
    <row r="777" spans="1:8" x14ac:dyDescent="0.35">
      <c r="A777" s="120" t="s">
        <v>66</v>
      </c>
      <c r="B777" s="120"/>
      <c r="C777" s="120"/>
      <c r="D777" s="120"/>
      <c r="E777" s="120"/>
      <c r="F777" s="120"/>
      <c r="G777" s="120"/>
      <c r="H777" s="120"/>
    </row>
    <row r="778" spans="1:8" x14ac:dyDescent="0.35">
      <c r="A778" s="120" t="s">
        <v>128</v>
      </c>
      <c r="B778" s="120"/>
      <c r="C778" s="120"/>
      <c r="D778" s="120"/>
      <c r="E778" s="120"/>
      <c r="F778" s="120"/>
      <c r="G778" s="120"/>
      <c r="H778" s="120"/>
    </row>
    <row r="779" spans="1:8" x14ac:dyDescent="0.35">
      <c r="A779" s="118" t="s">
        <v>129</v>
      </c>
      <c r="B779" s="118"/>
      <c r="C779" s="118"/>
      <c r="D779" s="118"/>
      <c r="E779" s="118"/>
      <c r="F779" s="118"/>
      <c r="G779" s="118"/>
      <c r="H779" s="118"/>
    </row>
    <row r="780" spans="1:8" x14ac:dyDescent="0.35">
      <c r="A780" s="227" t="s">
        <v>78</v>
      </c>
      <c r="B780" s="227"/>
      <c r="C780" s="228" t="s">
        <v>315</v>
      </c>
      <c r="D780" s="228"/>
      <c r="E780" s="227" t="s">
        <v>105</v>
      </c>
      <c r="F780" s="227"/>
      <c r="G780" s="227" t="s">
        <v>314</v>
      </c>
      <c r="H780" s="227"/>
    </row>
    <row r="781" spans="1:8" x14ac:dyDescent="0.35">
      <c r="A781" s="174" t="s">
        <v>80</v>
      </c>
      <c r="B781" s="174"/>
      <c r="C781" s="174"/>
      <c r="D781" s="174"/>
      <c r="E781" s="174"/>
      <c r="F781" s="174"/>
      <c r="G781" s="174"/>
      <c r="H781" s="174"/>
    </row>
    <row r="782" spans="1:8" x14ac:dyDescent="0.35">
      <c r="A782" s="174"/>
      <c r="B782" s="174"/>
      <c r="C782" s="174"/>
      <c r="D782" s="174"/>
      <c r="E782" s="174"/>
      <c r="F782" s="174"/>
      <c r="G782" s="174"/>
      <c r="H782" s="174"/>
    </row>
    <row r="783" spans="1:8" x14ac:dyDescent="0.35">
      <c r="A783" s="174"/>
      <c r="B783" s="174"/>
      <c r="C783" s="174"/>
      <c r="D783" s="174"/>
      <c r="E783" s="174"/>
      <c r="F783" s="174"/>
      <c r="G783" s="174"/>
      <c r="H783" s="174"/>
    </row>
    <row r="784" spans="1:8" x14ac:dyDescent="0.35">
      <c r="A784" s="174"/>
      <c r="B784" s="174"/>
      <c r="C784" s="174"/>
      <c r="D784" s="174"/>
      <c r="E784" s="174"/>
      <c r="F784" s="174"/>
      <c r="G784" s="174"/>
      <c r="H784" s="174"/>
    </row>
    <row r="785" spans="1:8" x14ac:dyDescent="0.35">
      <c r="A785" s="36" t="s">
        <v>67</v>
      </c>
      <c r="B785" s="37"/>
      <c r="C785" s="37"/>
      <c r="D785" s="36" t="str">
        <f>E8</f>
        <v>Padamavati Royal</v>
      </c>
      <c r="F785" s="37"/>
      <c r="G785" s="37"/>
      <c r="H785" s="37"/>
    </row>
    <row r="786" spans="1:8" ht="15" customHeight="1" x14ac:dyDescent="0.35">
      <c r="A786" s="37"/>
      <c r="B786" s="37"/>
      <c r="C786" s="37"/>
      <c r="D786" s="37"/>
      <c r="E786" s="37"/>
      <c r="F786" s="37"/>
      <c r="G786" s="37"/>
      <c r="H786" s="37"/>
    </row>
    <row r="787" spans="1:8" x14ac:dyDescent="0.35">
      <c r="A787" s="37"/>
      <c r="B787" s="37"/>
      <c r="C787" s="37"/>
      <c r="D787" s="37"/>
      <c r="E787" s="37"/>
      <c r="F787" s="37"/>
      <c r="G787" s="37"/>
      <c r="H787" s="37"/>
    </row>
    <row r="832" spans="1:1" x14ac:dyDescent="0.35">
      <c r="A832" s="39" t="s">
        <v>68</v>
      </c>
    </row>
  </sheetData>
  <mergeCells count="1368">
    <mergeCell ref="B771:H771"/>
    <mergeCell ref="A565:B565"/>
    <mergeCell ref="A566:B566"/>
    <mergeCell ref="A567:B567"/>
    <mergeCell ref="A568:B568"/>
    <mergeCell ref="A569:B569"/>
    <mergeCell ref="A570:H570"/>
    <mergeCell ref="A571:B571"/>
    <mergeCell ref="C571:F571"/>
    <mergeCell ref="G571:H576"/>
    <mergeCell ref="A572:B572"/>
    <mergeCell ref="A573:B573"/>
    <mergeCell ref="A574:B574"/>
    <mergeCell ref="A575:B575"/>
    <mergeCell ref="A576:B576"/>
    <mergeCell ref="A312:B312"/>
    <mergeCell ref="C312:D312"/>
    <mergeCell ref="E312:F312"/>
    <mergeCell ref="G312:H312"/>
    <mergeCell ref="B770:H770"/>
    <mergeCell ref="B749:D749"/>
    <mergeCell ref="E749:H749"/>
    <mergeCell ref="B750:D750"/>
    <mergeCell ref="E750:H750"/>
    <mergeCell ref="B751:D751"/>
    <mergeCell ref="E751:H751"/>
    <mergeCell ref="B752:D752"/>
    <mergeCell ref="E752:H752"/>
    <mergeCell ref="B753:H753"/>
    <mergeCell ref="G315:H315"/>
    <mergeCell ref="A362:H362"/>
    <mergeCell ref="A363:A364"/>
    <mergeCell ref="L561:M561"/>
    <mergeCell ref="A562:H562"/>
    <mergeCell ref="L562:M562"/>
    <mergeCell ref="A547:H547"/>
    <mergeCell ref="A548:B548"/>
    <mergeCell ref="G548:H553"/>
    <mergeCell ref="A549:B549"/>
    <mergeCell ref="A550:B550"/>
    <mergeCell ref="A551:B551"/>
    <mergeCell ref="A552:B552"/>
    <mergeCell ref="A553:B553"/>
    <mergeCell ref="A554:H554"/>
    <mergeCell ref="A555:B555"/>
    <mergeCell ref="C555:F555"/>
    <mergeCell ref="G555:H560"/>
    <mergeCell ref="A556:B556"/>
    <mergeCell ref="A557:B557"/>
    <mergeCell ref="A558:B558"/>
    <mergeCell ref="A559:B559"/>
    <mergeCell ref="A560:B560"/>
    <mergeCell ref="A58:H58"/>
    <mergeCell ref="A59:B59"/>
    <mergeCell ref="C59:E59"/>
    <mergeCell ref="G59:H59"/>
    <mergeCell ref="A60:B61"/>
    <mergeCell ref="C60:E60"/>
    <mergeCell ref="G60:H60"/>
    <mergeCell ref="C61:H61"/>
    <mergeCell ref="A545:H545"/>
    <mergeCell ref="L545:M545"/>
    <mergeCell ref="A546:H546"/>
    <mergeCell ref="L546:M546"/>
    <mergeCell ref="A311:B311"/>
    <mergeCell ref="C311:D311"/>
    <mergeCell ref="E311:F311"/>
    <mergeCell ref="G311:H311"/>
    <mergeCell ref="B747:D747"/>
    <mergeCell ref="E747:H747"/>
    <mergeCell ref="B746:D746"/>
    <mergeCell ref="E746:H746"/>
    <mergeCell ref="A100:B100"/>
    <mergeCell ref="C100:H100"/>
    <mergeCell ref="A102:B102"/>
    <mergeCell ref="C102:H102"/>
    <mergeCell ref="A103:B103"/>
    <mergeCell ref="E103:F103"/>
    <mergeCell ref="G103:H103"/>
    <mergeCell ref="A104:B104"/>
    <mergeCell ref="E104:F113"/>
    <mergeCell ref="G104:H113"/>
    <mergeCell ref="A105:B105"/>
    <mergeCell ref="A106:B106"/>
    <mergeCell ref="B748:D748"/>
    <mergeCell ref="D79:H79"/>
    <mergeCell ref="C88:H88"/>
    <mergeCell ref="A91:B91"/>
    <mergeCell ref="A93:B93"/>
    <mergeCell ref="E89:F89"/>
    <mergeCell ref="A80:C80"/>
    <mergeCell ref="D80:H80"/>
    <mergeCell ref="A83:C83"/>
    <mergeCell ref="D83:H83"/>
    <mergeCell ref="A81:C81"/>
    <mergeCell ref="D81:H81"/>
    <mergeCell ref="A82:C82"/>
    <mergeCell ref="D82:H82"/>
    <mergeCell ref="A490:B490"/>
    <mergeCell ref="A485:H485"/>
    <mergeCell ref="A486:H486"/>
    <mergeCell ref="A487:B487"/>
    <mergeCell ref="G318:H319"/>
    <mergeCell ref="A89:B89"/>
    <mergeCell ref="A92:B92"/>
    <mergeCell ref="A88:B88"/>
    <mergeCell ref="A84:B84"/>
    <mergeCell ref="C84:H84"/>
    <mergeCell ref="A323:B323"/>
    <mergeCell ref="A239:B239"/>
    <mergeCell ref="A240:B240"/>
    <mergeCell ref="A94:B94"/>
    <mergeCell ref="E748:H748"/>
    <mergeCell ref="A746:A752"/>
    <mergeCell ref="A590:B590"/>
    <mergeCell ref="A591:B591"/>
    <mergeCell ref="B766:H766"/>
    <mergeCell ref="B772:H772"/>
    <mergeCell ref="B762:H762"/>
    <mergeCell ref="B765:H765"/>
    <mergeCell ref="A90:B90"/>
    <mergeCell ref="G89:H89"/>
    <mergeCell ref="G302:H302"/>
    <mergeCell ref="A297:E297"/>
    <mergeCell ref="C303:D303"/>
    <mergeCell ref="E303:F303"/>
    <mergeCell ref="B318:B319"/>
    <mergeCell ref="A318:A319"/>
    <mergeCell ref="C363:C364"/>
    <mergeCell ref="C315:D315"/>
    <mergeCell ref="A366:H366"/>
    <mergeCell ref="E315:F315"/>
    <mergeCell ref="A228:B228"/>
    <mergeCell ref="C228:H228"/>
    <mergeCell ref="B755:H755"/>
    <mergeCell ref="A316:H316"/>
    <mergeCell ref="A293:E293"/>
    <mergeCell ref="F293:H293"/>
    <mergeCell ref="A107:B107"/>
    <mergeCell ref="A108:B108"/>
    <mergeCell ref="A109:B109"/>
    <mergeCell ref="A110:B110"/>
    <mergeCell ref="B764:H764"/>
    <mergeCell ref="A79:C79"/>
    <mergeCell ref="A97:B97"/>
    <mergeCell ref="C308:D308"/>
    <mergeCell ref="C587:F587"/>
    <mergeCell ref="A230:B230"/>
    <mergeCell ref="C230:H230"/>
    <mergeCell ref="A231:B231"/>
    <mergeCell ref="E231:F231"/>
    <mergeCell ref="G231:H231"/>
    <mergeCell ref="A232:B232"/>
    <mergeCell ref="E232:F241"/>
    <mergeCell ref="G232:H241"/>
    <mergeCell ref="C302:D302"/>
    <mergeCell ref="F298:H298"/>
    <mergeCell ref="F296:H296"/>
    <mergeCell ref="A298:E298"/>
    <mergeCell ref="A233:B233"/>
    <mergeCell ref="A234:B234"/>
    <mergeCell ref="A235:B235"/>
    <mergeCell ref="E309:F309"/>
    <mergeCell ref="G309:H309"/>
    <mergeCell ref="F295:H295"/>
    <mergeCell ref="A322:B322"/>
    <mergeCell ref="A290:E290"/>
    <mergeCell ref="F290:H290"/>
    <mergeCell ref="A324:B324"/>
    <mergeCell ref="A325:B325"/>
    <mergeCell ref="A241:B241"/>
    <mergeCell ref="A289:E289"/>
    <mergeCell ref="G90:H99"/>
    <mergeCell ref="A111:B111"/>
    <mergeCell ref="A309:B309"/>
    <mergeCell ref="F289:H289"/>
    <mergeCell ref="A112:B112"/>
    <mergeCell ref="A113:B113"/>
    <mergeCell ref="A153:B153"/>
    <mergeCell ref="A154:B154"/>
    <mergeCell ref="A775:H775"/>
    <mergeCell ref="A307:B307"/>
    <mergeCell ref="D363:D364"/>
    <mergeCell ref="E363:E364"/>
    <mergeCell ref="G363:H364"/>
    <mergeCell ref="A95:B95"/>
    <mergeCell ref="F287:H287"/>
    <mergeCell ref="G303:H303"/>
    <mergeCell ref="A54:B54"/>
    <mergeCell ref="C54:E54"/>
    <mergeCell ref="C57:E57"/>
    <mergeCell ref="G57:H57"/>
    <mergeCell ref="A310:B310"/>
    <mergeCell ref="C310:D310"/>
    <mergeCell ref="E310:F310"/>
    <mergeCell ref="G310:H310"/>
    <mergeCell ref="A313:B313"/>
    <mergeCell ref="C313:D313"/>
    <mergeCell ref="E313:F313"/>
    <mergeCell ref="G56:H56"/>
    <mergeCell ref="D71:H71"/>
    <mergeCell ref="C56:E56"/>
    <mergeCell ref="D76:H76"/>
    <mergeCell ref="C55:E55"/>
    <mergeCell ref="C62:E62"/>
    <mergeCell ref="A55:B55"/>
    <mergeCell ref="A70:H70"/>
    <mergeCell ref="A781:H784"/>
    <mergeCell ref="A780:B780"/>
    <mergeCell ref="E780:F780"/>
    <mergeCell ref="C780:D780"/>
    <mergeCell ref="G780:H780"/>
    <mergeCell ref="A301:H301"/>
    <mergeCell ref="A299:E299"/>
    <mergeCell ref="F299:H299"/>
    <mergeCell ref="A300:E300"/>
    <mergeCell ref="F300:H300"/>
    <mergeCell ref="A308:B308"/>
    <mergeCell ref="A303:B303"/>
    <mergeCell ref="A776:H776"/>
    <mergeCell ref="A306:H306"/>
    <mergeCell ref="A779:H779"/>
    <mergeCell ref="A777:H777"/>
    <mergeCell ref="A773:H773"/>
    <mergeCell ref="A774:H774"/>
    <mergeCell ref="E307:F307"/>
    <mergeCell ref="B761:H761"/>
    <mergeCell ref="B767:H767"/>
    <mergeCell ref="B754:H754"/>
    <mergeCell ref="B756:H756"/>
    <mergeCell ref="B757:H757"/>
    <mergeCell ref="A745:H745"/>
    <mergeCell ref="C318:C319"/>
    <mergeCell ref="B363:B364"/>
    <mergeCell ref="C304:D304"/>
    <mergeCell ref="E304:F304"/>
    <mergeCell ref="G304:H304"/>
    <mergeCell ref="A305:B305"/>
    <mergeCell ref="C305:D305"/>
    <mergeCell ref="A16:B16"/>
    <mergeCell ref="C16:H16"/>
    <mergeCell ref="A778:H778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G62:H62"/>
    <mergeCell ref="G54:H54"/>
    <mergeCell ref="D78:H78"/>
    <mergeCell ref="F31:H31"/>
    <mergeCell ref="A32:B32"/>
    <mergeCell ref="A31:B31"/>
    <mergeCell ref="C32:E32"/>
    <mergeCell ref="A33:B33"/>
    <mergeCell ref="E23:H23"/>
    <mergeCell ref="A17:B17"/>
    <mergeCell ref="E25:H25"/>
    <mergeCell ref="A27:D27"/>
    <mergeCell ref="A71:C71"/>
    <mergeCell ref="A72:C72"/>
    <mergeCell ref="A98:B98"/>
    <mergeCell ref="A99:B99"/>
    <mergeCell ref="A329:B329"/>
    <mergeCell ref="D72:H72"/>
    <mergeCell ref="B759:H759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21:D22"/>
    <mergeCell ref="E21:H22"/>
    <mergeCell ref="E13:H13"/>
    <mergeCell ref="A14:B14"/>
    <mergeCell ref="C14:H14"/>
    <mergeCell ref="C15:H15"/>
    <mergeCell ref="A23:D23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E302:F302"/>
    <mergeCell ref="A302:B302"/>
    <mergeCell ref="A326:B326"/>
    <mergeCell ref="G19:H19"/>
    <mergeCell ref="A20:B20"/>
    <mergeCell ref="C20:D20"/>
    <mergeCell ref="E20:F20"/>
    <mergeCell ref="G20:H20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C33:E33"/>
    <mergeCell ref="E27:H27"/>
    <mergeCell ref="A24:D24"/>
    <mergeCell ref="E24:H24"/>
    <mergeCell ref="A36:H36"/>
    <mergeCell ref="A35:B35"/>
    <mergeCell ref="C35:E35"/>
    <mergeCell ref="C37:H37"/>
    <mergeCell ref="E132:F132"/>
    <mergeCell ref="G132:H132"/>
    <mergeCell ref="A133:B133"/>
    <mergeCell ref="E133:F142"/>
    <mergeCell ref="G133:H142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38:B38"/>
    <mergeCell ref="C38:H38"/>
    <mergeCell ref="A119:B119"/>
    <mergeCell ref="E119:F128"/>
    <mergeCell ref="A68:B69"/>
    <mergeCell ref="C68:E68"/>
    <mergeCell ref="G68:H68"/>
    <mergeCell ref="C69:H69"/>
    <mergeCell ref="A78:C78"/>
    <mergeCell ref="D77:H77"/>
    <mergeCell ref="E90:F99"/>
    <mergeCell ref="A62:B63"/>
    <mergeCell ref="C63:H63"/>
    <mergeCell ref="A51:B52"/>
    <mergeCell ref="A41:D41"/>
    <mergeCell ref="A49:B49"/>
    <mergeCell ref="C49:E49"/>
    <mergeCell ref="G49:H49"/>
    <mergeCell ref="A40:D40"/>
    <mergeCell ref="E40:H40"/>
    <mergeCell ref="F32:H32"/>
    <mergeCell ref="F33:H33"/>
    <mergeCell ref="A39:H39"/>
    <mergeCell ref="F35:H35"/>
    <mergeCell ref="A37:B37"/>
    <mergeCell ref="L350:M350"/>
    <mergeCell ref="L351:M351"/>
    <mergeCell ref="L341:M341"/>
    <mergeCell ref="L342:M342"/>
    <mergeCell ref="A343:H343"/>
    <mergeCell ref="L345:M345"/>
    <mergeCell ref="C307:D307"/>
    <mergeCell ref="G307:H307"/>
    <mergeCell ref="A317:H317"/>
    <mergeCell ref="E308:F308"/>
    <mergeCell ref="G308:H308"/>
    <mergeCell ref="F294:H294"/>
    <mergeCell ref="A287:E287"/>
    <mergeCell ref="A321:H321"/>
    <mergeCell ref="E318:E319"/>
    <mergeCell ref="A44:D44"/>
    <mergeCell ref="C309:D309"/>
    <mergeCell ref="A45:D45"/>
    <mergeCell ref="A46:H46"/>
    <mergeCell ref="D74:H74"/>
    <mergeCell ref="G55:H55"/>
    <mergeCell ref="A56:B57"/>
    <mergeCell ref="A96:B96"/>
    <mergeCell ref="A145:B145"/>
    <mergeCell ref="C145:H145"/>
    <mergeCell ref="A160:B160"/>
    <mergeCell ref="C160:H160"/>
    <mergeCell ref="A161:B161"/>
    <mergeCell ref="E161:F161"/>
    <mergeCell ref="G161:H161"/>
    <mergeCell ref="A162:B162"/>
    <mergeCell ref="E162:F171"/>
    <mergeCell ref="A150:B150"/>
    <mergeCell ref="A151:B151"/>
    <mergeCell ref="A152:B152"/>
    <mergeCell ref="A236:B236"/>
    <mergeCell ref="A237:B237"/>
    <mergeCell ref="A238:B238"/>
    <mergeCell ref="C114:H114"/>
    <mergeCell ref="A116:B116"/>
    <mergeCell ref="C116:H116"/>
    <mergeCell ref="A118:B118"/>
    <mergeCell ref="E118:F118"/>
    <mergeCell ref="G118:H118"/>
    <mergeCell ref="C174:H174"/>
    <mergeCell ref="A175:B175"/>
    <mergeCell ref="E175:F175"/>
    <mergeCell ref="G175:H175"/>
    <mergeCell ref="A176:B176"/>
    <mergeCell ref="E176:F185"/>
    <mergeCell ref="G176:H185"/>
    <mergeCell ref="A177:B177"/>
    <mergeCell ref="A178:B178"/>
    <mergeCell ref="L370:M370"/>
    <mergeCell ref="L367:M367"/>
    <mergeCell ref="A368:B368"/>
    <mergeCell ref="L368:M368"/>
    <mergeCell ref="A369:B369"/>
    <mergeCell ref="L369:M369"/>
    <mergeCell ref="L325:M325"/>
    <mergeCell ref="L324:M324"/>
    <mergeCell ref="A332:H332"/>
    <mergeCell ref="A330:B330"/>
    <mergeCell ref="A331:B331"/>
    <mergeCell ref="A333:B333"/>
    <mergeCell ref="A334:B334"/>
    <mergeCell ref="A335:B335"/>
    <mergeCell ref="L334:M334"/>
    <mergeCell ref="L335:M335"/>
    <mergeCell ref="L328:M328"/>
    <mergeCell ref="L329:M329"/>
    <mergeCell ref="L352:M352"/>
    <mergeCell ref="A353:H353"/>
    <mergeCell ref="L354:M354"/>
    <mergeCell ref="L347:M347"/>
    <mergeCell ref="L348:M348"/>
    <mergeCell ref="L349:M349"/>
    <mergeCell ref="L360:M360"/>
    <mergeCell ref="L361:M361"/>
    <mergeCell ref="A365:H365"/>
    <mergeCell ref="A327:B327"/>
    <mergeCell ref="A328:B328"/>
    <mergeCell ref="L323:M323"/>
    <mergeCell ref="L322:M322"/>
    <mergeCell ref="L330:M330"/>
    <mergeCell ref="L331:M331"/>
    <mergeCell ref="L333:M333"/>
    <mergeCell ref="A123:B123"/>
    <mergeCell ref="F286:H286"/>
    <mergeCell ref="F292:H292"/>
    <mergeCell ref="A124:B124"/>
    <mergeCell ref="A125:B125"/>
    <mergeCell ref="A126:B126"/>
    <mergeCell ref="A127:B127"/>
    <mergeCell ref="A143:B143"/>
    <mergeCell ref="C143:H143"/>
    <mergeCell ref="A147:B147"/>
    <mergeCell ref="E147:F147"/>
    <mergeCell ref="G147:H147"/>
    <mergeCell ref="A148:B148"/>
    <mergeCell ref="E148:F157"/>
    <mergeCell ref="A155:B155"/>
    <mergeCell ref="A156:B156"/>
    <mergeCell ref="A157:B157"/>
    <mergeCell ref="A158:B158"/>
    <mergeCell ref="C158:H158"/>
    <mergeCell ref="G148:H157"/>
    <mergeCell ref="A149:B149"/>
    <mergeCell ref="A189:B189"/>
    <mergeCell ref="E189:F189"/>
    <mergeCell ref="G189:H189"/>
    <mergeCell ref="A172:B172"/>
    <mergeCell ref="C172:H172"/>
    <mergeCell ref="A174:B174"/>
    <mergeCell ref="A405:H405"/>
    <mergeCell ref="A419:B419"/>
    <mergeCell ref="A384:B384"/>
    <mergeCell ref="B760:H760"/>
    <mergeCell ref="A47:B47"/>
    <mergeCell ref="C47:H47"/>
    <mergeCell ref="B758:H758"/>
    <mergeCell ref="F288:H288"/>
    <mergeCell ref="A288:E288"/>
    <mergeCell ref="D318:D319"/>
    <mergeCell ref="A291:E291"/>
    <mergeCell ref="A128:B128"/>
    <mergeCell ref="F291:H291"/>
    <mergeCell ref="F297:H297"/>
    <mergeCell ref="A370:B370"/>
    <mergeCell ref="A304:B304"/>
    <mergeCell ref="L338:M338"/>
    <mergeCell ref="L339:M339"/>
    <mergeCell ref="A294:E294"/>
    <mergeCell ref="A296:E296"/>
    <mergeCell ref="A295:E295"/>
    <mergeCell ref="A292:E292"/>
    <mergeCell ref="A315:B315"/>
    <mergeCell ref="G313:H313"/>
    <mergeCell ref="A286:E286"/>
    <mergeCell ref="A320:H320"/>
    <mergeCell ref="L326:M326"/>
    <mergeCell ref="L327:M327"/>
    <mergeCell ref="A114:B114"/>
    <mergeCell ref="G402:H402"/>
    <mergeCell ref="A403:B403"/>
    <mergeCell ref="G403:H403"/>
    <mergeCell ref="A404:B404"/>
    <mergeCell ref="A418:H418"/>
    <mergeCell ref="G419:H419"/>
    <mergeCell ref="A420:B420"/>
    <mergeCell ref="G420:H420"/>
    <mergeCell ref="A421:B421"/>
    <mergeCell ref="G421:H421"/>
    <mergeCell ref="G404:H404"/>
    <mergeCell ref="L346:M346"/>
    <mergeCell ref="L340:M340"/>
    <mergeCell ref="L336:M336"/>
    <mergeCell ref="L337:M337"/>
    <mergeCell ref="L355:M355"/>
    <mergeCell ref="L356:M356"/>
    <mergeCell ref="L357:M357"/>
    <mergeCell ref="L358:M358"/>
    <mergeCell ref="L359:M359"/>
    <mergeCell ref="A367:B367"/>
    <mergeCell ref="G389:H389"/>
    <mergeCell ref="L389:M389"/>
    <mergeCell ref="A382:B382"/>
    <mergeCell ref="A383:B383"/>
    <mergeCell ref="A415:B415"/>
    <mergeCell ref="L407:M407"/>
    <mergeCell ref="A408:B408"/>
    <mergeCell ref="G408:H408"/>
    <mergeCell ref="L408:M408"/>
    <mergeCell ref="A385:H385"/>
    <mergeCell ref="A391:H391"/>
    <mergeCell ref="A402:B402"/>
    <mergeCell ref="L390:M390"/>
    <mergeCell ref="L387:M387"/>
    <mergeCell ref="A489:B489"/>
    <mergeCell ref="L487:M487"/>
    <mergeCell ref="A500:B500"/>
    <mergeCell ref="A501:B501"/>
    <mergeCell ref="A502:B502"/>
    <mergeCell ref="A503:B503"/>
    <mergeCell ref="A504:B504"/>
    <mergeCell ref="A498:H498"/>
    <mergeCell ref="A499:B499"/>
    <mergeCell ref="L409:M409"/>
    <mergeCell ref="A410:B410"/>
    <mergeCell ref="G410:H410"/>
    <mergeCell ref="L410:M410"/>
    <mergeCell ref="G422:H422"/>
    <mergeCell ref="A411:H411"/>
    <mergeCell ref="A412:B412"/>
    <mergeCell ref="G412:H412"/>
    <mergeCell ref="A432:B432"/>
    <mergeCell ref="G432:H432"/>
    <mergeCell ref="G414:H414"/>
    <mergeCell ref="A425:H425"/>
    <mergeCell ref="A426:H426"/>
    <mergeCell ref="A433:B433"/>
    <mergeCell ref="G433:H433"/>
    <mergeCell ref="A434:B434"/>
    <mergeCell ref="G434:H434"/>
    <mergeCell ref="A428:B428"/>
    <mergeCell ref="G428:H428"/>
    <mergeCell ref="G415:H415"/>
    <mergeCell ref="A409:B409"/>
    <mergeCell ref="G409:H409"/>
    <mergeCell ref="L428:M428"/>
    <mergeCell ref="L388:M388"/>
    <mergeCell ref="A399:B399"/>
    <mergeCell ref="G399:H399"/>
    <mergeCell ref="A392:B392"/>
    <mergeCell ref="A505:H505"/>
    <mergeCell ref="L505:M505"/>
    <mergeCell ref="A506:H506"/>
    <mergeCell ref="L506:M506"/>
    <mergeCell ref="A507:B507"/>
    <mergeCell ref="G507:H507"/>
    <mergeCell ref="L507:M507"/>
    <mergeCell ref="A508:B508"/>
    <mergeCell ref="G508:H508"/>
    <mergeCell ref="A492:B492"/>
    <mergeCell ref="A493:B493"/>
    <mergeCell ref="A494:B494"/>
    <mergeCell ref="A495:B495"/>
    <mergeCell ref="A496:B496"/>
    <mergeCell ref="L488:M488"/>
    <mergeCell ref="L508:M508"/>
    <mergeCell ref="G442:H442"/>
    <mergeCell ref="A422:B422"/>
    <mergeCell ref="G392:H392"/>
    <mergeCell ref="G393:H393"/>
    <mergeCell ref="A394:B394"/>
    <mergeCell ref="A406:H406"/>
    <mergeCell ref="A407:B407"/>
    <mergeCell ref="G407:H407"/>
    <mergeCell ref="A413:B413"/>
    <mergeCell ref="G413:H413"/>
    <mergeCell ref="A414:B414"/>
    <mergeCell ref="A431:H431"/>
    <mergeCell ref="A509:B509"/>
    <mergeCell ref="G509:H509"/>
    <mergeCell ref="A510:B510"/>
    <mergeCell ref="L577:M577"/>
    <mergeCell ref="L578:M578"/>
    <mergeCell ref="A435:B435"/>
    <mergeCell ref="G435:H435"/>
    <mergeCell ref="L670:M670"/>
    <mergeCell ref="A491:H491"/>
    <mergeCell ref="L671:M671"/>
    <mergeCell ref="A597:B597"/>
    <mergeCell ref="L595:M595"/>
    <mergeCell ref="A669:H669"/>
    <mergeCell ref="A416:B416"/>
    <mergeCell ref="G416:H416"/>
    <mergeCell ref="A417:B417"/>
    <mergeCell ref="G417:H417"/>
    <mergeCell ref="A578:H578"/>
    <mergeCell ref="A497:B497"/>
    <mergeCell ref="L612:M612"/>
    <mergeCell ref="A613:H613"/>
    <mergeCell ref="A579:H579"/>
    <mergeCell ref="A580:B580"/>
    <mergeCell ref="A581:B581"/>
    <mergeCell ref="A516:B516"/>
    <mergeCell ref="G516:H516"/>
    <mergeCell ref="A517:B517"/>
    <mergeCell ref="G517:H517"/>
    <mergeCell ref="L485:M485"/>
    <mergeCell ref="A488:B488"/>
    <mergeCell ref="L486:M486"/>
    <mergeCell ref="A442:B442"/>
    <mergeCell ref="A371:H371"/>
    <mergeCell ref="A372:B372"/>
    <mergeCell ref="A373:B373"/>
    <mergeCell ref="A374:B374"/>
    <mergeCell ref="A375:B375"/>
    <mergeCell ref="A376:B376"/>
    <mergeCell ref="A377:B377"/>
    <mergeCell ref="A378:H378"/>
    <mergeCell ref="A379:B379"/>
    <mergeCell ref="A380:B380"/>
    <mergeCell ref="A381:B381"/>
    <mergeCell ref="A400:B400"/>
    <mergeCell ref="G400:H400"/>
    <mergeCell ref="A401:B401"/>
    <mergeCell ref="G394:H394"/>
    <mergeCell ref="A395:B395"/>
    <mergeCell ref="G395:H395"/>
    <mergeCell ref="A390:B390"/>
    <mergeCell ref="G390:H390"/>
    <mergeCell ref="G401:H401"/>
    <mergeCell ref="A393:B393"/>
    <mergeCell ref="A386:H386"/>
    <mergeCell ref="A387:B387"/>
    <mergeCell ref="G387:H387"/>
    <mergeCell ref="A388:B388"/>
    <mergeCell ref="G388:H388"/>
    <mergeCell ref="A389:B389"/>
    <mergeCell ref="A396:B396"/>
    <mergeCell ref="G396:H396"/>
    <mergeCell ref="A397:B397"/>
    <mergeCell ref="G397:H397"/>
    <mergeCell ref="A398:H398"/>
    <mergeCell ref="A429:B429"/>
    <mergeCell ref="G429:H429"/>
    <mergeCell ref="L429:M429"/>
    <mergeCell ref="A430:B430"/>
    <mergeCell ref="G430:H430"/>
    <mergeCell ref="L430:M430"/>
    <mergeCell ref="A427:B427"/>
    <mergeCell ref="G427:H427"/>
    <mergeCell ref="A423:B423"/>
    <mergeCell ref="G423:H423"/>
    <mergeCell ref="A424:B424"/>
    <mergeCell ref="G424:H424"/>
    <mergeCell ref="L427:M427"/>
    <mergeCell ref="G437:H437"/>
    <mergeCell ref="A438:H438"/>
    <mergeCell ref="A439:B439"/>
    <mergeCell ref="G439:H439"/>
    <mergeCell ref="A436:B436"/>
    <mergeCell ref="G436:H436"/>
    <mergeCell ref="A437:B437"/>
    <mergeCell ref="A440:B440"/>
    <mergeCell ref="G440:H440"/>
    <mergeCell ref="A450:B450"/>
    <mergeCell ref="G450:H450"/>
    <mergeCell ref="L450:M450"/>
    <mergeCell ref="A451:H451"/>
    <mergeCell ref="A452:B452"/>
    <mergeCell ref="G452:H452"/>
    <mergeCell ref="A453:B453"/>
    <mergeCell ref="G453:H453"/>
    <mergeCell ref="A454:B454"/>
    <mergeCell ref="G454:H454"/>
    <mergeCell ref="A446:H446"/>
    <mergeCell ref="A447:B447"/>
    <mergeCell ref="G447:H447"/>
    <mergeCell ref="L447:M447"/>
    <mergeCell ref="A448:B448"/>
    <mergeCell ref="G448:H448"/>
    <mergeCell ref="L448:M448"/>
    <mergeCell ref="A449:B449"/>
    <mergeCell ref="G449:H449"/>
    <mergeCell ref="L449:M449"/>
    <mergeCell ref="A443:B443"/>
    <mergeCell ref="G443:H443"/>
    <mergeCell ref="A441:B441"/>
    <mergeCell ref="G441:H441"/>
    <mergeCell ref="A444:B444"/>
    <mergeCell ref="G444:H444"/>
    <mergeCell ref="A445:H445"/>
    <mergeCell ref="A460:B460"/>
    <mergeCell ref="G460:H460"/>
    <mergeCell ref="A461:B461"/>
    <mergeCell ref="G461:H461"/>
    <mergeCell ref="A462:B462"/>
    <mergeCell ref="G462:H462"/>
    <mergeCell ref="A463:B463"/>
    <mergeCell ref="G463:H463"/>
    <mergeCell ref="A464:B464"/>
    <mergeCell ref="G464:H464"/>
    <mergeCell ref="A455:B455"/>
    <mergeCell ref="G455:H455"/>
    <mergeCell ref="A456:B456"/>
    <mergeCell ref="G456:H456"/>
    <mergeCell ref="A457:B457"/>
    <mergeCell ref="G457:H457"/>
    <mergeCell ref="A458:H458"/>
    <mergeCell ref="A459:B459"/>
    <mergeCell ref="G459:H459"/>
    <mergeCell ref="A470:B470"/>
    <mergeCell ref="G470:H470"/>
    <mergeCell ref="L470:M470"/>
    <mergeCell ref="A471:H471"/>
    <mergeCell ref="A472:B472"/>
    <mergeCell ref="G472:H472"/>
    <mergeCell ref="A473:B473"/>
    <mergeCell ref="G473:H473"/>
    <mergeCell ref="A474:B474"/>
    <mergeCell ref="G474:H474"/>
    <mergeCell ref="A465:H465"/>
    <mergeCell ref="A466:H466"/>
    <mergeCell ref="A467:B467"/>
    <mergeCell ref="G467:H467"/>
    <mergeCell ref="L467:M467"/>
    <mergeCell ref="A468:B468"/>
    <mergeCell ref="G468:H468"/>
    <mergeCell ref="L468:M468"/>
    <mergeCell ref="A469:B469"/>
    <mergeCell ref="G469:H469"/>
    <mergeCell ref="L469:M469"/>
    <mergeCell ref="A481:B481"/>
    <mergeCell ref="G481:H481"/>
    <mergeCell ref="A482:B482"/>
    <mergeCell ref="G482:H482"/>
    <mergeCell ref="A483:B483"/>
    <mergeCell ref="G483:H483"/>
    <mergeCell ref="A484:B484"/>
    <mergeCell ref="G484:H484"/>
    <mergeCell ref="A475:B475"/>
    <mergeCell ref="G475:H475"/>
    <mergeCell ref="A476:B476"/>
    <mergeCell ref="G476:H476"/>
    <mergeCell ref="A477:B477"/>
    <mergeCell ref="G477:H477"/>
    <mergeCell ref="A478:H478"/>
    <mergeCell ref="A479:B479"/>
    <mergeCell ref="G479:H479"/>
    <mergeCell ref="A480:B480"/>
    <mergeCell ref="G480:H480"/>
    <mergeCell ref="L527:M527"/>
    <mergeCell ref="A528:B528"/>
    <mergeCell ref="G528:H528"/>
    <mergeCell ref="L528:M528"/>
    <mergeCell ref="A521:B521"/>
    <mergeCell ref="G521:H521"/>
    <mergeCell ref="A522:B522"/>
    <mergeCell ref="G522:H522"/>
    <mergeCell ref="A523:B523"/>
    <mergeCell ref="G523:H523"/>
    <mergeCell ref="A524:B524"/>
    <mergeCell ref="G524:H524"/>
    <mergeCell ref="A525:H525"/>
    <mergeCell ref="A534:B534"/>
    <mergeCell ref="G534:H534"/>
    <mergeCell ref="L525:M525"/>
    <mergeCell ref="A526:H526"/>
    <mergeCell ref="L526:M526"/>
    <mergeCell ref="A529:B529"/>
    <mergeCell ref="G529:H529"/>
    <mergeCell ref="A530:B530"/>
    <mergeCell ref="G530:H530"/>
    <mergeCell ref="G527:H527"/>
    <mergeCell ref="A593:H593"/>
    <mergeCell ref="A594:H594"/>
    <mergeCell ref="A592:B592"/>
    <mergeCell ref="A531:H531"/>
    <mergeCell ref="A532:B532"/>
    <mergeCell ref="G532:H532"/>
    <mergeCell ref="A533:B533"/>
    <mergeCell ref="G533:H533"/>
    <mergeCell ref="A544:B544"/>
    <mergeCell ref="G544:H544"/>
    <mergeCell ref="A539:B539"/>
    <mergeCell ref="G539:H539"/>
    <mergeCell ref="A540:B540"/>
    <mergeCell ref="G540:H540"/>
    <mergeCell ref="A541:B541"/>
    <mergeCell ref="G541:H541"/>
    <mergeCell ref="A542:B542"/>
    <mergeCell ref="G542:H542"/>
    <mergeCell ref="A543:B543"/>
    <mergeCell ref="G543:H543"/>
    <mergeCell ref="A577:H577"/>
    <mergeCell ref="A535:B535"/>
    <mergeCell ref="G535:H535"/>
    <mergeCell ref="A536:B536"/>
    <mergeCell ref="G536:H536"/>
    <mergeCell ref="A537:B537"/>
    <mergeCell ref="G537:H537"/>
    <mergeCell ref="A538:H538"/>
    <mergeCell ref="A561:H561"/>
    <mergeCell ref="A563:H563"/>
    <mergeCell ref="A564:B564"/>
    <mergeCell ref="G564:H569"/>
    <mergeCell ref="G623:H623"/>
    <mergeCell ref="A618:B618"/>
    <mergeCell ref="G618:H618"/>
    <mergeCell ref="A588:B588"/>
    <mergeCell ref="A614:B614"/>
    <mergeCell ref="G614:H614"/>
    <mergeCell ref="L614:M614"/>
    <mergeCell ref="A615:B615"/>
    <mergeCell ref="G615:H615"/>
    <mergeCell ref="A595:B595"/>
    <mergeCell ref="L593:M593"/>
    <mergeCell ref="A596:B596"/>
    <mergeCell ref="L594:M594"/>
    <mergeCell ref="A600:B600"/>
    <mergeCell ref="A601:B601"/>
    <mergeCell ref="A609:B609"/>
    <mergeCell ref="A610:B610"/>
    <mergeCell ref="A612:H612"/>
    <mergeCell ref="A604:B604"/>
    <mergeCell ref="A605:H605"/>
    <mergeCell ref="A606:B606"/>
    <mergeCell ref="A607:B607"/>
    <mergeCell ref="A608:B608"/>
    <mergeCell ref="A598:H598"/>
    <mergeCell ref="A599:B599"/>
    <mergeCell ref="A611:B611"/>
    <mergeCell ref="L613:M613"/>
    <mergeCell ref="G599:H604"/>
    <mergeCell ref="G606:H611"/>
    <mergeCell ref="A603:B603"/>
    <mergeCell ref="A589:B589"/>
    <mergeCell ref="A602:B602"/>
    <mergeCell ref="A629:B629"/>
    <mergeCell ref="G629:H629"/>
    <mergeCell ref="A630:B630"/>
    <mergeCell ref="G630:H630"/>
    <mergeCell ref="A631:H631"/>
    <mergeCell ref="L631:M631"/>
    <mergeCell ref="A632:H632"/>
    <mergeCell ref="L632:M632"/>
    <mergeCell ref="A633:B633"/>
    <mergeCell ref="G633:H633"/>
    <mergeCell ref="L633:M633"/>
    <mergeCell ref="A624:H624"/>
    <mergeCell ref="A625:B625"/>
    <mergeCell ref="G625:H625"/>
    <mergeCell ref="A626:B626"/>
    <mergeCell ref="G626:H626"/>
    <mergeCell ref="A616:B616"/>
    <mergeCell ref="G616:H616"/>
    <mergeCell ref="A617:H617"/>
    <mergeCell ref="A627:B627"/>
    <mergeCell ref="G627:H627"/>
    <mergeCell ref="A628:B628"/>
    <mergeCell ref="G628:H628"/>
    <mergeCell ref="A619:B619"/>
    <mergeCell ref="G619:H619"/>
    <mergeCell ref="A620:B620"/>
    <mergeCell ref="G620:H620"/>
    <mergeCell ref="A621:B621"/>
    <mergeCell ref="G621:H621"/>
    <mergeCell ref="A622:B622"/>
    <mergeCell ref="G622:H622"/>
    <mergeCell ref="A623:B623"/>
    <mergeCell ref="A643:H643"/>
    <mergeCell ref="A657:B657"/>
    <mergeCell ref="G657:H657"/>
    <mergeCell ref="A649:B649"/>
    <mergeCell ref="G649:H649"/>
    <mergeCell ref="A644:B644"/>
    <mergeCell ref="G644:H644"/>
    <mergeCell ref="A645:B645"/>
    <mergeCell ref="A634:B634"/>
    <mergeCell ref="G634:H634"/>
    <mergeCell ref="A635:B635"/>
    <mergeCell ref="G635:H635"/>
    <mergeCell ref="A636:H636"/>
    <mergeCell ref="A637:B637"/>
    <mergeCell ref="G637:H637"/>
    <mergeCell ref="A638:B638"/>
    <mergeCell ref="G638:H638"/>
    <mergeCell ref="G645:H645"/>
    <mergeCell ref="A670:H670"/>
    <mergeCell ref="A671:B671"/>
    <mergeCell ref="G671:H673"/>
    <mergeCell ref="G675:H680"/>
    <mergeCell ref="A650:H650"/>
    <mergeCell ref="L650:M650"/>
    <mergeCell ref="A651:H651"/>
    <mergeCell ref="L651:M651"/>
    <mergeCell ref="A652:B652"/>
    <mergeCell ref="G652:H652"/>
    <mergeCell ref="L652:M652"/>
    <mergeCell ref="L669:M669"/>
    <mergeCell ref="L672:M672"/>
    <mergeCell ref="L673:M673"/>
    <mergeCell ref="A653:B653"/>
    <mergeCell ref="G653:H653"/>
    <mergeCell ref="A654:B654"/>
    <mergeCell ref="G654:H654"/>
    <mergeCell ref="A655:H655"/>
    <mergeCell ref="A656:B656"/>
    <mergeCell ref="G656:H656"/>
    <mergeCell ref="A664:B664"/>
    <mergeCell ref="G664:H664"/>
    <mergeCell ref="A665:B665"/>
    <mergeCell ref="A672:B672"/>
    <mergeCell ref="L692:M692"/>
    <mergeCell ref="A693:H693"/>
    <mergeCell ref="A694:B694"/>
    <mergeCell ref="G694:H694"/>
    <mergeCell ref="A695:B695"/>
    <mergeCell ref="G695:H695"/>
    <mergeCell ref="A696:B696"/>
    <mergeCell ref="G696:H696"/>
    <mergeCell ref="G716:H716"/>
    <mergeCell ref="A717:B717"/>
    <mergeCell ref="G717:H717"/>
    <mergeCell ref="A718:B718"/>
    <mergeCell ref="G718:H718"/>
    <mergeCell ref="G709:H709"/>
    <mergeCell ref="L709:M709"/>
    <mergeCell ref="A688:H688"/>
    <mergeCell ref="L688:M688"/>
    <mergeCell ref="A689:H689"/>
    <mergeCell ref="L689:M689"/>
    <mergeCell ref="A690:B690"/>
    <mergeCell ref="G690:H690"/>
    <mergeCell ref="L690:M690"/>
    <mergeCell ref="A691:B691"/>
    <mergeCell ref="G691:H691"/>
    <mergeCell ref="L691:M691"/>
    <mergeCell ref="L710:M710"/>
    <mergeCell ref="A702:B702"/>
    <mergeCell ref="G702:H702"/>
    <mergeCell ref="A703:B703"/>
    <mergeCell ref="G703:H703"/>
    <mergeCell ref="A704:B704"/>
    <mergeCell ref="G704:H704"/>
    <mergeCell ref="L711:M711"/>
    <mergeCell ref="A712:H712"/>
    <mergeCell ref="A713:B713"/>
    <mergeCell ref="G713:H713"/>
    <mergeCell ref="A697:B697"/>
    <mergeCell ref="G697:H697"/>
    <mergeCell ref="A698:B698"/>
    <mergeCell ref="G698:H698"/>
    <mergeCell ref="A699:B699"/>
    <mergeCell ref="G699:H699"/>
    <mergeCell ref="A700:H700"/>
    <mergeCell ref="A701:B701"/>
    <mergeCell ref="G701:H701"/>
    <mergeCell ref="A707:H707"/>
    <mergeCell ref="L707:M707"/>
    <mergeCell ref="A708:H708"/>
    <mergeCell ref="L708:M708"/>
    <mergeCell ref="A709:B709"/>
    <mergeCell ref="L726:M726"/>
    <mergeCell ref="A727:H727"/>
    <mergeCell ref="L727:M727"/>
    <mergeCell ref="A728:B728"/>
    <mergeCell ref="G728:H728"/>
    <mergeCell ref="L728:M728"/>
    <mergeCell ref="A729:B729"/>
    <mergeCell ref="G729:H729"/>
    <mergeCell ref="L729:M729"/>
    <mergeCell ref="G724:H724"/>
    <mergeCell ref="A725:B725"/>
    <mergeCell ref="G725:H725"/>
    <mergeCell ref="A716:B716"/>
    <mergeCell ref="A720:B720"/>
    <mergeCell ref="G720:H720"/>
    <mergeCell ref="A730:B730"/>
    <mergeCell ref="G730:H730"/>
    <mergeCell ref="A721:B721"/>
    <mergeCell ref="G721:H721"/>
    <mergeCell ref="L730:M730"/>
    <mergeCell ref="A724:B724"/>
    <mergeCell ref="A719:H719"/>
    <mergeCell ref="A744:B744"/>
    <mergeCell ref="G744:H744"/>
    <mergeCell ref="A735:B735"/>
    <mergeCell ref="G735:H735"/>
    <mergeCell ref="A736:B736"/>
    <mergeCell ref="G736:H736"/>
    <mergeCell ref="A737:B737"/>
    <mergeCell ref="G737:H737"/>
    <mergeCell ref="A738:H738"/>
    <mergeCell ref="A739:B739"/>
    <mergeCell ref="G739:H739"/>
    <mergeCell ref="A731:H731"/>
    <mergeCell ref="A732:B732"/>
    <mergeCell ref="G732:H732"/>
    <mergeCell ref="A733:B733"/>
    <mergeCell ref="G733:H733"/>
    <mergeCell ref="A711:B711"/>
    <mergeCell ref="G711:H711"/>
    <mergeCell ref="A722:B722"/>
    <mergeCell ref="G722:H722"/>
    <mergeCell ref="A723:B723"/>
    <mergeCell ref="G723:H723"/>
    <mergeCell ref="A714:B714"/>
    <mergeCell ref="G714:H714"/>
    <mergeCell ref="A715:B715"/>
    <mergeCell ref="G715:H715"/>
    <mergeCell ref="A740:B740"/>
    <mergeCell ref="G740:H740"/>
    <mergeCell ref="A734:B734"/>
    <mergeCell ref="G734:H734"/>
    <mergeCell ref="A726:H726"/>
    <mergeCell ref="A741:B741"/>
    <mergeCell ref="A314:B314"/>
    <mergeCell ref="G741:H741"/>
    <mergeCell ref="A742:B742"/>
    <mergeCell ref="G742:H742"/>
    <mergeCell ref="A743:B743"/>
    <mergeCell ref="G743:H743"/>
    <mergeCell ref="A710:B710"/>
    <mergeCell ref="G710:H710"/>
    <mergeCell ref="A692:B692"/>
    <mergeCell ref="G692:H692"/>
    <mergeCell ref="A683:B683"/>
    <mergeCell ref="A684:B684"/>
    <mergeCell ref="A685:B685"/>
    <mergeCell ref="A686:B686"/>
    <mergeCell ref="A687:B687"/>
    <mergeCell ref="G682:H687"/>
    <mergeCell ref="A678:B678"/>
    <mergeCell ref="A679:B679"/>
    <mergeCell ref="A680:B680"/>
    <mergeCell ref="A681:H681"/>
    <mergeCell ref="A705:B705"/>
    <mergeCell ref="G705:H705"/>
    <mergeCell ref="A706:B706"/>
    <mergeCell ref="G706:H706"/>
    <mergeCell ref="A682:B682"/>
    <mergeCell ref="A668:B668"/>
    <mergeCell ref="G668:H668"/>
    <mergeCell ref="A674:H674"/>
    <mergeCell ref="A675:B675"/>
    <mergeCell ref="A676:B676"/>
    <mergeCell ref="A677:B677"/>
    <mergeCell ref="A673:B673"/>
    <mergeCell ref="A146:B146"/>
    <mergeCell ref="A179:B179"/>
    <mergeCell ref="A180:B180"/>
    <mergeCell ref="A181:B181"/>
    <mergeCell ref="A337:B337"/>
    <mergeCell ref="A338:B338"/>
    <mergeCell ref="A339:B339"/>
    <mergeCell ref="A340:B340"/>
    <mergeCell ref="A341:B341"/>
    <mergeCell ref="A342:B342"/>
    <mergeCell ref="A345:B345"/>
    <mergeCell ref="A346:B346"/>
    <mergeCell ref="A344:H344"/>
    <mergeCell ref="A265:B265"/>
    <mergeCell ref="A266:B266"/>
    <mergeCell ref="A267:B267"/>
    <mergeCell ref="A268:B268"/>
    <mergeCell ref="A269:B269"/>
    <mergeCell ref="C216:H216"/>
    <mergeCell ref="A217:B217"/>
    <mergeCell ref="E217:F217"/>
    <mergeCell ref="G217:H217"/>
    <mergeCell ref="A246:B246"/>
    <mergeCell ref="E246:F255"/>
    <mergeCell ref="G246:H255"/>
    <mergeCell ref="A247:B247"/>
    <mergeCell ref="A248:B248"/>
    <mergeCell ref="A249:B249"/>
    <mergeCell ref="A250:B250"/>
    <mergeCell ref="A251:B251"/>
    <mergeCell ref="E305:F305"/>
    <mergeCell ref="G305:H305"/>
    <mergeCell ref="A527:B527"/>
    <mergeCell ref="C314:D314"/>
    <mergeCell ref="E314:F314"/>
    <mergeCell ref="G314:H314"/>
    <mergeCell ref="A336:B336"/>
    <mergeCell ref="B763:H763"/>
    <mergeCell ref="D73:H73"/>
    <mergeCell ref="D75:H75"/>
    <mergeCell ref="A272:B272"/>
    <mergeCell ref="C272:H272"/>
    <mergeCell ref="A274:B274"/>
    <mergeCell ref="C274:H274"/>
    <mergeCell ref="A275:B275"/>
    <mergeCell ref="E275:F275"/>
    <mergeCell ref="G275:H275"/>
    <mergeCell ref="A276:B276"/>
    <mergeCell ref="E276:F285"/>
    <mergeCell ref="G276:H285"/>
    <mergeCell ref="A277:B277"/>
    <mergeCell ref="A278:B278"/>
    <mergeCell ref="A279:B279"/>
    <mergeCell ref="A280:B280"/>
    <mergeCell ref="A281:B281"/>
    <mergeCell ref="A282:B282"/>
    <mergeCell ref="A283:B283"/>
    <mergeCell ref="A284:B284"/>
    <mergeCell ref="A285:B285"/>
    <mergeCell ref="A75:C76"/>
    <mergeCell ref="A73:C74"/>
    <mergeCell ref="E262:F271"/>
    <mergeCell ref="A518:H518"/>
    <mergeCell ref="A519:B519"/>
    <mergeCell ref="G642:H642"/>
    <mergeCell ref="C259:H259"/>
    <mergeCell ref="A358:B358"/>
    <mergeCell ref="A359:B359"/>
    <mergeCell ref="G379:H384"/>
    <mergeCell ref="G487:H490"/>
    <mergeCell ref="G492:H497"/>
    <mergeCell ref="G499:H504"/>
    <mergeCell ref="G580:H585"/>
    <mergeCell ref="G587:H592"/>
    <mergeCell ref="G519:H519"/>
    <mergeCell ref="A520:B520"/>
    <mergeCell ref="G520:H520"/>
    <mergeCell ref="G510:H510"/>
    <mergeCell ref="A511:H511"/>
    <mergeCell ref="A512:B512"/>
    <mergeCell ref="G512:H512"/>
    <mergeCell ref="A513:B513"/>
    <mergeCell ref="G513:H513"/>
    <mergeCell ref="A350:B350"/>
    <mergeCell ref="A351:B351"/>
    <mergeCell ref="A352:B352"/>
    <mergeCell ref="A354:B354"/>
    <mergeCell ref="A355:B355"/>
    <mergeCell ref="A356:B356"/>
    <mergeCell ref="A360:B360"/>
    <mergeCell ref="A582:B582"/>
    <mergeCell ref="A583:B583"/>
    <mergeCell ref="A584:B584"/>
    <mergeCell ref="A585:B585"/>
    <mergeCell ref="A586:H586"/>
    <mergeCell ref="A587:B587"/>
    <mergeCell ref="G372:H377"/>
    <mergeCell ref="A667:B667"/>
    <mergeCell ref="G667:H667"/>
    <mergeCell ref="A658:B658"/>
    <mergeCell ref="G658:H658"/>
    <mergeCell ref="A659:B659"/>
    <mergeCell ref="A663:B663"/>
    <mergeCell ref="G663:H663"/>
    <mergeCell ref="G659:H659"/>
    <mergeCell ref="A660:B660"/>
    <mergeCell ref="G660:H660"/>
    <mergeCell ref="A661:B661"/>
    <mergeCell ref="G661:H661"/>
    <mergeCell ref="A662:H662"/>
    <mergeCell ref="A515:B515"/>
    <mergeCell ref="G665:H665"/>
    <mergeCell ref="A666:B666"/>
    <mergeCell ref="G666:H666"/>
    <mergeCell ref="G515:H515"/>
    <mergeCell ref="A646:B646"/>
    <mergeCell ref="G646:H646"/>
    <mergeCell ref="A647:B647"/>
    <mergeCell ref="G647:H647"/>
    <mergeCell ref="A648:B648"/>
    <mergeCell ref="G648:H648"/>
    <mergeCell ref="A639:B639"/>
    <mergeCell ref="G639:H639"/>
    <mergeCell ref="A640:B640"/>
    <mergeCell ref="G640:H640"/>
    <mergeCell ref="A641:B641"/>
    <mergeCell ref="G641:H641"/>
    <mergeCell ref="A642:B642"/>
    <mergeCell ref="C188:H188"/>
    <mergeCell ref="A514:B514"/>
    <mergeCell ref="G514:H514"/>
    <mergeCell ref="E260:F260"/>
    <mergeCell ref="G260:H260"/>
    <mergeCell ref="A200:B200"/>
    <mergeCell ref="C200:H200"/>
    <mergeCell ref="A214:B214"/>
    <mergeCell ref="C214:H214"/>
    <mergeCell ref="A216:B216"/>
    <mergeCell ref="A223:B223"/>
    <mergeCell ref="A224:B224"/>
    <mergeCell ref="A225:B225"/>
    <mergeCell ref="A226:B226"/>
    <mergeCell ref="A227:B227"/>
    <mergeCell ref="A252:B252"/>
    <mergeCell ref="A253:B253"/>
    <mergeCell ref="A211:B211"/>
    <mergeCell ref="A212:B212"/>
    <mergeCell ref="A213:B213"/>
    <mergeCell ref="A257:B257"/>
    <mergeCell ref="C257:H257"/>
    <mergeCell ref="A259:B259"/>
    <mergeCell ref="A361:B361"/>
    <mergeCell ref="A347:B347"/>
    <mergeCell ref="A348:B348"/>
    <mergeCell ref="A349:B349"/>
    <mergeCell ref="G322:H331"/>
    <mergeCell ref="G333:H342"/>
    <mergeCell ref="G345:H352"/>
    <mergeCell ref="G354:H361"/>
    <mergeCell ref="G367:H370"/>
    <mergeCell ref="A196:B196"/>
    <mergeCell ref="G162:H171"/>
    <mergeCell ref="A163:B163"/>
    <mergeCell ref="A166:B166"/>
    <mergeCell ref="E41:H41"/>
    <mergeCell ref="A77:C77"/>
    <mergeCell ref="A270:B270"/>
    <mergeCell ref="A271:B271"/>
    <mergeCell ref="A53:H53"/>
    <mergeCell ref="A48:H48"/>
    <mergeCell ref="A50:B50"/>
    <mergeCell ref="C50:E50"/>
    <mergeCell ref="G119:H128"/>
    <mergeCell ref="A120:B120"/>
    <mergeCell ref="A121:B121"/>
    <mergeCell ref="A122:B122"/>
    <mergeCell ref="A182:B182"/>
    <mergeCell ref="A183:B183"/>
    <mergeCell ref="A184:B184"/>
    <mergeCell ref="A185:B185"/>
    <mergeCell ref="A64:B65"/>
    <mergeCell ref="G50:H50"/>
    <mergeCell ref="A167:B167"/>
    <mergeCell ref="A168:B168"/>
    <mergeCell ref="A169:B169"/>
    <mergeCell ref="A170:B170"/>
    <mergeCell ref="A171:B171"/>
    <mergeCell ref="A165:B165"/>
    <mergeCell ref="A164:B164"/>
    <mergeCell ref="A186:B186"/>
    <mergeCell ref="C186:H186"/>
    <mergeCell ref="A188:B188"/>
    <mergeCell ref="A256:B256"/>
    <mergeCell ref="B768:H768"/>
    <mergeCell ref="B769:H769"/>
    <mergeCell ref="A254:B254"/>
    <mergeCell ref="A255:B255"/>
    <mergeCell ref="A242:B242"/>
    <mergeCell ref="C242:H242"/>
    <mergeCell ref="A244:B244"/>
    <mergeCell ref="C244:H244"/>
    <mergeCell ref="A245:B245"/>
    <mergeCell ref="E245:F245"/>
    <mergeCell ref="G245:H245"/>
    <mergeCell ref="G595:H597"/>
    <mergeCell ref="A117:B117"/>
    <mergeCell ref="E117:F117"/>
    <mergeCell ref="G117:H117"/>
    <mergeCell ref="C117:D117"/>
    <mergeCell ref="C146:D146"/>
    <mergeCell ref="G262:H271"/>
    <mergeCell ref="A263:B263"/>
    <mergeCell ref="A264:B264"/>
    <mergeCell ref="A260:B260"/>
    <mergeCell ref="C260:D260"/>
    <mergeCell ref="A209:B209"/>
    <mergeCell ref="A210:B210"/>
    <mergeCell ref="E190:F199"/>
    <mergeCell ref="G190:H199"/>
    <mergeCell ref="A191:B191"/>
    <mergeCell ref="A192:B192"/>
    <mergeCell ref="A193:B193"/>
    <mergeCell ref="A194:B194"/>
    <mergeCell ref="A195:B195"/>
    <mergeCell ref="G146:H146"/>
    <mergeCell ref="A261:B261"/>
    <mergeCell ref="E261:F261"/>
    <mergeCell ref="G261:H261"/>
    <mergeCell ref="A262:B262"/>
    <mergeCell ref="A218:B218"/>
    <mergeCell ref="E218:F227"/>
    <mergeCell ref="G218:H227"/>
    <mergeCell ref="A219:B219"/>
    <mergeCell ref="A220:B220"/>
    <mergeCell ref="A221:B221"/>
    <mergeCell ref="A222:B222"/>
    <mergeCell ref="A357:B357"/>
    <mergeCell ref="C64:E64"/>
    <mergeCell ref="G64:H64"/>
    <mergeCell ref="C65:H65"/>
    <mergeCell ref="A66:B67"/>
    <mergeCell ref="C66:E66"/>
    <mergeCell ref="G66:H66"/>
    <mergeCell ref="C67:H67"/>
    <mergeCell ref="A86:B86"/>
    <mergeCell ref="C86:H86"/>
    <mergeCell ref="A87:B87"/>
    <mergeCell ref="C87:D87"/>
    <mergeCell ref="E87:F87"/>
    <mergeCell ref="G87:H87"/>
    <mergeCell ref="A197:B197"/>
    <mergeCell ref="A198:B198"/>
    <mergeCell ref="A199:B199"/>
    <mergeCell ref="A129:B129"/>
    <mergeCell ref="C129:H129"/>
    <mergeCell ref="A131:B131"/>
    <mergeCell ref="I78:M78"/>
    <mergeCell ref="C256:D256"/>
    <mergeCell ref="E256:F256"/>
    <mergeCell ref="G256:H256"/>
    <mergeCell ref="A9:D9"/>
    <mergeCell ref="E9:H9"/>
    <mergeCell ref="A202:B202"/>
    <mergeCell ref="C202:H202"/>
    <mergeCell ref="A203:B203"/>
    <mergeCell ref="E203:F203"/>
    <mergeCell ref="G203:H203"/>
    <mergeCell ref="A204:B204"/>
    <mergeCell ref="E204:F213"/>
    <mergeCell ref="G204:H213"/>
    <mergeCell ref="A205:B205"/>
    <mergeCell ref="A206:B206"/>
    <mergeCell ref="A207:B207"/>
    <mergeCell ref="A208:B208"/>
    <mergeCell ref="C51:E51"/>
    <mergeCell ref="G51:H51"/>
    <mergeCell ref="C52:E52"/>
    <mergeCell ref="G52:H52"/>
    <mergeCell ref="A42:D42"/>
    <mergeCell ref="E42:H42"/>
    <mergeCell ref="E43:H43"/>
    <mergeCell ref="E44:H44"/>
    <mergeCell ref="E45:H45"/>
    <mergeCell ref="A43:D43"/>
    <mergeCell ref="C131:H131"/>
    <mergeCell ref="A132:B132"/>
    <mergeCell ref="A190:B190"/>
    <mergeCell ref="E146:F146"/>
  </mergeCells>
  <hyperlinks>
    <hyperlink ref="C38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scale="9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744" max="16383" man="1"/>
    <brk id="784" max="16383" man="1"/>
    <brk id="83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59" t="s">
        <v>106</v>
      </c>
      <c r="C3" s="259"/>
      <c r="D3" s="259"/>
      <c r="E3" s="259"/>
      <c r="F3" s="259"/>
      <c r="G3" s="259"/>
      <c r="H3" s="259"/>
    </row>
    <row r="4" spans="1:9" x14ac:dyDescent="0.35">
      <c r="A4" s="2"/>
      <c r="B4" s="3" t="s">
        <v>107</v>
      </c>
      <c r="C4" s="3" t="s">
        <v>108</v>
      </c>
      <c r="D4" s="3" t="s">
        <v>70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2025-09-13T06:27:19Z</cp:lastPrinted>
  <dcterms:created xsi:type="dcterms:W3CDTF">2019-07-16T09:29:46Z</dcterms:created>
  <dcterms:modified xsi:type="dcterms:W3CDTF">2025-09-13T06:28:40Z</dcterms:modified>
</cp:coreProperties>
</file>