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VSJCV\Making\AXIS\2025-26\Axis\APF Dump\Sept 2025\09-09-2025\"/>
    </mc:Choice>
  </mc:AlternateContent>
  <bookViews>
    <workbookView xWindow="0" yWindow="0" windowWidth="19200" windowHeight="6640"/>
  </bookViews>
  <sheets>
    <sheet name="Sheet1" sheetId="1" r:id="rId1"/>
    <sheet name="Note" sheetId="15" r:id="rId2"/>
    <sheet name="A%" sheetId="16" r:id="rId3"/>
    <sheet name="B%" sheetId="14" r:id="rId4"/>
    <sheet name="Wing A" sheetId="11" r:id="rId5"/>
    <sheet name="Wing B" sheetId="12" r:id="rId6"/>
    <sheet name="Wing C" sheetId="13" r:id="rId7"/>
  </sheets>
  <definedNames>
    <definedName name="_xlnm.Print_Area" localSheetId="0">Sheet1!$A$1:$J$252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3" l="1"/>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N35" i="13" s="1"/>
  <c r="M35" i="13" s="1"/>
  <c r="K8" i="13"/>
  <c r="G8" i="13"/>
  <c r="N7" i="13"/>
  <c r="K7" i="13"/>
  <c r="K35" i="13" s="1"/>
  <c r="J35" i="13" s="1"/>
  <c r="G7" i="13"/>
  <c r="G35" i="13" s="1"/>
  <c r="F35" i="13" s="1"/>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J35" i="12" s="1"/>
  <c r="I35" i="12" s="1"/>
  <c r="F9" i="12"/>
  <c r="M8" i="12"/>
  <c r="J8" i="12"/>
  <c r="F8" i="12"/>
  <c r="M7" i="12"/>
  <c r="M35" i="12" s="1"/>
  <c r="L35" i="12" s="1"/>
  <c r="J7" i="12"/>
  <c r="F7" i="12"/>
  <c r="F35" i="12" s="1"/>
  <c r="E35" i="12" s="1"/>
  <c r="M33" i="11"/>
  <c r="J33" i="11"/>
  <c r="F33" i="11"/>
  <c r="M32" i="11"/>
  <c r="J32" i="11"/>
  <c r="F32" i="11"/>
  <c r="M31" i="11"/>
  <c r="J31" i="11"/>
  <c r="F31" i="11"/>
  <c r="M30" i="11"/>
  <c r="J30" i="11"/>
  <c r="F30" i="11"/>
  <c r="M29" i="11"/>
  <c r="J29" i="11"/>
  <c r="F29" i="11"/>
  <c r="M28" i="11"/>
  <c r="J28" i="11"/>
  <c r="F28" i="11"/>
  <c r="M27" i="11"/>
  <c r="J27" i="11"/>
  <c r="F27" i="11"/>
  <c r="M26" i="11"/>
  <c r="J26" i="11"/>
  <c r="F26" i="11"/>
  <c r="M25" i="11"/>
  <c r="J25" i="11"/>
  <c r="F25" i="11"/>
  <c r="M24" i="11"/>
  <c r="J24" i="11"/>
  <c r="F24" i="11"/>
  <c r="M23" i="11"/>
  <c r="J23" i="11"/>
  <c r="F23" i="11"/>
  <c r="M22" i="11"/>
  <c r="J22" i="11"/>
  <c r="F22" i="11"/>
  <c r="M21" i="11"/>
  <c r="J21" i="11"/>
  <c r="F21" i="11"/>
  <c r="M20" i="11"/>
  <c r="J20" i="11"/>
  <c r="F20" i="11"/>
  <c r="M19" i="11"/>
  <c r="J19" i="11"/>
  <c r="F19" i="11"/>
  <c r="M18" i="11"/>
  <c r="J18" i="11"/>
  <c r="F18" i="11"/>
  <c r="M17" i="11"/>
  <c r="J17" i="11"/>
  <c r="F17" i="11"/>
  <c r="M16" i="11"/>
  <c r="J16" i="11"/>
  <c r="F16" i="11"/>
  <c r="M15" i="11"/>
  <c r="J15" i="11"/>
  <c r="F15" i="11"/>
  <c r="M14" i="11"/>
  <c r="J14" i="11"/>
  <c r="F14" i="11"/>
  <c r="M13" i="11"/>
  <c r="J13" i="11"/>
  <c r="F13" i="11"/>
  <c r="M12" i="11"/>
  <c r="J12" i="11"/>
  <c r="F12" i="11"/>
  <c r="M11" i="11"/>
  <c r="J11" i="11"/>
  <c r="F11" i="11"/>
  <c r="M10" i="11"/>
  <c r="J10" i="11"/>
  <c r="F10" i="11"/>
  <c r="M9" i="11"/>
  <c r="J9" i="11"/>
  <c r="F9" i="11"/>
  <c r="M8" i="11"/>
  <c r="J8" i="11"/>
  <c r="F8" i="11"/>
  <c r="M7" i="11"/>
  <c r="J7" i="11"/>
  <c r="F7" i="11"/>
  <c r="M6" i="11"/>
  <c r="M34" i="11" s="1"/>
  <c r="L34" i="11" s="1"/>
  <c r="J6" i="11"/>
  <c r="J34" i="11" s="1"/>
  <c r="I34" i="11" s="1"/>
  <c r="F6" i="11"/>
  <c r="F34" i="11" s="1"/>
  <c r="E34" i="11" s="1"/>
  <c r="H17" i="14"/>
  <c r="G17" i="14"/>
  <c r="B16" i="14"/>
  <c r="O7" i="14" s="1"/>
  <c r="H19" i="14" s="1"/>
  <c r="H14" i="14"/>
  <c r="B14" i="14"/>
  <c r="N7" i="14" s="1"/>
  <c r="H18" i="14" s="1"/>
  <c r="B12" i="14"/>
  <c r="E10" i="14"/>
  <c r="B10" i="14"/>
  <c r="E9" i="14"/>
  <c r="E8" i="14"/>
  <c r="B8" i="14"/>
  <c r="K7" i="14" s="1"/>
  <c r="H15" i="14" s="1"/>
  <c r="M7" i="14"/>
  <c r="L7" i="14"/>
  <c r="H16" i="14" s="1"/>
  <c r="J7" i="14"/>
  <c r="E7" i="14"/>
  <c r="M6" i="14"/>
  <c r="L6" i="14"/>
  <c r="G16" i="14" s="1"/>
  <c r="J6" i="14"/>
  <c r="G14" i="14" s="1"/>
  <c r="I6" i="14"/>
  <c r="I7" i="14" s="1"/>
  <c r="H13" i="14" s="1"/>
  <c r="H20" i="14" s="1"/>
  <c r="E6" i="14"/>
  <c r="B6" i="14"/>
  <c r="E5" i="14" s="1"/>
  <c r="E4" i="14"/>
  <c r="B16" i="16"/>
  <c r="O7" i="16" s="1"/>
  <c r="H19" i="16" s="1"/>
  <c r="B14" i="16"/>
  <c r="N7" i="16" s="1"/>
  <c r="H18" i="16" s="1"/>
  <c r="G13" i="16"/>
  <c r="B12" i="16"/>
  <c r="E8" i="16" s="1"/>
  <c r="B10" i="16"/>
  <c r="E7" i="16" s="1"/>
  <c r="B8" i="16"/>
  <c r="M7" i="16"/>
  <c r="H17" i="16" s="1"/>
  <c r="L7" i="16"/>
  <c r="H16" i="16" s="1"/>
  <c r="K7" i="16"/>
  <c r="H15" i="16" s="1"/>
  <c r="M6" i="16"/>
  <c r="G17" i="16" s="1"/>
  <c r="L6" i="16"/>
  <c r="G16" i="16" s="1"/>
  <c r="K6" i="16"/>
  <c r="G15" i="16" s="1"/>
  <c r="I6" i="16"/>
  <c r="I7" i="16" s="1"/>
  <c r="H13" i="16" s="1"/>
  <c r="E6" i="16"/>
  <c r="B6" i="16"/>
  <c r="E5" i="16" s="1"/>
  <c r="E4" i="16"/>
  <c r="G155" i="1"/>
  <c r="G154" i="1"/>
  <c r="G153" i="1"/>
  <c r="G152" i="1"/>
  <c r="G151" i="1"/>
  <c r="M150" i="1"/>
  <c r="L150" i="1"/>
  <c r="G150" i="1"/>
  <c r="H111" i="1" s="1"/>
  <c r="D146" i="1"/>
  <c r="D142" i="1"/>
  <c r="F111" i="1"/>
  <c r="C111" i="1"/>
  <c r="H110" i="1"/>
  <c r="H112" i="1" s="1"/>
  <c r="F110" i="1"/>
  <c r="F112" i="1" s="1"/>
  <c r="C110" i="1"/>
  <c r="C112" i="1" s="1"/>
  <c r="H106" i="1"/>
  <c r="F106" i="1"/>
  <c r="C106" i="1"/>
  <c r="C107" i="1" s="1"/>
  <c r="H105" i="1"/>
  <c r="H107" i="1" s="1"/>
  <c r="F105" i="1"/>
  <c r="F107" i="1" s="1"/>
  <c r="C105" i="1"/>
  <c r="G102" i="1"/>
  <c r="L79" i="1"/>
  <c r="L78" i="1"/>
  <c r="L77" i="1"/>
  <c r="L76" i="1"/>
  <c r="L65" i="1"/>
  <c r="L64" i="1"/>
  <c r="L63" i="1"/>
  <c r="L62" i="1"/>
  <c r="D49" i="1"/>
  <c r="D47" i="1"/>
  <c r="H44" i="1"/>
  <c r="C44" i="1"/>
  <c r="F3" i="1"/>
  <c r="I69" i="1"/>
  <c r="I55" i="1"/>
  <c r="O6" i="16" l="1"/>
  <c r="G19" i="16" s="1"/>
  <c r="N6" i="14"/>
  <c r="G18" i="14" s="1"/>
  <c r="G13" i="14"/>
  <c r="J6" i="16"/>
  <c r="G14" i="16" s="1"/>
  <c r="G20" i="16" s="1"/>
  <c r="J7" i="16"/>
  <c r="H14" i="16" s="1"/>
  <c r="H20" i="16" s="1"/>
  <c r="E9" i="16"/>
  <c r="O6" i="14"/>
  <c r="G19" i="14" s="1"/>
  <c r="E10" i="16"/>
  <c r="N6" i="16"/>
  <c r="G18" i="16" s="1"/>
  <c r="K6" i="14"/>
  <c r="G15" i="14" s="1"/>
  <c r="L58" i="1"/>
  <c r="D65" i="1"/>
  <c r="D61" i="1"/>
  <c r="D64" i="1"/>
  <c r="D62" i="1"/>
  <c r="C60" i="1"/>
  <c r="D60" i="1" s="1"/>
  <c r="D66" i="1"/>
  <c r="L60" i="1"/>
  <c r="L61" i="1" s="1"/>
  <c r="L66" i="1" s="1"/>
  <c r="L67" i="1" s="1"/>
  <c r="C59" i="1" s="1"/>
  <c r="D67" i="1"/>
  <c r="D63" i="1"/>
  <c r="L59" i="1"/>
  <c r="C58" i="1" s="1"/>
  <c r="D58" i="1" s="1"/>
  <c r="L57" i="1"/>
  <c r="D78" i="1"/>
  <c r="D81" i="1"/>
  <c r="L73" i="1"/>
  <c r="C72" i="1" s="1"/>
  <c r="D72" i="1" s="1"/>
  <c r="D80" i="1"/>
  <c r="D76" i="1"/>
  <c r="L72" i="1"/>
  <c r="C74" i="1"/>
  <c r="D74" i="1" s="1"/>
  <c r="D79" i="1"/>
  <c r="D75" i="1"/>
  <c r="D77" i="1"/>
  <c r="L71" i="1"/>
  <c r="L74" i="1"/>
  <c r="L75" i="1" s="1"/>
  <c r="L80" i="1" s="1"/>
  <c r="L81" i="1" s="1"/>
  <c r="C73" i="1" s="1"/>
  <c r="G20" i="14" l="1"/>
  <c r="F58" i="1"/>
  <c r="K54" i="1" s="1"/>
  <c r="C56" i="1" s="1"/>
  <c r="D59" i="1"/>
  <c r="F72" i="1"/>
  <c r="K68" i="1" s="1"/>
  <c r="C70" i="1" s="1"/>
  <c r="D73" i="1"/>
  <c r="H72" i="1"/>
  <c r="H58" i="1"/>
</calcChain>
</file>

<file path=xl/sharedStrings.xml><?xml version="1.0" encoding="utf-8"?>
<sst xmlns="http://schemas.openxmlformats.org/spreadsheetml/2006/main" count="532" uniqueCount="245">
  <si>
    <t>Office No. 1031, Wing J, Akshar Business Park, Plot No. 03 Sector 25, Near APMC Market, Vashi, Navi Mumbai, Maharashtra 400703 TEL: 022-46090378/79/80
E mail : vsjcapf@gmail.com. Web site : www.vsjadon.com</t>
  </si>
  <si>
    <t xml:space="preserve">Valuation Report </t>
  </si>
  <si>
    <t>Date:</t>
  </si>
  <si>
    <t>CPC Name:</t>
  </si>
  <si>
    <t>Axis Goregaon</t>
  </si>
  <si>
    <t>Date Of Property Visit</t>
  </si>
  <si>
    <t>Name of the builder group</t>
  </si>
  <si>
    <t>M/s. Braj Developers</t>
  </si>
  <si>
    <t>Name of the builder company</t>
  </si>
  <si>
    <t xml:space="preserve">M/s. Braj Developers. </t>
  </si>
  <si>
    <t>Name of the Project</t>
  </si>
  <si>
    <t>Braj City</t>
  </si>
  <si>
    <t>Contect Details ( Name &amp; Contect No.)</t>
  </si>
  <si>
    <t>Name / no of the Building</t>
  </si>
  <si>
    <t>Wing A &amp; B</t>
  </si>
  <si>
    <t>Docouments Provided</t>
  </si>
  <si>
    <t>1. Approved Layout, 2.Approved Building Plan 
3. CC 4. Cost Sheet.</t>
  </si>
  <si>
    <t>RERA Number</t>
  </si>
  <si>
    <t>P99000006444</t>
  </si>
  <si>
    <t xml:space="preserve">Project location details       </t>
  </si>
  <si>
    <t>Braj City, S. No.826, Plot No.165, Grukrupa Ind. Estate, Opp. Sunderam High School, Village-Mahim, Tal-Palghar, Dist. Palghar.</t>
  </si>
  <si>
    <t>Plot No</t>
  </si>
  <si>
    <t>S No /G. No/ Khasra No./CTS No.</t>
  </si>
  <si>
    <t>Locality</t>
  </si>
  <si>
    <t>Mahim</t>
  </si>
  <si>
    <t>Road</t>
  </si>
  <si>
    <t>Mahim Road</t>
  </si>
  <si>
    <t>District</t>
  </si>
  <si>
    <t>Palghar</t>
  </si>
  <si>
    <t>City</t>
  </si>
  <si>
    <t>Pin Code</t>
  </si>
  <si>
    <t>401 402.</t>
  </si>
  <si>
    <t>Near by Landmark</t>
  </si>
  <si>
    <t>Opp. Sunderam High School</t>
  </si>
  <si>
    <t xml:space="preserve">Distance from city centre: </t>
  </si>
  <si>
    <t>About 3.1 Km from Palghar Railway Station</t>
  </si>
  <si>
    <t>Accessibility to the Project from the City:
(Proximity to civic amenities like school, hospital, market, etc.)</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</si>
  <si>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</si>
  <si>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</si>
  <si>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</si>
  <si>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</si>
  <si>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</si>
  <si>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</si>
  <si>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</si>
  <si>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</si>
  <si>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Developed</t>
  </si>
  <si>
    <t>Quality of infrastructure in vicinity</t>
  </si>
  <si>
    <t>Good</t>
  </si>
  <si>
    <t>Boundaries</t>
  </si>
  <si>
    <t>East</t>
  </si>
  <si>
    <t>West</t>
  </si>
  <si>
    <t>South</t>
  </si>
  <si>
    <t>North</t>
  </si>
  <si>
    <t>As per deed</t>
  </si>
  <si>
    <t>NA</t>
  </si>
  <si>
    <t>At site</t>
  </si>
  <si>
    <t>Bldg</t>
  </si>
  <si>
    <t>Fia Pride</t>
  </si>
  <si>
    <t>U/C Bldg</t>
  </si>
  <si>
    <t>Chawl</t>
  </si>
  <si>
    <t>Does the boundaries at site match, as mentioned in the Docoumentation: NA</t>
  </si>
  <si>
    <t>Type of Structure : RCC</t>
  </si>
  <si>
    <t xml:space="preserve">Latitude &amp; Longitude </t>
  </si>
  <si>
    <t>19.683753,72.757172</t>
  </si>
  <si>
    <t>Location Link</t>
  </si>
  <si>
    <t>https://goo.gl/maps/g7XbCeuqyKKkbTUt5</t>
  </si>
  <si>
    <t>Approval details:</t>
  </si>
  <si>
    <t xml:space="preserve">Approved usage of the Property: Commercial &amp; Residential
(Restrictive Covenants in regard to Land Use, if any)                                                                                                                                                </t>
  </si>
  <si>
    <t>Total land area of the project in Sq. Mt.</t>
  </si>
  <si>
    <t>1879.5(Net Plot-1680.20 Sq.Mt.)</t>
  </si>
  <si>
    <t>Permissible FSI</t>
  </si>
  <si>
    <t>Permissible TDR/Paid FSI</t>
  </si>
  <si>
    <t>Total FSI availaible for the project</t>
  </si>
  <si>
    <t>Total Approved Builtup area of the project in Sq. Mt.</t>
  </si>
  <si>
    <t>Total number of Buildings</t>
  </si>
  <si>
    <t>02 Wings</t>
  </si>
  <si>
    <t xml:space="preserve">Approval Detail : Plan approval </t>
  </si>
  <si>
    <t xml:space="preserve">Layout Approval No     </t>
  </si>
  <si>
    <t>BP/Mouje.Mahim/tal.Palghar/S.No.826/Plot No.165/Palghar/1186/Resi. &amp; Comm,</t>
  </si>
  <si>
    <t>Dated</t>
  </si>
  <si>
    <t>06/10/2015.</t>
  </si>
  <si>
    <t xml:space="preserve">Building plan approval No    </t>
  </si>
  <si>
    <t>Expiry date:NA</t>
  </si>
  <si>
    <t>Date of Commencement of Construction</t>
  </si>
  <si>
    <t>MHSL/KS.1/T.1/NAP/SR-103/2018                                                                                                                  Valid Up to: Gr.+ 1st to 4th Floor</t>
  </si>
  <si>
    <t>06/04/2021.</t>
  </si>
  <si>
    <t xml:space="preserve">O. Certificate No.: </t>
  </si>
  <si>
    <t xml:space="preserve">Date of approval: </t>
  </si>
  <si>
    <t>Expiry date: NA</t>
  </si>
  <si>
    <t xml:space="preserve">Commencement date of construction </t>
  </si>
  <si>
    <t>Expected Completion</t>
  </si>
  <si>
    <t>Building wise Construction details</t>
  </si>
  <si>
    <t>Approved area of the building in Sq.Mt</t>
  </si>
  <si>
    <t>Approved no of units</t>
  </si>
  <si>
    <t>Flats = 36 &amp; Shops = 20</t>
  </si>
  <si>
    <t>Approved no of Floors</t>
  </si>
  <si>
    <t>Gr.+1st to 3rd Floor</t>
  </si>
  <si>
    <t>No of floors at site : See Construction details</t>
  </si>
  <si>
    <t>Proposed no of Floors</t>
  </si>
  <si>
    <t>Gr.+ 1st to 4th Floor</t>
  </si>
  <si>
    <t>Quality of construction: Good</t>
  </si>
  <si>
    <t>Projected life: 60 Years After Completion</t>
  </si>
  <si>
    <t>Material laying at Site: Bricks, Cement &amp; Steel etc.</t>
  </si>
  <si>
    <t>Construction details:</t>
  </si>
  <si>
    <t>Wing A = Gr.+ 1st to 4th Floor</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</si>
  <si>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</si>
  <si>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</si>
  <si>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</si>
  <si>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</si>
  <si>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</si>
  <si>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</si>
  <si>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</si>
  <si>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</si>
  <si>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</si>
  <si>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</si>
  <si>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</si>
  <si>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</si>
  <si>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</si>
  <si>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</si>
  <si>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Plinth</t>
  </si>
  <si>
    <t>Excavation Completed</t>
  </si>
  <si>
    <t xml:space="preserve">RCC </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</si>
  <si>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</si>
  <si>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</si>
  <si>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</si>
  <si>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</si>
  <si>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</si>
  <si>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</si>
  <si>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</si>
  <si>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</si>
  <si>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</si>
  <si>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</si>
  <si>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</si>
  <si>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</si>
  <si>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</si>
  <si>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</si>
  <si>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</si>
  <si>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</si>
  <si>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</si>
  <si>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Wing B = Gr.+ 1st to 4th Floor</t>
  </si>
  <si>
    <t>Wheather the construction is as per approved Building plan : Under Construction</t>
  </si>
  <si>
    <t>Violations Observed if any : NA</t>
  </si>
  <si>
    <r>
      <rPr>
        <b/>
        <sz val="11"/>
        <rFont val="Times New Roman"/>
        <family val="1"/>
      </rP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</si>
  <si>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Recommended Rates of the Property :</t>
  </si>
  <si>
    <t>Recommended rate of the flat Per Sq. Ft. ( on Saleble area)</t>
  </si>
  <si>
    <t>Recommended rate of the Shop Per Sq. Ft. ( on Saleble area)</t>
  </si>
  <si>
    <t>Floor rise rate  Per Sq. Ft.</t>
  </si>
  <si>
    <t>Water &amp; Electricity Charges</t>
  </si>
  <si>
    <t>Club Charges</t>
  </si>
  <si>
    <t>Maintenance Charges For 24 Months</t>
  </si>
  <si>
    <t>Society formation charges</t>
  </si>
  <si>
    <t xml:space="preserve">Recommended rate of Parking </t>
  </si>
  <si>
    <t>Development charges</t>
  </si>
  <si>
    <t>Valuation as per Government reckoners rates</t>
  </si>
  <si>
    <t>Distressed valuation of the Property</t>
  </si>
  <si>
    <t>Commercial Area Details</t>
  </si>
  <si>
    <t>Building / Wing</t>
  </si>
  <si>
    <t>No of unit</t>
  </si>
  <si>
    <t>Total Carpet Area</t>
  </si>
  <si>
    <t>Total Saleable Area</t>
  </si>
  <si>
    <t>Wing A</t>
  </si>
  <si>
    <t>Wing B</t>
  </si>
  <si>
    <t>Total</t>
  </si>
  <si>
    <t>Residential Area Details</t>
  </si>
  <si>
    <t>Building details Floor Wise</t>
  </si>
  <si>
    <t xml:space="preserve">Details of Flats in Building   </t>
  </si>
  <si>
    <t>Flat/Shop No.</t>
  </si>
  <si>
    <t>Description</t>
  </si>
  <si>
    <t>Builder Carpet area</t>
  </si>
  <si>
    <t>Attached Terrace area</t>
  </si>
  <si>
    <t>Builder Saleable area</t>
  </si>
  <si>
    <t>PLC Y/N</t>
  </si>
  <si>
    <t>Floor</t>
  </si>
  <si>
    <t>A Wing</t>
  </si>
  <si>
    <t xml:space="preserve">Ground Floor For Parking &amp; Commercial Shop </t>
  </si>
  <si>
    <t>Shop</t>
  </si>
  <si>
    <t>Ground Floor</t>
  </si>
  <si>
    <t>1st, 2nd &amp; 3rd Floor</t>
  </si>
  <si>
    <t>1BHK</t>
  </si>
  <si>
    <t>1st, 2nd &amp; 3rd</t>
  </si>
  <si>
    <t>2BHK</t>
  </si>
  <si>
    <t>B Wing</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</si>
  <si>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</si>
  <si>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</si>
  <si>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</si>
  <si>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</si>
  <si>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 xml:space="preserve">4)  The saleable area is as per Our Calculation.  </t>
  </si>
  <si>
    <t>5) Legal title of the property is not verified by us.</t>
  </si>
  <si>
    <t>6) Gross carpet area =  Net Carpet area + Fungible area.</t>
  </si>
  <si>
    <t>7) Fungible Area= Enclosed Balcony + Flower Bed + Covered Balcony + Service Slab + Duct + Chajja + Wheather Shed area.</t>
  </si>
  <si>
    <t>Authorized Signatory
                                                                                                                                                                                                                                                                                     Name &amp; Seal of the agency</t>
  </si>
  <si>
    <t>PHOTOS OF PROPERTY : Braj City</t>
  </si>
  <si>
    <t xml:space="preserve">Google Map : </t>
  </si>
  <si>
    <t>Pratiksha</t>
  </si>
  <si>
    <t>Particulars</t>
  </si>
  <si>
    <t xml:space="preserve">totaL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</si>
  <si>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</si>
  <si>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</si>
  <si>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</si>
  <si>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</si>
  <si>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</si>
  <si>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</si>
  <si>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</si>
  <si>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</si>
  <si>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</si>
  <si>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</si>
  <si>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</si>
  <si>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</si>
  <si>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</si>
  <si>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</si>
  <si>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</si>
  <si>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</si>
  <si>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</si>
  <si>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</si>
  <si>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</si>
  <si>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</si>
  <si>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</si>
  <si>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RCC</t>
  </si>
  <si>
    <t>total</t>
  </si>
  <si>
    <t xml:space="preserve">Floor No </t>
  </si>
  <si>
    <t>Flat</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</si>
  <si>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</si>
  <si>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</si>
  <si>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</si>
  <si>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</si>
  <si>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</si>
  <si>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</si>
  <si>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</si>
  <si>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</si>
  <si>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</si>
  <si>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</si>
  <si>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</si>
  <si>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</si>
  <si>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</si>
  <si>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</si>
  <si>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</si>
  <si>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</si>
  <si>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</si>
  <si>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</si>
  <si>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</si>
  <si>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</si>
  <si>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</si>
  <si>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t>31/03/2026.</t>
  </si>
  <si>
    <r>
      <t xml:space="preserve">Remarks:  
1. A Wing = Lift &amp; Finishing work is pending. Work is same as last visit (06/12/2023) but some flats are occupied by tenants.
   B Wing = Work was stopped at the time of visit. Work is same as last visit (06/12/2023).
2. We adpoted carpet area &amp; saleable area as per Builder area statement
3. We have considered rate by verifying it from market inquire.
4. We have considered Other charges from cost sheet.
6. We have considered construction percentage as per proposed no of Floors (G + 1st to 4th) because construction goes beyond approved no of floors (G + 1st to 3rd). Please provide revised Approved Plans &amp; CC.
7. Recommended rate should be considered as all inclusive rate if other charges are not mentioned. (Excluding GST &amp; other government Taxes).
</t>
    </r>
    <r>
      <rPr>
        <b/>
        <sz val="11"/>
        <rFont val="Times New Roman"/>
        <family val="1"/>
      </rPr>
      <t>8. We have updated revised CC from Rera on 12/09/2024.
9. Construction work goes beyond approved no. of floor. Please provide revised approved plans.</t>
    </r>
    <r>
      <rPr>
        <b/>
        <sz val="11"/>
        <color rgb="FF000000"/>
        <rFont val="Times New Roman"/>
        <family val="1"/>
      </rPr>
      <t xml:space="preserve">
8. On site we met Mr.Govind Rathod : 8668692314.
8. As per RERA, completion period of project Braj City is expired on 31/03/2024 but still Construction work of project is Pending.
</t>
    </r>
    <r>
      <rPr>
        <b/>
        <sz val="11"/>
        <color rgb="FFFF0000"/>
        <rFont val="Times New Roman"/>
        <family val="1"/>
      </rPr>
      <t xml:space="preserve">
</t>
    </r>
  </si>
  <si>
    <t>Mr.Rajesh (09699202797)
Mr.Bhanu (08976661114)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</si>
</sst>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23">
    <font>
      <sz val="11"/>
      <color theme="1"/>
      <name val="Calibri"/>
      <charset val="134"/>
      <scheme val="minor"/>
    </font>
    <font>
      <b/>
      <sz val="11"/>
      <color theme="1"/>
      <name val="Calibri"/>
      <family val="2"/>
      <scheme val="minor"/>
    </font>
    <font>
      <sz val="11"/>
      <color rgb="FFFF0000"/>
      <name val="Calibri"/>
      <family val="2"/>
      <scheme val="minor"/>
    </font>
    <font>
      <sz val="11"/>
      <color indexed="8"/>
      <name val="Calibri"/>
      <family val="2"/>
    </font>
    <font>
      <b/>
      <sz val="11"/>
      <color indexed="8"/>
      <name val="Times New Roman"/>
      <family val="1"/>
    </font>
    <font>
      <sz val="11"/>
      <color indexed="8"/>
      <name val="Times New Roman"/>
      <family val="1"/>
    </font>
    <font>
      <sz val="11"/>
      <name val="Times New Roman"/>
      <family val="1"/>
    </font>
    <font>
      <sz val="10"/>
      <color indexed="8"/>
      <name val="Times New Roman"/>
      <family val="1"/>
    </font>
    <font>
      <sz val="11"/>
      <color theme="1"/>
      <name val="Times New Roman"/>
      <family val="1"/>
    </font>
    <font>
      <u/>
      <sz val="11"/>
      <color theme="10"/>
      <name val="Calibri"/>
      <family val="2"/>
      <scheme val="minor"/>
    </font>
    <font>
      <b/>
      <sz val="12"/>
      <name val="Times New Roman"/>
      <family val="1"/>
    </font>
    <font>
      <sz val="12"/>
      <name val="Times New Roman"/>
      <family val="1"/>
    </font>
    <font>
      <sz val="12"/>
      <color theme="1"/>
      <name val="Times New Roman"/>
      <family val="1"/>
    </font>
    <font>
      <sz val="11"/>
      <color rgb="FF000000"/>
      <name val="Times New Roman"/>
      <family val="1"/>
    </font>
    <font>
      <b/>
      <sz val="11"/>
      <name val="Times New Roman"/>
      <family val="1"/>
    </font>
    <font>
      <b/>
      <sz val="12"/>
      <color indexed="8"/>
      <name val="Times New Roman"/>
      <family val="1"/>
    </font>
    <font>
      <sz val="12"/>
      <color indexed="8"/>
      <name val="Times New Roman"/>
      <family val="1"/>
    </font>
    <font>
      <b/>
      <sz val="13"/>
      <color indexed="8"/>
      <name val="Times New Roman"/>
      <family val="1"/>
    </font>
    <font>
      <b/>
      <sz val="10"/>
      <color indexed="8"/>
      <name val="Times New Roman"/>
      <family val="1"/>
    </font>
    <font>
      <b/>
      <sz val="11"/>
      <color rgb="FF000000"/>
      <name val="Times New Roman"/>
      <family val="1"/>
    </font>
    <font>
      <b/>
      <sz val="11"/>
      <color theme="1"/>
      <name val="Times New Roman"/>
      <family val="1"/>
    </font>
    <font>
      <b/>
      <sz val="11"/>
      <color rgb="FFFF0000"/>
      <name val="Times New Roman"/>
      <family val="1"/>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diagonal/>
    </border>
    <border>
      <left style="thin">
        <color auto="1"/>
      </left>
      <right style="medium">
        <color auto="1"/>
      </right>
      <top style="thin">
        <color auto="1"/>
      </top>
      <bottom style="thin">
        <color auto="1"/>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s>
  <cellStyleXfs count="6">
    <xf numFmtId="0" fontId="0" fillId="0" borderId="0"/>
    <xf numFmtId="43" fontId="22" fillId="0" borderId="0" applyFont="0" applyFill="0" applyBorder="0" applyAlignment="0" applyProtection="0"/>
    <xf numFmtId="0" fontId="9" fillId="0" borderId="0" applyNumberFormat="0" applyFill="0" applyBorder="0" applyAlignment="0" applyProtection="0"/>
    <xf numFmtId="0" fontId="3" fillId="0" borderId="0"/>
    <xf numFmtId="0" fontId="22" fillId="0" borderId="0"/>
    <xf numFmtId="0" fontId="22" fillId="0" borderId="0"/>
  </cellStyleXfs>
  <cellXfs count="194">
    <xf numFmtId="0" fontId="0" fillId="0" borderId="0" xfId="0"/>
    <xf numFmtId="0" fontId="0" fillId="2" borderId="1" xfId="0" applyFill="1" applyBorder="1"/>
    <xf numFmtId="0" fontId="0" fillId="0" borderId="2" xfId="0" applyBorder="1"/>
    <xf numFmtId="0" fontId="1" fillId="0" borderId="1" xfId="0" applyFont="1" applyBorder="1"/>
    <xf numFmtId="0" fontId="1" fillId="0" borderId="1" xfId="0" applyFont="1" applyBorder="1" applyAlignment="1">
      <alignment horizontal="center"/>
    </xf>
    <xf numFmtId="0" fontId="0" fillId="0" borderId="1" xfId="0" applyBorder="1"/>
    <xf numFmtId="0" fontId="22" fillId="0" borderId="0" xfId="4"/>
    <xf numFmtId="0" fontId="1" fillId="2" borderId="1" xfId="4" applyFont="1" applyFill="1" applyBorder="1"/>
    <xf numFmtId="0" fontId="22" fillId="0" borderId="1" xfId="4" applyBorder="1"/>
    <xf numFmtId="0" fontId="22" fillId="0" borderId="3" xfId="4" applyBorder="1"/>
    <xf numFmtId="0" fontId="22" fillId="0" borderId="0" xfId="4" applyAlignment="1">
      <alignment wrapText="1"/>
    </xf>
    <xf numFmtId="0" fontId="22" fillId="0" borderId="1" xfId="4" applyBorder="1" applyAlignment="1">
      <alignment wrapText="1"/>
    </xf>
    <xf numFmtId="0" fontId="2" fillId="0" borderId="0" xfId="4" applyFont="1"/>
    <xf numFmtId="14" fontId="0" fillId="0" borderId="0" xfId="0" applyNumberFormat="1"/>
    <xf numFmtId="0" fontId="3" fillId="0" borderId="0" xfId="3"/>
    <xf numFmtId="0" fontId="5" fillId="0" borderId="4" xfId="0" applyFont="1" applyBorder="1" applyAlignment="1">
      <alignment vertical="top"/>
    </xf>
    <xf numFmtId="0" fontId="8" fillId="0" borderId="0" xfId="0" applyFont="1" applyAlignment="1">
      <alignment horizontal="left" vertical="top"/>
    </xf>
    <xf numFmtId="0" fontId="5" fillId="0" borderId="1" xfId="0" applyFont="1" applyBorder="1" applyAlignment="1">
      <alignment vertical="top" wrapText="1"/>
    </xf>
    <xf numFmtId="0" fontId="5" fillId="0" borderId="1" xfId="0" applyFont="1" applyBorder="1" applyAlignment="1">
      <alignment vertical="top"/>
    </xf>
    <xf numFmtId="0" fontId="11" fillId="0" borderId="17" xfId="5" applyFont="1" applyBorder="1" applyAlignment="1" applyProtection="1">
      <alignment horizontal="center" vertical="top"/>
      <protection locked="0"/>
    </xf>
    <xf numFmtId="0" fontId="11" fillId="0" borderId="1" xfId="5" applyFont="1" applyBorder="1" applyAlignment="1" applyProtection="1">
      <alignment horizontal="center" vertical="top"/>
      <protection locked="0"/>
    </xf>
    <xf numFmtId="0" fontId="11" fillId="0" borderId="1" xfId="5" applyFont="1" applyBorder="1" applyAlignment="1" applyProtection="1">
      <alignment horizontal="center" vertical="top" wrapText="1"/>
      <protection locked="0"/>
    </xf>
    <xf numFmtId="0" fontId="11" fillId="0" borderId="1" xfId="5" applyFont="1" applyBorder="1" applyAlignment="1" applyProtection="1">
      <alignment horizontal="center" wrapText="1"/>
      <protection locked="0"/>
    </xf>
    <xf numFmtId="1" fontId="11" fillId="0" borderId="1" xfId="5" applyNumberFormat="1" applyFont="1" applyBorder="1" applyAlignment="1" applyProtection="1">
      <alignment horizontal="center" wrapText="1"/>
      <protection locked="0"/>
    </xf>
    <xf numFmtId="0" fontId="12" fillId="0" borderId="20" xfId="5" applyFont="1" applyBorder="1" applyProtection="1">
      <protection hidden="1"/>
    </xf>
    <xf numFmtId="0" fontId="12" fillId="0" borderId="21" xfId="5" applyFont="1" applyBorder="1" applyProtection="1">
      <protection hidden="1"/>
    </xf>
    <xf numFmtId="0" fontId="12" fillId="0" borderId="0" xfId="5" applyFont="1" applyProtection="1">
      <protection hidden="1"/>
    </xf>
    <xf numFmtId="0" fontId="12" fillId="0" borderId="23" xfId="5" applyFont="1" applyBorder="1" applyProtection="1">
      <protection hidden="1"/>
    </xf>
    <xf numFmtId="0" fontId="13" fillId="0" borderId="0" xfId="0" applyFont="1" applyProtection="1">
      <protection hidden="1"/>
    </xf>
    <xf numFmtId="0" fontId="12" fillId="0" borderId="23" xfId="5" applyFont="1" applyBorder="1"/>
    <xf numFmtId="0" fontId="13"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1" fontId="15" fillId="0" borderId="1" xfId="0" applyNumberFormat="1" applyFont="1" applyBorder="1" applyAlignment="1">
      <alignment horizontal="center" vertical="top" wrapText="1"/>
    </xf>
    <xf numFmtId="1" fontId="18" fillId="0" borderId="1" xfId="0" applyNumberFormat="1" applyFont="1" applyBorder="1" applyAlignment="1">
      <alignment horizontal="center" vertical="top" wrapText="1"/>
    </xf>
    <xf numFmtId="1" fontId="16" fillId="0" borderId="1" xfId="0" applyNumberFormat="1" applyFont="1" applyBorder="1" applyAlignment="1">
      <alignment horizontal="center" vertical="center" wrapText="1"/>
    </xf>
    <xf numFmtId="0" fontId="13" fillId="0" borderId="25" xfId="0" applyFont="1" applyBorder="1" applyProtection="1">
      <protection hidden="1"/>
    </xf>
    <xf numFmtId="1" fontId="0" fillId="0" borderId="26" xfId="0" applyNumberFormat="1" applyBorder="1"/>
    <xf numFmtId="0" fontId="20" fillId="0" borderId="0" xfId="0" applyFont="1"/>
    <xf numFmtId="0" fontId="8" fillId="0" borderId="0" xfId="0" applyFont="1"/>
    <xf numFmtId="0" fontId="0" fillId="0" borderId="0" xfId="0" applyAlignment="1">
      <alignment vertical="top"/>
    </xf>
    <xf numFmtId="0" fontId="1" fillId="0" borderId="0" xfId="0" applyFont="1"/>
    <xf numFmtId="0" fontId="11" fillId="0" borderId="1" xfId="5" applyFont="1" applyBorder="1" applyAlignment="1" applyProtection="1">
      <alignment horizontal="center" vertical="top" wrapText="1"/>
      <protection locked="0"/>
    </xf>
    <xf numFmtId="0" fontId="11" fillId="0" borderId="1" xfId="5" applyFont="1" applyBorder="1" applyAlignment="1" applyProtection="1">
      <alignment horizontal="center" vertical="top"/>
      <protection locked="0"/>
    </xf>
    <xf numFmtId="1" fontId="15" fillId="0" borderId="7" xfId="0" applyNumberFormat="1" applyFont="1" applyBorder="1" applyAlignment="1">
      <alignment horizontal="center" vertical="center" wrapText="1"/>
    </xf>
    <xf numFmtId="1" fontId="15" fillId="0" borderId="8" xfId="0" applyNumberFormat="1" applyFont="1" applyBorder="1" applyAlignment="1">
      <alignment horizontal="center" vertical="center" wrapText="1"/>
    </xf>
    <xf numFmtId="1" fontId="15" fillId="0" borderId="9" xfId="0" applyNumberFormat="1" applyFont="1" applyBorder="1" applyAlignment="1">
      <alignment horizontal="center" vertical="center" wrapText="1"/>
    </xf>
    <xf numFmtId="1" fontId="16" fillId="0" borderId="4" xfId="0" applyNumberFormat="1" applyFont="1" applyBorder="1" applyAlignment="1">
      <alignment horizontal="center" vertical="center" wrapText="1"/>
    </xf>
    <xf numFmtId="1" fontId="16" fillId="0" borderId="6" xfId="0" applyNumberFormat="1" applyFont="1" applyBorder="1" applyAlignment="1">
      <alignment horizontal="center" vertical="center"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12" xfId="0" applyFont="1" applyBorder="1" applyAlignment="1">
      <alignment horizontal="center" vertical="top" wrapText="1"/>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0" xfId="0" applyFont="1" applyBorder="1" applyAlignment="1">
      <alignment horizontal="center" vertical="top" wrapText="1"/>
    </xf>
    <xf numFmtId="0" fontId="4" fillId="0" borderId="2" xfId="0" applyFont="1" applyBorder="1" applyAlignment="1">
      <alignment horizontal="center" vertical="top" wrapText="1"/>
    </xf>
    <xf numFmtId="0" fontId="4" fillId="0" borderId="11" xfId="0" applyFont="1" applyBorder="1" applyAlignment="1">
      <alignment horizontal="center" vertical="top" wrapText="1"/>
    </xf>
    <xf numFmtId="0" fontId="19" fillId="0" borderId="7" xfId="3" applyFont="1" applyBorder="1" applyAlignment="1">
      <alignment horizontal="left" vertical="top" wrapText="1"/>
    </xf>
    <xf numFmtId="0" fontId="4" fillId="0" borderId="8" xfId="3" applyFont="1" applyBorder="1" applyAlignment="1">
      <alignment horizontal="left" vertical="top" wrapText="1"/>
    </xf>
    <xf numFmtId="0" fontId="4" fillId="0" borderId="9" xfId="3" applyFont="1" applyBorder="1" applyAlignment="1">
      <alignment horizontal="left" vertical="top" wrapText="1"/>
    </xf>
    <xf numFmtId="0" fontId="4" fillId="0" borderId="10" xfId="3" applyFont="1" applyBorder="1" applyAlignment="1">
      <alignment horizontal="left" vertical="top" wrapText="1"/>
    </xf>
    <xf numFmtId="0" fontId="4" fillId="0" borderId="2" xfId="3" applyFont="1" applyBorder="1" applyAlignment="1">
      <alignment horizontal="left" vertical="top" wrapText="1"/>
    </xf>
    <xf numFmtId="0" fontId="4" fillId="0" borderId="11" xfId="3" applyFont="1" applyBorder="1" applyAlignment="1">
      <alignment horizontal="left" vertical="top" wrapText="1"/>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1" fontId="15" fillId="0" borderId="4" xfId="0" applyNumberFormat="1" applyFont="1" applyBorder="1" applyAlignment="1">
      <alignment horizontal="center" vertical="center" wrapText="1"/>
    </xf>
    <xf numFmtId="1" fontId="15" fillId="0" borderId="5" xfId="0" applyNumberFormat="1" applyFont="1" applyBorder="1" applyAlignment="1">
      <alignment horizontal="center" vertical="center" wrapText="1"/>
    </xf>
    <xf numFmtId="1" fontId="15" fillId="0" borderId="6" xfId="0" applyNumberFormat="1" applyFont="1" applyBorder="1" applyAlignment="1">
      <alignment horizontal="center" vertical="center" wrapText="1"/>
    </xf>
    <xf numFmtId="1" fontId="16" fillId="0" borderId="7" xfId="0" applyNumberFormat="1" applyFont="1" applyBorder="1" applyAlignment="1">
      <alignment horizontal="center" vertical="center" wrapText="1"/>
    </xf>
    <xf numFmtId="1" fontId="16" fillId="0" borderId="9" xfId="0" applyNumberFormat="1" applyFont="1" applyBorder="1" applyAlignment="1">
      <alignment horizontal="center" vertical="center" wrapText="1"/>
    </xf>
    <xf numFmtId="1" fontId="16" fillId="0" borderId="12" xfId="0" applyNumberFormat="1" applyFont="1" applyBorder="1" applyAlignment="1">
      <alignment horizontal="center" vertical="center" wrapText="1"/>
    </xf>
    <xf numFmtId="1" fontId="16" fillId="0" borderId="27" xfId="0" applyNumberFormat="1" applyFont="1" applyBorder="1" applyAlignment="1">
      <alignment horizontal="center" vertical="center" wrapText="1"/>
    </xf>
    <xf numFmtId="1" fontId="16" fillId="0" borderId="10" xfId="0" applyNumberFormat="1" applyFont="1" applyBorder="1" applyAlignment="1">
      <alignment horizontal="center" vertical="center" wrapText="1"/>
    </xf>
    <xf numFmtId="1" fontId="16" fillId="0" borderId="11" xfId="0" applyNumberFormat="1" applyFont="1" applyBorder="1" applyAlignment="1">
      <alignment horizontal="center" vertical="center" wrapText="1"/>
    </xf>
    <xf numFmtId="0" fontId="5" fillId="0" borderId="4"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1" fontId="15" fillId="0" borderId="4" xfId="0" applyNumberFormat="1" applyFont="1" applyBorder="1" applyAlignment="1">
      <alignment horizontal="center" vertical="top" wrapText="1"/>
    </xf>
    <xf numFmtId="1" fontId="15" fillId="0" borderId="5" xfId="0" applyNumberFormat="1" applyFont="1" applyBorder="1" applyAlignment="1">
      <alignment horizontal="center" vertical="top" wrapText="1"/>
    </xf>
    <xf numFmtId="1" fontId="15" fillId="0" borderId="6" xfId="0" applyNumberFormat="1" applyFont="1" applyBorder="1" applyAlignment="1">
      <alignment horizontal="center" vertical="top" wrapText="1"/>
    </xf>
    <xf numFmtId="0" fontId="17" fillId="0" borderId="4" xfId="0" applyFont="1" applyBorder="1" applyAlignment="1">
      <alignment horizontal="center" vertical="top"/>
    </xf>
    <xf numFmtId="0" fontId="17" fillId="0" borderId="5" xfId="0" applyFont="1" applyBorder="1" applyAlignment="1">
      <alignment horizontal="center" vertical="top"/>
    </xf>
    <xf numFmtId="0" fontId="17" fillId="0" borderId="6" xfId="0" applyFont="1" applyBorder="1" applyAlignment="1">
      <alignment horizontal="center"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1" fontId="4" fillId="0" borderId="4" xfId="0" applyNumberFormat="1" applyFont="1" applyBorder="1" applyAlignment="1">
      <alignment horizontal="center" vertical="top" wrapText="1"/>
    </xf>
    <xf numFmtId="1" fontId="4" fillId="0" borderId="6" xfId="0" applyNumberFormat="1" applyFont="1" applyBorder="1" applyAlignment="1">
      <alignment horizontal="center" vertical="top" wrapText="1"/>
    </xf>
    <xf numFmtId="0" fontId="16" fillId="0" borderId="1" xfId="0" applyFont="1" applyBorder="1" applyAlignment="1">
      <alignment horizontal="center" vertical="top"/>
    </xf>
    <xf numFmtId="1" fontId="16" fillId="0" borderId="1" xfId="0" applyNumberFormat="1" applyFont="1" applyBorder="1" applyAlignment="1">
      <alignment horizontal="center" vertical="top"/>
    </xf>
    <xf numFmtId="0" fontId="15" fillId="0" borderId="1" xfId="0" applyFont="1" applyBorder="1" applyAlignment="1">
      <alignment horizontal="center" vertical="top"/>
    </xf>
    <xf numFmtId="1" fontId="15" fillId="0" borderId="1" xfId="0" applyNumberFormat="1" applyFont="1" applyBorder="1" applyAlignment="1">
      <alignment horizontal="center" vertical="top"/>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5" fillId="0" borderId="6" xfId="0" applyFont="1" applyBorder="1" applyAlignment="1">
      <alignment horizontal="center" vertical="top"/>
    </xf>
    <xf numFmtId="164" fontId="5" fillId="0" borderId="4" xfId="1" applyNumberFormat="1" applyFont="1" applyFill="1" applyBorder="1" applyAlignment="1">
      <alignment horizontal="left" vertical="top"/>
    </xf>
    <xf numFmtId="164" fontId="5" fillId="0" borderId="5" xfId="1" applyNumberFormat="1" applyFont="1" applyFill="1" applyBorder="1" applyAlignment="1">
      <alignment horizontal="left" vertical="top"/>
    </xf>
    <xf numFmtId="164" fontId="5" fillId="0" borderId="6" xfId="1" applyNumberFormat="1" applyFont="1" applyFill="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164" fontId="4" fillId="0" borderId="4" xfId="1" applyNumberFormat="1" applyFont="1" applyFill="1" applyBorder="1" applyAlignment="1">
      <alignment horizontal="left" vertical="top"/>
    </xf>
    <xf numFmtId="164" fontId="4" fillId="0" borderId="5" xfId="1" applyNumberFormat="1" applyFont="1" applyFill="1" applyBorder="1" applyAlignment="1">
      <alignment horizontal="left" vertical="top"/>
    </xf>
    <xf numFmtId="164" fontId="4" fillId="0" borderId="6" xfId="1" applyNumberFormat="1" applyFont="1" applyFill="1" applyBorder="1" applyAlignment="1">
      <alignment horizontal="left" vertical="top"/>
    </xf>
    <xf numFmtId="164" fontId="5" fillId="0" borderId="4" xfId="1" applyNumberFormat="1" applyFont="1" applyFill="1" applyBorder="1" applyAlignment="1">
      <alignment horizontal="left" vertical="top" wrapText="1"/>
    </xf>
    <xf numFmtId="164" fontId="5" fillId="0" borderId="5" xfId="1" applyNumberFormat="1" applyFont="1" applyFill="1" applyBorder="1" applyAlignment="1">
      <alignment horizontal="left" vertical="top" wrapText="1"/>
    </xf>
    <xf numFmtId="164" fontId="5" fillId="0" borderId="6" xfId="1" applyNumberFormat="1" applyFont="1" applyFill="1" applyBorder="1" applyAlignment="1">
      <alignment horizontal="lef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4" fillId="0" borderId="12" xfId="0" applyFont="1" applyBorder="1" applyAlignment="1">
      <alignment vertical="top" wrapText="1"/>
    </xf>
    <xf numFmtId="0" fontId="14" fillId="0" borderId="0" xfId="0" applyFont="1" applyAlignment="1">
      <alignment vertical="top" wrapText="1"/>
    </xf>
    <xf numFmtId="0" fontId="14" fillId="0" borderId="27" xfId="0" applyFont="1" applyBorder="1" applyAlignment="1">
      <alignment vertical="top" wrapText="1"/>
    </xf>
    <xf numFmtId="0" fontId="14" fillId="0" borderId="10" xfId="0" applyFont="1" applyBorder="1" applyAlignment="1">
      <alignment vertical="top" wrapText="1"/>
    </xf>
    <xf numFmtId="0" fontId="14" fillId="0" borderId="2" xfId="0" applyFont="1" applyBorder="1" applyAlignment="1">
      <alignment vertical="top" wrapText="1"/>
    </xf>
    <xf numFmtId="0" fontId="14" fillId="0" borderId="11" xfId="0" applyFont="1" applyBorder="1" applyAlignment="1">
      <alignment vertical="top" wrapText="1"/>
    </xf>
    <xf numFmtId="0" fontId="11" fillId="0" borderId="1" xfId="5" applyFont="1" applyBorder="1" applyAlignment="1" applyProtection="1">
      <alignment horizontal="center" vertical="top" wrapText="1"/>
      <protection locked="0"/>
    </xf>
    <xf numFmtId="9" fontId="11" fillId="0" borderId="1" xfId="5" applyNumberFormat="1" applyFont="1" applyBorder="1" applyAlignment="1" applyProtection="1">
      <alignment horizontal="center" vertical="center" wrapText="1"/>
      <protection hidden="1"/>
    </xf>
    <xf numFmtId="0" fontId="11" fillId="0" borderId="1" xfId="5" applyFont="1" applyBorder="1" applyAlignment="1" applyProtection="1">
      <alignment horizontal="center" vertical="top"/>
      <protection locked="0"/>
    </xf>
    <xf numFmtId="0" fontId="11" fillId="0" borderId="4" xfId="5" applyFont="1" applyBorder="1" applyAlignment="1" applyProtection="1">
      <alignment horizontal="center" vertical="top"/>
      <protection locked="0"/>
    </xf>
    <xf numFmtId="0" fontId="11" fillId="0" borderId="6" xfId="5" applyFont="1" applyBorder="1" applyAlignment="1" applyProtection="1">
      <alignment horizontal="center" vertical="top"/>
      <protection locked="0"/>
    </xf>
    <xf numFmtId="0" fontId="11" fillId="0" borderId="22" xfId="5" applyFont="1" applyBorder="1" applyAlignment="1" applyProtection="1">
      <alignment horizontal="center" vertical="top"/>
      <protection locked="0"/>
    </xf>
    <xf numFmtId="0" fontId="10" fillId="0" borderId="17" xfId="5" applyFont="1" applyBorder="1" applyAlignment="1" applyProtection="1">
      <alignment horizontal="left" vertical="top"/>
      <protection locked="0"/>
    </xf>
    <xf numFmtId="0" fontId="10" fillId="0" borderId="1" xfId="5" applyFont="1" applyBorder="1" applyAlignment="1" applyProtection="1">
      <alignment horizontal="left" vertical="top"/>
      <protection locked="0"/>
    </xf>
    <xf numFmtId="0" fontId="10" fillId="0" borderId="4" xfId="5" applyFont="1" applyBorder="1" applyAlignment="1" applyProtection="1">
      <alignment horizontal="left" vertical="top" wrapText="1"/>
      <protection locked="0"/>
    </xf>
    <xf numFmtId="0" fontId="10" fillId="0" borderId="5" xfId="5" applyFont="1" applyBorder="1" applyAlignment="1" applyProtection="1">
      <alignment horizontal="left" vertical="top" wrapText="1"/>
      <protection locked="0"/>
    </xf>
    <xf numFmtId="0" fontId="10" fillId="0" borderId="22" xfId="5" applyFont="1" applyBorder="1" applyAlignment="1" applyProtection="1">
      <alignment horizontal="left" vertical="top" wrapText="1"/>
      <protection locked="0"/>
    </xf>
    <xf numFmtId="0" fontId="11" fillId="0" borderId="18" xfId="5" applyFont="1" applyBorder="1" applyAlignment="1" applyProtection="1">
      <alignment horizontal="center" vertical="top" wrapText="1"/>
      <protection locked="0"/>
    </xf>
    <xf numFmtId="0" fontId="11" fillId="0" borderId="6" xfId="5" applyFont="1" applyBorder="1" applyAlignment="1" applyProtection="1">
      <alignment horizontal="center" vertical="top" wrapText="1"/>
      <protection locked="0"/>
    </xf>
    <xf numFmtId="0" fontId="11" fillId="0" borderId="24" xfId="5" applyFont="1" applyBorder="1" applyAlignment="1" applyProtection="1">
      <alignment horizontal="center" vertical="top" wrapText="1"/>
      <protection locked="0"/>
    </xf>
    <xf numFmtId="0" fontId="10" fillId="0" borderId="13" xfId="5" applyFont="1" applyBorder="1" applyAlignment="1" applyProtection="1">
      <alignment horizontal="center" vertical="top" wrapText="1"/>
      <protection locked="0"/>
    </xf>
    <xf numFmtId="0" fontId="10" fillId="0" borderId="14" xfId="5" applyFont="1" applyBorder="1" applyAlignment="1" applyProtection="1">
      <alignment horizontal="center" vertical="top" wrapText="1"/>
      <protection locked="0"/>
    </xf>
    <xf numFmtId="0" fontId="10" fillId="0" borderId="15" xfId="5" applyFont="1" applyBorder="1" applyAlignment="1" applyProtection="1">
      <alignment horizontal="left" vertical="top" wrapText="1"/>
      <protection locked="0"/>
    </xf>
    <xf numFmtId="0" fontId="10" fillId="0" borderId="16" xfId="5" applyFont="1" applyBorder="1" applyAlignment="1" applyProtection="1">
      <alignment horizontal="left" vertical="top" wrapText="1"/>
      <protection locked="0"/>
    </xf>
    <xf numFmtId="0" fontId="10" fillId="0" borderId="19" xfId="5" applyFont="1" applyBorder="1" applyAlignment="1" applyProtection="1">
      <alignment horizontal="left" vertical="top" wrapText="1"/>
      <protection locked="0"/>
    </xf>
    <xf numFmtId="0" fontId="5" fillId="0" borderId="1" xfId="0" applyFont="1" applyBorder="1" applyAlignment="1">
      <alignment horizontal="center" vertical="top"/>
    </xf>
    <xf numFmtId="0" fontId="5" fillId="0" borderId="1" xfId="0" applyFont="1" applyBorder="1" applyAlignment="1">
      <alignment horizontal="left" vertical="top"/>
    </xf>
    <xf numFmtId="0" fontId="0" fillId="0" borderId="6" xfId="0" applyBorder="1" applyAlignment="1">
      <alignment horizontal="left"/>
    </xf>
    <xf numFmtId="14" fontId="6" fillId="0" borderId="4" xfId="0" applyNumberFormat="1"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4" fillId="0" borderId="4"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5" fillId="0" borderId="4" xfId="0" applyFont="1" applyBorder="1" applyAlignment="1">
      <alignment horizontal="center" vertical="top"/>
    </xf>
    <xf numFmtId="0" fontId="5" fillId="0" borderId="6" xfId="0" applyFont="1" applyBorder="1" applyAlignment="1">
      <alignment horizontal="center" vertical="top"/>
    </xf>
    <xf numFmtId="0" fontId="6" fillId="0" borderId="4" xfId="0" applyFont="1" applyBorder="1" applyAlignment="1">
      <alignment horizontal="center" vertical="top" wrapText="1"/>
    </xf>
    <xf numFmtId="0" fontId="6" fillId="0" borderId="6" xfId="0" applyFont="1" applyBorder="1" applyAlignment="1">
      <alignment horizontal="center" vertical="top" wrapText="1"/>
    </xf>
    <xf numFmtId="0" fontId="6" fillId="0" borderId="5" xfId="0" applyFont="1" applyBorder="1" applyAlignment="1">
      <alignment horizontal="center" vertical="top" wrapText="1"/>
    </xf>
    <xf numFmtId="14" fontId="5" fillId="0" borderId="4" xfId="0" applyNumberFormat="1" applyFont="1" applyBorder="1" applyAlignment="1">
      <alignment horizontal="left" vertical="top"/>
    </xf>
    <xf numFmtId="0" fontId="5" fillId="0" borderId="12" xfId="0" applyFont="1" applyBorder="1" applyAlignment="1">
      <alignment horizontal="left" vertical="top"/>
    </xf>
    <xf numFmtId="0" fontId="5" fillId="0" borderId="0" xfId="0" applyFont="1" applyAlignment="1">
      <alignment horizontal="left" vertical="top"/>
    </xf>
    <xf numFmtId="0" fontId="9" fillId="0" borderId="4" xfId="2"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2" xfId="0" applyFont="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2" xfId="0" applyFont="1" applyBorder="1" applyAlignment="1">
      <alignment horizontal="left" vertical="top"/>
    </xf>
    <xf numFmtId="0" fontId="5" fillId="0" borderId="11" xfId="0" applyFont="1" applyBorder="1" applyAlignment="1">
      <alignment horizontal="left" vertical="top"/>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5" fillId="0" borderId="4" xfId="0" applyFont="1" applyBorder="1" applyAlignment="1">
      <alignment horizontal="center" vertical="top" wrapText="1"/>
    </xf>
    <xf numFmtId="0" fontId="5" fillId="0" borderId="6"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14" fontId="5" fillId="0" borderId="5" xfId="0" applyNumberFormat="1" applyFont="1" applyBorder="1" applyAlignment="1">
      <alignment horizontal="left" vertical="top"/>
    </xf>
    <xf numFmtId="14" fontId="5" fillId="0" borderId="6" xfId="0" applyNumberFormat="1" applyFont="1" applyBorder="1" applyAlignment="1">
      <alignment horizontal="left" vertical="top"/>
    </xf>
    <xf numFmtId="14" fontId="6" fillId="0" borderId="5" xfId="0" applyNumberFormat="1" applyFont="1" applyBorder="1" applyAlignment="1">
      <alignment horizontal="left" vertical="top"/>
    </xf>
    <xf numFmtId="14" fontId="6" fillId="0" borderId="6" xfId="0" applyNumberFormat="1" applyFont="1" applyBorder="1" applyAlignment="1">
      <alignment horizontal="left" vertical="top"/>
    </xf>
    <xf numFmtId="0" fontId="0" fillId="2" borderId="1" xfId="0" applyFill="1" applyBorder="1" applyAlignment="1">
      <alignment horizontal="center" wrapText="1"/>
    </xf>
    <xf numFmtId="0" fontId="1" fillId="0" borderId="1" xfId="0" applyFont="1" applyBorder="1" applyAlignment="1">
      <alignment horizontal="center"/>
    </xf>
    <xf numFmtId="2" fontId="5" fillId="0" borderId="1" xfId="0" applyNumberFormat="1" applyFont="1" applyBorder="1" applyAlignment="1">
      <alignment horizontal="left" vertical="top" wrapText="1"/>
    </xf>
    <xf numFmtId="0" fontId="4" fillId="0" borderId="1" xfId="0" applyFont="1" applyBorder="1" applyAlignment="1">
      <alignment horizontal="left" vertical="top"/>
    </xf>
    <xf numFmtId="0" fontId="10" fillId="0" borderId="1" xfId="5" applyFont="1" applyBorder="1" applyAlignment="1" applyProtection="1">
      <alignment horizontal="center" vertical="top" wrapText="1"/>
      <protection locked="0"/>
    </xf>
    <xf numFmtId="0" fontId="10" fillId="0" borderId="1" xfId="5" applyFont="1" applyBorder="1" applyAlignment="1" applyProtection="1">
      <alignment horizontal="left" vertical="top" wrapText="1"/>
      <protection locked="0"/>
    </xf>
  </cellXfs>
  <cellStyles count="6">
    <cellStyle name="Comma" xfId="1" builtinId="3"/>
    <cellStyle name="Excel Built-in Normal" xfId="3"/>
    <cellStyle name="Hyperlink" xfId="2" builtinId="8"/>
    <cellStyle name="Normal" xfId="0" builtinId="0"/>
    <cellStyle name="Normal 2" xfId="4"/>
    <cellStyle name="Normal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213</xdr:row>
      <xdr:rowOff>104775</xdr:rowOff>
    </xdr:from>
    <xdr:to>
      <xdr:col>8</xdr:col>
      <xdr:colOff>537883</xdr:colOff>
      <xdr:row>233</xdr:row>
      <xdr:rowOff>104775</xdr:rowOff>
    </xdr:to>
    <xdr:pic>
      <xdr:nvPicPr>
        <xdr:cNvPr id="17" name="Picture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cstate="screen"/>
        <a:srcRect/>
        <a:stretch>
          <a:fillRect/>
        </a:stretch>
      </xdr:blipFill>
      <xdr:spPr>
        <a:xfrm>
          <a:off x="238125" y="46128940"/>
          <a:ext cx="5481320" cy="3810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234</xdr:row>
      <xdr:rowOff>66675</xdr:rowOff>
    </xdr:from>
    <xdr:to>
      <xdr:col>8</xdr:col>
      <xdr:colOff>537883</xdr:colOff>
      <xdr:row>251</xdr:row>
      <xdr:rowOff>104775</xdr:rowOff>
    </xdr:to>
    <xdr:pic>
      <xdr:nvPicPr>
        <xdr:cNvPr id="18" name="Picture 2">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cstate="screen"/>
        <a:srcRect/>
        <a:stretch>
          <a:fillRect/>
        </a:stretch>
      </xdr:blipFill>
      <xdr:spPr>
        <a:xfrm>
          <a:off x="238125" y="50091340"/>
          <a:ext cx="5481320" cy="3276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361950</xdr:colOff>
      <xdr:row>39</xdr:row>
      <xdr:rowOff>57150</xdr:rowOff>
    </xdr:from>
    <xdr:to>
      <xdr:col>21</xdr:col>
      <xdr:colOff>47625</xdr:colOff>
      <xdr:row>45</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7477125" y="9501505"/>
          <a:ext cx="5686425" cy="1905000"/>
        </a:xfrm>
        <a:prstGeom prst="rect">
          <a:avLst/>
        </a:prstGeom>
        <a:noFill/>
        <a:ln w="9525">
          <a:noFill/>
        </a:ln>
      </xdr:spPr>
    </xdr:pic>
    <xdr:clientData/>
  </xdr:twoCellAnchor>
  <xdr:twoCellAnchor editAs="oneCell">
    <xdr:from>
      <xdr:col>12</xdr:col>
      <xdr:colOff>161925</xdr:colOff>
      <xdr:row>43</xdr:row>
      <xdr:rowOff>161925</xdr:rowOff>
    </xdr:from>
    <xdr:to>
      <xdr:col>21</xdr:col>
      <xdr:colOff>352425</xdr:colOff>
      <xdr:row>55</xdr:row>
      <xdr:rowOff>85725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7877175" y="10606405"/>
          <a:ext cx="5591175" cy="2686050"/>
        </a:xfrm>
        <a:prstGeom prst="rect">
          <a:avLst/>
        </a:prstGeom>
        <a:noFill/>
        <a:ln w="9525">
          <a:noFill/>
        </a:ln>
      </xdr:spPr>
    </xdr:pic>
    <xdr:clientData/>
  </xdr:twoCellAnchor>
  <xdr:twoCellAnchor>
    <xdr:from>
      <xdr:col>11</xdr:col>
      <xdr:colOff>0</xdr:colOff>
      <xdr:row>168</xdr:row>
      <xdr:rowOff>0</xdr:rowOff>
    </xdr:from>
    <xdr:to>
      <xdr:col>12</xdr:col>
      <xdr:colOff>318859</xdr:colOff>
      <xdr:row>169</xdr:row>
      <xdr:rowOff>178832</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48550" y="36614100"/>
          <a:ext cx="947509" cy="36298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A Wing </a:t>
          </a:r>
        </a:p>
      </xdr:txBody>
    </xdr:sp>
    <xdr:clientData/>
  </xdr:twoCellAnchor>
  <xdr:twoCellAnchor>
    <xdr:from>
      <xdr:col>11</xdr:col>
      <xdr:colOff>401955</xdr:colOff>
      <xdr:row>168</xdr:row>
      <xdr:rowOff>171449</xdr:rowOff>
    </xdr:from>
    <xdr:to>
      <xdr:col>21</xdr:col>
      <xdr:colOff>354329</xdr:colOff>
      <xdr:row>206</xdr:row>
      <xdr:rowOff>112125</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7863205" y="36315649"/>
          <a:ext cx="6238874" cy="6938376"/>
          <a:chOff x="85725" y="37376099"/>
          <a:chExt cx="5953124" cy="7179676"/>
        </a:xfrm>
      </xdr:grpSpPr>
      <xdr:pic>
        <xdr:nvPicPr>
          <xdr:cNvPr id="40" name="Picture 39" descr="https://vsjcllp.vsjadon.com/upload/insp-220626-1525.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3178855" y="42478525"/>
            <a:ext cx="2783795" cy="20603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20626-843.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85725" y="37376099"/>
            <a:ext cx="1945812" cy="27751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20626-844.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124075" y="37385625"/>
            <a:ext cx="1896861" cy="27751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20626-847.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33351" y="40233600"/>
            <a:ext cx="1398938"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20626-861.jpg">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105274" y="37385624"/>
            <a:ext cx="1933575" cy="27751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20626-862.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80975" y="42485375"/>
            <a:ext cx="1413947" cy="2070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20626-871.jpg">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610101" y="40243125"/>
            <a:ext cx="1398938"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20626-940.jpg">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114676" y="40233600"/>
            <a:ext cx="1398938"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20626-928.jp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676883" y="42484674"/>
            <a:ext cx="1407781" cy="2054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20626-883.jpg">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628776" y="40233600"/>
            <a:ext cx="1398938"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82550</xdr:colOff>
      <xdr:row>169</xdr:row>
      <xdr:rowOff>107950</xdr:rowOff>
    </xdr:from>
    <xdr:to>
      <xdr:col>9</xdr:col>
      <xdr:colOff>120651</xdr:colOff>
      <xdr:row>206</xdr:row>
      <xdr:rowOff>8872</xdr:rowOff>
    </xdr:to>
    <xdr:grpSp>
      <xdr:nvGrpSpPr>
        <xdr:cNvPr id="4" name="Group 3"/>
        <xdr:cNvGrpSpPr/>
      </xdr:nvGrpSpPr>
      <xdr:grpSpPr>
        <a:xfrm>
          <a:off x="82550" y="36436300"/>
          <a:ext cx="6210301" cy="6714472"/>
          <a:chOff x="82550" y="36436300"/>
          <a:chExt cx="6210301" cy="6714472"/>
        </a:xfrm>
      </xdr:grpSpPr>
      <xdr:pic>
        <xdr:nvPicPr>
          <xdr:cNvPr id="34" name="Picture 3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891236" y="40990772"/>
            <a:ext cx="1618313" cy="21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615759" y="36436300"/>
            <a:ext cx="2677092" cy="216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82550" y="36436300"/>
            <a:ext cx="1618313" cy="216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584535" y="38723061"/>
            <a:ext cx="1618313" cy="216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849154" y="36436300"/>
            <a:ext cx="1618313"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351139" y="38723061"/>
            <a:ext cx="1618313" cy="216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117743" y="38723061"/>
            <a:ext cx="1618313" cy="2160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854105" y="40990772"/>
            <a:ext cx="2877677"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7</xdr:col>
      <xdr:colOff>190500</xdr:colOff>
      <xdr:row>24</xdr:row>
      <xdr:rowOff>123825</xdr:rowOff>
    </xdr:to>
    <xdr:pic>
      <xdr:nvPicPr>
        <xdr:cNvPr id="3074" name="Picture 1">
          <a:extLst>
            <a:ext uri="{FF2B5EF4-FFF2-40B4-BE49-F238E27FC236}">
              <a16:creationId xmlns:a16="http://schemas.microsoft.com/office/drawing/2014/main" id="{00000000-0008-0000-0100-000002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285875" y="190500"/>
          <a:ext cx="3190875" cy="4505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7XbCeuqyKKkbTUt5"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3"/>
  <sheetViews>
    <sheetView tabSelected="1" view="pageBreakPreview" zoomScaleNormal="100" zoomScaleSheetLayoutView="100" zoomScalePageLayoutView="85" workbookViewId="0">
      <selection activeCell="F9" sqref="F9:J9"/>
    </sheetView>
  </sheetViews>
  <sheetFormatPr defaultColWidth="9" defaultRowHeight="14.5"/>
  <cols>
    <col min="1" max="1" width="8.6328125" customWidth="1"/>
    <col min="2" max="2" width="13" customWidth="1"/>
    <col min="3" max="3" width="14.453125" customWidth="1"/>
    <col min="4" max="4" width="7.36328125" customWidth="1"/>
    <col min="5" max="5" width="5.54296875" customWidth="1"/>
    <col min="6" max="6" width="9" customWidth="1"/>
    <col min="7" max="8" width="9.90625" customWidth="1"/>
    <col min="9" max="9" width="10.54296875" customWidth="1"/>
    <col min="10" max="10" width="3" customWidth="1"/>
    <col min="11" max="11" width="15.453125" customWidth="1"/>
  </cols>
  <sheetData>
    <row r="1" spans="1:10" ht="44" customHeight="1">
      <c r="A1" s="181" t="s">
        <v>0</v>
      </c>
      <c r="B1" s="182"/>
      <c r="C1" s="182"/>
      <c r="D1" s="182"/>
      <c r="E1" s="182"/>
      <c r="F1" s="182"/>
      <c r="G1" s="182"/>
      <c r="H1" s="182"/>
      <c r="I1" s="182"/>
      <c r="J1" s="183"/>
    </row>
    <row r="2" spans="1:10">
      <c r="A2" s="91" t="s">
        <v>1</v>
      </c>
      <c r="B2" s="92"/>
      <c r="C2" s="92"/>
      <c r="D2" s="92"/>
      <c r="E2" s="92"/>
      <c r="F2" s="92"/>
      <c r="G2" s="92"/>
      <c r="H2" s="92"/>
      <c r="I2" s="92"/>
      <c r="J2" s="93"/>
    </row>
    <row r="3" spans="1:10">
      <c r="A3" s="64" t="s">
        <v>2</v>
      </c>
      <c r="B3" s="65"/>
      <c r="C3" s="65"/>
      <c r="D3" s="65"/>
      <c r="E3" s="66"/>
      <c r="F3" s="157" t="str">
        <f ca="1">TEXT(TODAY(),"DD/MM/YYYY")</f>
        <v>09/09/2025</v>
      </c>
      <c r="G3" s="184"/>
      <c r="H3" s="184"/>
      <c r="I3" s="184"/>
      <c r="J3" s="185"/>
    </row>
    <row r="4" spans="1:10">
      <c r="A4" s="64" t="s">
        <v>3</v>
      </c>
      <c r="B4" s="65"/>
      <c r="C4" s="65"/>
      <c r="D4" s="65"/>
      <c r="E4" s="66"/>
      <c r="F4" s="67" t="s">
        <v>4</v>
      </c>
      <c r="G4" s="65"/>
      <c r="H4" s="65"/>
      <c r="I4" s="65"/>
      <c r="J4" s="66"/>
    </row>
    <row r="5" spans="1:10">
      <c r="A5" s="64" t="s">
        <v>5</v>
      </c>
      <c r="B5" s="65"/>
      <c r="C5" s="65"/>
      <c r="D5" s="65"/>
      <c r="E5" s="66"/>
      <c r="F5" s="146">
        <v>45906</v>
      </c>
      <c r="G5" s="186"/>
      <c r="H5" s="186"/>
      <c r="I5" s="186"/>
      <c r="J5" s="187"/>
    </row>
    <row r="6" spans="1:10" ht="16.5" customHeight="1">
      <c r="A6" s="64" t="s">
        <v>6</v>
      </c>
      <c r="B6" s="65"/>
      <c r="C6" s="65"/>
      <c r="D6" s="65"/>
      <c r="E6" s="66"/>
      <c r="F6" s="67" t="s">
        <v>7</v>
      </c>
      <c r="G6" s="68"/>
      <c r="H6" s="68"/>
      <c r="I6" s="68"/>
      <c r="J6" s="69"/>
    </row>
    <row r="7" spans="1:10" ht="15" customHeight="1">
      <c r="A7" s="64" t="s">
        <v>8</v>
      </c>
      <c r="B7" s="65"/>
      <c r="C7" s="65"/>
      <c r="D7" s="65"/>
      <c r="E7" s="66"/>
      <c r="F7" s="67" t="s">
        <v>9</v>
      </c>
      <c r="G7" s="68"/>
      <c r="H7" s="68"/>
      <c r="I7" s="68"/>
      <c r="J7" s="69"/>
    </row>
    <row r="8" spans="1:10">
      <c r="A8" s="64" t="s">
        <v>10</v>
      </c>
      <c r="B8" s="65"/>
      <c r="C8" s="65"/>
      <c r="D8" s="65"/>
      <c r="E8" s="66"/>
      <c r="F8" s="106" t="s">
        <v>11</v>
      </c>
      <c r="G8" s="107"/>
      <c r="H8" s="107"/>
      <c r="I8" s="107"/>
      <c r="J8" s="108"/>
    </row>
    <row r="9" spans="1:10" ht="30" customHeight="1">
      <c r="A9" s="64" t="s">
        <v>12</v>
      </c>
      <c r="B9" s="65"/>
      <c r="C9" s="65"/>
      <c r="D9" s="65"/>
      <c r="E9" s="66"/>
      <c r="F9" s="67" t="s">
        <v>244</v>
      </c>
      <c r="G9" s="65"/>
      <c r="H9" s="65"/>
      <c r="I9" s="65"/>
      <c r="J9" s="66"/>
    </row>
    <row r="10" spans="1:10">
      <c r="A10" s="64" t="s">
        <v>13</v>
      </c>
      <c r="B10" s="65"/>
      <c r="C10" s="65"/>
      <c r="D10" s="65"/>
      <c r="E10" s="66"/>
      <c r="F10" s="64" t="s">
        <v>14</v>
      </c>
      <c r="G10" s="65"/>
      <c r="H10" s="65"/>
      <c r="I10" s="65"/>
      <c r="J10" s="66"/>
    </row>
    <row r="11" spans="1:10" ht="29.5" customHeight="1">
      <c r="A11" s="64" t="s">
        <v>15</v>
      </c>
      <c r="B11" s="65"/>
      <c r="C11" s="65"/>
      <c r="D11" s="65"/>
      <c r="E11" s="66"/>
      <c r="F11" s="67" t="s">
        <v>16</v>
      </c>
      <c r="G11" s="68"/>
      <c r="H11" s="68"/>
      <c r="I11" s="68"/>
      <c r="J11" s="69"/>
    </row>
    <row r="12" spans="1:10">
      <c r="A12" s="64" t="s">
        <v>17</v>
      </c>
      <c r="B12" s="65"/>
      <c r="C12" s="65"/>
      <c r="D12" s="65"/>
      <c r="E12" s="66"/>
      <c r="F12" s="67" t="s">
        <v>18</v>
      </c>
      <c r="G12" s="68"/>
      <c r="H12" s="68"/>
      <c r="I12" s="68"/>
      <c r="J12" s="69"/>
    </row>
    <row r="13" spans="1:10" ht="36" customHeight="1">
      <c r="A13" s="144" t="s">
        <v>19</v>
      </c>
      <c r="B13" s="144"/>
      <c r="C13" s="67" t="s">
        <v>20</v>
      </c>
      <c r="D13" s="68"/>
      <c r="E13" s="68"/>
      <c r="F13" s="68"/>
      <c r="G13" s="68"/>
      <c r="H13" s="68"/>
      <c r="I13" s="68"/>
      <c r="J13" s="69"/>
    </row>
    <row r="14" spans="1:10" ht="39.75" customHeight="1">
      <c r="A14" s="15" t="s">
        <v>21</v>
      </c>
      <c r="B14" s="64">
        <v>165</v>
      </c>
      <c r="C14" s="65"/>
      <c r="D14" s="66"/>
      <c r="E14" s="177" t="s">
        <v>22</v>
      </c>
      <c r="F14" s="178"/>
      <c r="G14" s="16">
        <v>826</v>
      </c>
      <c r="H14" s="17" t="s">
        <v>23</v>
      </c>
      <c r="I14" s="179" t="s">
        <v>24</v>
      </c>
      <c r="J14" s="180"/>
    </row>
    <row r="15" spans="1:10">
      <c r="A15" s="15" t="s">
        <v>25</v>
      </c>
      <c r="B15" s="64" t="s">
        <v>26</v>
      </c>
      <c r="C15" s="65"/>
      <c r="D15" s="65"/>
      <c r="E15" s="66"/>
      <c r="F15" s="18" t="s">
        <v>27</v>
      </c>
      <c r="G15" s="64" t="s">
        <v>28</v>
      </c>
      <c r="H15" s="65"/>
      <c r="I15" s="65"/>
      <c r="J15" s="66"/>
    </row>
    <row r="16" spans="1:10">
      <c r="A16" s="15" t="s">
        <v>29</v>
      </c>
      <c r="B16" s="64" t="s">
        <v>28</v>
      </c>
      <c r="C16" s="65"/>
      <c r="D16" s="65"/>
      <c r="E16" s="66"/>
      <c r="F16" s="18" t="s">
        <v>30</v>
      </c>
      <c r="G16" s="64" t="s">
        <v>31</v>
      </c>
      <c r="H16" s="65"/>
      <c r="I16" s="65"/>
      <c r="J16" s="66"/>
    </row>
    <row r="17" spans="1:11" ht="32.25" customHeight="1">
      <c r="A17" s="144" t="s">
        <v>32</v>
      </c>
      <c r="B17" s="144"/>
      <c r="C17" s="144" t="s">
        <v>33</v>
      </c>
      <c r="D17" s="144"/>
      <c r="E17" s="144"/>
      <c r="F17" s="170" t="s">
        <v>34</v>
      </c>
      <c r="G17" s="170"/>
      <c r="H17" s="68" t="s">
        <v>35</v>
      </c>
      <c r="I17" s="68"/>
      <c r="J17" s="69"/>
    </row>
    <row r="18" spans="1:11" ht="15" customHeight="1">
      <c r="A18" s="161" t="s">
        <v>36</v>
      </c>
      <c r="B18" s="162"/>
      <c r="C18" s="162"/>
      <c r="D18" s="162"/>
      <c r="E18" s="163"/>
      <c r="F18" s="171" t="s">
        <v>37</v>
      </c>
      <c r="G18" s="172"/>
      <c r="H18" s="172"/>
      <c r="I18" s="172"/>
      <c r="J18" s="173"/>
    </row>
    <row r="19" spans="1:11" ht="31.5" customHeight="1">
      <c r="A19" s="164"/>
      <c r="B19" s="165"/>
      <c r="C19" s="165"/>
      <c r="D19" s="165"/>
      <c r="E19" s="166"/>
      <c r="F19" s="174"/>
      <c r="G19" s="175"/>
      <c r="H19" s="175"/>
      <c r="I19" s="175"/>
      <c r="J19" s="176"/>
    </row>
    <row r="20" spans="1:11" ht="15" customHeight="1">
      <c r="A20" s="161" t="s">
        <v>38</v>
      </c>
      <c r="B20" s="162"/>
      <c r="C20" s="162"/>
      <c r="D20" s="162"/>
      <c r="E20" s="163"/>
      <c r="F20" s="161" t="s">
        <v>39</v>
      </c>
      <c r="G20" s="162"/>
      <c r="H20" s="162"/>
      <c r="I20" s="162"/>
      <c r="J20" s="163"/>
    </row>
    <row r="21" spans="1:11">
      <c r="A21" s="164"/>
      <c r="B21" s="165"/>
      <c r="C21" s="165"/>
      <c r="D21" s="165"/>
      <c r="E21" s="166"/>
      <c r="F21" s="164"/>
      <c r="G21" s="165"/>
      <c r="H21" s="165"/>
      <c r="I21" s="165"/>
      <c r="J21" s="166"/>
    </row>
    <row r="22" spans="1:11" ht="18.75" customHeight="1">
      <c r="A22" s="64" t="s">
        <v>40</v>
      </c>
      <c r="B22" s="65"/>
      <c r="C22" s="65"/>
      <c r="D22" s="65"/>
      <c r="E22" s="66"/>
      <c r="F22" s="167" t="s">
        <v>41</v>
      </c>
      <c r="G22" s="168"/>
      <c r="H22" s="168"/>
      <c r="I22" s="168"/>
      <c r="J22" s="169"/>
    </row>
    <row r="23" spans="1:11">
      <c r="A23" s="64" t="s">
        <v>42</v>
      </c>
      <c r="B23" s="65"/>
      <c r="C23" s="65"/>
      <c r="D23" s="65"/>
      <c r="E23" s="66"/>
      <c r="F23" s="79" t="s">
        <v>43</v>
      </c>
      <c r="G23" s="80"/>
      <c r="H23" s="80"/>
      <c r="I23" s="80"/>
      <c r="J23" s="81"/>
    </row>
    <row r="24" spans="1:11" ht="21.75" customHeight="1">
      <c r="A24" s="64" t="s">
        <v>44</v>
      </c>
      <c r="B24" s="65"/>
      <c r="C24" s="65"/>
      <c r="D24" s="65"/>
      <c r="E24" s="66"/>
      <c r="F24" s="167" t="s">
        <v>45</v>
      </c>
      <c r="G24" s="168"/>
      <c r="H24" s="168"/>
      <c r="I24" s="168"/>
      <c r="J24" s="169"/>
    </row>
    <row r="25" spans="1:11">
      <c r="A25" s="64" t="s">
        <v>46</v>
      </c>
      <c r="B25" s="65"/>
      <c r="C25" s="65"/>
      <c r="D25" s="65"/>
      <c r="E25" s="66"/>
      <c r="F25" s="79" t="s">
        <v>47</v>
      </c>
      <c r="G25" s="80"/>
      <c r="H25" s="80"/>
      <c r="I25" s="80"/>
      <c r="J25" s="81"/>
    </row>
    <row r="26" spans="1:11">
      <c r="A26" s="152" t="s">
        <v>48</v>
      </c>
      <c r="B26" s="153"/>
      <c r="C26" s="152" t="s">
        <v>49</v>
      </c>
      <c r="D26" s="153"/>
      <c r="E26" s="152" t="s">
        <v>50</v>
      </c>
      <c r="F26" s="153"/>
      <c r="G26" s="152" t="s">
        <v>51</v>
      </c>
      <c r="H26" s="153"/>
      <c r="I26" s="152" t="s">
        <v>52</v>
      </c>
      <c r="J26" s="153"/>
    </row>
    <row r="27" spans="1:11">
      <c r="A27" s="152" t="s">
        <v>53</v>
      </c>
      <c r="B27" s="153"/>
      <c r="C27" s="152" t="s">
        <v>54</v>
      </c>
      <c r="D27" s="153"/>
      <c r="E27" s="152" t="s">
        <v>54</v>
      </c>
      <c r="F27" s="153"/>
      <c r="G27" s="152" t="s">
        <v>54</v>
      </c>
      <c r="H27" s="153"/>
      <c r="I27" s="152" t="s">
        <v>54</v>
      </c>
      <c r="J27" s="153"/>
    </row>
    <row r="28" spans="1:11">
      <c r="A28" s="152" t="s">
        <v>55</v>
      </c>
      <c r="B28" s="153"/>
      <c r="C28" s="152" t="s">
        <v>56</v>
      </c>
      <c r="D28" s="153"/>
      <c r="E28" s="152" t="s">
        <v>57</v>
      </c>
      <c r="F28" s="153"/>
      <c r="G28" s="152" t="s">
        <v>58</v>
      </c>
      <c r="H28" s="153"/>
      <c r="I28" s="152" t="s">
        <v>59</v>
      </c>
      <c r="J28" s="153"/>
    </row>
    <row r="29" spans="1:11">
      <c r="A29" s="64" t="s">
        <v>60</v>
      </c>
      <c r="B29" s="65"/>
      <c r="C29" s="65"/>
      <c r="D29" s="65"/>
      <c r="E29" s="65"/>
      <c r="F29" s="65"/>
      <c r="G29" s="65"/>
      <c r="H29" s="65"/>
      <c r="I29" s="65"/>
      <c r="J29" s="66"/>
    </row>
    <row r="30" spans="1:11">
      <c r="A30" s="64" t="s">
        <v>61</v>
      </c>
      <c r="B30" s="65"/>
      <c r="C30" s="65"/>
      <c r="D30" s="65"/>
      <c r="E30" s="65"/>
      <c r="F30" s="65"/>
      <c r="G30" s="65"/>
      <c r="H30" s="65"/>
      <c r="I30" s="65"/>
      <c r="J30" s="66"/>
    </row>
    <row r="31" spans="1:11">
      <c r="A31" s="64" t="s">
        <v>62</v>
      </c>
      <c r="B31" s="66"/>
      <c r="C31" s="158" t="s">
        <v>63</v>
      </c>
      <c r="D31" s="159"/>
      <c r="E31" s="159"/>
      <c r="F31" s="159"/>
      <c r="G31" s="159"/>
      <c r="H31" s="159"/>
      <c r="I31" s="159"/>
      <c r="J31" s="159"/>
      <c r="K31" s="159"/>
    </row>
    <row r="32" spans="1:11">
      <c r="A32" s="64" t="s">
        <v>64</v>
      </c>
      <c r="B32" s="66"/>
      <c r="C32" s="160" t="s">
        <v>65</v>
      </c>
      <c r="D32" s="65"/>
      <c r="E32" s="65"/>
      <c r="F32" s="65"/>
      <c r="G32" s="65"/>
      <c r="H32" s="65"/>
      <c r="I32" s="65"/>
      <c r="J32" s="66"/>
    </row>
    <row r="33" spans="1:10">
      <c r="A33" s="106" t="s">
        <v>66</v>
      </c>
      <c r="B33" s="107"/>
      <c r="C33" s="107"/>
      <c r="D33" s="107"/>
      <c r="E33" s="107"/>
      <c r="F33" s="107"/>
      <c r="G33" s="107"/>
      <c r="H33" s="107"/>
      <c r="I33" s="107"/>
      <c r="J33" s="108"/>
    </row>
    <row r="34" spans="1:10" ht="15" customHeight="1">
      <c r="A34" s="170" t="s">
        <v>67</v>
      </c>
      <c r="B34" s="170"/>
      <c r="C34" s="170"/>
      <c r="D34" s="170"/>
      <c r="E34" s="170"/>
      <c r="F34" s="170"/>
      <c r="G34" s="170"/>
      <c r="H34" s="170"/>
      <c r="I34" s="170"/>
      <c r="J34" s="170"/>
    </row>
    <row r="35" spans="1:10">
      <c r="A35" s="170"/>
      <c r="B35" s="170"/>
      <c r="C35" s="170"/>
      <c r="D35" s="170"/>
      <c r="E35" s="170"/>
      <c r="F35" s="170"/>
      <c r="G35" s="170"/>
      <c r="H35" s="170"/>
      <c r="I35" s="170"/>
      <c r="J35" s="170"/>
    </row>
    <row r="36" spans="1:10" ht="16.5" customHeight="1">
      <c r="A36" s="144" t="s">
        <v>68</v>
      </c>
      <c r="B36" s="144"/>
      <c r="C36" s="144"/>
      <c r="D36" s="144"/>
      <c r="E36" s="144"/>
      <c r="F36" s="190" t="s">
        <v>69</v>
      </c>
      <c r="G36" s="190"/>
      <c r="H36" s="190"/>
      <c r="I36" s="190"/>
      <c r="J36" s="190"/>
    </row>
    <row r="37" spans="1:10">
      <c r="A37" s="144" t="s">
        <v>70</v>
      </c>
      <c r="B37" s="144"/>
      <c r="C37" s="144"/>
      <c r="D37" s="144"/>
      <c r="E37" s="144"/>
      <c r="F37" s="144">
        <v>1</v>
      </c>
      <c r="G37" s="144"/>
      <c r="H37" s="144"/>
      <c r="I37" s="144"/>
      <c r="J37" s="144"/>
    </row>
    <row r="38" spans="1:10">
      <c r="A38" s="144" t="s">
        <v>71</v>
      </c>
      <c r="B38" s="144"/>
      <c r="C38" s="144"/>
      <c r="D38" s="144"/>
      <c r="E38" s="144"/>
      <c r="F38" s="144">
        <v>0.2</v>
      </c>
      <c r="G38" s="144"/>
      <c r="H38" s="144"/>
      <c r="I38" s="144"/>
      <c r="J38" s="144"/>
    </row>
    <row r="39" spans="1:10">
      <c r="A39" s="144" t="s">
        <v>72</v>
      </c>
      <c r="B39" s="144"/>
      <c r="C39" s="144"/>
      <c r="D39" s="144"/>
      <c r="E39" s="144"/>
      <c r="F39" s="144">
        <v>1.2</v>
      </c>
      <c r="G39" s="144"/>
      <c r="H39" s="144"/>
      <c r="I39" s="144"/>
      <c r="J39" s="144"/>
    </row>
    <row r="40" spans="1:10">
      <c r="A40" s="144" t="s">
        <v>73</v>
      </c>
      <c r="B40" s="144"/>
      <c r="C40" s="144"/>
      <c r="D40" s="144"/>
      <c r="E40" s="144"/>
      <c r="F40" s="144">
        <v>2016.24</v>
      </c>
      <c r="G40" s="144"/>
      <c r="H40" s="144"/>
      <c r="I40" s="144"/>
      <c r="J40" s="144"/>
    </row>
    <row r="41" spans="1:10">
      <c r="A41" s="144" t="s">
        <v>74</v>
      </c>
      <c r="B41" s="144"/>
      <c r="C41" s="144"/>
      <c r="D41" s="144"/>
      <c r="E41" s="144"/>
      <c r="F41" s="144" t="s">
        <v>75</v>
      </c>
      <c r="G41" s="144"/>
      <c r="H41" s="144"/>
      <c r="I41" s="144"/>
      <c r="J41" s="144"/>
    </row>
    <row r="42" spans="1:10">
      <c r="A42" s="191" t="s">
        <v>76</v>
      </c>
      <c r="B42" s="191"/>
      <c r="C42" s="191"/>
      <c r="D42" s="191"/>
      <c r="E42" s="191"/>
      <c r="F42" s="191"/>
      <c r="G42" s="191"/>
      <c r="H42" s="191"/>
      <c r="I42" s="191"/>
      <c r="J42" s="191"/>
    </row>
    <row r="43" spans="1:10" ht="33.75" customHeight="1">
      <c r="A43" s="170" t="s">
        <v>77</v>
      </c>
      <c r="B43" s="170"/>
      <c r="C43" s="170" t="s">
        <v>78</v>
      </c>
      <c r="D43" s="170"/>
      <c r="E43" s="170"/>
      <c r="F43" s="170"/>
      <c r="G43" s="18" t="s">
        <v>79</v>
      </c>
      <c r="H43" s="144" t="s">
        <v>80</v>
      </c>
      <c r="I43" s="144"/>
      <c r="J43" s="144"/>
    </row>
    <row r="44" spans="1:10" ht="31.5" customHeight="1">
      <c r="A44" s="170" t="s">
        <v>81</v>
      </c>
      <c r="B44" s="170"/>
      <c r="C44" s="170" t="str">
        <f>C43</f>
        <v>BP/Mouje.Mahim/tal.Palghar/S.No.826/Plot No.165/Palghar/1186/Resi. &amp; Comm,</v>
      </c>
      <c r="D44" s="170"/>
      <c r="E44" s="170"/>
      <c r="F44" s="170"/>
      <c r="G44" s="18" t="s">
        <v>79</v>
      </c>
      <c r="H44" s="144" t="str">
        <f>H43</f>
        <v>06/10/2015.</v>
      </c>
      <c r="I44" s="144" t="s">
        <v>82</v>
      </c>
      <c r="J44" s="144"/>
    </row>
    <row r="45" spans="1:10" ht="34.5" customHeight="1">
      <c r="A45" s="67" t="s">
        <v>83</v>
      </c>
      <c r="B45" s="69"/>
      <c r="C45" s="67" t="s">
        <v>84</v>
      </c>
      <c r="D45" s="68"/>
      <c r="E45" s="68"/>
      <c r="F45" s="69"/>
      <c r="G45" s="18" t="s">
        <v>79</v>
      </c>
      <c r="H45" s="157" t="s">
        <v>85</v>
      </c>
      <c r="I45" s="65"/>
      <c r="J45" s="66"/>
    </row>
    <row r="46" spans="1:10">
      <c r="A46" s="64" t="s">
        <v>86</v>
      </c>
      <c r="B46" s="65"/>
      <c r="C46" s="65"/>
      <c r="D46" s="65"/>
      <c r="E46" s="66"/>
      <c r="F46" s="64" t="s">
        <v>87</v>
      </c>
      <c r="G46" s="65"/>
      <c r="H46" s="66"/>
      <c r="I46" s="64" t="s">
        <v>88</v>
      </c>
      <c r="J46" s="66"/>
    </row>
    <row r="47" spans="1:10">
      <c r="A47" s="144" t="s">
        <v>89</v>
      </c>
      <c r="B47" s="144"/>
      <c r="C47" s="144"/>
      <c r="D47" s="143" t="str">
        <f>H45</f>
        <v>06/04/2021.</v>
      </c>
      <c r="E47" s="143"/>
      <c r="F47" s="64" t="s">
        <v>90</v>
      </c>
      <c r="G47" s="145"/>
      <c r="H47" s="146" t="s">
        <v>242</v>
      </c>
      <c r="I47" s="147"/>
      <c r="J47" s="148"/>
    </row>
    <row r="48" spans="1:10">
      <c r="A48" s="149" t="s">
        <v>91</v>
      </c>
      <c r="B48" s="150"/>
      <c r="C48" s="150"/>
      <c r="D48" s="150"/>
      <c r="E48" s="150"/>
      <c r="F48" s="150"/>
      <c r="G48" s="150"/>
      <c r="H48" s="150"/>
      <c r="I48" s="150"/>
      <c r="J48" s="151"/>
    </row>
    <row r="49" spans="1:12">
      <c r="A49" s="64" t="s">
        <v>92</v>
      </c>
      <c r="B49" s="65"/>
      <c r="C49" s="66"/>
      <c r="D49" s="152">
        <f>F40</f>
        <v>2016.24</v>
      </c>
      <c r="E49" s="153"/>
      <c r="F49" s="154" t="s">
        <v>93</v>
      </c>
      <c r="G49" s="155"/>
      <c r="H49" s="154" t="s">
        <v>94</v>
      </c>
      <c r="I49" s="156"/>
      <c r="J49" s="155"/>
    </row>
    <row r="50" spans="1:12">
      <c r="A50" s="143" t="s">
        <v>95</v>
      </c>
      <c r="B50" s="143"/>
      <c r="C50" s="143" t="s">
        <v>96</v>
      </c>
      <c r="D50" s="143"/>
      <c r="E50" s="143"/>
      <c r="F50" s="64" t="s">
        <v>97</v>
      </c>
      <c r="G50" s="65"/>
      <c r="H50" s="65"/>
      <c r="I50" s="65"/>
      <c r="J50" s="66"/>
    </row>
    <row r="51" spans="1:12">
      <c r="A51" s="64" t="s">
        <v>98</v>
      </c>
      <c r="B51" s="65"/>
      <c r="C51" s="66"/>
      <c r="D51" s="64" t="s">
        <v>99</v>
      </c>
      <c r="E51" s="65"/>
      <c r="F51" s="65"/>
      <c r="G51" s="65"/>
      <c r="H51" s="65"/>
      <c r="I51" s="65"/>
      <c r="J51" s="66"/>
    </row>
    <row r="52" spans="1:12">
      <c r="A52" s="64" t="s">
        <v>100</v>
      </c>
      <c r="B52" s="65"/>
      <c r="C52" s="65"/>
      <c r="D52" s="65"/>
      <c r="E52" s="66"/>
      <c r="F52" s="67" t="s">
        <v>101</v>
      </c>
      <c r="G52" s="68"/>
      <c r="H52" s="68"/>
      <c r="I52" s="68"/>
      <c r="J52" s="69"/>
    </row>
    <row r="53" spans="1:12">
      <c r="A53" s="64" t="s">
        <v>102</v>
      </c>
      <c r="B53" s="65"/>
      <c r="C53" s="65"/>
      <c r="D53" s="65"/>
      <c r="E53" s="65"/>
      <c r="F53" s="65"/>
      <c r="G53" s="65"/>
      <c r="H53" s="65"/>
      <c r="I53" s="65"/>
      <c r="J53" s="66"/>
    </row>
    <row r="54" spans="1:12" ht="15" customHeight="1">
      <c r="A54" s="138" t="s">
        <v>103</v>
      </c>
      <c r="B54" s="139"/>
      <c r="C54" s="140" t="s">
        <v>104</v>
      </c>
      <c r="D54" s="141"/>
      <c r="E54" s="141"/>
      <c r="F54" s="141"/>
      <c r="G54" s="141"/>
      <c r="H54" s="141"/>
      <c r="I54" s="141"/>
      <c r="J54" s="142"/>
      <c r="K54" s="24"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Plinth, RCC, Brick, Plaster, Flooring, Painting work Completed. Finishing work is in process.</v>
      </c>
      <c r="L54" s="25"/>
    </row>
    <row r="55" spans="1:12" ht="15.5">
      <c r="A55" s="19" t="s">
        <v>105</v>
      </c>
      <c r="B55" s="20">
        <v>0</v>
      </c>
      <c r="C55" s="20" t="s">
        <v>106</v>
      </c>
      <c r="D55" s="20">
        <v>1</v>
      </c>
      <c r="E55" s="127" t="s">
        <v>107</v>
      </c>
      <c r="F55" s="128"/>
      <c r="G55" s="20">
        <v>0</v>
      </c>
      <c r="H55" s="20" t="s">
        <v>108</v>
      </c>
      <c r="I55" s="127">
        <f ca="1">--TRIM(RIGHT(SUBSTITUTE(LEFT(C54,_xlfn.AGGREGATE(16,6,FIND({0,1,2,3,4,5,6,7,8,9},C54,ROW(INDIRECT("1:"&amp;LEN(C54)))),1))," ",REPT(" ",LEN(C54))),LEN(C54)))</f>
        <v>4</v>
      </c>
      <c r="J55" s="129"/>
      <c r="K55" s="26"/>
      <c r="L55" s="27"/>
    </row>
    <row r="56" spans="1:12" ht="33.75" customHeight="1">
      <c r="A56" s="130" t="s">
        <v>109</v>
      </c>
      <c r="B56" s="131"/>
      <c r="C56" s="132" t="str">
        <f ca="1">K54</f>
        <v>Plinth, RCC, Brick, Plaster, Flooring, Painting work Completed. Finishing work is in process.</v>
      </c>
      <c r="D56" s="133"/>
      <c r="E56" s="133"/>
      <c r="F56" s="133"/>
      <c r="G56" s="133"/>
      <c r="H56" s="133"/>
      <c r="I56" s="133"/>
      <c r="J56" s="134"/>
      <c r="K56" s="26" t="s">
        <v>110</v>
      </c>
      <c r="L56" s="27"/>
    </row>
    <row r="57" spans="1:12" ht="15.5">
      <c r="A57" s="135" t="s">
        <v>111</v>
      </c>
      <c r="B57" s="136"/>
      <c r="C57" s="21" t="s">
        <v>112</v>
      </c>
      <c r="D57" s="124" t="s">
        <v>113</v>
      </c>
      <c r="E57" s="124"/>
      <c r="F57" s="124" t="s">
        <v>114</v>
      </c>
      <c r="G57" s="124"/>
      <c r="H57" s="124" t="s">
        <v>115</v>
      </c>
      <c r="I57" s="124"/>
      <c r="J57" s="137"/>
      <c r="K57" s="28" t="s">
        <v>116</v>
      </c>
      <c r="L57" s="29">
        <f ca="1">I55*25%</f>
        <v>1</v>
      </c>
    </row>
    <row r="58" spans="1:12" ht="15.5">
      <c r="A58" s="124" t="s">
        <v>117</v>
      </c>
      <c r="B58" s="124"/>
      <c r="C58" s="22">
        <f ca="1">L59</f>
        <v>4</v>
      </c>
      <c r="D58" s="125">
        <f ca="1">((100/I55)*C58)/100</f>
        <v>1</v>
      </c>
      <c r="E58" s="125"/>
      <c r="F58" s="125">
        <f ca="1">(((C59/I55*10)+(40/(D55+G55+I55)*C60)+(7.5/(I55)*C61)+(7.5/(I55)*C62)+(10/I55*C63)+(10/I55*C64)+(5/I55*C65)+(5/I55*C66)+(5/I55*C67))/100)</f>
        <v>0.92500000000000004</v>
      </c>
      <c r="G58" s="125"/>
      <c r="H58" s="125">
        <f ca="1">((((C58/I55)*20)+((C59/I55)*25)+(30/(I55+G55+D55)*C60)+(5/I55*C61)+(5/I55*C62)+(5/I55*C63)+(5/I55*C64)+(0/I55*C65)+(0/I55*C66)+(5/I55*C67))/100)</f>
        <v>0.95</v>
      </c>
      <c r="I58" s="125"/>
      <c r="J58" s="125"/>
      <c r="K58" s="28" t="s">
        <v>118</v>
      </c>
      <c r="L58" s="30">
        <f ca="1">I55*50%</f>
        <v>2</v>
      </c>
    </row>
    <row r="59" spans="1:12" ht="15.5">
      <c r="A59" s="124" t="s">
        <v>119</v>
      </c>
      <c r="B59" s="124"/>
      <c r="C59" s="23">
        <f ca="1">L67</f>
        <v>4</v>
      </c>
      <c r="D59" s="125">
        <f ca="1">((100/I55)*C59)/100</f>
        <v>1</v>
      </c>
      <c r="E59" s="125"/>
      <c r="F59" s="125"/>
      <c r="G59" s="125"/>
      <c r="H59" s="125"/>
      <c r="I59" s="125"/>
      <c r="J59" s="125"/>
      <c r="K59" s="28" t="s">
        <v>120</v>
      </c>
      <c r="L59" s="30">
        <f ca="1">I55</f>
        <v>4</v>
      </c>
    </row>
    <row r="60" spans="1:12" ht="15.5">
      <c r="A60" s="126" t="s">
        <v>121</v>
      </c>
      <c r="B60" s="126"/>
      <c r="C60" s="23">
        <f ca="1">D55+I55</f>
        <v>5</v>
      </c>
      <c r="D60" s="125">
        <f ca="1">((100/(D55+G55+I55))*C60)/100</f>
        <v>1</v>
      </c>
      <c r="E60" s="125"/>
      <c r="F60" s="125"/>
      <c r="G60" s="125"/>
      <c r="H60" s="125"/>
      <c r="I60" s="125"/>
      <c r="J60" s="125"/>
      <c r="K60" s="28" t="s">
        <v>122</v>
      </c>
      <c r="L60" s="31">
        <f ca="1">(IF(B55&gt;1,(I55/(B55+2)),I55/4))</f>
        <v>1</v>
      </c>
    </row>
    <row r="61" spans="1:12" ht="15.5">
      <c r="A61" s="124" t="s">
        <v>123</v>
      </c>
      <c r="B61" s="124" t="s">
        <v>124</v>
      </c>
      <c r="C61" s="22">
        <v>4</v>
      </c>
      <c r="D61" s="125">
        <f ca="1">((100/I55)*C61)/100</f>
        <v>1</v>
      </c>
      <c r="E61" s="125"/>
      <c r="F61" s="125"/>
      <c r="G61" s="125"/>
      <c r="H61" s="125"/>
      <c r="I61" s="125"/>
      <c r="J61" s="125"/>
      <c r="K61" s="28" t="s">
        <v>125</v>
      </c>
      <c r="L61" s="31">
        <f ca="1">(IF(B55&gt;1,(I55/(B55+2)+L60),I55/4+L60))</f>
        <v>2</v>
      </c>
    </row>
    <row r="62" spans="1:12" ht="15.5">
      <c r="A62" s="124" t="s">
        <v>126</v>
      </c>
      <c r="B62" s="124" t="s">
        <v>124</v>
      </c>
      <c r="C62" s="22">
        <v>4</v>
      </c>
      <c r="D62" s="125">
        <f ca="1">((100/I55)*C62)/100</f>
        <v>1</v>
      </c>
      <c r="E62" s="125"/>
      <c r="F62" s="125"/>
      <c r="G62" s="125"/>
      <c r="H62" s="125"/>
      <c r="I62" s="125"/>
      <c r="J62" s="125"/>
      <c r="K62" s="28" t="s">
        <v>127</v>
      </c>
      <c r="L62" s="31">
        <f>(IF(B55&gt;1,(I55/(B55+2)+L61),0))</f>
        <v>0</v>
      </c>
    </row>
    <row r="63" spans="1:12" ht="15.5">
      <c r="A63" s="126" t="s">
        <v>128</v>
      </c>
      <c r="B63" s="126" t="s">
        <v>129</v>
      </c>
      <c r="C63" s="22">
        <v>4</v>
      </c>
      <c r="D63" s="125">
        <f ca="1">((100/(I55))*C63)/100</f>
        <v>1</v>
      </c>
      <c r="E63" s="125"/>
      <c r="F63" s="125"/>
      <c r="G63" s="125"/>
      <c r="H63" s="125"/>
      <c r="I63" s="125"/>
      <c r="J63" s="125"/>
      <c r="K63" s="28" t="s">
        <v>130</v>
      </c>
      <c r="L63" s="31">
        <f>(IF(B55&gt;2,(I55/(B55+2)+L62),0))</f>
        <v>0</v>
      </c>
    </row>
    <row r="64" spans="1:12" ht="15.5">
      <c r="A64" s="124" t="s">
        <v>131</v>
      </c>
      <c r="B64" s="124" t="s">
        <v>131</v>
      </c>
      <c r="C64" s="23">
        <v>4</v>
      </c>
      <c r="D64" s="125">
        <f ca="1">((100/I55)*C64)/100</f>
        <v>1</v>
      </c>
      <c r="E64" s="125"/>
      <c r="F64" s="125"/>
      <c r="G64" s="125"/>
      <c r="H64" s="125"/>
      <c r="I64" s="125"/>
      <c r="J64" s="125"/>
      <c r="K64" s="28" t="s">
        <v>132</v>
      </c>
      <c r="L64" s="32">
        <f>(IF(B55&gt;3,(I55/(B55+2)+L63),0))</f>
        <v>0</v>
      </c>
    </row>
    <row r="65" spans="1:12" ht="15" customHeight="1">
      <c r="A65" s="124" t="s">
        <v>133</v>
      </c>
      <c r="B65" s="124"/>
      <c r="C65" s="23">
        <v>4</v>
      </c>
      <c r="D65" s="125">
        <f ca="1">((100/I55)*C65)/100</f>
        <v>1</v>
      </c>
      <c r="E65" s="125"/>
      <c r="F65" s="125"/>
      <c r="G65" s="125"/>
      <c r="H65" s="125"/>
      <c r="I65" s="125"/>
      <c r="J65" s="125"/>
      <c r="K65" s="28" t="s">
        <v>134</v>
      </c>
      <c r="L65" s="31">
        <f>(IF(B55&gt;4,(I55/(B55+2)+L64),0))</f>
        <v>0</v>
      </c>
    </row>
    <row r="66" spans="1:12" ht="15.5">
      <c r="A66" s="124" t="s">
        <v>135</v>
      </c>
      <c r="B66" s="124" t="s">
        <v>135</v>
      </c>
      <c r="C66" s="22">
        <v>2</v>
      </c>
      <c r="D66" s="125">
        <f ca="1">((100/(I55))*C66)/100</f>
        <v>0.5</v>
      </c>
      <c r="E66" s="125"/>
      <c r="F66" s="125"/>
      <c r="G66" s="125"/>
      <c r="H66" s="125"/>
      <c r="I66" s="125"/>
      <c r="J66" s="125"/>
      <c r="K66" s="28" t="s">
        <v>136</v>
      </c>
      <c r="L66" s="31">
        <f ca="1">(IF(B55=1,(I55/(B55+3)+L61),IF(B55=0,(I55/4+L61),IF(B55&gt;1,0))))</f>
        <v>3</v>
      </c>
    </row>
    <row r="67" spans="1:12" ht="15.5">
      <c r="A67" s="124" t="s">
        <v>137</v>
      </c>
      <c r="B67" s="124"/>
      <c r="C67" s="22">
        <v>0</v>
      </c>
      <c r="D67" s="125">
        <f ca="1">((100/(I55))*C67)/100</f>
        <v>0</v>
      </c>
      <c r="E67" s="125"/>
      <c r="F67" s="125"/>
      <c r="G67" s="125"/>
      <c r="H67" s="125"/>
      <c r="I67" s="125"/>
      <c r="J67" s="125"/>
      <c r="K67" s="36" t="s">
        <v>138</v>
      </c>
      <c r="L67" s="37">
        <f ca="1">(IF(B55&gt;1.5,(I55/(B55+2)+L61+MAX(0,L62-L61)+MAX(0,L63-L62)+MAX(0,L64-L63)+MAX(0,L65-L64)+MAX(0,L66-L65)),IF(B55=1,(I55/(B55+3)+L66),IF(B55=0,I55/4+L66))))</f>
        <v>4</v>
      </c>
    </row>
    <row r="68" spans="1:12" ht="15" customHeight="1">
      <c r="A68" s="192" t="s">
        <v>103</v>
      </c>
      <c r="B68" s="192"/>
      <c r="C68" s="193" t="s">
        <v>139</v>
      </c>
      <c r="D68" s="193"/>
      <c r="E68" s="193"/>
      <c r="F68" s="193"/>
      <c r="G68" s="193"/>
      <c r="H68" s="193"/>
      <c r="I68" s="193"/>
      <c r="J68" s="193"/>
      <c r="K68" s="24" t="str">
        <f ca="1">(IF(F72&gt;99%,"All work completed. Please provide OC.",IF(F72&gt;89.8%,"Plinth, RCC, Brick, Plaster, Flooring, Painting work Completed. Finishing work is in process.",IF(F72&lt;94%,(IF(C72=0,"Work not yet Started.",IF(D72=25%,"Piling work in process",IF(D72=50%,"Excavation work in process",IF(D72=100%,"Excavation work Completed. ","0")))&amp;(IF(C73=0%,"",IF(C73=L74,"Footing work is process",IF(C73=L75,"Footing work Completed",IF(C73=L76,"1st Basement Completed",IF(C73=L77,"1st &amp; 2nd Basement Completed",IF(C73=L78,"1st to 3rd Basement Completed",IF(C73=L79,"1st to 4th Basement Completed",IF(C73=L80,"Plinth work is process",IF(C73=L81,"Plinth work completed","0")))))))))))&amp;(IF(C74=(D69+G69+I69),", RCC Slab",IF(C74&gt;0,", RCC upto "&amp;C74&amp;" Slab",""))&amp;(IF(C75=I69,", Brickwork",IF(C75&gt;0,", Brickwork upto "&amp;C75&amp;" Floor",""))&amp;(IF(C76=I69,", Internal Plaster",IF(C76&gt;0,", Internal Plaster upto "&amp;C76&amp;" Floor",""))&amp;(IF(C77=I69,", External Plaster",IF(C77&gt;0,", External Plaster upto "&amp;C77&amp;" Floor",""))&amp;(IF(C78=I69,", Flooring",IF(C78&gt;0,", Flooring upto "&amp;C78&amp;" Floor",""))&amp;(IF(C79=I69,", Painting",IF(C79&gt;0,", Painting upto "&amp;C79&amp;" Floor",""))&amp;(IF(C80&gt;0,", Finishing upto "&amp;C80&amp;" Floor","")&amp;(IF(C74&gt;0.5," Completed",""))))))))))))))</f>
        <v>Excavation work Completed. Plinth work completed, RCC Slab, Brickwork, Internal Plaster, External Plaster, Flooring upto 3 Floor, Painting upto 3 Floor Completed</v>
      </c>
      <c r="L68" s="25"/>
    </row>
    <row r="69" spans="1:12" ht="15.5">
      <c r="A69" s="43" t="s">
        <v>105</v>
      </c>
      <c r="B69" s="43">
        <v>0</v>
      </c>
      <c r="C69" s="43" t="s">
        <v>106</v>
      </c>
      <c r="D69" s="43">
        <v>1</v>
      </c>
      <c r="E69" s="126" t="s">
        <v>107</v>
      </c>
      <c r="F69" s="126"/>
      <c r="G69" s="43">
        <v>0</v>
      </c>
      <c r="H69" s="43" t="s">
        <v>108</v>
      </c>
      <c r="I69" s="126">
        <f ca="1">--TRIM(RIGHT(SUBSTITUTE(LEFT(C68,_xlfn.AGGREGATE(16,6,FIND({0,1,2,3,4,5,6,7,8,9},C68,ROW(INDIRECT("1:"&amp;LEN(C68)))),1))," ",REPT(" ",LEN(C68))),LEN(C68)))</f>
        <v>4</v>
      </c>
      <c r="J69" s="126"/>
      <c r="K69" s="26"/>
      <c r="L69" s="27"/>
    </row>
    <row r="70" spans="1:12" ht="49.5" customHeight="1">
      <c r="A70" s="131" t="s">
        <v>109</v>
      </c>
      <c r="B70" s="131"/>
      <c r="C70" s="193" t="str">
        <f ca="1">K68</f>
        <v>Excavation work Completed. Plinth work completed, RCC Slab, Brickwork, Internal Plaster, External Plaster, Flooring upto 3 Floor, Painting upto 3 Floor Completed</v>
      </c>
      <c r="D70" s="193"/>
      <c r="E70" s="193"/>
      <c r="F70" s="193"/>
      <c r="G70" s="193"/>
      <c r="H70" s="193"/>
      <c r="I70" s="193"/>
      <c r="J70" s="193"/>
      <c r="K70" s="26" t="s">
        <v>110</v>
      </c>
      <c r="L70" s="27"/>
    </row>
    <row r="71" spans="1:12" ht="15.5">
      <c r="A71" s="124" t="s">
        <v>111</v>
      </c>
      <c r="B71" s="124"/>
      <c r="C71" s="42" t="s">
        <v>112</v>
      </c>
      <c r="D71" s="124" t="s">
        <v>113</v>
      </c>
      <c r="E71" s="124"/>
      <c r="F71" s="124" t="s">
        <v>114</v>
      </c>
      <c r="G71" s="124"/>
      <c r="H71" s="124" t="s">
        <v>115</v>
      </c>
      <c r="I71" s="124"/>
      <c r="J71" s="124"/>
      <c r="K71" s="28" t="s">
        <v>116</v>
      </c>
      <c r="L71" s="29">
        <f ca="1">I69*25%</f>
        <v>1</v>
      </c>
    </row>
    <row r="72" spans="1:12" ht="15.5">
      <c r="A72" s="124" t="s">
        <v>117</v>
      </c>
      <c r="B72" s="124"/>
      <c r="C72" s="22">
        <f ca="1">L73</f>
        <v>4</v>
      </c>
      <c r="D72" s="125">
        <f ca="1">((100/I69)*C72)/100</f>
        <v>1</v>
      </c>
      <c r="E72" s="125"/>
      <c r="F72" s="125">
        <f ca="1">(((C73/I69*10)+(40/(D69+G69+I69)*C74)+(7.5/(I69)*C75)+(7.5/(I69)*C76)+(10/I69*C77)+(10/I69*C78)+(5/I69*C79)+(5/I69*C80)+(5/I69*C81))/100)</f>
        <v>0.86250000000000004</v>
      </c>
      <c r="G72" s="125"/>
      <c r="H72" s="125">
        <f ca="1">((((C72/I69)*20)+((C73/I69)*25)+(30/(I69+G69+D69)*C74)+(5/I69*C75)+(5/I69*C76)+(5/I69*C77)+(5/I69*C78)+(0/I69*C79)+(0/I69*C80)+(5/I69*C81))/100)</f>
        <v>0.9375</v>
      </c>
      <c r="I72" s="125"/>
      <c r="J72" s="125"/>
      <c r="K72" s="28" t="s">
        <v>118</v>
      </c>
      <c r="L72" s="30">
        <f ca="1">I69*50%</f>
        <v>2</v>
      </c>
    </row>
    <row r="73" spans="1:12" ht="15.5">
      <c r="A73" s="124" t="s">
        <v>119</v>
      </c>
      <c r="B73" s="124"/>
      <c r="C73" s="23">
        <f ca="1">L81</f>
        <v>4</v>
      </c>
      <c r="D73" s="125">
        <f ca="1">((100/I69)*C73)/100</f>
        <v>1</v>
      </c>
      <c r="E73" s="125"/>
      <c r="F73" s="125"/>
      <c r="G73" s="125"/>
      <c r="H73" s="125"/>
      <c r="I73" s="125"/>
      <c r="J73" s="125"/>
      <c r="K73" s="28" t="s">
        <v>120</v>
      </c>
      <c r="L73" s="30">
        <f ca="1">I69</f>
        <v>4</v>
      </c>
    </row>
    <row r="74" spans="1:12" ht="15.5">
      <c r="A74" s="126" t="s">
        <v>121</v>
      </c>
      <c r="B74" s="126"/>
      <c r="C74" s="23">
        <f ca="1">D69+I69</f>
        <v>5</v>
      </c>
      <c r="D74" s="125">
        <f ca="1">((100/(D69+G69+I69))*C74)/100</f>
        <v>1</v>
      </c>
      <c r="E74" s="125"/>
      <c r="F74" s="125"/>
      <c r="G74" s="125"/>
      <c r="H74" s="125"/>
      <c r="I74" s="125"/>
      <c r="J74" s="125"/>
      <c r="K74" s="28" t="s">
        <v>122</v>
      </c>
      <c r="L74" s="31">
        <f ca="1">(IF(B69&gt;1,(I69/(B69+2)),I69/4))</f>
        <v>1</v>
      </c>
    </row>
    <row r="75" spans="1:12" ht="15.5">
      <c r="A75" s="124" t="s">
        <v>123</v>
      </c>
      <c r="B75" s="124" t="s">
        <v>124</v>
      </c>
      <c r="C75" s="22">
        <v>4</v>
      </c>
      <c r="D75" s="125">
        <f ca="1">((100/I69)*C75)/100</f>
        <v>1</v>
      </c>
      <c r="E75" s="125"/>
      <c r="F75" s="125"/>
      <c r="G75" s="125"/>
      <c r="H75" s="125"/>
      <c r="I75" s="125"/>
      <c r="J75" s="125"/>
      <c r="K75" s="28" t="s">
        <v>125</v>
      </c>
      <c r="L75" s="31">
        <f ca="1">(IF(B69&gt;1,(I69/(B69+2)+L74),I69/4+L74))</f>
        <v>2</v>
      </c>
    </row>
    <row r="76" spans="1:12" ht="15.5">
      <c r="A76" s="124" t="s">
        <v>126</v>
      </c>
      <c r="B76" s="124" t="s">
        <v>124</v>
      </c>
      <c r="C76" s="22">
        <v>4</v>
      </c>
      <c r="D76" s="125">
        <f ca="1">((100/I69)*C76)/100</f>
        <v>1</v>
      </c>
      <c r="E76" s="125"/>
      <c r="F76" s="125"/>
      <c r="G76" s="125"/>
      <c r="H76" s="125"/>
      <c r="I76" s="125"/>
      <c r="J76" s="125"/>
      <c r="K76" s="28" t="s">
        <v>127</v>
      </c>
      <c r="L76" s="31">
        <f>(IF(B69&gt;1,(I69/(B69+2)+L75),0))</f>
        <v>0</v>
      </c>
    </row>
    <row r="77" spans="1:12" ht="15.5">
      <c r="A77" s="126" t="s">
        <v>128</v>
      </c>
      <c r="B77" s="126" t="s">
        <v>129</v>
      </c>
      <c r="C77" s="22">
        <v>4</v>
      </c>
      <c r="D77" s="125">
        <f ca="1">((100/(I69))*C77)/100</f>
        <v>1</v>
      </c>
      <c r="E77" s="125"/>
      <c r="F77" s="125"/>
      <c r="G77" s="125"/>
      <c r="H77" s="125"/>
      <c r="I77" s="125"/>
      <c r="J77" s="125"/>
      <c r="K77" s="28" t="s">
        <v>130</v>
      </c>
      <c r="L77" s="31">
        <f>(IF(B69&gt;2,(I69/(B69+2)+L76),0))</f>
        <v>0</v>
      </c>
    </row>
    <row r="78" spans="1:12" ht="15.5">
      <c r="A78" s="124" t="s">
        <v>131</v>
      </c>
      <c r="B78" s="124" t="s">
        <v>131</v>
      </c>
      <c r="C78" s="22">
        <v>3</v>
      </c>
      <c r="D78" s="125">
        <f ca="1">((100/I69)*C78)/100</f>
        <v>0.75</v>
      </c>
      <c r="E78" s="125"/>
      <c r="F78" s="125"/>
      <c r="G78" s="125"/>
      <c r="H78" s="125"/>
      <c r="I78" s="125"/>
      <c r="J78" s="125"/>
      <c r="K78" s="28" t="s">
        <v>132</v>
      </c>
      <c r="L78" s="32">
        <f>(IF(B69&gt;3,(I69/(B69+2)+L77),0))</f>
        <v>0</v>
      </c>
    </row>
    <row r="79" spans="1:12" ht="15" customHeight="1">
      <c r="A79" s="124" t="s">
        <v>133</v>
      </c>
      <c r="B79" s="124"/>
      <c r="C79" s="22">
        <v>3</v>
      </c>
      <c r="D79" s="125">
        <f ca="1">((100/I69)*C79)/100</f>
        <v>0.75</v>
      </c>
      <c r="E79" s="125"/>
      <c r="F79" s="125"/>
      <c r="G79" s="125"/>
      <c r="H79" s="125"/>
      <c r="I79" s="125"/>
      <c r="J79" s="125"/>
      <c r="K79" s="28" t="s">
        <v>134</v>
      </c>
      <c r="L79" s="31">
        <f>(IF(B69&gt;4,(I69/(B69+2)+L78),0))</f>
        <v>0</v>
      </c>
    </row>
    <row r="80" spans="1:12" ht="15.5">
      <c r="A80" s="124" t="s">
        <v>135</v>
      </c>
      <c r="B80" s="124" t="s">
        <v>135</v>
      </c>
      <c r="C80" s="22">
        <v>0</v>
      </c>
      <c r="D80" s="125">
        <f ca="1">((100/(I69))*C80)/100</f>
        <v>0</v>
      </c>
      <c r="E80" s="125"/>
      <c r="F80" s="125"/>
      <c r="G80" s="125"/>
      <c r="H80" s="125"/>
      <c r="I80" s="125"/>
      <c r="J80" s="125"/>
      <c r="K80" s="28" t="s">
        <v>136</v>
      </c>
      <c r="L80" s="31">
        <f ca="1">(IF(B69=1,(I69/(B69+3)+L75),IF(B69=0,(I69/4+L75),IF(B69&gt;1,0))))</f>
        <v>3</v>
      </c>
    </row>
    <row r="81" spans="1:12" ht="15.5">
      <c r="A81" s="124" t="s">
        <v>137</v>
      </c>
      <c r="B81" s="124"/>
      <c r="C81" s="22">
        <v>0</v>
      </c>
      <c r="D81" s="125">
        <f ca="1">((100/(I69))*C81)/100</f>
        <v>0</v>
      </c>
      <c r="E81" s="125"/>
      <c r="F81" s="125"/>
      <c r="G81" s="125"/>
      <c r="H81" s="125"/>
      <c r="I81" s="125"/>
      <c r="J81" s="125"/>
      <c r="K81" s="36" t="s">
        <v>138</v>
      </c>
      <c r="L81" s="37">
        <f ca="1">(IF(B69&gt;1.5,(I69/(B69+2)+L75+MAX(0,L76-L75)+MAX(0,L77-L76)+MAX(0,L78-L77)+MAX(0,L79-L78)+MAX(0,L80-L79)),IF(B69=1,(I69/(B69+3)+L80),IF(B69=0,I69/4+L80))))</f>
        <v>4</v>
      </c>
    </row>
    <row r="82" spans="1:12">
      <c r="A82" s="174" t="s">
        <v>140</v>
      </c>
      <c r="B82" s="175"/>
      <c r="C82" s="175"/>
      <c r="D82" s="175"/>
      <c r="E82" s="175"/>
      <c r="F82" s="175"/>
      <c r="G82" s="175"/>
      <c r="H82" s="175"/>
      <c r="I82" s="175"/>
      <c r="J82" s="176"/>
    </row>
    <row r="83" spans="1:12">
      <c r="A83" s="64" t="s">
        <v>141</v>
      </c>
      <c r="B83" s="65"/>
      <c r="C83" s="65"/>
      <c r="D83" s="65"/>
      <c r="E83" s="65"/>
      <c r="F83" s="65"/>
      <c r="G83" s="65"/>
      <c r="H83" s="65"/>
      <c r="I83" s="65"/>
      <c r="J83" s="66"/>
    </row>
    <row r="84" spans="1:12" ht="15" customHeight="1">
      <c r="A84" s="115" t="s">
        <v>142</v>
      </c>
      <c r="B84" s="116"/>
      <c r="C84" s="116"/>
      <c r="D84" s="116"/>
      <c r="E84" s="116"/>
      <c r="F84" s="116"/>
      <c r="G84" s="116"/>
      <c r="H84" s="116"/>
      <c r="I84" s="116"/>
      <c r="J84" s="117"/>
    </row>
    <row r="85" spans="1:12">
      <c r="A85" s="118"/>
      <c r="B85" s="119"/>
      <c r="C85" s="119"/>
      <c r="D85" s="119"/>
      <c r="E85" s="119"/>
      <c r="F85" s="119"/>
      <c r="G85" s="119"/>
      <c r="H85" s="119"/>
      <c r="I85" s="119"/>
      <c r="J85" s="120"/>
    </row>
    <row r="86" spans="1:12" ht="2.25" customHeight="1">
      <c r="A86" s="118"/>
      <c r="B86" s="119"/>
      <c r="C86" s="119"/>
      <c r="D86" s="119"/>
      <c r="E86" s="119"/>
      <c r="F86" s="119"/>
      <c r="G86" s="119"/>
      <c r="H86" s="119"/>
      <c r="I86" s="119"/>
      <c r="J86" s="120"/>
    </row>
    <row r="87" spans="1:12" ht="15" hidden="1" customHeight="1">
      <c r="A87" s="118"/>
      <c r="B87" s="119"/>
      <c r="C87" s="119"/>
      <c r="D87" s="119"/>
      <c r="E87" s="119"/>
      <c r="F87" s="119"/>
      <c r="G87" s="119"/>
      <c r="H87" s="119"/>
      <c r="I87" s="119"/>
      <c r="J87" s="120"/>
    </row>
    <row r="88" spans="1:12" ht="15" hidden="1" customHeight="1">
      <c r="A88" s="118"/>
      <c r="B88" s="119"/>
      <c r="C88" s="119"/>
      <c r="D88" s="119"/>
      <c r="E88" s="119"/>
      <c r="F88" s="119"/>
      <c r="G88" s="119"/>
      <c r="H88" s="119"/>
      <c r="I88" s="119"/>
      <c r="J88" s="120"/>
    </row>
    <row r="89" spans="1:12" ht="15" hidden="1" customHeight="1">
      <c r="A89" s="118"/>
      <c r="B89" s="119"/>
      <c r="C89" s="119"/>
      <c r="D89" s="119"/>
      <c r="E89" s="119"/>
      <c r="F89" s="119"/>
      <c r="G89" s="119"/>
      <c r="H89" s="119"/>
      <c r="I89" s="119"/>
      <c r="J89" s="120"/>
    </row>
    <row r="90" spans="1:12" ht="15" hidden="1" customHeight="1">
      <c r="A90" s="121"/>
      <c r="B90" s="122"/>
      <c r="C90" s="122"/>
      <c r="D90" s="122"/>
      <c r="E90" s="122"/>
      <c r="F90" s="122"/>
      <c r="G90" s="122"/>
      <c r="H90" s="122"/>
      <c r="I90" s="122"/>
      <c r="J90" s="123"/>
    </row>
    <row r="91" spans="1:12">
      <c r="A91" s="106" t="s">
        <v>143</v>
      </c>
      <c r="B91" s="107"/>
      <c r="C91" s="107"/>
      <c r="D91" s="107"/>
      <c r="E91" s="107"/>
      <c r="F91" s="107"/>
      <c r="G91" s="107"/>
      <c r="H91" s="107"/>
      <c r="I91" s="107"/>
      <c r="J91" s="108"/>
    </row>
    <row r="92" spans="1:12">
      <c r="A92" s="64" t="s">
        <v>144</v>
      </c>
      <c r="B92" s="65"/>
      <c r="C92" s="65"/>
      <c r="D92" s="65"/>
      <c r="E92" s="65"/>
      <c r="F92" s="66"/>
      <c r="G92" s="109">
        <v>3950</v>
      </c>
      <c r="H92" s="110"/>
      <c r="I92" s="110"/>
      <c r="J92" s="111"/>
    </row>
    <row r="93" spans="1:12">
      <c r="A93" s="64" t="s">
        <v>145</v>
      </c>
      <c r="B93" s="65"/>
      <c r="C93" s="65"/>
      <c r="D93" s="65"/>
      <c r="E93" s="65"/>
      <c r="F93" s="66"/>
      <c r="G93" s="103">
        <v>5500</v>
      </c>
      <c r="H93" s="104"/>
      <c r="I93" s="104"/>
      <c r="J93" s="105"/>
    </row>
    <row r="94" spans="1:12" ht="17.25" hidden="1" customHeight="1">
      <c r="A94" s="64" t="s">
        <v>146</v>
      </c>
      <c r="B94" s="65"/>
      <c r="C94" s="65"/>
      <c r="D94" s="65"/>
      <c r="E94" s="65"/>
      <c r="F94" s="66"/>
      <c r="G94" s="112" t="s">
        <v>54</v>
      </c>
      <c r="H94" s="113"/>
      <c r="I94" s="113"/>
      <c r="J94" s="114"/>
    </row>
    <row r="95" spans="1:12" ht="17.25" customHeight="1">
      <c r="A95" s="64" t="s">
        <v>147</v>
      </c>
      <c r="B95" s="65"/>
      <c r="C95" s="65"/>
      <c r="D95" s="65"/>
      <c r="E95" s="65"/>
      <c r="F95" s="66"/>
      <c r="G95" s="103">
        <v>45000</v>
      </c>
      <c r="H95" s="104"/>
      <c r="I95" s="104"/>
      <c r="J95" s="105"/>
    </row>
    <row r="96" spans="1:12" ht="17.25" hidden="1" customHeight="1">
      <c r="A96" s="64" t="s">
        <v>148</v>
      </c>
      <c r="B96" s="65"/>
      <c r="C96" s="65"/>
      <c r="D96" s="65"/>
      <c r="E96" s="65"/>
      <c r="F96" s="66"/>
      <c r="G96" s="103" t="s">
        <v>54</v>
      </c>
      <c r="H96" s="104"/>
      <c r="I96" s="104"/>
      <c r="J96" s="105"/>
    </row>
    <row r="97" spans="1:10" ht="17.25" customHeight="1">
      <c r="A97" s="67" t="s">
        <v>149</v>
      </c>
      <c r="B97" s="68"/>
      <c r="C97" s="68"/>
      <c r="D97" s="68"/>
      <c r="E97" s="68"/>
      <c r="F97" s="69"/>
      <c r="G97" s="103">
        <v>30000</v>
      </c>
      <c r="H97" s="104"/>
      <c r="I97" s="104"/>
      <c r="J97" s="105"/>
    </row>
    <row r="98" spans="1:10" ht="15" customHeight="1">
      <c r="A98" s="64" t="s">
        <v>150</v>
      </c>
      <c r="B98" s="65"/>
      <c r="C98" s="65"/>
      <c r="D98" s="65"/>
      <c r="E98" s="65"/>
      <c r="F98" s="66"/>
      <c r="G98" s="103">
        <v>60000</v>
      </c>
      <c r="H98" s="104"/>
      <c r="I98" s="104"/>
      <c r="J98" s="105"/>
    </row>
    <row r="99" spans="1:10" ht="17.25" hidden="1" customHeight="1">
      <c r="A99" s="64" t="s">
        <v>151</v>
      </c>
      <c r="B99" s="65"/>
      <c r="C99" s="65"/>
      <c r="D99" s="65"/>
      <c r="E99" s="65"/>
      <c r="F99" s="66"/>
      <c r="G99" s="103" t="s">
        <v>54</v>
      </c>
      <c r="H99" s="104"/>
      <c r="I99" s="104"/>
      <c r="J99" s="105"/>
    </row>
    <row r="100" spans="1:10" ht="15" customHeight="1">
      <c r="A100" s="64" t="s">
        <v>152</v>
      </c>
      <c r="B100" s="65"/>
      <c r="C100" s="65"/>
      <c r="D100" s="65"/>
      <c r="E100" s="65"/>
      <c r="F100" s="66"/>
      <c r="G100" s="103">
        <v>135000</v>
      </c>
      <c r="H100" s="104"/>
      <c r="I100" s="104"/>
      <c r="J100" s="105"/>
    </row>
    <row r="101" spans="1:10" ht="15" hidden="1" customHeight="1">
      <c r="A101" s="64" t="s">
        <v>153</v>
      </c>
      <c r="B101" s="65"/>
      <c r="C101" s="65"/>
      <c r="D101" s="65"/>
      <c r="E101" s="65"/>
      <c r="F101" s="66"/>
      <c r="G101" s="103" t="s">
        <v>54</v>
      </c>
      <c r="H101" s="104"/>
      <c r="I101" s="104"/>
      <c r="J101" s="105"/>
    </row>
    <row r="102" spans="1:10" s="14" customFormat="1" ht="14.4" customHeight="1">
      <c r="A102" s="106" t="s">
        <v>154</v>
      </c>
      <c r="B102" s="107"/>
      <c r="C102" s="107"/>
      <c r="D102" s="107"/>
      <c r="E102" s="107"/>
      <c r="F102" s="108"/>
      <c r="G102" s="109">
        <f>G92*0.8</f>
        <v>3160</v>
      </c>
      <c r="H102" s="110"/>
      <c r="I102" s="110"/>
      <c r="J102" s="111"/>
    </row>
    <row r="103" spans="1:10" s="14" customFormat="1" ht="15">
      <c r="A103" s="100" t="s">
        <v>155</v>
      </c>
      <c r="B103" s="101"/>
      <c r="C103" s="101"/>
      <c r="D103" s="101"/>
      <c r="E103" s="101"/>
      <c r="F103" s="101"/>
      <c r="G103" s="101"/>
      <c r="H103" s="101"/>
      <c r="I103" s="101"/>
      <c r="J103" s="102"/>
    </row>
    <row r="104" spans="1:10" s="14" customFormat="1" ht="15">
      <c r="A104" s="98" t="s">
        <v>156</v>
      </c>
      <c r="B104" s="98"/>
      <c r="C104" s="98" t="s">
        <v>157</v>
      </c>
      <c r="D104" s="98"/>
      <c r="E104" s="98"/>
      <c r="F104" s="98" t="s">
        <v>158</v>
      </c>
      <c r="G104" s="98"/>
      <c r="H104" s="98" t="s">
        <v>159</v>
      </c>
      <c r="I104" s="98"/>
      <c r="J104" s="98"/>
    </row>
    <row r="105" spans="1:10" s="14" customFormat="1" ht="15.5">
      <c r="A105" s="96" t="s">
        <v>160</v>
      </c>
      <c r="B105" s="96"/>
      <c r="C105" s="97">
        <f>COUNT(D119:D131)</f>
        <v>13</v>
      </c>
      <c r="D105" s="96"/>
      <c r="E105" s="96"/>
      <c r="F105" s="97">
        <f>SUM(D119:D131)</f>
        <v>1292.1399999999999</v>
      </c>
      <c r="G105" s="96"/>
      <c r="H105" s="97">
        <f>SUM(G119:G131)</f>
        <v>2390</v>
      </c>
      <c r="I105" s="96"/>
      <c r="J105" s="96"/>
    </row>
    <row r="106" spans="1:10" s="14" customFormat="1" ht="15.5">
      <c r="A106" s="96" t="s">
        <v>161</v>
      </c>
      <c r="B106" s="96"/>
      <c r="C106" s="97">
        <f>COUNT(D142:D148)</f>
        <v>7</v>
      </c>
      <c r="D106" s="96"/>
      <c r="E106" s="96"/>
      <c r="F106" s="97">
        <f>SUM(D142:D148)</f>
        <v>908.31819999999993</v>
      </c>
      <c r="G106" s="96"/>
      <c r="H106" s="97">
        <f>SUM(G142:G148)</f>
        <v>1685</v>
      </c>
      <c r="I106" s="96"/>
      <c r="J106" s="96"/>
    </row>
    <row r="107" spans="1:10" s="14" customFormat="1" ht="15">
      <c r="A107" s="98" t="s">
        <v>162</v>
      </c>
      <c r="B107" s="98"/>
      <c r="C107" s="99">
        <f>SUM(C105:C106)</f>
        <v>20</v>
      </c>
      <c r="D107" s="98"/>
      <c r="E107" s="98"/>
      <c r="F107" s="99">
        <f>SUM(F105:F106)</f>
        <v>2200.4582</v>
      </c>
      <c r="G107" s="98"/>
      <c r="H107" s="99">
        <f>SUM(H105:H106)</f>
        <v>4075</v>
      </c>
      <c r="I107" s="98"/>
      <c r="J107" s="98"/>
    </row>
    <row r="108" spans="1:10" s="14" customFormat="1" ht="15">
      <c r="A108" s="100" t="s">
        <v>163</v>
      </c>
      <c r="B108" s="101"/>
      <c r="C108" s="101"/>
      <c r="D108" s="101"/>
      <c r="E108" s="101"/>
      <c r="F108" s="101"/>
      <c r="G108" s="101"/>
      <c r="H108" s="101"/>
      <c r="I108" s="101"/>
      <c r="J108" s="102"/>
    </row>
    <row r="109" spans="1:10" s="14" customFormat="1" ht="15">
      <c r="A109" s="98" t="s">
        <v>156</v>
      </c>
      <c r="B109" s="98"/>
      <c r="C109" s="98" t="s">
        <v>157</v>
      </c>
      <c r="D109" s="98"/>
      <c r="E109" s="98"/>
      <c r="F109" s="98" t="s">
        <v>158</v>
      </c>
      <c r="G109" s="98"/>
      <c r="H109" s="98" t="s">
        <v>159</v>
      </c>
      <c r="I109" s="98"/>
      <c r="J109" s="98"/>
    </row>
    <row r="110" spans="1:10" s="14" customFormat="1" ht="15.5">
      <c r="A110" s="96" t="s">
        <v>160</v>
      </c>
      <c r="B110" s="96"/>
      <c r="C110" s="97">
        <f>COUNT(D134:D139)*3</f>
        <v>18</v>
      </c>
      <c r="D110" s="96"/>
      <c r="E110" s="96"/>
      <c r="F110" s="97">
        <f>SUM(D134:D139)*3</f>
        <v>8039.5499999999993</v>
      </c>
      <c r="G110" s="96"/>
      <c r="H110" s="97">
        <f>SUM(G134:G139)*3</f>
        <v>12345</v>
      </c>
      <c r="I110" s="96"/>
      <c r="J110" s="96"/>
    </row>
    <row r="111" spans="1:10" s="14" customFormat="1" ht="15.5">
      <c r="A111" s="96" t="s">
        <v>161</v>
      </c>
      <c r="B111" s="96"/>
      <c r="C111" s="97">
        <f>COUNT(D150:D155)*3</f>
        <v>18</v>
      </c>
      <c r="D111" s="96"/>
      <c r="E111" s="96"/>
      <c r="F111" s="97">
        <f>SUM(D150:D155)*3</f>
        <v>8035.0199999999986</v>
      </c>
      <c r="G111" s="96"/>
      <c r="H111" s="97">
        <f>SUM(G150:G155)*3</f>
        <v>11650.778999999999</v>
      </c>
      <c r="I111" s="96"/>
      <c r="J111" s="96"/>
    </row>
    <row r="112" spans="1:10" s="14" customFormat="1" ht="15">
      <c r="A112" s="98" t="s">
        <v>162</v>
      </c>
      <c r="B112" s="98"/>
      <c r="C112" s="99">
        <f>SUM(C110:C111)</f>
        <v>36</v>
      </c>
      <c r="D112" s="98"/>
      <c r="E112" s="98"/>
      <c r="F112" s="99">
        <f>SUM(F110:F111)</f>
        <v>16074.569999999998</v>
      </c>
      <c r="G112" s="98"/>
      <c r="H112" s="99">
        <f>SUM(H110:H111)</f>
        <v>23995.778999999999</v>
      </c>
      <c r="I112" s="98"/>
      <c r="J112" s="98"/>
    </row>
    <row r="113" spans="1:10" ht="15">
      <c r="A113" s="100"/>
      <c r="B113" s="101"/>
      <c r="C113" s="101"/>
      <c r="D113" s="101"/>
      <c r="E113" s="101"/>
      <c r="F113" s="101"/>
      <c r="G113" s="101"/>
      <c r="H113" s="101"/>
      <c r="I113" s="101"/>
      <c r="J113" s="102"/>
    </row>
    <row r="114" spans="1:10" ht="16.5">
      <c r="A114" s="88" t="s">
        <v>164</v>
      </c>
      <c r="B114" s="89"/>
      <c r="C114" s="89"/>
      <c r="D114" s="89"/>
      <c r="E114" s="89"/>
      <c r="F114" s="89"/>
      <c r="G114" s="89"/>
      <c r="H114" s="89"/>
      <c r="I114" s="89"/>
      <c r="J114" s="90"/>
    </row>
    <row r="115" spans="1:10">
      <c r="A115" s="91" t="s">
        <v>165</v>
      </c>
      <c r="B115" s="92"/>
      <c r="C115" s="92"/>
      <c r="D115" s="92"/>
      <c r="E115" s="92"/>
      <c r="F115" s="92"/>
      <c r="G115" s="92"/>
      <c r="H115" s="92"/>
      <c r="I115" s="92"/>
      <c r="J115" s="93"/>
    </row>
    <row r="116" spans="1:10" ht="45">
      <c r="A116" s="85" t="s">
        <v>166</v>
      </c>
      <c r="B116" s="87"/>
      <c r="C116" s="33" t="s">
        <v>167</v>
      </c>
      <c r="D116" s="94" t="s">
        <v>168</v>
      </c>
      <c r="E116" s="95"/>
      <c r="F116" s="34" t="s">
        <v>169</v>
      </c>
      <c r="G116" s="33" t="s">
        <v>170</v>
      </c>
      <c r="H116" s="33" t="s">
        <v>171</v>
      </c>
      <c r="I116" s="85" t="s">
        <v>172</v>
      </c>
      <c r="J116" s="87"/>
    </row>
    <row r="117" spans="1:10" ht="15">
      <c r="A117" s="85" t="s">
        <v>173</v>
      </c>
      <c r="B117" s="86"/>
      <c r="C117" s="86"/>
      <c r="D117" s="86"/>
      <c r="E117" s="86"/>
      <c r="F117" s="86"/>
      <c r="G117" s="86"/>
      <c r="H117" s="86"/>
      <c r="I117" s="86"/>
      <c r="J117" s="87"/>
    </row>
    <row r="118" spans="1:10" ht="15">
      <c r="A118" s="44" t="s">
        <v>174</v>
      </c>
      <c r="B118" s="45"/>
      <c r="C118" s="45"/>
      <c r="D118" s="45"/>
      <c r="E118" s="45"/>
      <c r="F118" s="45"/>
      <c r="G118" s="45"/>
      <c r="H118" s="45"/>
      <c r="I118" s="45"/>
      <c r="J118" s="46"/>
    </row>
    <row r="119" spans="1:10" ht="15.5">
      <c r="A119" s="47">
        <v>1</v>
      </c>
      <c r="B119" s="48"/>
      <c r="C119" s="35" t="s">
        <v>175</v>
      </c>
      <c r="D119" s="47">
        <v>69.19</v>
      </c>
      <c r="E119" s="48"/>
      <c r="F119" s="35">
        <v>0</v>
      </c>
      <c r="G119" s="35">
        <v>127</v>
      </c>
      <c r="H119" s="35" t="s">
        <v>54</v>
      </c>
      <c r="I119" s="73" t="s">
        <v>176</v>
      </c>
      <c r="J119" s="74"/>
    </row>
    <row r="120" spans="1:10" ht="15.5">
      <c r="A120" s="47">
        <v>2</v>
      </c>
      <c r="B120" s="48"/>
      <c r="C120" s="35" t="s">
        <v>175</v>
      </c>
      <c r="D120" s="47">
        <v>69.19</v>
      </c>
      <c r="E120" s="48"/>
      <c r="F120" s="35">
        <v>0</v>
      </c>
      <c r="G120" s="35">
        <v>127</v>
      </c>
      <c r="H120" s="35" t="s">
        <v>54</v>
      </c>
      <c r="I120" s="75"/>
      <c r="J120" s="76"/>
    </row>
    <row r="121" spans="1:10" ht="15.5">
      <c r="A121" s="47">
        <v>3</v>
      </c>
      <c r="B121" s="48"/>
      <c r="C121" s="35" t="s">
        <v>175</v>
      </c>
      <c r="D121" s="47">
        <v>69.19</v>
      </c>
      <c r="E121" s="48"/>
      <c r="F121" s="35">
        <v>0</v>
      </c>
      <c r="G121" s="35">
        <v>127</v>
      </c>
      <c r="H121" s="35" t="s">
        <v>54</v>
      </c>
      <c r="I121" s="75"/>
      <c r="J121" s="76"/>
    </row>
    <row r="122" spans="1:10" ht="15.5">
      <c r="A122" s="47">
        <v>4</v>
      </c>
      <c r="B122" s="48"/>
      <c r="C122" s="35" t="s">
        <v>175</v>
      </c>
      <c r="D122" s="47">
        <v>69.19</v>
      </c>
      <c r="E122" s="48"/>
      <c r="F122" s="35">
        <v>0</v>
      </c>
      <c r="G122" s="35">
        <v>127</v>
      </c>
      <c r="H122" s="35" t="s">
        <v>54</v>
      </c>
      <c r="I122" s="75"/>
      <c r="J122" s="76"/>
    </row>
    <row r="123" spans="1:10" ht="15.5">
      <c r="A123" s="47">
        <v>5</v>
      </c>
      <c r="B123" s="48"/>
      <c r="C123" s="35" t="s">
        <v>175</v>
      </c>
      <c r="D123" s="47">
        <v>69.19</v>
      </c>
      <c r="E123" s="48"/>
      <c r="F123" s="35">
        <v>0</v>
      </c>
      <c r="G123" s="35">
        <v>127</v>
      </c>
      <c r="H123" s="35" t="s">
        <v>54</v>
      </c>
      <c r="I123" s="75"/>
      <c r="J123" s="76"/>
    </row>
    <row r="124" spans="1:10" ht="15.5">
      <c r="A124" s="47">
        <v>6</v>
      </c>
      <c r="B124" s="48"/>
      <c r="C124" s="35" t="s">
        <v>175</v>
      </c>
      <c r="D124" s="47">
        <v>62.44</v>
      </c>
      <c r="E124" s="48"/>
      <c r="F124" s="35">
        <v>0</v>
      </c>
      <c r="G124" s="35">
        <v>115</v>
      </c>
      <c r="H124" s="35" t="s">
        <v>54</v>
      </c>
      <c r="I124" s="75"/>
      <c r="J124" s="76"/>
    </row>
    <row r="125" spans="1:10" ht="15.5">
      <c r="A125" s="47">
        <v>7</v>
      </c>
      <c r="B125" s="48"/>
      <c r="C125" s="35" t="s">
        <v>175</v>
      </c>
      <c r="D125" s="47">
        <v>168</v>
      </c>
      <c r="E125" s="48"/>
      <c r="F125" s="35">
        <v>0</v>
      </c>
      <c r="G125" s="35">
        <v>310</v>
      </c>
      <c r="H125" s="35" t="s">
        <v>54</v>
      </c>
      <c r="I125" s="75"/>
      <c r="J125" s="76"/>
    </row>
    <row r="126" spans="1:10" ht="15.5">
      <c r="A126" s="47">
        <v>8</v>
      </c>
      <c r="B126" s="48"/>
      <c r="C126" s="35" t="s">
        <v>175</v>
      </c>
      <c r="D126" s="47">
        <v>142</v>
      </c>
      <c r="E126" s="48"/>
      <c r="F126" s="35">
        <v>0</v>
      </c>
      <c r="G126" s="35">
        <v>265</v>
      </c>
      <c r="H126" s="35" t="s">
        <v>54</v>
      </c>
      <c r="I126" s="75"/>
      <c r="J126" s="76"/>
    </row>
    <row r="127" spans="1:10" ht="15.5">
      <c r="A127" s="47">
        <v>9</v>
      </c>
      <c r="B127" s="48"/>
      <c r="C127" s="35" t="s">
        <v>175</v>
      </c>
      <c r="D127" s="47">
        <v>135</v>
      </c>
      <c r="E127" s="48"/>
      <c r="F127" s="35">
        <v>0</v>
      </c>
      <c r="G127" s="35">
        <v>250</v>
      </c>
      <c r="H127" s="35" t="s">
        <v>54</v>
      </c>
      <c r="I127" s="75"/>
      <c r="J127" s="76"/>
    </row>
    <row r="128" spans="1:10" ht="15.5">
      <c r="A128" s="47">
        <v>10</v>
      </c>
      <c r="B128" s="48"/>
      <c r="C128" s="35" t="s">
        <v>175</v>
      </c>
      <c r="D128" s="47">
        <v>105</v>
      </c>
      <c r="E128" s="48"/>
      <c r="F128" s="35">
        <v>0</v>
      </c>
      <c r="G128" s="35">
        <v>195</v>
      </c>
      <c r="H128" s="35" t="s">
        <v>54</v>
      </c>
      <c r="I128" s="75"/>
      <c r="J128" s="76"/>
    </row>
    <row r="129" spans="1:10" ht="15.5">
      <c r="A129" s="47">
        <v>11</v>
      </c>
      <c r="B129" s="48"/>
      <c r="C129" s="35" t="s">
        <v>175</v>
      </c>
      <c r="D129" s="47">
        <v>135</v>
      </c>
      <c r="E129" s="48"/>
      <c r="F129" s="35">
        <v>0</v>
      </c>
      <c r="G129" s="35">
        <v>250</v>
      </c>
      <c r="H129" s="35" t="s">
        <v>54</v>
      </c>
      <c r="I129" s="75"/>
      <c r="J129" s="76"/>
    </row>
    <row r="130" spans="1:10" ht="15.5">
      <c r="A130" s="47">
        <v>12</v>
      </c>
      <c r="B130" s="48"/>
      <c r="C130" s="35" t="s">
        <v>175</v>
      </c>
      <c r="D130" s="47">
        <v>118</v>
      </c>
      <c r="E130" s="48"/>
      <c r="F130" s="35">
        <v>0</v>
      </c>
      <c r="G130" s="35">
        <v>220</v>
      </c>
      <c r="H130" s="35" t="s">
        <v>54</v>
      </c>
      <c r="I130" s="75"/>
      <c r="J130" s="76"/>
    </row>
    <row r="131" spans="1:10" ht="15.5">
      <c r="A131" s="47">
        <v>13</v>
      </c>
      <c r="B131" s="48"/>
      <c r="C131" s="35" t="s">
        <v>175</v>
      </c>
      <c r="D131" s="47">
        <v>80.75</v>
      </c>
      <c r="E131" s="48"/>
      <c r="F131" s="35">
        <v>0</v>
      </c>
      <c r="G131" s="35">
        <v>150</v>
      </c>
      <c r="H131" s="35" t="s">
        <v>54</v>
      </c>
      <c r="I131" s="77"/>
      <c r="J131" s="78"/>
    </row>
    <row r="132" spans="1:10" ht="15">
      <c r="A132" s="70" t="s">
        <v>177</v>
      </c>
      <c r="B132" s="71"/>
      <c r="C132" s="71"/>
      <c r="D132" s="71"/>
      <c r="E132" s="71"/>
      <c r="F132" s="71"/>
      <c r="G132" s="71"/>
      <c r="H132" s="71"/>
      <c r="I132" s="71"/>
      <c r="J132" s="72"/>
    </row>
    <row r="133" spans="1:10" ht="15">
      <c r="A133" s="70" t="s">
        <v>173</v>
      </c>
      <c r="B133" s="71"/>
      <c r="C133" s="71"/>
      <c r="D133" s="71"/>
      <c r="E133" s="71"/>
      <c r="F133" s="71"/>
      <c r="G133" s="71"/>
      <c r="H133" s="71"/>
      <c r="I133" s="71"/>
      <c r="J133" s="72"/>
    </row>
    <row r="134" spans="1:10" ht="15.5">
      <c r="A134" s="47">
        <v>1</v>
      </c>
      <c r="B134" s="48"/>
      <c r="C134" s="35" t="s">
        <v>178</v>
      </c>
      <c r="D134" s="47">
        <v>395.62</v>
      </c>
      <c r="E134" s="48"/>
      <c r="F134" s="35">
        <v>0</v>
      </c>
      <c r="G134" s="35">
        <v>610</v>
      </c>
      <c r="H134" s="35" t="s">
        <v>54</v>
      </c>
      <c r="I134" s="73" t="s">
        <v>179</v>
      </c>
      <c r="J134" s="74"/>
    </row>
    <row r="135" spans="1:10" ht="15.5">
      <c r="A135" s="47">
        <v>2</v>
      </c>
      <c r="B135" s="48"/>
      <c r="C135" s="35" t="s">
        <v>178</v>
      </c>
      <c r="D135" s="47">
        <v>431.31</v>
      </c>
      <c r="E135" s="48"/>
      <c r="F135" s="35">
        <v>0</v>
      </c>
      <c r="G135" s="35">
        <v>665</v>
      </c>
      <c r="H135" s="35" t="s">
        <v>54</v>
      </c>
      <c r="I135" s="75"/>
      <c r="J135" s="76"/>
    </row>
    <row r="136" spans="1:10" ht="15.5">
      <c r="A136" s="47">
        <v>3</v>
      </c>
      <c r="B136" s="48"/>
      <c r="C136" s="35" t="s">
        <v>178</v>
      </c>
      <c r="D136" s="47">
        <v>388.62</v>
      </c>
      <c r="E136" s="48"/>
      <c r="F136" s="35">
        <v>0</v>
      </c>
      <c r="G136" s="35">
        <v>595</v>
      </c>
      <c r="H136" s="35" t="s">
        <v>54</v>
      </c>
      <c r="I136" s="75"/>
      <c r="J136" s="76"/>
    </row>
    <row r="137" spans="1:10" ht="15.5">
      <c r="A137" s="47">
        <v>4</v>
      </c>
      <c r="B137" s="48"/>
      <c r="C137" s="35" t="s">
        <v>178</v>
      </c>
      <c r="D137" s="47">
        <v>431.98</v>
      </c>
      <c r="E137" s="48"/>
      <c r="F137" s="35">
        <v>0</v>
      </c>
      <c r="G137" s="35">
        <v>665</v>
      </c>
      <c r="H137" s="35" t="s">
        <v>54</v>
      </c>
      <c r="I137" s="75"/>
      <c r="J137" s="76"/>
    </row>
    <row r="138" spans="1:10" ht="15.5">
      <c r="A138" s="47">
        <v>5</v>
      </c>
      <c r="B138" s="48"/>
      <c r="C138" s="35" t="s">
        <v>180</v>
      </c>
      <c r="D138" s="47">
        <v>556.37</v>
      </c>
      <c r="E138" s="48"/>
      <c r="F138" s="35">
        <v>0</v>
      </c>
      <c r="G138" s="35">
        <v>850</v>
      </c>
      <c r="H138" s="35" t="s">
        <v>54</v>
      </c>
      <c r="I138" s="75"/>
      <c r="J138" s="76"/>
    </row>
    <row r="139" spans="1:10" ht="15.5">
      <c r="A139" s="47">
        <v>6</v>
      </c>
      <c r="B139" s="48"/>
      <c r="C139" s="35" t="s">
        <v>178</v>
      </c>
      <c r="D139" s="47">
        <v>475.95</v>
      </c>
      <c r="E139" s="48"/>
      <c r="F139" s="35">
        <v>0</v>
      </c>
      <c r="G139" s="35">
        <v>730</v>
      </c>
      <c r="H139" s="35" t="s">
        <v>54</v>
      </c>
      <c r="I139" s="77"/>
      <c r="J139" s="78"/>
    </row>
    <row r="140" spans="1:10" ht="15">
      <c r="A140" s="85" t="s">
        <v>181</v>
      </c>
      <c r="B140" s="86"/>
      <c r="C140" s="86"/>
      <c r="D140" s="86"/>
      <c r="E140" s="86"/>
      <c r="F140" s="86"/>
      <c r="G140" s="86"/>
      <c r="H140" s="86"/>
      <c r="I140" s="86"/>
      <c r="J140" s="87"/>
    </row>
    <row r="141" spans="1:10" ht="15">
      <c r="A141" s="44" t="s">
        <v>174</v>
      </c>
      <c r="B141" s="45"/>
      <c r="C141" s="45"/>
      <c r="D141" s="45"/>
      <c r="E141" s="45"/>
      <c r="F141" s="45"/>
      <c r="G141" s="45"/>
      <c r="H141" s="45"/>
      <c r="I141" s="45"/>
      <c r="J141" s="46"/>
    </row>
    <row r="142" spans="1:10" ht="15.5">
      <c r="A142" s="47">
        <v>14</v>
      </c>
      <c r="B142" s="48"/>
      <c r="C142" s="35" t="s">
        <v>175</v>
      </c>
      <c r="D142" s="47">
        <f>7.54*10.764</f>
        <v>81.16055999999999</v>
      </c>
      <c r="E142" s="48"/>
      <c r="F142" s="35">
        <v>0</v>
      </c>
      <c r="G142" s="35">
        <v>150</v>
      </c>
      <c r="H142" s="35" t="s">
        <v>54</v>
      </c>
      <c r="I142" s="73" t="s">
        <v>176</v>
      </c>
      <c r="J142" s="74"/>
    </row>
    <row r="143" spans="1:10" ht="15.5">
      <c r="A143" s="47">
        <v>15</v>
      </c>
      <c r="B143" s="48"/>
      <c r="C143" s="35" t="s">
        <v>175</v>
      </c>
      <c r="D143" s="47">
        <v>118.5</v>
      </c>
      <c r="E143" s="48"/>
      <c r="F143" s="35">
        <v>0</v>
      </c>
      <c r="G143" s="35">
        <v>220</v>
      </c>
      <c r="H143" s="35" t="s">
        <v>54</v>
      </c>
      <c r="I143" s="75"/>
      <c r="J143" s="76"/>
    </row>
    <row r="144" spans="1:10" ht="15.5">
      <c r="A144" s="47">
        <v>16</v>
      </c>
      <c r="B144" s="48"/>
      <c r="C144" s="35" t="s">
        <v>175</v>
      </c>
      <c r="D144" s="47">
        <v>135</v>
      </c>
      <c r="E144" s="48"/>
      <c r="F144" s="35">
        <v>0</v>
      </c>
      <c r="G144" s="35">
        <v>250</v>
      </c>
      <c r="H144" s="35" t="s">
        <v>54</v>
      </c>
      <c r="I144" s="75"/>
      <c r="J144" s="76"/>
    </row>
    <row r="145" spans="1:13" ht="15.5">
      <c r="A145" s="47">
        <v>17</v>
      </c>
      <c r="B145" s="48"/>
      <c r="C145" s="35" t="s">
        <v>175</v>
      </c>
      <c r="D145" s="47">
        <v>105</v>
      </c>
      <c r="E145" s="48"/>
      <c r="F145" s="35">
        <v>0</v>
      </c>
      <c r="G145" s="35">
        <v>195</v>
      </c>
      <c r="H145" s="35" t="s">
        <v>54</v>
      </c>
      <c r="I145" s="75"/>
      <c r="J145" s="76"/>
    </row>
    <row r="146" spans="1:13" ht="15.5">
      <c r="A146" s="47">
        <v>18</v>
      </c>
      <c r="B146" s="48"/>
      <c r="C146" s="35" t="s">
        <v>175</v>
      </c>
      <c r="D146" s="47">
        <f>12.51*10.764</f>
        <v>134.65763999999999</v>
      </c>
      <c r="E146" s="48"/>
      <c r="F146" s="35">
        <v>0</v>
      </c>
      <c r="G146" s="35">
        <v>250</v>
      </c>
      <c r="H146" s="35" t="s">
        <v>54</v>
      </c>
      <c r="I146" s="75"/>
      <c r="J146" s="76"/>
    </row>
    <row r="147" spans="1:13" ht="15.5">
      <c r="A147" s="47">
        <v>19</v>
      </c>
      <c r="B147" s="48"/>
      <c r="C147" s="35" t="s">
        <v>175</v>
      </c>
      <c r="D147" s="47">
        <v>142</v>
      </c>
      <c r="E147" s="48"/>
      <c r="F147" s="35">
        <v>0</v>
      </c>
      <c r="G147" s="35">
        <v>265</v>
      </c>
      <c r="H147" s="35" t="s">
        <v>54</v>
      </c>
      <c r="I147" s="75"/>
      <c r="J147" s="76"/>
    </row>
    <row r="148" spans="1:13" ht="15.65" customHeight="1">
      <c r="A148" s="47">
        <v>20</v>
      </c>
      <c r="B148" s="48"/>
      <c r="C148" s="35" t="s">
        <v>175</v>
      </c>
      <c r="D148" s="47">
        <v>192</v>
      </c>
      <c r="E148" s="48"/>
      <c r="F148" s="35">
        <v>0</v>
      </c>
      <c r="G148" s="35">
        <v>355</v>
      </c>
      <c r="H148" s="35" t="s">
        <v>54</v>
      </c>
      <c r="I148" s="77"/>
      <c r="J148" s="78"/>
    </row>
    <row r="149" spans="1:13" ht="15">
      <c r="A149" s="70" t="s">
        <v>177</v>
      </c>
      <c r="B149" s="71"/>
      <c r="C149" s="71"/>
      <c r="D149" s="71"/>
      <c r="E149" s="71"/>
      <c r="F149" s="71"/>
      <c r="G149" s="71"/>
      <c r="H149" s="71"/>
      <c r="I149" s="71"/>
      <c r="J149" s="72"/>
    </row>
    <row r="150" spans="1:13" ht="15.75" customHeight="1">
      <c r="A150" s="47">
        <v>1</v>
      </c>
      <c r="B150" s="48"/>
      <c r="C150" s="35" t="s">
        <v>178</v>
      </c>
      <c r="D150" s="47">
        <v>474.94</v>
      </c>
      <c r="E150" s="48"/>
      <c r="F150" s="35">
        <v>0</v>
      </c>
      <c r="G150" s="35">
        <f t="shared" ref="G150:G155" si="0">D150*1.45+F150</f>
        <v>688.66300000000001</v>
      </c>
      <c r="H150" s="35" t="s">
        <v>54</v>
      </c>
      <c r="I150" s="73" t="s">
        <v>179</v>
      </c>
      <c r="J150" s="74"/>
      <c r="L150">
        <f>2451000/G152</f>
        <v>3913.0164072091461</v>
      </c>
      <c r="M150">
        <f>270000/G152</f>
        <v>431.0544389826477</v>
      </c>
    </row>
    <row r="151" spans="1:13" ht="15.5">
      <c r="A151" s="47">
        <v>2</v>
      </c>
      <c r="B151" s="48"/>
      <c r="C151" s="35" t="s">
        <v>180</v>
      </c>
      <c r="D151" s="47">
        <v>556.37</v>
      </c>
      <c r="E151" s="48"/>
      <c r="F151" s="35">
        <v>0</v>
      </c>
      <c r="G151" s="35">
        <f t="shared" si="0"/>
        <v>806.73649999999998</v>
      </c>
      <c r="H151" s="35" t="s">
        <v>54</v>
      </c>
      <c r="I151" s="75"/>
      <c r="J151" s="76"/>
    </row>
    <row r="152" spans="1:13" ht="15.5">
      <c r="A152" s="47">
        <v>3</v>
      </c>
      <c r="B152" s="48"/>
      <c r="C152" s="35" t="s">
        <v>178</v>
      </c>
      <c r="D152" s="47">
        <v>431.98</v>
      </c>
      <c r="E152" s="48"/>
      <c r="F152" s="35">
        <v>0</v>
      </c>
      <c r="G152" s="35">
        <f t="shared" si="0"/>
        <v>626.37099999999998</v>
      </c>
      <c r="H152" s="35" t="s">
        <v>54</v>
      </c>
      <c r="I152" s="75"/>
      <c r="J152" s="76"/>
    </row>
    <row r="153" spans="1:13" ht="15.5">
      <c r="A153" s="47">
        <v>4</v>
      </c>
      <c r="B153" s="48"/>
      <c r="C153" s="35" t="s">
        <v>178</v>
      </c>
      <c r="D153" s="47">
        <v>388.12</v>
      </c>
      <c r="E153" s="48"/>
      <c r="F153" s="35">
        <v>0</v>
      </c>
      <c r="G153" s="35">
        <f t="shared" si="0"/>
        <v>562.774</v>
      </c>
      <c r="H153" s="35" t="s">
        <v>54</v>
      </c>
      <c r="I153" s="75"/>
      <c r="J153" s="76"/>
    </row>
    <row r="154" spans="1:13" ht="15.5">
      <c r="A154" s="47">
        <v>5</v>
      </c>
      <c r="B154" s="48"/>
      <c r="C154" s="35" t="s">
        <v>178</v>
      </c>
      <c r="D154" s="47">
        <v>431.31</v>
      </c>
      <c r="E154" s="48"/>
      <c r="F154" s="35">
        <v>0</v>
      </c>
      <c r="G154" s="35">
        <f t="shared" si="0"/>
        <v>625.39949999999999</v>
      </c>
      <c r="H154" s="35" t="s">
        <v>54</v>
      </c>
      <c r="I154" s="75"/>
      <c r="J154" s="76"/>
    </row>
    <row r="155" spans="1:13" ht="15.5">
      <c r="A155" s="47">
        <v>6</v>
      </c>
      <c r="B155" s="48"/>
      <c r="C155" s="35" t="s">
        <v>178</v>
      </c>
      <c r="D155" s="47">
        <v>395.62</v>
      </c>
      <c r="E155" s="48"/>
      <c r="F155" s="35">
        <v>0</v>
      </c>
      <c r="G155" s="35">
        <f t="shared" si="0"/>
        <v>573.649</v>
      </c>
      <c r="H155" s="35" t="s">
        <v>54</v>
      </c>
      <c r="I155" s="77"/>
      <c r="J155" s="78"/>
    </row>
    <row r="156" spans="1:13">
      <c r="A156" s="58" t="s">
        <v>243</v>
      </c>
      <c r="B156" s="59"/>
      <c r="C156" s="59"/>
      <c r="D156" s="59"/>
      <c r="E156" s="59"/>
      <c r="F156" s="59"/>
      <c r="G156" s="59"/>
      <c r="H156" s="59"/>
      <c r="I156" s="59"/>
      <c r="J156" s="60"/>
    </row>
    <row r="157" spans="1:13" ht="190.5" customHeight="1">
      <c r="A157" s="61"/>
      <c r="B157" s="62"/>
      <c r="C157" s="62"/>
      <c r="D157" s="62"/>
      <c r="E157" s="62"/>
      <c r="F157" s="62"/>
      <c r="G157" s="62"/>
      <c r="H157" s="62"/>
      <c r="I157" s="62"/>
      <c r="J157" s="63"/>
      <c r="K157" s="40"/>
    </row>
    <row r="158" spans="1:13">
      <c r="A158" s="79" t="s">
        <v>182</v>
      </c>
      <c r="B158" s="80"/>
      <c r="C158" s="80"/>
      <c r="D158" s="80"/>
      <c r="E158" s="80"/>
      <c r="F158" s="80"/>
      <c r="G158" s="80"/>
      <c r="H158" s="80"/>
      <c r="I158" s="80"/>
      <c r="J158" s="81"/>
    </row>
    <row r="159" spans="1:13">
      <c r="A159" s="64" t="s">
        <v>183</v>
      </c>
      <c r="B159" s="65"/>
      <c r="C159" s="65"/>
      <c r="D159" s="65"/>
      <c r="E159" s="65"/>
      <c r="F159" s="65"/>
      <c r="G159" s="65"/>
      <c r="H159" s="65"/>
      <c r="I159" s="65"/>
      <c r="J159" s="66"/>
    </row>
    <row r="160" spans="1:13">
      <c r="A160" s="79" t="s">
        <v>184</v>
      </c>
      <c r="B160" s="80"/>
      <c r="C160" s="80"/>
      <c r="D160" s="80"/>
      <c r="E160" s="80"/>
      <c r="F160" s="80"/>
      <c r="G160" s="80"/>
      <c r="H160" s="80"/>
      <c r="I160" s="80"/>
      <c r="J160" s="81"/>
    </row>
    <row r="161" spans="1:10">
      <c r="A161" s="64" t="s">
        <v>185</v>
      </c>
      <c r="B161" s="65"/>
      <c r="C161" s="65"/>
      <c r="D161" s="65"/>
      <c r="E161" s="65"/>
      <c r="F161" s="65"/>
      <c r="G161" s="65"/>
      <c r="H161" s="65"/>
      <c r="I161" s="65"/>
      <c r="J161" s="66"/>
    </row>
    <row r="162" spans="1:10" hidden="1">
      <c r="A162" s="82" t="s">
        <v>186</v>
      </c>
      <c r="B162" s="83"/>
      <c r="C162" s="83"/>
      <c r="D162" s="83"/>
      <c r="E162" s="83"/>
      <c r="F162" s="83"/>
      <c r="G162" s="83"/>
      <c r="H162" s="83"/>
      <c r="I162" s="83"/>
      <c r="J162" s="84"/>
    </row>
    <row r="163" spans="1:10" ht="30.75" hidden="1" customHeight="1">
      <c r="A163" s="64" t="s">
        <v>187</v>
      </c>
      <c r="B163" s="65"/>
      <c r="C163" s="65"/>
      <c r="D163" s="65"/>
      <c r="E163" s="65"/>
      <c r="F163" s="65"/>
      <c r="G163" s="65"/>
      <c r="H163" s="65"/>
      <c r="I163" s="65"/>
      <c r="J163" s="66"/>
    </row>
    <row r="164" spans="1:10" ht="15" customHeight="1">
      <c r="A164" s="64" t="s">
        <v>188</v>
      </c>
      <c r="B164" s="65"/>
      <c r="C164" s="65"/>
      <c r="D164" s="65"/>
      <c r="E164" s="65"/>
      <c r="F164" s="65"/>
      <c r="G164" s="65"/>
      <c r="H164" s="65"/>
      <c r="I164" s="65"/>
      <c r="J164" s="66"/>
    </row>
    <row r="165" spans="1:10">
      <c r="A165" s="67" t="s">
        <v>189</v>
      </c>
      <c r="B165" s="68"/>
      <c r="C165" s="68"/>
      <c r="D165" s="68"/>
      <c r="E165" s="68"/>
      <c r="F165" s="68"/>
      <c r="G165" s="68"/>
      <c r="H165" s="68"/>
      <c r="I165" s="68"/>
      <c r="J165" s="69"/>
    </row>
    <row r="166" spans="1:10">
      <c r="A166" s="49" t="s">
        <v>190</v>
      </c>
      <c r="B166" s="50"/>
      <c r="C166" s="50"/>
      <c r="D166" s="50"/>
      <c r="E166" s="50"/>
      <c r="F166" s="50"/>
      <c r="G166" s="50"/>
      <c r="H166" s="50"/>
      <c r="I166" s="50"/>
      <c r="J166" s="51"/>
    </row>
    <row r="167" spans="1:10">
      <c r="A167" s="52"/>
      <c r="B167" s="53"/>
      <c r="C167" s="53"/>
      <c r="D167" s="53"/>
      <c r="E167" s="53"/>
      <c r="F167" s="53"/>
      <c r="G167" s="53"/>
      <c r="H167" s="53"/>
      <c r="I167" s="53"/>
      <c r="J167" s="54"/>
    </row>
    <row r="168" spans="1:10" ht="32.25" customHeight="1">
      <c r="A168" s="55"/>
      <c r="B168" s="56"/>
      <c r="C168" s="56"/>
      <c r="D168" s="56"/>
      <c r="E168" s="56"/>
      <c r="F168" s="56"/>
      <c r="G168" s="56"/>
      <c r="H168" s="56"/>
      <c r="I168" s="56"/>
      <c r="J168" s="57"/>
    </row>
    <row r="169" spans="1:10">
      <c r="A169" s="38" t="s">
        <v>191</v>
      </c>
      <c r="B169" s="39"/>
      <c r="C169" s="39"/>
    </row>
    <row r="213" spans="1:2">
      <c r="A213" s="41" t="s">
        <v>192</v>
      </c>
      <c r="B213" s="41"/>
    </row>
  </sheetData>
  <mergeCells count="327">
    <mergeCell ref="A1:J1"/>
    <mergeCell ref="A2:J2"/>
    <mergeCell ref="A3:E3"/>
    <mergeCell ref="F3:J3"/>
    <mergeCell ref="A4:E4"/>
    <mergeCell ref="F4:J4"/>
    <mergeCell ref="A5:E5"/>
    <mergeCell ref="F5:J5"/>
    <mergeCell ref="A6:E6"/>
    <mergeCell ref="F6:J6"/>
    <mergeCell ref="A7:E7"/>
    <mergeCell ref="F7:J7"/>
    <mergeCell ref="A8:E8"/>
    <mergeCell ref="F8:J8"/>
    <mergeCell ref="A9:E9"/>
    <mergeCell ref="F9:J9"/>
    <mergeCell ref="A10:E10"/>
    <mergeCell ref="F10:J10"/>
    <mergeCell ref="A11:E11"/>
    <mergeCell ref="F11:J11"/>
    <mergeCell ref="A12:E12"/>
    <mergeCell ref="F12:J12"/>
    <mergeCell ref="A13:B13"/>
    <mergeCell ref="C13:J13"/>
    <mergeCell ref="B14:D14"/>
    <mergeCell ref="E14:F14"/>
    <mergeCell ref="I14:J14"/>
    <mergeCell ref="B15:E15"/>
    <mergeCell ref="G15:J15"/>
    <mergeCell ref="B16:E16"/>
    <mergeCell ref="G16:J16"/>
    <mergeCell ref="A17:B17"/>
    <mergeCell ref="C17:E17"/>
    <mergeCell ref="F17:G17"/>
    <mergeCell ref="H17:J17"/>
    <mergeCell ref="A22:E22"/>
    <mergeCell ref="F22:J22"/>
    <mergeCell ref="A23:E23"/>
    <mergeCell ref="F23:J23"/>
    <mergeCell ref="A18:E19"/>
    <mergeCell ref="F18:J19"/>
    <mergeCell ref="A20:E21"/>
    <mergeCell ref="F20:J21"/>
    <mergeCell ref="A24:E24"/>
    <mergeCell ref="F24:J24"/>
    <mergeCell ref="A25:E25"/>
    <mergeCell ref="F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J29"/>
    <mergeCell ref="A30:J30"/>
    <mergeCell ref="A31:B31"/>
    <mergeCell ref="C31:K31"/>
    <mergeCell ref="A32:B32"/>
    <mergeCell ref="C32:J32"/>
    <mergeCell ref="A33:J33"/>
    <mergeCell ref="A36:E36"/>
    <mergeCell ref="F36:J36"/>
    <mergeCell ref="A34:J35"/>
    <mergeCell ref="A37:E37"/>
    <mergeCell ref="F37:J37"/>
    <mergeCell ref="A38:E38"/>
    <mergeCell ref="F38:J38"/>
    <mergeCell ref="A39:E39"/>
    <mergeCell ref="F39:J39"/>
    <mergeCell ref="A40:E40"/>
    <mergeCell ref="F40:J40"/>
    <mergeCell ref="A41:E41"/>
    <mergeCell ref="F41:J41"/>
    <mergeCell ref="A42:J42"/>
    <mergeCell ref="A43:B43"/>
    <mergeCell ref="C43:F43"/>
    <mergeCell ref="H43:J43"/>
    <mergeCell ref="A44:B44"/>
    <mergeCell ref="C44:F44"/>
    <mergeCell ref="H44:J44"/>
    <mergeCell ref="A45:B45"/>
    <mergeCell ref="C45:F45"/>
    <mergeCell ref="H45:J45"/>
    <mergeCell ref="A46:E46"/>
    <mergeCell ref="F46:H46"/>
    <mergeCell ref="I46:J46"/>
    <mergeCell ref="A47:C47"/>
    <mergeCell ref="D47:E47"/>
    <mergeCell ref="F47:G47"/>
    <mergeCell ref="H47:J47"/>
    <mergeCell ref="A48:J48"/>
    <mergeCell ref="A49:C49"/>
    <mergeCell ref="D49:E49"/>
    <mergeCell ref="F49:G49"/>
    <mergeCell ref="H49:J49"/>
    <mergeCell ref="A50:B50"/>
    <mergeCell ref="C50:E50"/>
    <mergeCell ref="F50:J50"/>
    <mergeCell ref="A51:C51"/>
    <mergeCell ref="D51:J51"/>
    <mergeCell ref="A52:E52"/>
    <mergeCell ref="F52:J52"/>
    <mergeCell ref="A53:J53"/>
    <mergeCell ref="A54:B54"/>
    <mergeCell ref="C54:J54"/>
    <mergeCell ref="E55:F55"/>
    <mergeCell ref="I55:J55"/>
    <mergeCell ref="A56:B56"/>
    <mergeCell ref="C56:J56"/>
    <mergeCell ref="A57:B57"/>
    <mergeCell ref="D57:E57"/>
    <mergeCell ref="F57:G57"/>
    <mergeCell ref="H57:J57"/>
    <mergeCell ref="A58:B58"/>
    <mergeCell ref="D58:E58"/>
    <mergeCell ref="A64:B64"/>
    <mergeCell ref="D64:E64"/>
    <mergeCell ref="A65:B65"/>
    <mergeCell ref="D65:E65"/>
    <mergeCell ref="A66:B66"/>
    <mergeCell ref="D66:E66"/>
    <mergeCell ref="A67:B67"/>
    <mergeCell ref="D67:E67"/>
    <mergeCell ref="A68:B68"/>
    <mergeCell ref="C68:J68"/>
    <mergeCell ref="F58:G67"/>
    <mergeCell ref="H58:J67"/>
    <mergeCell ref="A59:B59"/>
    <mergeCell ref="D59:E59"/>
    <mergeCell ref="A60:B60"/>
    <mergeCell ref="D60:E60"/>
    <mergeCell ref="A61:B61"/>
    <mergeCell ref="D61:E61"/>
    <mergeCell ref="A62:B62"/>
    <mergeCell ref="D62:E62"/>
    <mergeCell ref="A63:B63"/>
    <mergeCell ref="D63:E63"/>
    <mergeCell ref="E69:F69"/>
    <mergeCell ref="I69:J69"/>
    <mergeCell ref="A70:B70"/>
    <mergeCell ref="C70:J70"/>
    <mergeCell ref="A71:B71"/>
    <mergeCell ref="D71:E71"/>
    <mergeCell ref="F71:G71"/>
    <mergeCell ref="H71:J71"/>
    <mergeCell ref="A72:B72"/>
    <mergeCell ref="D72:E72"/>
    <mergeCell ref="A78:B78"/>
    <mergeCell ref="D78:E78"/>
    <mergeCell ref="A79:B79"/>
    <mergeCell ref="D79:E79"/>
    <mergeCell ref="A80:B80"/>
    <mergeCell ref="D80:E80"/>
    <mergeCell ref="A81:B81"/>
    <mergeCell ref="D81:E81"/>
    <mergeCell ref="A82:J82"/>
    <mergeCell ref="F72:G81"/>
    <mergeCell ref="H72:J81"/>
    <mergeCell ref="A73:B73"/>
    <mergeCell ref="D73:E73"/>
    <mergeCell ref="A74:B74"/>
    <mergeCell ref="D74:E74"/>
    <mergeCell ref="A75:B75"/>
    <mergeCell ref="D75:E75"/>
    <mergeCell ref="A76:B76"/>
    <mergeCell ref="D76:E76"/>
    <mergeCell ref="A77:B77"/>
    <mergeCell ref="D77:E77"/>
    <mergeCell ref="A83:J83"/>
    <mergeCell ref="A91:J91"/>
    <mergeCell ref="A92:F92"/>
    <mergeCell ref="G92:J92"/>
    <mergeCell ref="A93:F93"/>
    <mergeCell ref="G93:J93"/>
    <mergeCell ref="A94:F94"/>
    <mergeCell ref="G94:J94"/>
    <mergeCell ref="A95:F95"/>
    <mergeCell ref="G95:J95"/>
    <mergeCell ref="A84:J90"/>
    <mergeCell ref="A96:F96"/>
    <mergeCell ref="G96:J96"/>
    <mergeCell ref="A97:F97"/>
    <mergeCell ref="G97:J97"/>
    <mergeCell ref="A98:F98"/>
    <mergeCell ref="G98:J98"/>
    <mergeCell ref="A99:F99"/>
    <mergeCell ref="G99:J99"/>
    <mergeCell ref="A100:F100"/>
    <mergeCell ref="G100:J100"/>
    <mergeCell ref="A101:F101"/>
    <mergeCell ref="G101:J101"/>
    <mergeCell ref="A102:F102"/>
    <mergeCell ref="G102:J102"/>
    <mergeCell ref="A103:J103"/>
    <mergeCell ref="A104:B104"/>
    <mergeCell ref="C104:E104"/>
    <mergeCell ref="F104:G104"/>
    <mergeCell ref="H104:J104"/>
    <mergeCell ref="A105:B105"/>
    <mergeCell ref="C105:E105"/>
    <mergeCell ref="F105:G105"/>
    <mergeCell ref="H105:J105"/>
    <mergeCell ref="A106:B106"/>
    <mergeCell ref="C106:E106"/>
    <mergeCell ref="F106:G106"/>
    <mergeCell ref="H106:J106"/>
    <mergeCell ref="A107:B107"/>
    <mergeCell ref="C107:E107"/>
    <mergeCell ref="F107:G107"/>
    <mergeCell ref="H107:J107"/>
    <mergeCell ref="A108:J108"/>
    <mergeCell ref="A109:B109"/>
    <mergeCell ref="C109:E109"/>
    <mergeCell ref="F109:G109"/>
    <mergeCell ref="H109:J109"/>
    <mergeCell ref="A110:B110"/>
    <mergeCell ref="C110:E110"/>
    <mergeCell ref="F110:G110"/>
    <mergeCell ref="H110:J110"/>
    <mergeCell ref="A111:B111"/>
    <mergeCell ref="C111:E111"/>
    <mergeCell ref="F111:G111"/>
    <mergeCell ref="H111:J111"/>
    <mergeCell ref="A112:B112"/>
    <mergeCell ref="C112:E112"/>
    <mergeCell ref="F112:G112"/>
    <mergeCell ref="H112:J112"/>
    <mergeCell ref="A113:J113"/>
    <mergeCell ref="A114:J114"/>
    <mergeCell ref="A115:J115"/>
    <mergeCell ref="A116:B116"/>
    <mergeCell ref="D116:E116"/>
    <mergeCell ref="I116:J116"/>
    <mergeCell ref="A117:J117"/>
    <mergeCell ref="A118:J118"/>
    <mergeCell ref="A119:B119"/>
    <mergeCell ref="D119:E119"/>
    <mergeCell ref="D127:E127"/>
    <mergeCell ref="A128:B128"/>
    <mergeCell ref="D128:E128"/>
    <mergeCell ref="A129:B129"/>
    <mergeCell ref="D129:E129"/>
    <mergeCell ref="A120:B120"/>
    <mergeCell ref="D120:E120"/>
    <mergeCell ref="A121:B121"/>
    <mergeCell ref="D121:E121"/>
    <mergeCell ref="A122:B122"/>
    <mergeCell ref="D122:E122"/>
    <mergeCell ref="A123:B123"/>
    <mergeCell ref="D123:E123"/>
    <mergeCell ref="A124:B124"/>
    <mergeCell ref="D124:E124"/>
    <mergeCell ref="D136:E136"/>
    <mergeCell ref="A137:B137"/>
    <mergeCell ref="D137:E137"/>
    <mergeCell ref="A138:B138"/>
    <mergeCell ref="D138:E138"/>
    <mergeCell ref="A139:B139"/>
    <mergeCell ref="D139:E139"/>
    <mergeCell ref="A140:J140"/>
    <mergeCell ref="A130:B130"/>
    <mergeCell ref="D130:E130"/>
    <mergeCell ref="A131:B131"/>
    <mergeCell ref="D131:E131"/>
    <mergeCell ref="A132:J132"/>
    <mergeCell ref="A133:J133"/>
    <mergeCell ref="A134:B134"/>
    <mergeCell ref="D134:E134"/>
    <mergeCell ref="A135:B135"/>
    <mergeCell ref="D135:E135"/>
    <mergeCell ref="I119:J131"/>
    <mergeCell ref="A125:B125"/>
    <mergeCell ref="D125:E125"/>
    <mergeCell ref="A126:B126"/>
    <mergeCell ref="D126:E126"/>
    <mergeCell ref="A127:B127"/>
    <mergeCell ref="I134:J139"/>
    <mergeCell ref="I150:J155"/>
    <mergeCell ref="A158:J158"/>
    <mergeCell ref="A159:J159"/>
    <mergeCell ref="A160:J160"/>
    <mergeCell ref="A161:J161"/>
    <mergeCell ref="A162:J162"/>
    <mergeCell ref="A155:B155"/>
    <mergeCell ref="D155:E155"/>
    <mergeCell ref="D144:E144"/>
    <mergeCell ref="A145:B145"/>
    <mergeCell ref="A151:B151"/>
    <mergeCell ref="D151:E151"/>
    <mergeCell ref="A152:B152"/>
    <mergeCell ref="D152:E152"/>
    <mergeCell ref="A153:B153"/>
    <mergeCell ref="D153:E153"/>
    <mergeCell ref="A154:B154"/>
    <mergeCell ref="D154:E154"/>
    <mergeCell ref="A146:B146"/>
    <mergeCell ref="D146:E146"/>
    <mergeCell ref="A147:B147"/>
    <mergeCell ref="D145:E145"/>
    <mergeCell ref="A136:B136"/>
    <mergeCell ref="A141:J141"/>
    <mergeCell ref="A142:B142"/>
    <mergeCell ref="D142:E142"/>
    <mergeCell ref="A143:B143"/>
    <mergeCell ref="D143:E143"/>
    <mergeCell ref="A144:B144"/>
    <mergeCell ref="A166:J168"/>
    <mergeCell ref="A156:J157"/>
    <mergeCell ref="A163:J163"/>
    <mergeCell ref="A164:J164"/>
    <mergeCell ref="A165:J165"/>
    <mergeCell ref="D147:E147"/>
    <mergeCell ref="A148:B148"/>
    <mergeCell ref="D148:E148"/>
    <mergeCell ref="A149:J149"/>
    <mergeCell ref="A150:B150"/>
    <mergeCell ref="D150:E150"/>
    <mergeCell ref="I142:J148"/>
  </mergeCells>
  <hyperlinks>
    <hyperlink ref="C32" r:id="rId1" tooltip="https://goo.gl/maps/g7XbCeuqyKKkbTUt5"/>
  </hyperlinks>
  <pageMargins left="0.55118110236220497" right="0.55118110236220497" top="0.78740157480314998" bottom="0.78740157480314998" header="0.196850393700787" footer="0.196850393700787"/>
  <pageSetup paperSize="9" scale="99" fitToHeight="0" orientation="portrait" r:id="rId2"/>
  <headerFooter>
    <oddHeader>&amp;C&amp;G</oddHeader>
    <oddFooter>&amp;L&amp;"Times New Roman,Bold"Ref No: &amp;F&amp;C&amp;G&amp;R&amp;P</oddFooter>
  </headerFooter>
  <rowBreaks count="4" manualBreakCount="4">
    <brk id="67" max="16383" man="1"/>
    <brk id="155" max="9" man="1"/>
    <brk id="168" max="16383" man="1"/>
    <brk id="212"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L16" sqref="L16"/>
    </sheetView>
  </sheetViews>
  <sheetFormatPr defaultColWidth="9" defaultRowHeight="14.5"/>
  <cols>
    <col min="1" max="1" width="10.36328125" customWidth="1"/>
  </cols>
  <sheetData>
    <row r="2" spans="1:2">
      <c r="A2" s="13">
        <v>44232</v>
      </c>
      <c r="B2" t="s">
        <v>193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16" workbookViewId="0">
      <selection activeCell="C11" sqref="C11"/>
    </sheetView>
  </sheetViews>
  <sheetFormatPr defaultColWidth="9.08984375" defaultRowHeight="14.5"/>
  <cols>
    <col min="1" max="1" width="9.08984375" style="6"/>
    <col min="2" max="2" width="11.6328125" style="6" customWidth="1"/>
    <col min="3" max="16384" width="9.08984375" style="6"/>
  </cols>
  <sheetData>
    <row r="2" spans="1:15">
      <c r="A2" s="6" t="s">
        <v>194</v>
      </c>
      <c r="B2" s="7" t="s">
        <v>195</v>
      </c>
      <c r="C2" s="7">
        <v>4</v>
      </c>
    </row>
    <row r="3" spans="1:15">
      <c r="B3" s="6" t="s">
        <v>196</v>
      </c>
      <c r="C3" s="6" t="s">
        <v>197</v>
      </c>
    </row>
    <row r="4" spans="1:15">
      <c r="A4" s="6" t="s">
        <v>198</v>
      </c>
      <c r="B4" s="8">
        <v>10</v>
      </c>
      <c r="C4" s="8">
        <v>10</v>
      </c>
      <c r="E4" s="6">
        <f>(100/B4)*C4</f>
        <v>100</v>
      </c>
    </row>
    <row r="5" spans="1:15">
      <c r="A5" s="6" t="s">
        <v>199</v>
      </c>
      <c r="B5" s="6" t="s">
        <v>200</v>
      </c>
      <c r="C5" s="6" t="s">
        <v>201</v>
      </c>
      <c r="E5" s="6">
        <f>(100/B6)*C6</f>
        <v>100</v>
      </c>
      <c r="I5" s="8" t="s">
        <v>202</v>
      </c>
      <c r="J5" s="8" t="s">
        <v>203</v>
      </c>
      <c r="K5" s="8" t="s">
        <v>204</v>
      </c>
      <c r="L5" s="8" t="s">
        <v>205</v>
      </c>
      <c r="M5" s="8" t="s">
        <v>206</v>
      </c>
      <c r="N5" s="8" t="s">
        <v>207</v>
      </c>
      <c r="O5" s="8" t="s">
        <v>208</v>
      </c>
    </row>
    <row r="6" spans="1:15">
      <c r="B6" s="8">
        <f>C2+1</f>
        <v>5</v>
      </c>
      <c r="C6" s="8">
        <v>5</v>
      </c>
      <c r="E6" s="6">
        <f>(100/B8)*C8</f>
        <v>100</v>
      </c>
      <c r="F6" s="9" t="s">
        <v>209</v>
      </c>
      <c r="I6" s="9">
        <f>C4</f>
        <v>10</v>
      </c>
      <c r="J6" s="9">
        <f>40/B6*C6</f>
        <v>40</v>
      </c>
      <c r="K6" s="9">
        <f>15/B8*C8</f>
        <v>15</v>
      </c>
      <c r="L6" s="9">
        <f>10/B10*C10</f>
        <v>10</v>
      </c>
      <c r="M6" s="9">
        <f>10/B12*C12</f>
        <v>0</v>
      </c>
      <c r="N6" s="9">
        <f>5/B14*C14</f>
        <v>0</v>
      </c>
      <c r="O6" s="9">
        <f>5/B16*C16</f>
        <v>0</v>
      </c>
    </row>
    <row r="7" spans="1:15">
      <c r="A7" s="6" t="s">
        <v>210</v>
      </c>
      <c r="B7" s="6" t="s">
        <v>211</v>
      </c>
      <c r="C7" s="6" t="s">
        <v>212</v>
      </c>
      <c r="E7" s="6">
        <f>(100/B10)*C10</f>
        <v>100</v>
      </c>
      <c r="F7" s="8" t="s">
        <v>213</v>
      </c>
      <c r="G7" s="8"/>
      <c r="H7" s="8"/>
      <c r="I7" s="8">
        <f>I6+20</f>
        <v>30</v>
      </c>
      <c r="J7" s="8">
        <f>30/B6*C6</f>
        <v>30</v>
      </c>
      <c r="K7" s="8">
        <f>15/B8*C8</f>
        <v>15</v>
      </c>
      <c r="L7" s="8">
        <f>10/B10*C10</f>
        <v>10</v>
      </c>
      <c r="M7" s="8">
        <f>5/B12*C12</f>
        <v>0</v>
      </c>
      <c r="N7" s="8">
        <f>5/B14*C14</f>
        <v>0</v>
      </c>
      <c r="O7" s="8">
        <f>5/B16*C16</f>
        <v>0</v>
      </c>
    </row>
    <row r="8" spans="1:15">
      <c r="B8" s="8">
        <f>C2</f>
        <v>4</v>
      </c>
      <c r="C8" s="8">
        <v>4</v>
      </c>
      <c r="E8" s="6">
        <f>(100/B12)*C12</f>
        <v>0</v>
      </c>
    </row>
    <row r="9" spans="1:15">
      <c r="A9" s="6" t="s">
        <v>214</v>
      </c>
      <c r="B9" s="6" t="s">
        <v>211</v>
      </c>
      <c r="C9" s="6" t="s">
        <v>212</v>
      </c>
      <c r="E9" s="6">
        <f>(100/B14)*C14</f>
        <v>0</v>
      </c>
    </row>
    <row r="10" spans="1:15">
      <c r="B10" s="8">
        <f>C2</f>
        <v>4</v>
      </c>
      <c r="C10" s="8">
        <v>4</v>
      </c>
      <c r="E10" s="6">
        <f>(100/B16)*C16</f>
        <v>0</v>
      </c>
    </row>
    <row r="11" spans="1:15">
      <c r="A11" s="6" t="s">
        <v>206</v>
      </c>
      <c r="B11" s="6" t="s">
        <v>211</v>
      </c>
      <c r="C11" s="6" t="s">
        <v>212</v>
      </c>
    </row>
    <row r="12" spans="1:15">
      <c r="B12" s="8">
        <f>C2</f>
        <v>4</v>
      </c>
      <c r="C12" s="8">
        <v>0</v>
      </c>
      <c r="F12" s="8"/>
      <c r="G12" s="8" t="s">
        <v>209</v>
      </c>
      <c r="H12" s="8" t="s">
        <v>215</v>
      </c>
      <c r="L12" s="6" t="s">
        <v>216</v>
      </c>
    </row>
    <row r="13" spans="1:15" ht="29">
      <c r="A13" s="10" t="s">
        <v>207</v>
      </c>
      <c r="B13" s="6" t="s">
        <v>211</v>
      </c>
      <c r="C13" s="6" t="s">
        <v>212</v>
      </c>
      <c r="F13" s="8" t="s">
        <v>119</v>
      </c>
      <c r="G13" s="8">
        <f>I6</f>
        <v>10</v>
      </c>
      <c r="H13" s="8">
        <f>I7</f>
        <v>30</v>
      </c>
      <c r="L13" s="6" t="s">
        <v>216</v>
      </c>
    </row>
    <row r="14" spans="1:15">
      <c r="B14" s="8">
        <f>C2</f>
        <v>4</v>
      </c>
      <c r="C14" s="8">
        <v>0</v>
      </c>
      <c r="F14" s="8" t="s">
        <v>217</v>
      </c>
      <c r="G14" s="8">
        <f>J6</f>
        <v>40</v>
      </c>
      <c r="H14" s="8">
        <f>J7</f>
        <v>30</v>
      </c>
    </row>
    <row r="15" spans="1:15">
      <c r="A15" s="6" t="s">
        <v>208</v>
      </c>
      <c r="B15" s="6" t="s">
        <v>211</v>
      </c>
      <c r="C15" s="6" t="s">
        <v>212</v>
      </c>
      <c r="F15" s="8" t="s">
        <v>204</v>
      </c>
      <c r="G15" s="8">
        <f>K6</f>
        <v>15</v>
      </c>
      <c r="H15" s="8">
        <f>K7</f>
        <v>15</v>
      </c>
    </row>
    <row r="16" spans="1:15">
      <c r="B16" s="8">
        <f>C2</f>
        <v>4</v>
      </c>
      <c r="C16" s="8">
        <v>0</v>
      </c>
      <c r="F16" s="8" t="s">
        <v>205</v>
      </c>
      <c r="G16" s="8">
        <f>L6</f>
        <v>10</v>
      </c>
      <c r="H16" s="8">
        <f>L7</f>
        <v>10</v>
      </c>
    </row>
    <row r="17" spans="5:8">
      <c r="F17" s="8" t="s">
        <v>206</v>
      </c>
      <c r="G17" s="8">
        <f>M6</f>
        <v>0</v>
      </c>
      <c r="H17" s="8">
        <f>M7</f>
        <v>0</v>
      </c>
    </row>
    <row r="18" spans="5:8" ht="29">
      <c r="F18" s="11" t="s">
        <v>207</v>
      </c>
      <c r="G18" s="8">
        <f>N6</f>
        <v>0</v>
      </c>
      <c r="H18" s="8">
        <f>N7</f>
        <v>0</v>
      </c>
    </row>
    <row r="19" spans="5:8">
      <c r="F19" s="8" t="s">
        <v>208</v>
      </c>
      <c r="G19" s="8">
        <f>O6</f>
        <v>0</v>
      </c>
      <c r="H19" s="8">
        <f>O7</f>
        <v>0</v>
      </c>
    </row>
    <row r="20" spans="5:8">
      <c r="F20" s="8" t="s">
        <v>218</v>
      </c>
      <c r="G20" s="8">
        <f>G13+G14+G15+G16+G17+G18+G19</f>
        <v>75</v>
      </c>
      <c r="H20" s="8">
        <f>H13+H14+H15+H16+H17+H18+H19</f>
        <v>85</v>
      </c>
    </row>
    <row r="21" spans="5:8">
      <c r="E21" s="1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10" sqref="C10"/>
    </sheetView>
  </sheetViews>
  <sheetFormatPr defaultColWidth="9.08984375" defaultRowHeight="14.5"/>
  <cols>
    <col min="1" max="1" width="9.08984375" style="6"/>
    <col min="2" max="2" width="11.6328125" style="6" customWidth="1"/>
    <col min="3" max="16384" width="9.08984375" style="6"/>
  </cols>
  <sheetData>
    <row r="2" spans="1:15">
      <c r="A2" s="6" t="s">
        <v>194</v>
      </c>
      <c r="B2" s="7" t="s">
        <v>195</v>
      </c>
      <c r="C2" s="7">
        <v>4</v>
      </c>
    </row>
    <row r="3" spans="1:15">
      <c r="B3" s="6" t="s">
        <v>196</v>
      </c>
      <c r="C3" s="6" t="s">
        <v>197</v>
      </c>
    </row>
    <row r="4" spans="1:15">
      <c r="A4" s="6" t="s">
        <v>198</v>
      </c>
      <c r="B4" s="8">
        <v>10</v>
      </c>
      <c r="C4" s="8">
        <v>10</v>
      </c>
      <c r="E4" s="6">
        <f>(100/B4)*C4</f>
        <v>100</v>
      </c>
    </row>
    <row r="5" spans="1:15">
      <c r="A5" s="6" t="s">
        <v>199</v>
      </c>
      <c r="B5" s="6" t="s">
        <v>200</v>
      </c>
      <c r="C5" s="6" t="s">
        <v>201</v>
      </c>
      <c r="E5" s="6">
        <f>(100/B6)*C6</f>
        <v>100</v>
      </c>
      <c r="I5" s="8" t="s">
        <v>202</v>
      </c>
      <c r="J5" s="8" t="s">
        <v>203</v>
      </c>
      <c r="K5" s="8" t="s">
        <v>204</v>
      </c>
      <c r="L5" s="8" t="s">
        <v>205</v>
      </c>
      <c r="M5" s="8" t="s">
        <v>206</v>
      </c>
      <c r="N5" s="8" t="s">
        <v>207</v>
      </c>
      <c r="O5" s="8" t="s">
        <v>208</v>
      </c>
    </row>
    <row r="6" spans="1:15">
      <c r="B6" s="8">
        <f>C2+1</f>
        <v>5</v>
      </c>
      <c r="C6" s="8">
        <v>5</v>
      </c>
      <c r="E6" s="6">
        <f>(100/B8)*C8</f>
        <v>100</v>
      </c>
      <c r="F6" s="9" t="s">
        <v>209</v>
      </c>
      <c r="I6" s="9">
        <f>C4</f>
        <v>10</v>
      </c>
      <c r="J6" s="9">
        <f>40/B6*C6</f>
        <v>40</v>
      </c>
      <c r="K6" s="9">
        <f>15/B8*C8</f>
        <v>15</v>
      </c>
      <c r="L6" s="9">
        <f>10/B10*C10</f>
        <v>3.75</v>
      </c>
      <c r="M6" s="9">
        <f>10/B12*C12</f>
        <v>0</v>
      </c>
      <c r="N6" s="9">
        <f>5/B14*C14</f>
        <v>0</v>
      </c>
      <c r="O6" s="9">
        <f>5/B16*C16</f>
        <v>0</v>
      </c>
    </row>
    <row r="7" spans="1:15">
      <c r="A7" s="6" t="s">
        <v>210</v>
      </c>
      <c r="B7" s="6" t="s">
        <v>211</v>
      </c>
      <c r="C7" s="6" t="s">
        <v>212</v>
      </c>
      <c r="E7" s="6">
        <f>(100/B10)*C10</f>
        <v>37.5</v>
      </c>
      <c r="F7" s="8" t="s">
        <v>213</v>
      </c>
      <c r="G7" s="8"/>
      <c r="H7" s="8"/>
      <c r="I7" s="8">
        <f>I6+20</f>
        <v>30</v>
      </c>
      <c r="J7" s="8">
        <f>30/B6*C6</f>
        <v>30</v>
      </c>
      <c r="K7" s="8">
        <f>15/B8*C8</f>
        <v>15</v>
      </c>
      <c r="L7" s="8">
        <f>10/B10*C10</f>
        <v>3.75</v>
      </c>
      <c r="M7" s="8">
        <f>5/B12*C12</f>
        <v>0</v>
      </c>
      <c r="N7" s="8">
        <f>5/B14*C14</f>
        <v>0</v>
      </c>
      <c r="O7" s="8">
        <f>5/B16*C16</f>
        <v>0</v>
      </c>
    </row>
    <row r="8" spans="1:15">
      <c r="B8" s="8">
        <f>C2</f>
        <v>4</v>
      </c>
      <c r="C8" s="8">
        <v>4</v>
      </c>
      <c r="E8" s="6">
        <f>(100/B12)*C12</f>
        <v>0</v>
      </c>
    </row>
    <row r="9" spans="1:15">
      <c r="A9" s="6" t="s">
        <v>214</v>
      </c>
      <c r="B9" s="6" t="s">
        <v>211</v>
      </c>
      <c r="C9" s="6" t="s">
        <v>212</v>
      </c>
      <c r="E9" s="6">
        <f>(100/B14)*C14</f>
        <v>0</v>
      </c>
    </row>
    <row r="10" spans="1:15">
      <c r="B10" s="8">
        <f>C2</f>
        <v>4</v>
      </c>
      <c r="C10" s="8">
        <v>1.5</v>
      </c>
      <c r="E10" s="6">
        <f>(100/B16)*C16</f>
        <v>0</v>
      </c>
    </row>
    <row r="11" spans="1:15">
      <c r="A11" s="6" t="s">
        <v>206</v>
      </c>
      <c r="B11" s="6" t="s">
        <v>211</v>
      </c>
      <c r="C11" s="6" t="s">
        <v>212</v>
      </c>
    </row>
    <row r="12" spans="1:15">
      <c r="B12" s="8">
        <f>C2</f>
        <v>4</v>
      </c>
      <c r="C12" s="8">
        <v>0</v>
      </c>
      <c r="F12" s="8"/>
      <c r="G12" s="8" t="s">
        <v>209</v>
      </c>
      <c r="H12" s="8" t="s">
        <v>215</v>
      </c>
      <c r="L12" s="6" t="s">
        <v>216</v>
      </c>
    </row>
    <row r="13" spans="1:15" ht="29">
      <c r="A13" s="10" t="s">
        <v>207</v>
      </c>
      <c r="B13" s="6" t="s">
        <v>211</v>
      </c>
      <c r="C13" s="6" t="s">
        <v>212</v>
      </c>
      <c r="F13" s="8" t="s">
        <v>119</v>
      </c>
      <c r="G13" s="8">
        <f>I6</f>
        <v>10</v>
      </c>
      <c r="H13" s="8">
        <f>I7</f>
        <v>30</v>
      </c>
      <c r="L13" s="6" t="s">
        <v>216</v>
      </c>
    </row>
    <row r="14" spans="1:15">
      <c r="B14" s="8">
        <f>C2</f>
        <v>4</v>
      </c>
      <c r="C14" s="8">
        <v>0</v>
      </c>
      <c r="F14" s="8" t="s">
        <v>217</v>
      </c>
      <c r="G14" s="8">
        <f>J6</f>
        <v>40</v>
      </c>
      <c r="H14" s="8">
        <f>J7</f>
        <v>30</v>
      </c>
    </row>
    <row r="15" spans="1:15">
      <c r="A15" s="6" t="s">
        <v>208</v>
      </c>
      <c r="B15" s="6" t="s">
        <v>211</v>
      </c>
      <c r="C15" s="6" t="s">
        <v>212</v>
      </c>
      <c r="F15" s="8" t="s">
        <v>204</v>
      </c>
      <c r="G15" s="8">
        <f>K6</f>
        <v>15</v>
      </c>
      <c r="H15" s="8">
        <f>K7</f>
        <v>15</v>
      </c>
    </row>
    <row r="16" spans="1:15">
      <c r="B16" s="8">
        <f>C2</f>
        <v>4</v>
      </c>
      <c r="C16" s="8">
        <v>0</v>
      </c>
      <c r="F16" s="8" t="s">
        <v>205</v>
      </c>
      <c r="G16" s="8">
        <f>L6</f>
        <v>3.75</v>
      </c>
      <c r="H16" s="8">
        <f>L7</f>
        <v>3.75</v>
      </c>
    </row>
    <row r="17" spans="5:8">
      <c r="F17" s="8" t="s">
        <v>206</v>
      </c>
      <c r="G17" s="8">
        <f>M6</f>
        <v>0</v>
      </c>
      <c r="H17" s="8">
        <f>M7</f>
        <v>0</v>
      </c>
    </row>
    <row r="18" spans="5:8" ht="29">
      <c r="F18" s="11" t="s">
        <v>207</v>
      </c>
      <c r="G18" s="8">
        <f>N6</f>
        <v>0</v>
      </c>
      <c r="H18" s="8">
        <f>N7</f>
        <v>0</v>
      </c>
    </row>
    <row r="19" spans="5:8">
      <c r="F19" s="8" t="s">
        <v>208</v>
      </c>
      <c r="G19" s="8">
        <f>O6</f>
        <v>0</v>
      </c>
      <c r="H19" s="8">
        <f>O7</f>
        <v>0</v>
      </c>
    </row>
    <row r="20" spans="5:8">
      <c r="F20" s="8" t="s">
        <v>218</v>
      </c>
      <c r="G20" s="8">
        <f>G13+G14+G15+G16+G17+G18+G19</f>
        <v>68.75</v>
      </c>
      <c r="H20" s="8">
        <f>H13+H14+H15+H16+H17+H18+H19</f>
        <v>78.75</v>
      </c>
    </row>
    <row r="21" spans="5:8">
      <c r="E21"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ColWidth="9" defaultRowHeight="14.5"/>
  <sheetData>
    <row r="2" spans="2:13">
      <c r="C2" s="1" t="s">
        <v>219</v>
      </c>
      <c r="D2" s="188"/>
      <c r="E2" s="188"/>
    </row>
    <row r="3" spans="2:13">
      <c r="E3" s="2"/>
      <c r="F3" s="2"/>
      <c r="G3" s="2"/>
      <c r="H3" s="2"/>
      <c r="I3" s="2"/>
      <c r="J3" s="2"/>
    </row>
    <row r="4" spans="2:13">
      <c r="B4" s="1" t="s">
        <v>220</v>
      </c>
      <c r="C4" s="3" t="s">
        <v>221</v>
      </c>
      <c r="D4" s="189" t="s">
        <v>222</v>
      </c>
      <c r="E4" s="189"/>
      <c r="F4" s="189"/>
      <c r="G4" s="4"/>
      <c r="H4" s="189" t="s">
        <v>223</v>
      </c>
      <c r="I4" s="189"/>
      <c r="J4" s="189"/>
      <c r="K4" s="189" t="s">
        <v>224</v>
      </c>
      <c r="L4" s="189"/>
      <c r="M4" s="189"/>
    </row>
    <row r="5" spans="2:13">
      <c r="B5" s="1">
        <v>1</v>
      </c>
      <c r="C5" s="3"/>
      <c r="D5" s="3" t="s">
        <v>225</v>
      </c>
      <c r="E5" s="3" t="s">
        <v>226</v>
      </c>
      <c r="F5" s="3" t="s">
        <v>227</v>
      </c>
      <c r="G5" s="3"/>
      <c r="H5" s="3" t="s">
        <v>225</v>
      </c>
      <c r="I5" s="3" t="s">
        <v>226</v>
      </c>
      <c r="J5" s="3" t="s">
        <v>227</v>
      </c>
      <c r="K5" s="3" t="s">
        <v>225</v>
      </c>
      <c r="L5" s="3" t="s">
        <v>226</v>
      </c>
      <c r="M5" s="3" t="s">
        <v>227</v>
      </c>
    </row>
    <row r="6" spans="2:13">
      <c r="C6" s="5" t="s">
        <v>228</v>
      </c>
      <c r="D6" s="5"/>
      <c r="E6" s="5"/>
      <c r="F6" s="5">
        <f>D6*E6</f>
        <v>0</v>
      </c>
      <c r="G6" s="5" t="s">
        <v>229</v>
      </c>
      <c r="H6" s="5"/>
      <c r="I6" s="5"/>
      <c r="J6" s="5">
        <f>H6*I6</f>
        <v>0</v>
      </c>
      <c r="K6" s="5"/>
      <c r="L6" s="5"/>
      <c r="M6" s="5">
        <f>K6*L6</f>
        <v>0</v>
      </c>
    </row>
    <row r="7" spans="2:13">
      <c r="C7" s="5"/>
      <c r="D7" s="5"/>
      <c r="E7" s="5"/>
      <c r="F7" s="5">
        <f t="shared" ref="F7:F33" si="0">D7*E7</f>
        <v>0</v>
      </c>
      <c r="G7" s="5" t="s">
        <v>230</v>
      </c>
      <c r="H7" s="5"/>
      <c r="I7" s="5"/>
      <c r="J7" s="5">
        <f t="shared" ref="J7:J33" si="1">H7*I7</f>
        <v>0</v>
      </c>
      <c r="K7" s="5"/>
      <c r="L7" s="5"/>
      <c r="M7" s="5">
        <f t="shared" ref="M7:M33" si="2">K7*L7</f>
        <v>0</v>
      </c>
    </row>
    <row r="8" spans="2:13">
      <c r="C8" s="5"/>
      <c r="D8" s="5"/>
      <c r="E8" s="5"/>
      <c r="F8" s="5">
        <f t="shared" si="0"/>
        <v>0</v>
      </c>
      <c r="G8" s="5"/>
      <c r="H8" s="5"/>
      <c r="I8" s="5"/>
      <c r="J8" s="5">
        <f t="shared" si="1"/>
        <v>0</v>
      </c>
      <c r="K8" s="5"/>
      <c r="L8" s="5"/>
      <c r="M8" s="5">
        <f t="shared" si="2"/>
        <v>0</v>
      </c>
    </row>
    <row r="9" spans="2:13">
      <c r="C9" s="5" t="s">
        <v>231</v>
      </c>
      <c r="D9" s="5"/>
      <c r="E9" s="5"/>
      <c r="F9" s="5">
        <f t="shared" si="0"/>
        <v>0</v>
      </c>
      <c r="G9" s="5" t="s">
        <v>229</v>
      </c>
      <c r="H9" s="5"/>
      <c r="I9" s="5"/>
      <c r="J9" s="5">
        <f t="shared" si="1"/>
        <v>0</v>
      </c>
      <c r="K9" s="5"/>
      <c r="L9" s="5"/>
      <c r="M9" s="5">
        <f t="shared" si="2"/>
        <v>0</v>
      </c>
    </row>
    <row r="10" spans="2:13">
      <c r="C10" s="5"/>
      <c r="D10" s="5"/>
      <c r="E10" s="5"/>
      <c r="F10" s="5">
        <f t="shared" si="0"/>
        <v>0</v>
      </c>
      <c r="G10" s="5" t="s">
        <v>230</v>
      </c>
      <c r="H10" s="5"/>
      <c r="I10" s="5"/>
      <c r="J10" s="5">
        <f t="shared" si="1"/>
        <v>0</v>
      </c>
      <c r="K10" s="5"/>
      <c r="L10" s="5"/>
      <c r="M10" s="5">
        <f t="shared" si="2"/>
        <v>0</v>
      </c>
    </row>
    <row r="11" spans="2:13">
      <c r="C11" s="5"/>
      <c r="D11" s="5"/>
      <c r="E11" s="5"/>
      <c r="F11" s="5">
        <f t="shared" si="0"/>
        <v>0</v>
      </c>
      <c r="G11" s="5"/>
      <c r="H11" s="5"/>
      <c r="I11" s="5"/>
      <c r="J11" s="5">
        <f t="shared" si="1"/>
        <v>0</v>
      </c>
      <c r="K11" s="5"/>
      <c r="L11" s="5"/>
      <c r="M11" s="5">
        <f t="shared" si="2"/>
        <v>0</v>
      </c>
    </row>
    <row r="12" spans="2:13">
      <c r="C12" s="5"/>
      <c r="D12" s="5"/>
      <c r="E12" s="5"/>
      <c r="F12" s="5">
        <f t="shared" si="0"/>
        <v>0</v>
      </c>
      <c r="G12" s="5"/>
      <c r="H12" s="5"/>
      <c r="I12" s="5"/>
      <c r="J12" s="5">
        <f t="shared" si="1"/>
        <v>0</v>
      </c>
      <c r="K12" s="5"/>
      <c r="L12" s="5"/>
      <c r="M12" s="5">
        <f t="shared" si="2"/>
        <v>0</v>
      </c>
    </row>
    <row r="13" spans="2:13">
      <c r="C13" s="5" t="s">
        <v>232</v>
      </c>
      <c r="D13" s="5"/>
      <c r="E13" s="5"/>
      <c r="F13" s="5">
        <f t="shared" si="0"/>
        <v>0</v>
      </c>
      <c r="G13" s="5" t="s">
        <v>229</v>
      </c>
      <c r="H13" s="5"/>
      <c r="I13" s="5"/>
      <c r="J13" s="5">
        <f t="shared" si="1"/>
        <v>0</v>
      </c>
      <c r="K13" s="5"/>
      <c r="L13" s="5"/>
      <c r="M13" s="5">
        <f t="shared" si="2"/>
        <v>0</v>
      </c>
    </row>
    <row r="14" spans="2:13">
      <c r="C14" s="5"/>
      <c r="D14" s="5"/>
      <c r="E14" s="5"/>
      <c r="F14" s="5">
        <f t="shared" si="0"/>
        <v>0</v>
      </c>
      <c r="G14" s="5" t="s">
        <v>230</v>
      </c>
      <c r="H14" s="5"/>
      <c r="I14" s="5"/>
      <c r="J14" s="5">
        <f t="shared" si="1"/>
        <v>0</v>
      </c>
      <c r="K14" s="5"/>
      <c r="L14" s="5"/>
      <c r="M14" s="5">
        <f t="shared" si="2"/>
        <v>0</v>
      </c>
    </row>
    <row r="15" spans="2:13">
      <c r="C15" s="5"/>
      <c r="D15" s="5"/>
      <c r="E15" s="5"/>
      <c r="F15" s="5">
        <f t="shared" si="0"/>
        <v>0</v>
      </c>
      <c r="G15" s="5"/>
      <c r="H15" s="5"/>
      <c r="I15" s="5"/>
      <c r="J15" s="5">
        <f t="shared" si="1"/>
        <v>0</v>
      </c>
      <c r="K15" s="5"/>
      <c r="L15" s="5"/>
      <c r="M15" s="5">
        <f t="shared" si="2"/>
        <v>0</v>
      </c>
    </row>
    <row r="16" spans="2:13">
      <c r="C16" s="5"/>
      <c r="D16" s="5"/>
      <c r="E16" s="5"/>
      <c r="F16" s="5">
        <f t="shared" si="0"/>
        <v>0</v>
      </c>
      <c r="G16" s="5"/>
      <c r="H16" s="5"/>
      <c r="I16" s="5"/>
      <c r="J16" s="5">
        <f t="shared" si="1"/>
        <v>0</v>
      </c>
      <c r="K16" s="5"/>
      <c r="L16" s="5"/>
      <c r="M16" s="5">
        <f t="shared" si="2"/>
        <v>0</v>
      </c>
    </row>
    <row r="17" spans="3:13">
      <c r="C17" s="5" t="s">
        <v>233</v>
      </c>
      <c r="D17" s="5"/>
      <c r="E17" s="5"/>
      <c r="F17" s="5">
        <f t="shared" si="0"/>
        <v>0</v>
      </c>
      <c r="G17" s="5" t="s">
        <v>229</v>
      </c>
      <c r="H17" s="5"/>
      <c r="I17" s="5"/>
      <c r="J17" s="5">
        <f t="shared" si="1"/>
        <v>0</v>
      </c>
      <c r="K17" s="5"/>
      <c r="L17" s="5"/>
      <c r="M17" s="5">
        <f t="shared" si="2"/>
        <v>0</v>
      </c>
    </row>
    <row r="18" spans="3:13">
      <c r="C18" s="5"/>
      <c r="D18" s="5"/>
      <c r="E18" s="5"/>
      <c r="F18" s="5">
        <f t="shared" si="0"/>
        <v>0</v>
      </c>
      <c r="G18" s="5" t="s">
        <v>230</v>
      </c>
      <c r="H18" s="5"/>
      <c r="I18" s="5"/>
      <c r="J18" s="5">
        <f t="shared" si="1"/>
        <v>0</v>
      </c>
      <c r="K18" s="5"/>
      <c r="L18" s="5"/>
      <c r="M18" s="5">
        <f t="shared" si="2"/>
        <v>0</v>
      </c>
    </row>
    <row r="19" spans="3:13">
      <c r="C19" s="5"/>
      <c r="D19" s="5"/>
      <c r="E19" s="5"/>
      <c r="F19" s="5">
        <f t="shared" si="0"/>
        <v>0</v>
      </c>
      <c r="G19" s="5"/>
      <c r="H19" s="5"/>
      <c r="I19" s="5"/>
      <c r="J19" s="5">
        <f t="shared" si="1"/>
        <v>0</v>
      </c>
      <c r="K19" s="5"/>
      <c r="L19" s="5"/>
      <c r="M19" s="5">
        <f t="shared" si="2"/>
        <v>0</v>
      </c>
    </row>
    <row r="20" spans="3:13">
      <c r="C20" s="5" t="s">
        <v>233</v>
      </c>
      <c r="D20" s="5"/>
      <c r="E20" s="5"/>
      <c r="F20" s="5">
        <f t="shared" si="0"/>
        <v>0</v>
      </c>
      <c r="G20" s="5" t="s">
        <v>229</v>
      </c>
      <c r="H20" s="5"/>
      <c r="I20" s="5"/>
      <c r="J20" s="5">
        <f t="shared" si="1"/>
        <v>0</v>
      </c>
      <c r="K20" s="5"/>
      <c r="L20" s="5"/>
      <c r="M20" s="5">
        <f t="shared" si="2"/>
        <v>0</v>
      </c>
    </row>
    <row r="21" spans="3:13">
      <c r="C21" s="5"/>
      <c r="D21" s="5"/>
      <c r="E21" s="5"/>
      <c r="F21" s="5">
        <f t="shared" si="0"/>
        <v>0</v>
      </c>
      <c r="G21" s="5" t="s">
        <v>230</v>
      </c>
      <c r="H21" s="5"/>
      <c r="I21" s="5"/>
      <c r="J21" s="5">
        <f t="shared" si="1"/>
        <v>0</v>
      </c>
      <c r="K21" s="5"/>
      <c r="L21" s="5"/>
      <c r="M21" s="5">
        <f t="shared" si="2"/>
        <v>0</v>
      </c>
    </row>
    <row r="22" spans="3:13">
      <c r="C22" s="5"/>
      <c r="D22" s="5"/>
      <c r="E22" s="5"/>
      <c r="F22" s="5">
        <f t="shared" si="0"/>
        <v>0</v>
      </c>
      <c r="G22" s="5"/>
      <c r="H22" s="5"/>
      <c r="I22" s="5"/>
      <c r="J22" s="5">
        <f t="shared" si="1"/>
        <v>0</v>
      </c>
      <c r="K22" s="5"/>
      <c r="L22" s="5"/>
      <c r="M22" s="5">
        <f t="shared" si="2"/>
        <v>0</v>
      </c>
    </row>
    <row r="23" spans="3:13">
      <c r="C23" s="5" t="s">
        <v>234</v>
      </c>
      <c r="D23" s="5"/>
      <c r="E23" s="5"/>
      <c r="F23" s="5">
        <f t="shared" si="0"/>
        <v>0</v>
      </c>
      <c r="G23" s="5" t="s">
        <v>235</v>
      </c>
      <c r="H23" s="5"/>
      <c r="I23" s="5"/>
      <c r="J23" s="5">
        <f t="shared" si="1"/>
        <v>0</v>
      </c>
      <c r="K23" s="5"/>
      <c r="L23" s="5"/>
      <c r="M23" s="5">
        <f t="shared" si="2"/>
        <v>0</v>
      </c>
    </row>
    <row r="24" spans="3:13">
      <c r="C24" s="5" t="s">
        <v>236</v>
      </c>
      <c r="D24" s="5"/>
      <c r="E24" s="5"/>
      <c r="F24" s="5">
        <f t="shared" si="0"/>
        <v>0</v>
      </c>
      <c r="G24" s="5" t="s">
        <v>235</v>
      </c>
      <c r="H24" s="5"/>
      <c r="I24" s="5"/>
      <c r="J24" s="5">
        <f t="shared" si="1"/>
        <v>0</v>
      </c>
      <c r="K24" s="5"/>
      <c r="L24" s="5"/>
      <c r="M24" s="5">
        <f t="shared" si="2"/>
        <v>0</v>
      </c>
    </row>
    <row r="25" spans="3:13">
      <c r="C25" s="5" t="s">
        <v>237</v>
      </c>
      <c r="D25" s="5"/>
      <c r="E25" s="5"/>
      <c r="F25" s="5">
        <f t="shared" si="0"/>
        <v>0</v>
      </c>
      <c r="G25" s="5" t="s">
        <v>235</v>
      </c>
      <c r="H25" s="5"/>
      <c r="I25" s="5"/>
      <c r="J25" s="5">
        <f t="shared" si="1"/>
        <v>0</v>
      </c>
      <c r="K25" s="5"/>
      <c r="L25" s="5"/>
      <c r="M25" s="5">
        <f t="shared" si="2"/>
        <v>0</v>
      </c>
    </row>
    <row r="26" spans="3:13">
      <c r="C26" s="5"/>
      <c r="D26" s="5"/>
      <c r="E26" s="5"/>
      <c r="F26" s="5">
        <f t="shared" si="0"/>
        <v>0</v>
      </c>
      <c r="G26" s="5"/>
      <c r="H26" s="5"/>
      <c r="I26" s="5"/>
      <c r="J26" s="5">
        <f t="shared" si="1"/>
        <v>0</v>
      </c>
      <c r="K26" s="5"/>
      <c r="L26" s="5"/>
      <c r="M26" s="5">
        <f t="shared" si="2"/>
        <v>0</v>
      </c>
    </row>
    <row r="27" spans="3:13">
      <c r="C27" s="5" t="s">
        <v>238</v>
      </c>
      <c r="D27" s="5"/>
      <c r="E27" s="5"/>
      <c r="F27" s="5">
        <f t="shared" si="0"/>
        <v>0</v>
      </c>
      <c r="G27" s="5"/>
      <c r="H27" s="5"/>
      <c r="I27" s="5"/>
      <c r="J27" s="5">
        <f t="shared" si="1"/>
        <v>0</v>
      </c>
      <c r="K27" s="5"/>
      <c r="L27" s="5"/>
      <c r="M27" s="5">
        <f t="shared" si="2"/>
        <v>0</v>
      </c>
    </row>
    <row r="28" spans="3:13">
      <c r="C28" s="5" t="s">
        <v>239</v>
      </c>
      <c r="D28" s="5"/>
      <c r="E28" s="5"/>
      <c r="F28" s="5">
        <f t="shared" si="0"/>
        <v>0</v>
      </c>
      <c r="G28" s="5"/>
      <c r="H28" s="5"/>
      <c r="I28" s="5"/>
      <c r="J28" s="5">
        <f t="shared" si="1"/>
        <v>0</v>
      </c>
      <c r="K28" s="5"/>
      <c r="L28" s="5"/>
      <c r="M28" s="5">
        <f t="shared" si="2"/>
        <v>0</v>
      </c>
    </row>
    <row r="29" spans="3:13">
      <c r="C29" s="5" t="s">
        <v>240</v>
      </c>
      <c r="D29" s="5"/>
      <c r="E29" s="5"/>
      <c r="F29" s="5">
        <f t="shared" si="0"/>
        <v>0</v>
      </c>
      <c r="G29" s="5"/>
      <c r="H29" s="5"/>
      <c r="I29" s="5"/>
      <c r="J29" s="5">
        <f t="shared" si="1"/>
        <v>0</v>
      </c>
      <c r="K29" s="5"/>
      <c r="L29" s="5"/>
      <c r="M29" s="5">
        <f t="shared" si="2"/>
        <v>0</v>
      </c>
    </row>
    <row r="30" spans="3:13">
      <c r="C30" s="5" t="s">
        <v>241</v>
      </c>
      <c r="D30" s="5"/>
      <c r="E30" s="5"/>
      <c r="F30" s="5">
        <f t="shared" si="0"/>
        <v>0</v>
      </c>
      <c r="G30" s="5"/>
      <c r="H30" s="5"/>
      <c r="I30" s="5"/>
      <c r="J30" s="5">
        <f t="shared" si="1"/>
        <v>0</v>
      </c>
      <c r="K30" s="5"/>
      <c r="L30" s="5"/>
      <c r="M30" s="5">
        <f t="shared" si="2"/>
        <v>0</v>
      </c>
    </row>
    <row r="31" spans="3:13">
      <c r="C31" s="5"/>
      <c r="D31" s="5"/>
      <c r="E31" s="5"/>
      <c r="F31" s="5">
        <f t="shared" si="0"/>
        <v>0</v>
      </c>
      <c r="G31" s="5"/>
      <c r="H31" s="5"/>
      <c r="I31" s="5"/>
      <c r="J31" s="5">
        <f t="shared" si="1"/>
        <v>0</v>
      </c>
      <c r="K31" s="5"/>
      <c r="L31" s="5"/>
      <c r="M31" s="5">
        <f t="shared" si="2"/>
        <v>0</v>
      </c>
    </row>
    <row r="32" spans="3:13">
      <c r="C32" s="5"/>
      <c r="D32" s="5"/>
      <c r="E32" s="5"/>
      <c r="F32" s="5">
        <f t="shared" si="0"/>
        <v>0</v>
      </c>
      <c r="G32" s="5"/>
      <c r="H32" s="5"/>
      <c r="I32" s="5"/>
      <c r="J32" s="5">
        <f t="shared" si="1"/>
        <v>0</v>
      </c>
      <c r="K32" s="5"/>
      <c r="L32" s="5"/>
      <c r="M32" s="5">
        <f t="shared" si="2"/>
        <v>0</v>
      </c>
    </row>
    <row r="33" spans="3:13">
      <c r="C33" s="5"/>
      <c r="D33" s="5"/>
      <c r="E33" s="5"/>
      <c r="F33" s="5">
        <f t="shared" si="0"/>
        <v>0</v>
      </c>
      <c r="G33" s="5"/>
      <c r="H33" s="5"/>
      <c r="I33" s="5"/>
      <c r="J33" s="5">
        <f t="shared" si="1"/>
        <v>0</v>
      </c>
      <c r="K33" s="5"/>
      <c r="L33" s="5"/>
      <c r="M33" s="5">
        <f t="shared" si="2"/>
        <v>0</v>
      </c>
    </row>
    <row r="34" spans="3:13">
      <c r="C34" s="5" t="s">
        <v>162</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ColWidth="9" defaultRowHeight="14.5"/>
  <sheetData>
    <row r="3" spans="2:13">
      <c r="C3" s="1" t="s">
        <v>219</v>
      </c>
      <c r="D3" s="188"/>
      <c r="E3" s="188"/>
    </row>
    <row r="4" spans="2:13">
      <c r="E4" s="2"/>
      <c r="F4" s="2"/>
      <c r="G4" s="2"/>
      <c r="H4" s="2"/>
      <c r="I4" s="2"/>
      <c r="J4" s="2"/>
    </row>
    <row r="5" spans="2:13">
      <c r="B5" s="1" t="s">
        <v>220</v>
      </c>
      <c r="C5" s="3" t="s">
        <v>221</v>
      </c>
      <c r="D5" s="189" t="s">
        <v>222</v>
      </c>
      <c r="E5" s="189"/>
      <c r="F5" s="189"/>
      <c r="G5" s="4"/>
      <c r="H5" s="189" t="s">
        <v>223</v>
      </c>
      <c r="I5" s="189"/>
      <c r="J5" s="189"/>
      <c r="K5" s="189" t="s">
        <v>224</v>
      </c>
      <c r="L5" s="189"/>
      <c r="M5" s="189"/>
    </row>
    <row r="6" spans="2:13">
      <c r="B6" s="1">
        <v>1</v>
      </c>
      <c r="C6" s="3"/>
      <c r="D6" s="3" t="s">
        <v>225</v>
      </c>
      <c r="E6" s="3" t="s">
        <v>226</v>
      </c>
      <c r="F6" s="3" t="s">
        <v>227</v>
      </c>
      <c r="G6" s="3"/>
      <c r="H6" s="3" t="s">
        <v>225</v>
      </c>
      <c r="I6" s="3" t="s">
        <v>226</v>
      </c>
      <c r="J6" s="3" t="s">
        <v>227</v>
      </c>
      <c r="K6" s="3" t="s">
        <v>225</v>
      </c>
      <c r="L6" s="3" t="s">
        <v>226</v>
      </c>
      <c r="M6" s="3" t="s">
        <v>227</v>
      </c>
    </row>
    <row r="7" spans="2:13">
      <c r="C7" s="5" t="s">
        <v>228</v>
      </c>
      <c r="D7" s="5"/>
      <c r="E7" s="5"/>
      <c r="F7" s="5">
        <f>D7*E7</f>
        <v>0</v>
      </c>
      <c r="G7" s="5" t="s">
        <v>229</v>
      </c>
      <c r="H7" s="5"/>
      <c r="I7" s="5"/>
      <c r="J7" s="5">
        <f>H7*I7</f>
        <v>0</v>
      </c>
      <c r="K7" s="5"/>
      <c r="L7" s="5"/>
      <c r="M7" s="5">
        <f>K7*L7</f>
        <v>0</v>
      </c>
    </row>
    <row r="8" spans="2:13">
      <c r="C8" s="5"/>
      <c r="D8" s="5"/>
      <c r="E8" s="5"/>
      <c r="F8" s="5">
        <f t="shared" ref="F8:F34" si="0">D8*E8</f>
        <v>0</v>
      </c>
      <c r="G8" s="5" t="s">
        <v>230</v>
      </c>
      <c r="H8" s="5"/>
      <c r="I8" s="5"/>
      <c r="J8" s="5">
        <f t="shared" ref="J8:J34" si="1">H8*I8</f>
        <v>0</v>
      </c>
      <c r="K8" s="5"/>
      <c r="L8" s="5"/>
      <c r="M8" s="5">
        <f t="shared" ref="M8:M34" si="2">K8*L8</f>
        <v>0</v>
      </c>
    </row>
    <row r="9" spans="2:13">
      <c r="C9" s="5"/>
      <c r="D9" s="5"/>
      <c r="E9" s="5"/>
      <c r="F9" s="5">
        <f t="shared" si="0"/>
        <v>0</v>
      </c>
      <c r="G9" s="5"/>
      <c r="H9" s="5"/>
      <c r="I9" s="5"/>
      <c r="J9" s="5">
        <f t="shared" si="1"/>
        <v>0</v>
      </c>
      <c r="K9" s="5"/>
      <c r="L9" s="5"/>
      <c r="M9" s="5">
        <f t="shared" si="2"/>
        <v>0</v>
      </c>
    </row>
    <row r="10" spans="2:13">
      <c r="C10" s="5" t="s">
        <v>231</v>
      </c>
      <c r="D10" s="5"/>
      <c r="E10" s="5"/>
      <c r="F10" s="5">
        <f t="shared" si="0"/>
        <v>0</v>
      </c>
      <c r="G10" s="5" t="s">
        <v>229</v>
      </c>
      <c r="H10" s="5"/>
      <c r="I10" s="5"/>
      <c r="J10" s="5">
        <f t="shared" si="1"/>
        <v>0</v>
      </c>
      <c r="K10" s="5"/>
      <c r="L10" s="5"/>
      <c r="M10" s="5">
        <f t="shared" si="2"/>
        <v>0</v>
      </c>
    </row>
    <row r="11" spans="2:13">
      <c r="C11" s="5"/>
      <c r="D11" s="5"/>
      <c r="E11" s="5"/>
      <c r="F11" s="5">
        <f t="shared" si="0"/>
        <v>0</v>
      </c>
      <c r="G11" s="5" t="s">
        <v>230</v>
      </c>
      <c r="H11" s="5"/>
      <c r="I11" s="5"/>
      <c r="J11" s="5">
        <f t="shared" si="1"/>
        <v>0</v>
      </c>
      <c r="K11" s="5"/>
      <c r="L11" s="5"/>
      <c r="M11" s="5">
        <f t="shared" si="2"/>
        <v>0</v>
      </c>
    </row>
    <row r="12" spans="2:13">
      <c r="C12" s="5"/>
      <c r="D12" s="5"/>
      <c r="E12" s="5"/>
      <c r="F12" s="5">
        <f t="shared" si="0"/>
        <v>0</v>
      </c>
      <c r="G12" s="5"/>
      <c r="H12" s="5"/>
      <c r="I12" s="5"/>
      <c r="J12" s="5">
        <f t="shared" si="1"/>
        <v>0</v>
      </c>
      <c r="K12" s="5"/>
      <c r="L12" s="5"/>
      <c r="M12" s="5">
        <f t="shared" si="2"/>
        <v>0</v>
      </c>
    </row>
    <row r="13" spans="2:13">
      <c r="C13" s="5"/>
      <c r="D13" s="5"/>
      <c r="E13" s="5"/>
      <c r="F13" s="5">
        <f t="shared" si="0"/>
        <v>0</v>
      </c>
      <c r="G13" s="5"/>
      <c r="H13" s="5"/>
      <c r="I13" s="5"/>
      <c r="J13" s="5">
        <f t="shared" si="1"/>
        <v>0</v>
      </c>
      <c r="K13" s="5"/>
      <c r="L13" s="5"/>
      <c r="M13" s="5">
        <f t="shared" si="2"/>
        <v>0</v>
      </c>
    </row>
    <row r="14" spans="2:13">
      <c r="C14" s="5" t="s">
        <v>232</v>
      </c>
      <c r="D14" s="5"/>
      <c r="E14" s="5"/>
      <c r="F14" s="5">
        <f t="shared" si="0"/>
        <v>0</v>
      </c>
      <c r="G14" s="5" t="s">
        <v>229</v>
      </c>
      <c r="H14" s="5"/>
      <c r="I14" s="5"/>
      <c r="J14" s="5">
        <f t="shared" si="1"/>
        <v>0</v>
      </c>
      <c r="K14" s="5"/>
      <c r="L14" s="5"/>
      <c r="M14" s="5">
        <f t="shared" si="2"/>
        <v>0</v>
      </c>
    </row>
    <row r="15" spans="2:13">
      <c r="C15" s="5"/>
      <c r="D15" s="5"/>
      <c r="E15" s="5"/>
      <c r="F15" s="5">
        <f t="shared" si="0"/>
        <v>0</v>
      </c>
      <c r="G15" s="5" t="s">
        <v>230</v>
      </c>
      <c r="H15" s="5"/>
      <c r="I15" s="5"/>
      <c r="J15" s="5">
        <f t="shared" si="1"/>
        <v>0</v>
      </c>
      <c r="K15" s="5"/>
      <c r="L15" s="5"/>
      <c r="M15" s="5">
        <f t="shared" si="2"/>
        <v>0</v>
      </c>
    </row>
    <row r="16" spans="2:13">
      <c r="C16" s="5"/>
      <c r="D16" s="5"/>
      <c r="E16" s="5"/>
      <c r="F16" s="5">
        <f t="shared" si="0"/>
        <v>0</v>
      </c>
      <c r="G16" s="5"/>
      <c r="H16" s="5"/>
      <c r="I16" s="5"/>
      <c r="J16" s="5">
        <f t="shared" si="1"/>
        <v>0</v>
      </c>
      <c r="K16" s="5"/>
      <c r="L16" s="5"/>
      <c r="M16" s="5">
        <f t="shared" si="2"/>
        <v>0</v>
      </c>
    </row>
    <row r="17" spans="3:13">
      <c r="C17" s="5"/>
      <c r="D17" s="5"/>
      <c r="E17" s="5"/>
      <c r="F17" s="5">
        <f t="shared" si="0"/>
        <v>0</v>
      </c>
      <c r="G17" s="5"/>
      <c r="H17" s="5"/>
      <c r="I17" s="5"/>
      <c r="J17" s="5">
        <f t="shared" si="1"/>
        <v>0</v>
      </c>
      <c r="K17" s="5"/>
      <c r="L17" s="5"/>
      <c r="M17" s="5">
        <f t="shared" si="2"/>
        <v>0</v>
      </c>
    </row>
    <row r="18" spans="3:13">
      <c r="C18" s="5" t="s">
        <v>233</v>
      </c>
      <c r="D18" s="5"/>
      <c r="E18" s="5"/>
      <c r="F18" s="5">
        <f t="shared" si="0"/>
        <v>0</v>
      </c>
      <c r="G18" s="5" t="s">
        <v>229</v>
      </c>
      <c r="H18" s="5"/>
      <c r="I18" s="5"/>
      <c r="J18" s="5">
        <f t="shared" si="1"/>
        <v>0</v>
      </c>
      <c r="K18" s="5"/>
      <c r="L18" s="5"/>
      <c r="M18" s="5">
        <f t="shared" si="2"/>
        <v>0</v>
      </c>
    </row>
    <row r="19" spans="3:13">
      <c r="C19" s="5"/>
      <c r="D19" s="5"/>
      <c r="E19" s="5"/>
      <c r="F19" s="5">
        <f t="shared" si="0"/>
        <v>0</v>
      </c>
      <c r="G19" s="5" t="s">
        <v>230</v>
      </c>
      <c r="H19" s="5"/>
      <c r="I19" s="5"/>
      <c r="J19" s="5">
        <f t="shared" si="1"/>
        <v>0</v>
      </c>
      <c r="K19" s="5"/>
      <c r="L19" s="5"/>
      <c r="M19" s="5">
        <f t="shared" si="2"/>
        <v>0</v>
      </c>
    </row>
    <row r="20" spans="3:13">
      <c r="C20" s="5"/>
      <c r="D20" s="5"/>
      <c r="E20" s="5"/>
      <c r="F20" s="5">
        <f t="shared" si="0"/>
        <v>0</v>
      </c>
      <c r="G20" s="5"/>
      <c r="H20" s="5"/>
      <c r="I20" s="5"/>
      <c r="J20" s="5">
        <f t="shared" si="1"/>
        <v>0</v>
      </c>
      <c r="K20" s="5"/>
      <c r="L20" s="5"/>
      <c r="M20" s="5">
        <f t="shared" si="2"/>
        <v>0</v>
      </c>
    </row>
    <row r="21" spans="3:13">
      <c r="C21" s="5" t="s">
        <v>233</v>
      </c>
      <c r="D21" s="5"/>
      <c r="E21" s="5"/>
      <c r="F21" s="5">
        <f t="shared" si="0"/>
        <v>0</v>
      </c>
      <c r="G21" s="5" t="s">
        <v>229</v>
      </c>
      <c r="H21" s="5"/>
      <c r="I21" s="5"/>
      <c r="J21" s="5">
        <f t="shared" si="1"/>
        <v>0</v>
      </c>
      <c r="K21" s="5"/>
      <c r="L21" s="5"/>
      <c r="M21" s="5">
        <f t="shared" si="2"/>
        <v>0</v>
      </c>
    </row>
    <row r="22" spans="3:13">
      <c r="C22" s="5"/>
      <c r="D22" s="5"/>
      <c r="E22" s="5"/>
      <c r="F22" s="5">
        <f t="shared" si="0"/>
        <v>0</v>
      </c>
      <c r="G22" s="5" t="s">
        <v>230</v>
      </c>
      <c r="H22" s="5"/>
      <c r="I22" s="5"/>
      <c r="J22" s="5">
        <f t="shared" si="1"/>
        <v>0</v>
      </c>
      <c r="K22" s="5"/>
      <c r="L22" s="5"/>
      <c r="M22" s="5">
        <f t="shared" si="2"/>
        <v>0</v>
      </c>
    </row>
    <row r="23" spans="3:13">
      <c r="C23" s="5"/>
      <c r="D23" s="5"/>
      <c r="E23" s="5"/>
      <c r="F23" s="5">
        <f t="shared" si="0"/>
        <v>0</v>
      </c>
      <c r="G23" s="5"/>
      <c r="H23" s="5"/>
      <c r="I23" s="5"/>
      <c r="J23" s="5">
        <f t="shared" si="1"/>
        <v>0</v>
      </c>
      <c r="K23" s="5"/>
      <c r="L23" s="5"/>
      <c r="M23" s="5">
        <f t="shared" si="2"/>
        <v>0</v>
      </c>
    </row>
    <row r="24" spans="3:13">
      <c r="C24" s="5" t="s">
        <v>234</v>
      </c>
      <c r="D24" s="5"/>
      <c r="E24" s="5"/>
      <c r="F24" s="5">
        <f t="shared" si="0"/>
        <v>0</v>
      </c>
      <c r="G24" s="5" t="s">
        <v>235</v>
      </c>
      <c r="H24" s="5"/>
      <c r="I24" s="5"/>
      <c r="J24" s="5">
        <f t="shared" si="1"/>
        <v>0</v>
      </c>
      <c r="K24" s="5"/>
      <c r="L24" s="5"/>
      <c r="M24" s="5">
        <f t="shared" si="2"/>
        <v>0</v>
      </c>
    </row>
    <row r="25" spans="3:13">
      <c r="C25" s="5" t="s">
        <v>236</v>
      </c>
      <c r="D25" s="5"/>
      <c r="E25" s="5"/>
      <c r="F25" s="5">
        <f t="shared" si="0"/>
        <v>0</v>
      </c>
      <c r="G25" s="5" t="s">
        <v>235</v>
      </c>
      <c r="H25" s="5"/>
      <c r="I25" s="5"/>
      <c r="J25" s="5">
        <f t="shared" si="1"/>
        <v>0</v>
      </c>
      <c r="K25" s="5"/>
      <c r="L25" s="5"/>
      <c r="M25" s="5">
        <f t="shared" si="2"/>
        <v>0</v>
      </c>
    </row>
    <row r="26" spans="3:13">
      <c r="C26" s="5" t="s">
        <v>237</v>
      </c>
      <c r="D26" s="5"/>
      <c r="E26" s="5"/>
      <c r="F26" s="5">
        <f t="shared" si="0"/>
        <v>0</v>
      </c>
      <c r="G26" s="5" t="s">
        <v>235</v>
      </c>
      <c r="H26" s="5"/>
      <c r="I26" s="5"/>
      <c r="J26" s="5">
        <f t="shared" si="1"/>
        <v>0</v>
      </c>
      <c r="K26" s="5"/>
      <c r="L26" s="5"/>
      <c r="M26" s="5">
        <f t="shared" si="2"/>
        <v>0</v>
      </c>
    </row>
    <row r="27" spans="3:13">
      <c r="C27" s="5"/>
      <c r="D27" s="5"/>
      <c r="E27" s="5"/>
      <c r="F27" s="5">
        <f t="shared" si="0"/>
        <v>0</v>
      </c>
      <c r="G27" s="5"/>
      <c r="H27" s="5"/>
      <c r="I27" s="5"/>
      <c r="J27" s="5">
        <f t="shared" si="1"/>
        <v>0</v>
      </c>
      <c r="K27" s="5"/>
      <c r="L27" s="5"/>
      <c r="M27" s="5">
        <f t="shared" si="2"/>
        <v>0</v>
      </c>
    </row>
    <row r="28" spans="3:13">
      <c r="C28" s="5" t="s">
        <v>238</v>
      </c>
      <c r="D28" s="5"/>
      <c r="E28" s="5"/>
      <c r="F28" s="5">
        <f t="shared" si="0"/>
        <v>0</v>
      </c>
      <c r="G28" s="5"/>
      <c r="H28" s="5"/>
      <c r="I28" s="5"/>
      <c r="J28" s="5">
        <f t="shared" si="1"/>
        <v>0</v>
      </c>
      <c r="K28" s="5"/>
      <c r="L28" s="5"/>
      <c r="M28" s="5">
        <f t="shared" si="2"/>
        <v>0</v>
      </c>
    </row>
    <row r="29" spans="3:13">
      <c r="C29" s="5" t="s">
        <v>239</v>
      </c>
      <c r="D29" s="5"/>
      <c r="E29" s="5"/>
      <c r="F29" s="5">
        <f t="shared" si="0"/>
        <v>0</v>
      </c>
      <c r="G29" s="5"/>
      <c r="H29" s="5"/>
      <c r="I29" s="5"/>
      <c r="J29" s="5">
        <f t="shared" si="1"/>
        <v>0</v>
      </c>
      <c r="K29" s="5"/>
      <c r="L29" s="5"/>
      <c r="M29" s="5">
        <f t="shared" si="2"/>
        <v>0</v>
      </c>
    </row>
    <row r="30" spans="3:13">
      <c r="C30" s="5" t="s">
        <v>240</v>
      </c>
      <c r="D30" s="5"/>
      <c r="E30" s="5"/>
      <c r="F30" s="5">
        <f t="shared" si="0"/>
        <v>0</v>
      </c>
      <c r="G30" s="5"/>
      <c r="H30" s="5"/>
      <c r="I30" s="5"/>
      <c r="J30" s="5">
        <f t="shared" si="1"/>
        <v>0</v>
      </c>
      <c r="K30" s="5"/>
      <c r="L30" s="5"/>
      <c r="M30" s="5">
        <f t="shared" si="2"/>
        <v>0</v>
      </c>
    </row>
    <row r="31" spans="3:13">
      <c r="C31" s="5" t="s">
        <v>241</v>
      </c>
      <c r="D31" s="5"/>
      <c r="E31" s="5"/>
      <c r="F31" s="5">
        <f t="shared" si="0"/>
        <v>0</v>
      </c>
      <c r="G31" s="5"/>
      <c r="H31" s="5"/>
      <c r="I31" s="5"/>
      <c r="J31" s="5">
        <f t="shared" si="1"/>
        <v>0</v>
      </c>
      <c r="K31" s="5"/>
      <c r="L31" s="5"/>
      <c r="M31" s="5">
        <f t="shared" si="2"/>
        <v>0</v>
      </c>
    </row>
    <row r="32" spans="3:13">
      <c r="C32" s="5"/>
      <c r="D32" s="5"/>
      <c r="E32" s="5"/>
      <c r="F32" s="5">
        <f t="shared" si="0"/>
        <v>0</v>
      </c>
      <c r="G32" s="5"/>
      <c r="H32" s="5"/>
      <c r="I32" s="5"/>
      <c r="J32" s="5">
        <f t="shared" si="1"/>
        <v>0</v>
      </c>
      <c r="K32" s="5"/>
      <c r="L32" s="5"/>
      <c r="M32" s="5">
        <f t="shared" si="2"/>
        <v>0</v>
      </c>
    </row>
    <row r="33" spans="3:13">
      <c r="C33" s="5"/>
      <c r="D33" s="5"/>
      <c r="E33" s="5"/>
      <c r="F33" s="5">
        <f t="shared" si="0"/>
        <v>0</v>
      </c>
      <c r="G33" s="5"/>
      <c r="H33" s="5"/>
      <c r="I33" s="5"/>
      <c r="J33" s="5">
        <f t="shared" si="1"/>
        <v>0</v>
      </c>
      <c r="K33" s="5"/>
      <c r="L33" s="5"/>
      <c r="M33" s="5">
        <f t="shared" si="2"/>
        <v>0</v>
      </c>
    </row>
    <row r="34" spans="3:13">
      <c r="C34" s="5"/>
      <c r="D34" s="5"/>
      <c r="E34" s="5"/>
      <c r="F34" s="5">
        <f t="shared" si="0"/>
        <v>0</v>
      </c>
      <c r="G34" s="5"/>
      <c r="H34" s="5"/>
      <c r="I34" s="5"/>
      <c r="J34" s="5">
        <f t="shared" si="1"/>
        <v>0</v>
      </c>
      <c r="K34" s="5"/>
      <c r="L34" s="5"/>
      <c r="M34" s="5">
        <f t="shared" si="2"/>
        <v>0</v>
      </c>
    </row>
    <row r="35" spans="3:13">
      <c r="C35" s="5" t="s">
        <v>162</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ColWidth="9" defaultRowHeight="14.5"/>
  <sheetData>
    <row r="3" spans="3:14">
      <c r="D3" s="1" t="s">
        <v>219</v>
      </c>
      <c r="E3" s="188"/>
      <c r="F3" s="188"/>
    </row>
    <row r="4" spans="3:14">
      <c r="F4" s="2"/>
      <c r="G4" s="2"/>
      <c r="H4" s="2"/>
      <c r="I4" s="2"/>
      <c r="J4" s="2"/>
      <c r="K4" s="2"/>
    </row>
    <row r="5" spans="3:14">
      <c r="C5" s="1" t="s">
        <v>220</v>
      </c>
      <c r="D5" s="3" t="s">
        <v>221</v>
      </c>
      <c r="E5" s="189" t="s">
        <v>222</v>
      </c>
      <c r="F5" s="189"/>
      <c r="G5" s="189"/>
      <c r="H5" s="4"/>
      <c r="I5" s="189" t="s">
        <v>223</v>
      </c>
      <c r="J5" s="189"/>
      <c r="K5" s="189"/>
      <c r="L5" s="189" t="s">
        <v>224</v>
      </c>
      <c r="M5" s="189"/>
      <c r="N5" s="189"/>
    </row>
    <row r="6" spans="3:14">
      <c r="C6" s="1">
        <v>1</v>
      </c>
      <c r="D6" s="3"/>
      <c r="E6" s="3" t="s">
        <v>225</v>
      </c>
      <c r="F6" s="3" t="s">
        <v>226</v>
      </c>
      <c r="G6" s="3" t="s">
        <v>227</v>
      </c>
      <c r="H6" s="3"/>
      <c r="I6" s="3" t="s">
        <v>225</v>
      </c>
      <c r="J6" s="3" t="s">
        <v>226</v>
      </c>
      <c r="K6" s="3" t="s">
        <v>227</v>
      </c>
      <c r="L6" s="3" t="s">
        <v>225</v>
      </c>
      <c r="M6" s="3" t="s">
        <v>226</v>
      </c>
      <c r="N6" s="3" t="s">
        <v>227</v>
      </c>
    </row>
    <row r="7" spans="3:14">
      <c r="D7" s="5" t="s">
        <v>228</v>
      </c>
      <c r="E7" s="5"/>
      <c r="F7" s="5"/>
      <c r="G7" s="5">
        <f>E7*F7</f>
        <v>0</v>
      </c>
      <c r="H7" s="5" t="s">
        <v>229</v>
      </c>
      <c r="I7" s="5"/>
      <c r="J7" s="5"/>
      <c r="K7" s="5">
        <f>I7*J7</f>
        <v>0</v>
      </c>
      <c r="L7" s="5"/>
      <c r="M7" s="5"/>
      <c r="N7" s="5">
        <f>L7*M7</f>
        <v>0</v>
      </c>
    </row>
    <row r="8" spans="3:14">
      <c r="D8" s="5"/>
      <c r="E8" s="5"/>
      <c r="F8" s="5"/>
      <c r="G8" s="5">
        <f t="shared" ref="G8:G34" si="0">E8*F8</f>
        <v>0</v>
      </c>
      <c r="H8" s="5" t="s">
        <v>230</v>
      </c>
      <c r="I8" s="5"/>
      <c r="J8" s="5"/>
      <c r="K8" s="5">
        <f t="shared" ref="K8:K34" si="1">I8*J8</f>
        <v>0</v>
      </c>
      <c r="L8" s="5"/>
      <c r="M8" s="5"/>
      <c r="N8" s="5">
        <f t="shared" ref="N8:N34" si="2">L8*M8</f>
        <v>0</v>
      </c>
    </row>
    <row r="9" spans="3:14">
      <c r="D9" s="5"/>
      <c r="E9" s="5"/>
      <c r="F9" s="5"/>
      <c r="G9" s="5">
        <f t="shared" si="0"/>
        <v>0</v>
      </c>
      <c r="H9" s="5"/>
      <c r="I9" s="5"/>
      <c r="J9" s="5"/>
      <c r="K9" s="5">
        <f t="shared" si="1"/>
        <v>0</v>
      </c>
      <c r="L9" s="5"/>
      <c r="M9" s="5"/>
      <c r="N9" s="5">
        <f t="shared" si="2"/>
        <v>0</v>
      </c>
    </row>
    <row r="10" spans="3:14">
      <c r="D10" s="5" t="s">
        <v>231</v>
      </c>
      <c r="E10" s="5"/>
      <c r="F10" s="5"/>
      <c r="G10" s="5">
        <f t="shared" si="0"/>
        <v>0</v>
      </c>
      <c r="H10" s="5" t="s">
        <v>229</v>
      </c>
      <c r="I10" s="5"/>
      <c r="J10" s="5"/>
      <c r="K10" s="5">
        <f t="shared" si="1"/>
        <v>0</v>
      </c>
      <c r="L10" s="5"/>
      <c r="M10" s="5"/>
      <c r="N10" s="5">
        <f t="shared" si="2"/>
        <v>0</v>
      </c>
    </row>
    <row r="11" spans="3:14">
      <c r="D11" s="5"/>
      <c r="E11" s="5"/>
      <c r="F11" s="5"/>
      <c r="G11" s="5">
        <f t="shared" si="0"/>
        <v>0</v>
      </c>
      <c r="H11" s="5" t="s">
        <v>230</v>
      </c>
      <c r="I11" s="5"/>
      <c r="J11" s="5"/>
      <c r="K11" s="5">
        <f t="shared" si="1"/>
        <v>0</v>
      </c>
      <c r="L11" s="5"/>
      <c r="M11" s="5"/>
      <c r="N11" s="5">
        <f t="shared" si="2"/>
        <v>0</v>
      </c>
    </row>
    <row r="12" spans="3:14">
      <c r="D12" s="5"/>
      <c r="E12" s="5"/>
      <c r="F12" s="5"/>
      <c r="G12" s="5">
        <f t="shared" si="0"/>
        <v>0</v>
      </c>
      <c r="H12" s="5"/>
      <c r="I12" s="5"/>
      <c r="J12" s="5"/>
      <c r="K12" s="5">
        <f t="shared" si="1"/>
        <v>0</v>
      </c>
      <c r="L12" s="5"/>
      <c r="M12" s="5"/>
      <c r="N12" s="5">
        <f t="shared" si="2"/>
        <v>0</v>
      </c>
    </row>
    <row r="13" spans="3:14">
      <c r="D13" s="5"/>
      <c r="E13" s="5"/>
      <c r="F13" s="5"/>
      <c r="G13" s="5">
        <f t="shared" si="0"/>
        <v>0</v>
      </c>
      <c r="H13" s="5"/>
      <c r="I13" s="5"/>
      <c r="J13" s="5"/>
      <c r="K13" s="5">
        <f t="shared" si="1"/>
        <v>0</v>
      </c>
      <c r="L13" s="5"/>
      <c r="M13" s="5"/>
      <c r="N13" s="5">
        <f t="shared" si="2"/>
        <v>0</v>
      </c>
    </row>
    <row r="14" spans="3:14">
      <c r="D14" s="5" t="s">
        <v>232</v>
      </c>
      <c r="E14" s="5"/>
      <c r="F14" s="5"/>
      <c r="G14" s="5">
        <f t="shared" si="0"/>
        <v>0</v>
      </c>
      <c r="H14" s="5" t="s">
        <v>229</v>
      </c>
      <c r="I14" s="5"/>
      <c r="J14" s="5"/>
      <c r="K14" s="5">
        <f t="shared" si="1"/>
        <v>0</v>
      </c>
      <c r="L14" s="5"/>
      <c r="M14" s="5"/>
      <c r="N14" s="5">
        <f t="shared" si="2"/>
        <v>0</v>
      </c>
    </row>
    <row r="15" spans="3:14">
      <c r="D15" s="5"/>
      <c r="E15" s="5"/>
      <c r="F15" s="5"/>
      <c r="G15" s="5">
        <f t="shared" si="0"/>
        <v>0</v>
      </c>
      <c r="H15" s="5" t="s">
        <v>230</v>
      </c>
      <c r="I15" s="5"/>
      <c r="J15" s="5"/>
      <c r="K15" s="5">
        <f t="shared" si="1"/>
        <v>0</v>
      </c>
      <c r="L15" s="5"/>
      <c r="M15" s="5"/>
      <c r="N15" s="5">
        <f t="shared" si="2"/>
        <v>0</v>
      </c>
    </row>
    <row r="16" spans="3:14">
      <c r="D16" s="5"/>
      <c r="E16" s="5"/>
      <c r="F16" s="5"/>
      <c r="G16" s="5">
        <f t="shared" si="0"/>
        <v>0</v>
      </c>
      <c r="H16" s="5"/>
      <c r="I16" s="5"/>
      <c r="J16" s="5"/>
      <c r="K16" s="5">
        <f t="shared" si="1"/>
        <v>0</v>
      </c>
      <c r="L16" s="5"/>
      <c r="M16" s="5"/>
      <c r="N16" s="5">
        <f t="shared" si="2"/>
        <v>0</v>
      </c>
    </row>
    <row r="17" spans="4:14">
      <c r="D17" s="5"/>
      <c r="E17" s="5"/>
      <c r="F17" s="5"/>
      <c r="G17" s="5">
        <f t="shared" si="0"/>
        <v>0</v>
      </c>
      <c r="H17" s="5"/>
      <c r="I17" s="5"/>
      <c r="J17" s="5"/>
      <c r="K17" s="5">
        <f t="shared" si="1"/>
        <v>0</v>
      </c>
      <c r="L17" s="5"/>
      <c r="M17" s="5"/>
      <c r="N17" s="5">
        <f t="shared" si="2"/>
        <v>0</v>
      </c>
    </row>
    <row r="18" spans="4:14">
      <c r="D18" s="5" t="s">
        <v>233</v>
      </c>
      <c r="E18" s="5"/>
      <c r="F18" s="5"/>
      <c r="G18" s="5">
        <f t="shared" si="0"/>
        <v>0</v>
      </c>
      <c r="H18" s="5" t="s">
        <v>229</v>
      </c>
      <c r="I18" s="5"/>
      <c r="J18" s="5"/>
      <c r="K18" s="5">
        <f t="shared" si="1"/>
        <v>0</v>
      </c>
      <c r="L18" s="5"/>
      <c r="M18" s="5"/>
      <c r="N18" s="5">
        <f t="shared" si="2"/>
        <v>0</v>
      </c>
    </row>
    <row r="19" spans="4:14">
      <c r="D19" s="5"/>
      <c r="E19" s="5"/>
      <c r="F19" s="5"/>
      <c r="G19" s="5">
        <f t="shared" si="0"/>
        <v>0</v>
      </c>
      <c r="H19" s="5" t="s">
        <v>230</v>
      </c>
      <c r="I19" s="5"/>
      <c r="J19" s="5"/>
      <c r="K19" s="5">
        <f t="shared" si="1"/>
        <v>0</v>
      </c>
      <c r="L19" s="5"/>
      <c r="M19" s="5"/>
      <c r="N19" s="5">
        <f t="shared" si="2"/>
        <v>0</v>
      </c>
    </row>
    <row r="20" spans="4:14">
      <c r="D20" s="5"/>
      <c r="E20" s="5"/>
      <c r="F20" s="5"/>
      <c r="G20" s="5">
        <f t="shared" si="0"/>
        <v>0</v>
      </c>
      <c r="H20" s="5"/>
      <c r="I20" s="5"/>
      <c r="J20" s="5"/>
      <c r="K20" s="5">
        <f t="shared" si="1"/>
        <v>0</v>
      </c>
      <c r="L20" s="5"/>
      <c r="M20" s="5"/>
      <c r="N20" s="5">
        <f t="shared" si="2"/>
        <v>0</v>
      </c>
    </row>
    <row r="21" spans="4:14">
      <c r="D21" s="5" t="s">
        <v>233</v>
      </c>
      <c r="E21" s="5"/>
      <c r="F21" s="5"/>
      <c r="G21" s="5">
        <f t="shared" si="0"/>
        <v>0</v>
      </c>
      <c r="H21" s="5" t="s">
        <v>229</v>
      </c>
      <c r="I21" s="5"/>
      <c r="J21" s="5"/>
      <c r="K21" s="5">
        <f t="shared" si="1"/>
        <v>0</v>
      </c>
      <c r="L21" s="5"/>
      <c r="M21" s="5"/>
      <c r="N21" s="5">
        <f t="shared" si="2"/>
        <v>0</v>
      </c>
    </row>
    <row r="22" spans="4:14">
      <c r="D22" s="5"/>
      <c r="E22" s="5"/>
      <c r="F22" s="5"/>
      <c r="G22" s="5">
        <f t="shared" si="0"/>
        <v>0</v>
      </c>
      <c r="H22" s="5" t="s">
        <v>230</v>
      </c>
      <c r="I22" s="5"/>
      <c r="J22" s="5"/>
      <c r="K22" s="5">
        <f t="shared" si="1"/>
        <v>0</v>
      </c>
      <c r="L22" s="5"/>
      <c r="M22" s="5"/>
      <c r="N22" s="5">
        <f t="shared" si="2"/>
        <v>0</v>
      </c>
    </row>
    <row r="23" spans="4:14">
      <c r="D23" s="5"/>
      <c r="E23" s="5"/>
      <c r="F23" s="5"/>
      <c r="G23" s="5">
        <f t="shared" si="0"/>
        <v>0</v>
      </c>
      <c r="H23" s="5"/>
      <c r="I23" s="5"/>
      <c r="J23" s="5"/>
      <c r="K23" s="5">
        <f t="shared" si="1"/>
        <v>0</v>
      </c>
      <c r="L23" s="5"/>
      <c r="M23" s="5"/>
      <c r="N23" s="5">
        <f t="shared" si="2"/>
        <v>0</v>
      </c>
    </row>
    <row r="24" spans="4:14">
      <c r="D24" s="5" t="s">
        <v>234</v>
      </c>
      <c r="E24" s="5"/>
      <c r="F24" s="5"/>
      <c r="G24" s="5">
        <f t="shared" si="0"/>
        <v>0</v>
      </c>
      <c r="H24" s="5" t="s">
        <v>235</v>
      </c>
      <c r="I24" s="5"/>
      <c r="J24" s="5"/>
      <c r="K24" s="5">
        <f t="shared" si="1"/>
        <v>0</v>
      </c>
      <c r="L24" s="5"/>
      <c r="M24" s="5"/>
      <c r="N24" s="5">
        <f t="shared" si="2"/>
        <v>0</v>
      </c>
    </row>
    <row r="25" spans="4:14">
      <c r="D25" s="5" t="s">
        <v>236</v>
      </c>
      <c r="E25" s="5"/>
      <c r="F25" s="5"/>
      <c r="G25" s="5">
        <f t="shared" si="0"/>
        <v>0</v>
      </c>
      <c r="H25" s="5" t="s">
        <v>235</v>
      </c>
      <c r="I25" s="5"/>
      <c r="J25" s="5"/>
      <c r="K25" s="5">
        <f t="shared" si="1"/>
        <v>0</v>
      </c>
      <c r="L25" s="5"/>
      <c r="M25" s="5"/>
      <c r="N25" s="5">
        <f t="shared" si="2"/>
        <v>0</v>
      </c>
    </row>
    <row r="26" spans="4:14">
      <c r="D26" s="5" t="s">
        <v>237</v>
      </c>
      <c r="E26" s="5"/>
      <c r="F26" s="5"/>
      <c r="G26" s="5">
        <f t="shared" si="0"/>
        <v>0</v>
      </c>
      <c r="H26" s="5" t="s">
        <v>235</v>
      </c>
      <c r="I26" s="5"/>
      <c r="J26" s="5"/>
      <c r="K26" s="5">
        <f t="shared" si="1"/>
        <v>0</v>
      </c>
      <c r="L26" s="5"/>
      <c r="M26" s="5"/>
      <c r="N26" s="5">
        <f t="shared" si="2"/>
        <v>0</v>
      </c>
    </row>
    <row r="27" spans="4:14">
      <c r="D27" s="5"/>
      <c r="E27" s="5"/>
      <c r="F27" s="5"/>
      <c r="G27" s="5">
        <f t="shared" si="0"/>
        <v>0</v>
      </c>
      <c r="H27" s="5"/>
      <c r="I27" s="5"/>
      <c r="J27" s="5"/>
      <c r="K27" s="5">
        <f t="shared" si="1"/>
        <v>0</v>
      </c>
      <c r="L27" s="5"/>
      <c r="M27" s="5"/>
      <c r="N27" s="5">
        <f t="shared" si="2"/>
        <v>0</v>
      </c>
    </row>
    <row r="28" spans="4:14">
      <c r="D28" s="5" t="s">
        <v>238</v>
      </c>
      <c r="E28" s="5"/>
      <c r="F28" s="5"/>
      <c r="G28" s="5">
        <f t="shared" si="0"/>
        <v>0</v>
      </c>
      <c r="H28" s="5"/>
      <c r="I28" s="5"/>
      <c r="J28" s="5"/>
      <c r="K28" s="5">
        <f t="shared" si="1"/>
        <v>0</v>
      </c>
      <c r="L28" s="5"/>
      <c r="M28" s="5"/>
      <c r="N28" s="5">
        <f t="shared" si="2"/>
        <v>0</v>
      </c>
    </row>
    <row r="29" spans="4:14">
      <c r="D29" s="5" t="s">
        <v>239</v>
      </c>
      <c r="E29" s="5"/>
      <c r="F29" s="5"/>
      <c r="G29" s="5">
        <f t="shared" si="0"/>
        <v>0</v>
      </c>
      <c r="H29" s="5"/>
      <c r="I29" s="5"/>
      <c r="J29" s="5"/>
      <c r="K29" s="5">
        <f t="shared" si="1"/>
        <v>0</v>
      </c>
      <c r="L29" s="5"/>
      <c r="M29" s="5"/>
      <c r="N29" s="5">
        <f t="shared" si="2"/>
        <v>0</v>
      </c>
    </row>
    <row r="30" spans="4:14">
      <c r="D30" s="5" t="s">
        <v>240</v>
      </c>
      <c r="E30" s="5"/>
      <c r="F30" s="5"/>
      <c r="G30" s="5">
        <f t="shared" si="0"/>
        <v>0</v>
      </c>
      <c r="H30" s="5"/>
      <c r="I30" s="5"/>
      <c r="J30" s="5"/>
      <c r="K30" s="5">
        <f t="shared" si="1"/>
        <v>0</v>
      </c>
      <c r="L30" s="5"/>
      <c r="M30" s="5"/>
      <c r="N30" s="5">
        <f t="shared" si="2"/>
        <v>0</v>
      </c>
    </row>
    <row r="31" spans="4:14">
      <c r="D31" s="5" t="s">
        <v>241</v>
      </c>
      <c r="E31" s="5"/>
      <c r="F31" s="5"/>
      <c r="G31" s="5">
        <f t="shared" si="0"/>
        <v>0</v>
      </c>
      <c r="H31" s="5"/>
      <c r="I31" s="5"/>
      <c r="J31" s="5"/>
      <c r="K31" s="5">
        <f t="shared" si="1"/>
        <v>0</v>
      </c>
      <c r="L31" s="5"/>
      <c r="M31" s="5"/>
      <c r="N31" s="5">
        <f t="shared" si="2"/>
        <v>0</v>
      </c>
    </row>
    <row r="32" spans="4:14">
      <c r="D32" s="5"/>
      <c r="E32" s="5"/>
      <c r="F32" s="5"/>
      <c r="G32" s="5">
        <f t="shared" si="0"/>
        <v>0</v>
      </c>
      <c r="H32" s="5"/>
      <c r="I32" s="5"/>
      <c r="J32" s="5"/>
      <c r="K32" s="5">
        <f t="shared" si="1"/>
        <v>0</v>
      </c>
      <c r="L32" s="5"/>
      <c r="M32" s="5"/>
      <c r="N32" s="5">
        <f t="shared" si="2"/>
        <v>0</v>
      </c>
    </row>
    <row r="33" spans="4:14">
      <c r="D33" s="5"/>
      <c r="E33" s="5"/>
      <c r="F33" s="5"/>
      <c r="G33" s="5">
        <f t="shared" si="0"/>
        <v>0</v>
      </c>
      <c r="H33" s="5"/>
      <c r="I33" s="5"/>
      <c r="J33" s="5"/>
      <c r="K33" s="5">
        <f t="shared" si="1"/>
        <v>0</v>
      </c>
      <c r="L33" s="5"/>
      <c r="M33" s="5"/>
      <c r="N33" s="5">
        <f t="shared" si="2"/>
        <v>0</v>
      </c>
    </row>
    <row r="34" spans="4:14">
      <c r="D34" s="5"/>
      <c r="E34" s="5"/>
      <c r="F34" s="5"/>
      <c r="G34" s="5">
        <f t="shared" si="0"/>
        <v>0</v>
      </c>
      <c r="H34" s="5"/>
      <c r="I34" s="5"/>
      <c r="J34" s="5"/>
      <c r="K34" s="5">
        <f t="shared" si="1"/>
        <v>0</v>
      </c>
      <c r="L34" s="5"/>
      <c r="M34" s="5"/>
      <c r="N34" s="5">
        <f t="shared" si="2"/>
        <v>0</v>
      </c>
    </row>
    <row r="35" spans="4:14">
      <c r="D35" s="5" t="s">
        <v>162</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Note</vt:lpstr>
      <vt:lpstr>A%</vt:lpstr>
      <vt:lpstr>B%</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2025-06-09T07:55:39Z</cp:lastPrinted>
  <dcterms:created xsi:type="dcterms:W3CDTF">2013-11-23T05:32:00Z</dcterms:created>
  <dcterms:modified xsi:type="dcterms:W3CDTF">2025-09-09T06:41:45Z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0BCAAD33342A4574B0410568D4D54B5F_12</vt:lpwstr>
  </property>
  <property fmtid="{D5CDD505-2E9C-101B-9397-08002B2CF9AE}" pid="3" name="KSOProductBuildVer">
    <vt:lpwstr>1033-12.2.0.17562</vt:lpwstr>
  </property>
</Properties>
</file>