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VSJCV\Making\AXIS\2025-26\Axis\APF Dump\Sept 2025\17-09-2025\"/>
    </mc:Choice>
  </mc:AlternateContent>
  <bookViews>
    <workbookView xWindow="0" yWindow="0" windowWidth="19200" windowHeight="6640" tabRatio="846"/>
  </bookViews>
  <sheets>
    <sheet name="Sheet1" sheetId="1" r:id="rId1"/>
    <sheet name="Sheet2" sheetId="19" r:id="rId2"/>
    <sheet name="PP3" sheetId="14" r:id="rId3"/>
    <sheet name="QQ12, QQ21" sheetId="15" r:id="rId4"/>
    <sheet name="QQ13" sheetId="18" r:id="rId5"/>
    <sheet name="QQ16" sheetId="16" r:id="rId6"/>
    <sheet name="QQ9" sheetId="17" r:id="rId7"/>
    <sheet name="Note" sheetId="11" r:id="rId8"/>
    <sheet name="Valuation" sheetId="12" r:id="rId9"/>
    <sheet name="Wing C" sheetId="13" r:id="rId10"/>
  </sheets>
  <definedNames>
    <definedName name="_xlnm.Print_Area" localSheetId="0">Sheet1!$A$1:$J$335</definedName>
  </definedNames>
  <calcPr calcId="162913"/>
</workbook>
</file>

<file path=xl/calcChain.xml><?xml version="1.0" encoding="utf-8"?>
<calcChain xmlns="http://schemas.openxmlformats.org/spreadsheetml/2006/main">
  <c r="F3" i="1" l="1"/>
  <c r="L79" i="1"/>
  <c r="L78" i="1"/>
  <c r="L77" i="1"/>
  <c r="L76" i="1"/>
  <c r="I69" i="1"/>
  <c r="L73" i="1" l="1"/>
  <c r="C72" i="1" s="1"/>
  <c r="D72" i="1" s="1"/>
  <c r="L71" i="1"/>
  <c r="D77" i="1"/>
  <c r="D81" i="1"/>
  <c r="D80" i="1"/>
  <c r="D76" i="1"/>
  <c r="D79" i="1"/>
  <c r="D75" i="1"/>
  <c r="L74" i="1"/>
  <c r="L75" i="1" s="1"/>
  <c r="L80" i="1" s="1"/>
  <c r="L81" i="1" s="1"/>
  <c r="C73" i="1" s="1"/>
  <c r="D78" i="1"/>
  <c r="D74" i="1"/>
  <c r="L72" i="1"/>
  <c r="K198" i="1"/>
  <c r="F72" i="1" l="1"/>
  <c r="K68" i="1" s="1"/>
  <c r="C70" i="1" s="1"/>
  <c r="D73" i="1"/>
  <c r="H72" i="1"/>
  <c r="L177" i="1"/>
  <c r="L176" i="1"/>
  <c r="L175" i="1"/>
  <c r="L174" i="1"/>
  <c r="L121" i="1"/>
  <c r="L120" i="1"/>
  <c r="L119" i="1"/>
  <c r="L118" i="1"/>
  <c r="L163" i="1"/>
  <c r="L162" i="1"/>
  <c r="L161" i="1"/>
  <c r="L160" i="1"/>
  <c r="L149" i="1"/>
  <c r="L148" i="1"/>
  <c r="L147" i="1"/>
  <c r="L146" i="1"/>
  <c r="L135" i="1"/>
  <c r="L134" i="1"/>
  <c r="L133" i="1"/>
  <c r="L132" i="1"/>
  <c r="L107" i="1"/>
  <c r="L106" i="1"/>
  <c r="L105" i="1"/>
  <c r="L104" i="1"/>
  <c r="L93" i="1"/>
  <c r="L92" i="1"/>
  <c r="L91" i="1"/>
  <c r="L90" i="1"/>
  <c r="L65" i="1"/>
  <c r="L64" i="1"/>
  <c r="L63" i="1"/>
  <c r="L62" i="1"/>
  <c r="I153" i="1"/>
  <c r="I125" i="1"/>
  <c r="I55" i="1"/>
  <c r="I111" i="1"/>
  <c r="I139" i="1"/>
  <c r="I167" i="1"/>
  <c r="I83" i="1"/>
  <c r="I97" i="1"/>
  <c r="D179" i="1" l="1"/>
  <c r="D177" i="1"/>
  <c r="D175" i="1"/>
  <c r="D173" i="1"/>
  <c r="D178" i="1"/>
  <c r="D176" i="1"/>
  <c r="D174" i="1"/>
  <c r="D172" i="1"/>
  <c r="L170" i="1"/>
  <c r="L172" i="1"/>
  <c r="L173" i="1" s="1"/>
  <c r="L178" i="1" s="1"/>
  <c r="L179" i="1" s="1"/>
  <c r="L171" i="1"/>
  <c r="L169" i="1"/>
  <c r="L115" i="1"/>
  <c r="C114" i="1" s="1"/>
  <c r="D114" i="1" s="1"/>
  <c r="L113" i="1"/>
  <c r="D123" i="1"/>
  <c r="D121" i="1"/>
  <c r="D119" i="1"/>
  <c r="D117" i="1"/>
  <c r="D122" i="1"/>
  <c r="D120" i="1"/>
  <c r="D118" i="1"/>
  <c r="D116" i="1"/>
  <c r="L114" i="1"/>
  <c r="L116" i="1"/>
  <c r="L117" i="1" s="1"/>
  <c r="L122" i="1" s="1"/>
  <c r="L123" i="1" s="1"/>
  <c r="C115" i="1" s="1"/>
  <c r="L157" i="1"/>
  <c r="C156" i="1" s="1"/>
  <c r="D156" i="1" s="1"/>
  <c r="L155" i="1"/>
  <c r="L158" i="1"/>
  <c r="L159" i="1" s="1"/>
  <c r="L164" i="1" s="1"/>
  <c r="L165" i="1" s="1"/>
  <c r="C157" i="1" s="1"/>
  <c r="D165" i="1"/>
  <c r="D163" i="1"/>
  <c r="D161" i="1"/>
  <c r="D159" i="1"/>
  <c r="D164" i="1"/>
  <c r="D162" i="1"/>
  <c r="D160" i="1"/>
  <c r="D158" i="1"/>
  <c r="L156" i="1"/>
  <c r="L143" i="1"/>
  <c r="C142" i="1" s="1"/>
  <c r="D142" i="1" s="1"/>
  <c r="L141" i="1"/>
  <c r="D150" i="1"/>
  <c r="D144" i="1"/>
  <c r="D151" i="1"/>
  <c r="D149" i="1"/>
  <c r="D147" i="1"/>
  <c r="D145" i="1"/>
  <c r="L144" i="1"/>
  <c r="L145" i="1" s="1"/>
  <c r="L150" i="1" s="1"/>
  <c r="L151" i="1" s="1"/>
  <c r="C143" i="1" s="1"/>
  <c r="D148" i="1"/>
  <c r="D146" i="1"/>
  <c r="L142" i="1"/>
  <c r="L130" i="1"/>
  <c r="L131" i="1" s="1"/>
  <c r="L136" i="1" s="1"/>
  <c r="L137" i="1" s="1"/>
  <c r="C129" i="1" s="1"/>
  <c r="D136" i="1"/>
  <c r="D134" i="1"/>
  <c r="D132" i="1"/>
  <c r="D130" i="1"/>
  <c r="L128" i="1"/>
  <c r="L129" i="1"/>
  <c r="C128" i="1" s="1"/>
  <c r="L127" i="1"/>
  <c r="D137" i="1"/>
  <c r="D135" i="1"/>
  <c r="D133" i="1"/>
  <c r="D131" i="1"/>
  <c r="L101" i="1"/>
  <c r="C100" i="1" s="1"/>
  <c r="D100" i="1" s="1"/>
  <c r="L99" i="1"/>
  <c r="D106" i="1"/>
  <c r="L100" i="1"/>
  <c r="D109" i="1"/>
  <c r="D107" i="1"/>
  <c r="D105" i="1"/>
  <c r="D103" i="1"/>
  <c r="L102" i="1"/>
  <c r="L103" i="1" s="1"/>
  <c r="L108" i="1" s="1"/>
  <c r="L109" i="1" s="1"/>
  <c r="C101" i="1" s="1"/>
  <c r="D108" i="1"/>
  <c r="D104" i="1"/>
  <c r="D102" i="1"/>
  <c r="L87" i="1"/>
  <c r="C86" i="1" s="1"/>
  <c r="L85" i="1"/>
  <c r="D95" i="1"/>
  <c r="D93" i="1"/>
  <c r="D91" i="1"/>
  <c r="D89" i="1"/>
  <c r="L88" i="1"/>
  <c r="L89" i="1" s="1"/>
  <c r="L94" i="1" s="1"/>
  <c r="L95" i="1" s="1"/>
  <c r="C87" i="1" s="1"/>
  <c r="D94" i="1"/>
  <c r="D92" i="1"/>
  <c r="D90" i="1"/>
  <c r="D88" i="1"/>
  <c r="L86" i="1"/>
  <c r="L58" i="1"/>
  <c r="D67" i="1"/>
  <c r="D65" i="1"/>
  <c r="D63" i="1"/>
  <c r="D61" i="1"/>
  <c r="L59" i="1"/>
  <c r="C58" i="1" s="1"/>
  <c r="D58" i="1" s="1"/>
  <c r="L57" i="1"/>
  <c r="L60" i="1"/>
  <c r="L61" i="1" s="1"/>
  <c r="L66" i="1" s="1"/>
  <c r="L67" i="1" s="1"/>
  <c r="C59" i="1" s="1"/>
  <c r="D66" i="1"/>
  <c r="D62" i="1"/>
  <c r="D64" i="1"/>
  <c r="D60" i="1"/>
  <c r="G8" i="12"/>
  <c r="G7" i="12"/>
  <c r="E8" i="12"/>
  <c r="E7" i="12"/>
  <c r="F6" i="12"/>
  <c r="G6" i="12" s="1"/>
  <c r="G5" i="12"/>
  <c r="E5" i="12"/>
  <c r="B16" i="17"/>
  <c r="E10" i="17" s="1"/>
  <c r="B14" i="17"/>
  <c r="N7" i="17" s="1"/>
  <c r="H18" i="17" s="1"/>
  <c r="B12" i="17"/>
  <c r="M6" i="17" s="1"/>
  <c r="G17" i="17" s="1"/>
  <c r="B10" i="17"/>
  <c r="L7" i="17"/>
  <c r="H16" i="17" s="1"/>
  <c r="B8" i="17"/>
  <c r="K6" i="17" s="1"/>
  <c r="G15" i="17" s="1"/>
  <c r="B6" i="17"/>
  <c r="E5" i="17" s="1"/>
  <c r="B16" i="16"/>
  <c r="E10" i="16" s="1"/>
  <c r="B14" i="16"/>
  <c r="N7" i="16" s="1"/>
  <c r="H18" i="16" s="1"/>
  <c r="B12" i="16"/>
  <c r="M7" i="16" s="1"/>
  <c r="H17" i="16" s="1"/>
  <c r="B10" i="16"/>
  <c r="L7" i="16" s="1"/>
  <c r="H16" i="16" s="1"/>
  <c r="B8" i="16"/>
  <c r="K6" i="16"/>
  <c r="G15" i="16" s="1"/>
  <c r="B6" i="16"/>
  <c r="J7" i="16" s="1"/>
  <c r="H14" i="16" s="1"/>
  <c r="B16" i="18"/>
  <c r="O6" i="18" s="1"/>
  <c r="G19" i="18" s="1"/>
  <c r="B14" i="18"/>
  <c r="N7" i="18" s="1"/>
  <c r="H18" i="18" s="1"/>
  <c r="B12" i="18"/>
  <c r="E8" i="18" s="1"/>
  <c r="B10" i="18"/>
  <c r="E7" i="18" s="1"/>
  <c r="B8" i="18"/>
  <c r="K6" i="18" s="1"/>
  <c r="G15" i="18" s="1"/>
  <c r="B6" i="18"/>
  <c r="E5" i="18" s="1"/>
  <c r="B16" i="15"/>
  <c r="O7" i="15" s="1"/>
  <c r="H19" i="15" s="1"/>
  <c r="B14" i="15"/>
  <c r="E9" i="15" s="1"/>
  <c r="B12" i="15"/>
  <c r="E8" i="15" s="1"/>
  <c r="B10" i="15"/>
  <c r="L7" i="15" s="1"/>
  <c r="H16" i="15" s="1"/>
  <c r="B8" i="15"/>
  <c r="E6" i="15" s="1"/>
  <c r="B6" i="15"/>
  <c r="J7" i="15" s="1"/>
  <c r="H14" i="15" s="1"/>
  <c r="B16" i="14"/>
  <c r="O6" i="14" s="1"/>
  <c r="G19" i="14" s="1"/>
  <c r="B14" i="14"/>
  <c r="N7" i="14" s="1"/>
  <c r="H18" i="14" s="1"/>
  <c r="B12" i="14"/>
  <c r="M6" i="14" s="1"/>
  <c r="G17" i="14" s="1"/>
  <c r="B10" i="14"/>
  <c r="L7" i="14" s="1"/>
  <c r="H16" i="14" s="1"/>
  <c r="B8" i="14"/>
  <c r="K6" i="14" s="1"/>
  <c r="G15" i="14" s="1"/>
  <c r="B6" i="14"/>
  <c r="J6" i="14" s="1"/>
  <c r="G14" i="14" s="1"/>
  <c r="K7" i="18"/>
  <c r="H15" i="18" s="1"/>
  <c r="I6" i="18"/>
  <c r="G13" i="18" s="1"/>
  <c r="E4" i="18"/>
  <c r="I6" i="17"/>
  <c r="G13" i="17" s="1"/>
  <c r="E4" i="17"/>
  <c r="I6" i="16"/>
  <c r="I7" i="16" s="1"/>
  <c r="H13" i="16" s="1"/>
  <c r="E4" i="16"/>
  <c r="I6" i="15"/>
  <c r="G13" i="15" s="1"/>
  <c r="E4" i="15"/>
  <c r="I6" i="14"/>
  <c r="I7" i="14" s="1"/>
  <c r="H13" i="14" s="1"/>
  <c r="E4" i="14"/>
  <c r="E7" i="17"/>
  <c r="G7" i="13"/>
  <c r="K7" i="13"/>
  <c r="N7" i="13"/>
  <c r="G8" i="13"/>
  <c r="K8" i="13"/>
  <c r="N8" i="13"/>
  <c r="G9" i="13"/>
  <c r="K9" i="13"/>
  <c r="N9" i="13"/>
  <c r="G10" i="13"/>
  <c r="K10" i="13"/>
  <c r="N10" i="13"/>
  <c r="G11" i="13"/>
  <c r="K11" i="13"/>
  <c r="N11" i="13"/>
  <c r="G12" i="13"/>
  <c r="K12" i="13"/>
  <c r="N12" i="13"/>
  <c r="G13" i="13"/>
  <c r="K13" i="13"/>
  <c r="N13" i="13"/>
  <c r="G14" i="13"/>
  <c r="K14" i="13"/>
  <c r="N14" i="13"/>
  <c r="G15" i="13"/>
  <c r="K15" i="13"/>
  <c r="N15" i="13"/>
  <c r="G16" i="13"/>
  <c r="K16" i="13"/>
  <c r="N16" i="13"/>
  <c r="G17" i="13"/>
  <c r="K17" i="13"/>
  <c r="N17" i="13"/>
  <c r="G18" i="13"/>
  <c r="K18" i="13"/>
  <c r="N18" i="13"/>
  <c r="G19" i="13"/>
  <c r="K19" i="13"/>
  <c r="N19" i="13"/>
  <c r="G20" i="13"/>
  <c r="K20" i="13"/>
  <c r="N20" i="13"/>
  <c r="G21" i="13"/>
  <c r="K21" i="13"/>
  <c r="N21" i="13"/>
  <c r="G22" i="13"/>
  <c r="K22" i="13"/>
  <c r="N22" i="13"/>
  <c r="G23" i="13"/>
  <c r="K23" i="13"/>
  <c r="N23" i="13"/>
  <c r="G24" i="13"/>
  <c r="K24" i="13"/>
  <c r="N24" i="13"/>
  <c r="G25" i="13"/>
  <c r="K25" i="13"/>
  <c r="N25" i="13"/>
  <c r="G26" i="13"/>
  <c r="K26" i="13"/>
  <c r="N26" i="13"/>
  <c r="G27" i="13"/>
  <c r="K27" i="13"/>
  <c r="N27" i="13"/>
  <c r="G28" i="13"/>
  <c r="K28" i="13"/>
  <c r="N28" i="13"/>
  <c r="G29" i="13"/>
  <c r="K29" i="13"/>
  <c r="N29" i="13"/>
  <c r="G30" i="13"/>
  <c r="K30" i="13"/>
  <c r="N30" i="13"/>
  <c r="G31" i="13"/>
  <c r="K31" i="13"/>
  <c r="N31" i="13"/>
  <c r="G32" i="13"/>
  <c r="K32" i="13"/>
  <c r="N32" i="13"/>
  <c r="G33" i="13"/>
  <c r="K33" i="13"/>
  <c r="N33" i="13"/>
  <c r="G34" i="13"/>
  <c r="K34" i="13"/>
  <c r="N34" i="13"/>
  <c r="C43" i="1"/>
  <c r="H43" i="1"/>
  <c r="C44" i="1"/>
  <c r="H44" i="1"/>
  <c r="D47" i="1"/>
  <c r="D49" i="1"/>
  <c r="G192" i="1"/>
  <c r="F198" i="1"/>
  <c r="H198" i="1" s="1"/>
  <c r="F199" i="1"/>
  <c r="H199" i="1" s="1"/>
  <c r="F200" i="1"/>
  <c r="H200" i="1" s="1"/>
  <c r="F201" i="1"/>
  <c r="H201" i="1" s="1"/>
  <c r="F202" i="1"/>
  <c r="H202" i="1" s="1"/>
  <c r="F203" i="1"/>
  <c r="H203" i="1" s="1"/>
  <c r="F204" i="1"/>
  <c r="H204" i="1" s="1"/>
  <c r="F205" i="1"/>
  <c r="H205" i="1" s="1"/>
  <c r="F206" i="1"/>
  <c r="H206" i="1" s="1"/>
  <c r="F207" i="1"/>
  <c r="H207" i="1" s="1"/>
  <c r="F208" i="1"/>
  <c r="H208" i="1" s="1"/>
  <c r="F209" i="1"/>
  <c r="H209" i="1" s="1"/>
  <c r="F210" i="1"/>
  <c r="H210" i="1" s="1"/>
  <c r="F211" i="1"/>
  <c r="H211" i="1" s="1"/>
  <c r="F214" i="1"/>
  <c r="H214" i="1" s="1"/>
  <c r="F215" i="1"/>
  <c r="H215" i="1" s="1"/>
  <c r="F216" i="1"/>
  <c r="H216" i="1" s="1"/>
  <c r="F217" i="1"/>
  <c r="H217" i="1" s="1"/>
  <c r="F218" i="1"/>
  <c r="H218" i="1" s="1"/>
  <c r="F219" i="1"/>
  <c r="H219" i="1" s="1"/>
  <c r="F220" i="1"/>
  <c r="H220" i="1" s="1"/>
  <c r="F221" i="1"/>
  <c r="H221" i="1" s="1"/>
  <c r="F223" i="1"/>
  <c r="H223" i="1" s="1"/>
  <c r="F224" i="1"/>
  <c r="H224" i="1" s="1"/>
  <c r="F225" i="1"/>
  <c r="H225" i="1" s="1"/>
  <c r="F226" i="1"/>
  <c r="H226" i="1" s="1"/>
  <c r="F227" i="1"/>
  <c r="H227" i="1" s="1"/>
  <c r="F228" i="1"/>
  <c r="H228" i="1" s="1"/>
  <c r="F229" i="1"/>
  <c r="H229" i="1" s="1"/>
  <c r="F230" i="1"/>
  <c r="H230" i="1" s="1"/>
  <c r="N6" i="16"/>
  <c r="G18" i="16" s="1"/>
  <c r="N6" i="17"/>
  <c r="G18" i="17" s="1"/>
  <c r="L6" i="17"/>
  <c r="G16" i="17" s="1"/>
  <c r="K7" i="16"/>
  <c r="H15" i="16" s="1"/>
  <c r="E5" i="15"/>
  <c r="M7" i="14"/>
  <c r="H17" i="14" s="1"/>
  <c r="E7" i="14"/>
  <c r="E8" i="14"/>
  <c r="E6" i="18"/>
  <c r="L6" i="14"/>
  <c r="G16" i="14" s="1"/>
  <c r="E6" i="16"/>
  <c r="J6" i="15"/>
  <c r="G14" i="15" s="1"/>
  <c r="I7" i="17" l="1"/>
  <c r="H13" i="17" s="1"/>
  <c r="H20" i="17" s="1"/>
  <c r="E5" i="16"/>
  <c r="J7" i="18"/>
  <c r="H14" i="18" s="1"/>
  <c r="N6" i="15"/>
  <c r="G18" i="15" s="1"/>
  <c r="M7" i="15"/>
  <c r="H17" i="15" s="1"/>
  <c r="E6" i="14"/>
  <c r="K7" i="17"/>
  <c r="H15" i="17" s="1"/>
  <c r="E6" i="17"/>
  <c r="K7" i="14"/>
  <c r="H15" i="14" s="1"/>
  <c r="E5" i="14"/>
  <c r="M6" i="16"/>
  <c r="G17" i="16" s="1"/>
  <c r="E9" i="17"/>
  <c r="L6" i="15"/>
  <c r="G16" i="15" s="1"/>
  <c r="K7" i="15"/>
  <c r="H15" i="15" s="1"/>
  <c r="M6" i="15"/>
  <c r="G17" i="15" s="1"/>
  <c r="E8" i="16"/>
  <c r="E7" i="15"/>
  <c r="I7" i="18"/>
  <c r="H13" i="18" s="1"/>
  <c r="I7" i="15"/>
  <c r="H13" i="15" s="1"/>
  <c r="E8" i="17"/>
  <c r="J7" i="14"/>
  <c r="H14" i="14" s="1"/>
  <c r="J7" i="17"/>
  <c r="H14" i="17" s="1"/>
  <c r="O6" i="16"/>
  <c r="G19" i="16" s="1"/>
  <c r="N7" i="15"/>
  <c r="H18" i="15" s="1"/>
  <c r="O6" i="17"/>
  <c r="G19" i="17" s="1"/>
  <c r="J6" i="18"/>
  <c r="G14" i="18" s="1"/>
  <c r="N6" i="14"/>
  <c r="G18" i="14" s="1"/>
  <c r="O7" i="16"/>
  <c r="H19" i="16" s="1"/>
  <c r="H20" i="16" s="1"/>
  <c r="E10" i="18"/>
  <c r="O7" i="17"/>
  <c r="H19" i="17" s="1"/>
  <c r="J6" i="16"/>
  <c r="G14" i="16" s="1"/>
  <c r="E9" i="14"/>
  <c r="O7" i="14"/>
  <c r="H19" i="14" s="1"/>
  <c r="E10" i="14"/>
  <c r="O7" i="18"/>
  <c r="H19" i="18" s="1"/>
  <c r="L6" i="18"/>
  <c r="G16" i="18" s="1"/>
  <c r="J6" i="17"/>
  <c r="G14" i="17" s="1"/>
  <c r="M7" i="17"/>
  <c r="H17" i="17" s="1"/>
  <c r="K35" i="13"/>
  <c r="J35" i="13" s="1"/>
  <c r="G35" i="13"/>
  <c r="F35" i="13" s="1"/>
  <c r="K6" i="15"/>
  <c r="G15" i="15" s="1"/>
  <c r="M6" i="18"/>
  <c r="G17" i="18" s="1"/>
  <c r="E9" i="16"/>
  <c r="M7" i="18"/>
  <c r="H17" i="18" s="1"/>
  <c r="G9" i="12"/>
  <c r="N35" i="13"/>
  <c r="M35" i="13" s="1"/>
  <c r="H20" i="15"/>
  <c r="G13" i="16"/>
  <c r="E7" i="16"/>
  <c r="G13" i="14"/>
  <c r="E10" i="15"/>
  <c r="E9" i="18"/>
  <c r="N6" i="18"/>
  <c r="G18" i="18" s="1"/>
  <c r="L7" i="18"/>
  <c r="H16" i="18" s="1"/>
  <c r="O6" i="15"/>
  <c r="G19" i="15" s="1"/>
  <c r="L6" i="16"/>
  <c r="G16" i="16" s="1"/>
  <c r="F170" i="1"/>
  <c r="D171" i="1"/>
  <c r="H170" i="1"/>
  <c r="D170" i="1"/>
  <c r="F114" i="1"/>
  <c r="K110" i="1" s="1"/>
  <c r="C112" i="1" s="1"/>
  <c r="D115" i="1"/>
  <c r="H114" i="1"/>
  <c r="F156" i="1"/>
  <c r="K152" i="1" s="1"/>
  <c r="C154" i="1" s="1"/>
  <c r="D157" i="1"/>
  <c r="H156" i="1"/>
  <c r="F142" i="1"/>
  <c r="K138" i="1" s="1"/>
  <c r="C140" i="1" s="1"/>
  <c r="D143" i="1"/>
  <c r="H142" i="1"/>
  <c r="F128" i="1"/>
  <c r="D129" i="1"/>
  <c r="H128" i="1"/>
  <c r="D128" i="1"/>
  <c r="F100" i="1"/>
  <c r="K96" i="1" s="1"/>
  <c r="C98" i="1" s="1"/>
  <c r="D101" i="1"/>
  <c r="H100" i="1"/>
  <c r="F86" i="1"/>
  <c r="D87" i="1"/>
  <c r="H86" i="1"/>
  <c r="D86" i="1"/>
  <c r="F58" i="1"/>
  <c r="K54" i="1" s="1"/>
  <c r="C56" i="1" s="1"/>
  <c r="D59" i="1"/>
  <c r="H58" i="1"/>
  <c r="G20" i="17" l="1"/>
  <c r="H20" i="14"/>
  <c r="H20" i="18"/>
  <c r="G20" i="18"/>
  <c r="G20" i="15"/>
  <c r="G20" i="14"/>
  <c r="G20" i="16"/>
  <c r="K166" i="1"/>
  <c r="C168" i="1" s="1"/>
  <c r="K124" i="1"/>
  <c r="C126" i="1" s="1"/>
  <c r="K82" i="1"/>
  <c r="C84" i="1" s="1"/>
</calcChain>
</file>

<file path=xl/sharedStrings.xml><?xml version="1.0" encoding="utf-8"?>
<sst xmlns="http://schemas.openxmlformats.org/spreadsheetml/2006/main" count="873" uniqueCount="270">
  <si>
    <t>Date:</t>
  </si>
  <si>
    <t>CPC Name:</t>
  </si>
  <si>
    <t>Date Of Property Visit</t>
  </si>
  <si>
    <t>Name of the builder group</t>
  </si>
  <si>
    <t>Name of the builder company</t>
  </si>
  <si>
    <t>Name of the Project</t>
  </si>
  <si>
    <t>Docouments Provided</t>
  </si>
  <si>
    <t>Road</t>
  </si>
  <si>
    <t>City</t>
  </si>
  <si>
    <t>Does the property have electricity/water/Drainage Connection</t>
  </si>
  <si>
    <t>Class of locality</t>
  </si>
  <si>
    <t>Nature of land with topographical condtion</t>
  </si>
  <si>
    <t xml:space="preserve">Nature of the locality </t>
  </si>
  <si>
    <t>Boundaries</t>
  </si>
  <si>
    <t>East</t>
  </si>
  <si>
    <t>West</t>
  </si>
  <si>
    <t>North</t>
  </si>
  <si>
    <t>As per deed</t>
  </si>
  <si>
    <t>At site</t>
  </si>
  <si>
    <t>Approval details:</t>
  </si>
  <si>
    <t>Permissible FSI</t>
  </si>
  <si>
    <t>Permissible TDR/Paid FSI</t>
  </si>
  <si>
    <t>Total FSI availaible for the project</t>
  </si>
  <si>
    <t>Total number of Buildings</t>
  </si>
  <si>
    <t>Building wise Construction details</t>
  </si>
  <si>
    <t>Recommended Rates of the Property :</t>
  </si>
  <si>
    <t>Valuation as per Government reckoners rates</t>
  </si>
  <si>
    <t>Building details floor wise</t>
  </si>
  <si>
    <t>Undertaking :</t>
  </si>
  <si>
    <t>Authorized Signatory
                                                                                                                                                                                                                                                                                     Name &amp; Seal of the agency</t>
  </si>
  <si>
    <t>2) I/We have no direct or Indirect Interest in the property being valued</t>
  </si>
  <si>
    <t>Quality of infrastructure in vicinity</t>
  </si>
  <si>
    <t>Sr.</t>
  </si>
  <si>
    <t>Description</t>
  </si>
  <si>
    <t>Attached Terrace area</t>
  </si>
  <si>
    <t>PLC Y/N</t>
  </si>
  <si>
    <t>Flat No.</t>
  </si>
  <si>
    <t>1) We have personally visited the property &amp; identified the same based on the documents provided</t>
  </si>
  <si>
    <t>Type of Work</t>
  </si>
  <si>
    <t>Plinth</t>
  </si>
  <si>
    <t>RCC</t>
  </si>
  <si>
    <t>Plaster</t>
  </si>
  <si>
    <t>3) The information furnished above is true and correct to my/our knowledge.</t>
  </si>
  <si>
    <t>5) Legal title of the property is not verified by us.</t>
  </si>
  <si>
    <t>6) Gross carpet area =  Net Carpet area + Fungible area.</t>
  </si>
  <si>
    <t>7) Fungible Area= Enclosed Balcony + Flower Bed + Covered Balcony + Service Slab + Duct + Chajja + Wheather Shed area.</t>
  </si>
  <si>
    <t>Gross Carpet area</t>
  </si>
  <si>
    <t xml:space="preserve">Latitude &amp; Longitude </t>
  </si>
  <si>
    <t>Flooring</t>
  </si>
  <si>
    <t>Finishing</t>
  </si>
  <si>
    <t xml:space="preserve">Valuation Report </t>
  </si>
  <si>
    <t xml:space="preserve">Details of Flats in Building   </t>
  </si>
  <si>
    <t>Yes</t>
  </si>
  <si>
    <t xml:space="preserve">Residential </t>
  </si>
  <si>
    <t>Type of Structure : RCC Framed Structure</t>
  </si>
  <si>
    <t>Approved usage of the Property: Residential                                                                                                                                                      (Restrictive convenants in regards to land use , if any)</t>
  </si>
  <si>
    <t>Quality of construction: Good</t>
  </si>
  <si>
    <t>Violations Observed if any : NA</t>
  </si>
  <si>
    <t>NA</t>
  </si>
  <si>
    <t>South</t>
  </si>
  <si>
    <t xml:space="preserve">Distance from city centre: </t>
  </si>
  <si>
    <t>Plane</t>
  </si>
  <si>
    <t>Accessibility of the project from the city:(Proximities to civic amenities like school, hospital &amp; market,etc.)</t>
  </si>
  <si>
    <t>Expiry date: NA</t>
  </si>
  <si>
    <t>Projected life of the structure: 60 Years After Completion</t>
  </si>
  <si>
    <t>Material laying at Site: :Bricks, Cement &amp; Steel etc.</t>
  </si>
  <si>
    <t>No of floors at site : See Construction details</t>
  </si>
  <si>
    <t>Wheather the construction is as per approved Building plan : Under Construction</t>
  </si>
  <si>
    <t xml:space="preserve">4)  The saleable area is as per Our Calculation.  </t>
  </si>
  <si>
    <t>Does the boundaries at site match, as mentioned in the Docoumentation: NA</t>
  </si>
  <si>
    <t>Fungible area</t>
  </si>
  <si>
    <t>all available at  1 to 2 km.</t>
  </si>
  <si>
    <t xml:space="preserve">Approved Layout Plan :         </t>
  </si>
  <si>
    <t>Dated</t>
  </si>
  <si>
    <t xml:space="preserve">Project location details       </t>
  </si>
  <si>
    <t>Locality</t>
  </si>
  <si>
    <t>District</t>
  </si>
  <si>
    <t>Pin Code</t>
  </si>
  <si>
    <t>Near by Landmark</t>
  </si>
  <si>
    <t>Good</t>
  </si>
  <si>
    <t>Total land area of the project in Sq. Mt.</t>
  </si>
  <si>
    <t>Total Approved Builtup area of the project in Sq. Mt.</t>
  </si>
  <si>
    <t xml:space="preserve">Layout Approval No     </t>
  </si>
  <si>
    <t xml:space="preserve">Approval Detail : Plan approval </t>
  </si>
  <si>
    <t xml:space="preserve">Building plan approval No    </t>
  </si>
  <si>
    <t xml:space="preserve">C.certificate No  </t>
  </si>
  <si>
    <t>Expected Completion</t>
  </si>
  <si>
    <t>Approved no of units residential</t>
  </si>
  <si>
    <t>Approved no of Floors</t>
  </si>
  <si>
    <t>Floor rise rate  Per Sq. Ft.</t>
  </si>
  <si>
    <t>Distress valuation of the property Per Sq. Ft.</t>
  </si>
  <si>
    <r>
      <t xml:space="preserve">Proposed Amenities                                                                                                                                                                                                                                   </t>
    </r>
    <r>
      <rPr>
        <sz val="11"/>
        <rFont val="Times New Roman"/>
        <family val="1"/>
      </rPr>
      <t xml:space="preserve">1.  Vitrified tiles flooring 2. Granite Kitchen Platform  3. Decorative Enternace  etc.   </t>
    </r>
    <r>
      <rPr>
        <b/>
        <sz val="11"/>
        <rFont val="Times New Roman"/>
        <family val="1"/>
      </rPr>
      <t xml:space="preserve">                                               </t>
    </r>
  </si>
  <si>
    <t xml:space="preserve">Commencement date of construction </t>
  </si>
  <si>
    <t>Society formation charges</t>
  </si>
  <si>
    <t>Carpet area</t>
  </si>
  <si>
    <t>Discription</t>
  </si>
  <si>
    <t>Carpet</t>
  </si>
  <si>
    <t>Fungible</t>
  </si>
  <si>
    <t>Terrace</t>
  </si>
  <si>
    <t>L</t>
  </si>
  <si>
    <t>W</t>
  </si>
  <si>
    <t>A</t>
  </si>
  <si>
    <t>Hall</t>
  </si>
  <si>
    <t>Bed1</t>
  </si>
  <si>
    <t>Bed2</t>
  </si>
  <si>
    <t>kitch</t>
  </si>
  <si>
    <t>passage1</t>
  </si>
  <si>
    <t>passage2</t>
  </si>
  <si>
    <t>passage3</t>
  </si>
  <si>
    <t>passage4</t>
  </si>
  <si>
    <t>toilet1</t>
  </si>
  <si>
    <t>toilet2</t>
  </si>
  <si>
    <t>toilet3</t>
  </si>
  <si>
    <t>Total</t>
  </si>
  <si>
    <t xml:space="preserve">Floor No </t>
  </si>
  <si>
    <t>Flat</t>
  </si>
  <si>
    <t xml:space="preserve">Recommended rate of Parking </t>
  </si>
  <si>
    <t>CB</t>
  </si>
  <si>
    <t>FB</t>
  </si>
  <si>
    <t>DB</t>
  </si>
  <si>
    <t>Approved area of the building in Sq.Mt</t>
  </si>
  <si>
    <t>Middle class</t>
  </si>
  <si>
    <t xml:space="preserve"> Saleable area</t>
  </si>
  <si>
    <t xml:space="preserve">O. Certificate No.: </t>
  </si>
  <si>
    <t xml:space="preserve">Date of approval: </t>
  </si>
  <si>
    <t>1. Copy of Plans. 2. Copy of CC.</t>
  </si>
  <si>
    <t>Contect Details ( Name &amp; Contect No.)</t>
  </si>
  <si>
    <t>Vijay Galaxy</t>
  </si>
  <si>
    <t>Axis Sanpada</t>
  </si>
  <si>
    <t>Not Legible</t>
  </si>
  <si>
    <t>Open</t>
  </si>
  <si>
    <t>Mahad Village</t>
  </si>
  <si>
    <t>MS/L.N.A.1(B)/P.K.111/2014                                                                                                                    Valid Up to: Plinth Level</t>
  </si>
  <si>
    <t>30/10/2014.</t>
  </si>
  <si>
    <t>2BHK Duplex</t>
  </si>
  <si>
    <t>Typical Duplex Floors( Gr.-1st, 2nd-3rd, 4th-5th &amp; 6th-7th)</t>
  </si>
  <si>
    <t>Building No- QQ9 To QQ23</t>
  </si>
  <si>
    <t>Building No- PP1 To PP7</t>
  </si>
  <si>
    <t>3 BHK Duplex</t>
  </si>
  <si>
    <t xml:space="preserve"> Duplex Floor (Gr.-1st)</t>
  </si>
  <si>
    <t>Typical Duplex Floors( 2nd-3rd, 4th-5th &amp; 6th-7th)</t>
  </si>
  <si>
    <t>3BHK Duplex</t>
  </si>
  <si>
    <t>Rs. 75 from 2nd floor</t>
  </si>
  <si>
    <t xml:space="preserve">Development charges </t>
  </si>
  <si>
    <t>13/10/2014.</t>
  </si>
  <si>
    <t>S.NO.</t>
  </si>
  <si>
    <t>91/1, 91/2, 91/3, 91/5, 91/6, 91/7A/1, 91/8, 91/9, 91/7A/2, &amp; 91/13.</t>
  </si>
  <si>
    <t>Mada Internal Road</t>
  </si>
  <si>
    <t>Madap</t>
  </si>
  <si>
    <t>Raigad.</t>
  </si>
  <si>
    <t>410 203.</t>
  </si>
  <si>
    <t>About 14 Km from Lowjee    Railway Station</t>
  </si>
  <si>
    <t>Recommended rate of the flat Per Sq. Ft. ( on Carpet area)</t>
  </si>
  <si>
    <t>872- Flats</t>
  </si>
  <si>
    <t>22 Buildings</t>
  </si>
  <si>
    <t>M/S. Eiffel Developers &amp; Realtor Ltd</t>
  </si>
  <si>
    <t>Xrbia Express City Phase I, S.NO.91/1, 91/2, 91/3, 91/5, 91/6, 91/7A/1, 91/8, 91/9, 91/7A/2, &amp; 91/13, New Lonavala, Madap, Tal- Khalapur, Dist- Raigad.</t>
  </si>
  <si>
    <t>Mr. Ravikany (8291373191/8291373199)</t>
  </si>
  <si>
    <t>Particulars</t>
  </si>
  <si>
    <t xml:space="preserve">totaL floor </t>
  </si>
  <si>
    <t xml:space="preserve">total </t>
  </si>
  <si>
    <t xml:space="preserve">completed  </t>
  </si>
  <si>
    <t>plinth</t>
  </si>
  <si>
    <t>slab</t>
  </si>
  <si>
    <t>total slab</t>
  </si>
  <si>
    <t>completed slab</t>
  </si>
  <si>
    <t>p</t>
  </si>
  <si>
    <t>rcc</t>
  </si>
  <si>
    <t>Bricks</t>
  </si>
  <si>
    <t>Wood &amp; painting</t>
  </si>
  <si>
    <t>Progress</t>
  </si>
  <si>
    <t xml:space="preserve">Bricks </t>
  </si>
  <si>
    <t>Total Floor</t>
  </si>
  <si>
    <t>completed Floor</t>
  </si>
  <si>
    <t xml:space="preserve">Recommended </t>
  </si>
  <si>
    <t>plaster</t>
  </si>
  <si>
    <t>Recommended</t>
  </si>
  <si>
    <t xml:space="preserve"> </t>
  </si>
  <si>
    <t>total</t>
  </si>
  <si>
    <t>Google Map :</t>
  </si>
  <si>
    <t>QQ9 = P + 12          
QQ12 = P + 14
QQ13 = P + 12
QQ16 = P + 14
QQ17 = P + 12
QQ21 = P + 14</t>
  </si>
  <si>
    <t>Proposed no of Floors</t>
  </si>
  <si>
    <t>PP1 = P + 12          
PP2 = P + 14
PP3 = P + 12
PP7 = P + 14</t>
  </si>
  <si>
    <t>Xrbia Express City</t>
  </si>
  <si>
    <t>RERA No.</t>
  </si>
  <si>
    <t>Phase 1 (PP3, QQ12, QQ16, QQ21) - P52000007138
Phase 2 (PP7, QQ13, QQ17, QQ9) - P52000011789
Phase 4 (PP1, PP2) - P52000008195</t>
  </si>
  <si>
    <t xml:space="preserve">PHOTOGRAPHS OF PROPERTY : Xrbia Express City Phase I
</t>
  </si>
  <si>
    <t>12/10/2020.</t>
  </si>
  <si>
    <t>Pratiksha</t>
  </si>
  <si>
    <t>Market Research Data</t>
  </si>
  <si>
    <t>Source</t>
  </si>
  <si>
    <t>Distance from proposed property</t>
  </si>
  <si>
    <t>Net Carpet</t>
  </si>
  <si>
    <t>Saleable Area</t>
  </si>
  <si>
    <t>Rate on Saleable</t>
  </si>
  <si>
    <t>Market Value</t>
  </si>
  <si>
    <t>Average</t>
  </si>
  <si>
    <t xml:space="preserve">Valuation Adopted </t>
  </si>
  <si>
    <t>Housing</t>
  </si>
  <si>
    <t>2BHK (Duplex)</t>
  </si>
  <si>
    <t>99Acres</t>
  </si>
  <si>
    <t>3BHK</t>
  </si>
  <si>
    <t>50000/-</t>
  </si>
  <si>
    <t>Construction details:</t>
  </si>
  <si>
    <t>Basement</t>
  </si>
  <si>
    <t>Ground</t>
  </si>
  <si>
    <t>Podium</t>
  </si>
  <si>
    <t>Floors</t>
  </si>
  <si>
    <t xml:space="preserve">Stage of construction: </t>
  </si>
  <si>
    <t>All work Completed. OC Received.</t>
  </si>
  <si>
    <t>Slab/Floor</t>
  </si>
  <si>
    <t>Complition %</t>
  </si>
  <si>
    <t>Progress %</t>
  </si>
  <si>
    <t>Disbursement %</t>
  </si>
  <si>
    <t>Piling Work in process</t>
  </si>
  <si>
    <t>Excavation</t>
  </si>
  <si>
    <t>Excavation in process</t>
  </si>
  <si>
    <t>Excavation Completed</t>
  </si>
  <si>
    <t>Footing in Process</t>
  </si>
  <si>
    <t>Brickwork</t>
  </si>
  <si>
    <t>Brickwork &amp; Internal Plaster</t>
  </si>
  <si>
    <t>Footing Completed</t>
  </si>
  <si>
    <t>Internal Plaster</t>
  </si>
  <si>
    <t>Basement 1</t>
  </si>
  <si>
    <t>Ext. Plaster &amp; Plumbing</t>
  </si>
  <si>
    <t>External Plaster &amp; Plumbing</t>
  </si>
  <si>
    <t>Basement 2</t>
  </si>
  <si>
    <t>Flooring &amp; Fitting</t>
  </si>
  <si>
    <t>Basement 3</t>
  </si>
  <si>
    <t>Painting &amp; Wooden</t>
  </si>
  <si>
    <t>Basement 4</t>
  </si>
  <si>
    <t>Building Common Amenities</t>
  </si>
  <si>
    <t>Plinth in process</t>
  </si>
  <si>
    <t>Possession</t>
  </si>
  <si>
    <t>Plinth completed</t>
  </si>
  <si>
    <t>PP1 = P + 1st to 12th Floor         
PP2 = P + 1st to 14th Floor
PP3 = P + 1st to 12th Floor
PP7 = P + 1st to 14th Floor</t>
  </si>
  <si>
    <t>QQ9 = P + 1st to 12th Floor          
QQ12 = P + 1st to 14th Floor
QQ13 = P + 1st to 12th Floor
QQ16 = P + 1st to 14th Floor
QQ17 = P + 1st to 12th Floor
QQ21 = P + 1st to 14th Floor</t>
  </si>
  <si>
    <t>Gr. + 1st to 7th Floor (Duplex Buildings)</t>
  </si>
  <si>
    <t>Building No- PP2 &amp; PP7 = P + 1st to 14th Floor</t>
  </si>
  <si>
    <t>Building No - PP3 = P + 1st to 12th Floor</t>
  </si>
  <si>
    <t>Building No- QQ12 &amp; QQ21 = P + 1st to 14th Floor</t>
  </si>
  <si>
    <t xml:space="preserve">Building No- QQ13 = P + 1st to 12th Floor </t>
  </si>
  <si>
    <t>Building No- QQ16 = P + 1st to 14th Floor</t>
  </si>
  <si>
    <t>Building No- QQ9 = P + 1st to 12th Floor</t>
  </si>
  <si>
    <t>Building No- PP4 To PP6 &amp; QQ10, QQ11, QQ14, QQ15, QQ18 to QQ20, QQ22, QQ23 = Gr + 1st to 7th Floor</t>
  </si>
  <si>
    <t xml:space="preserve">Remark : </t>
  </si>
  <si>
    <t>1,20,000/-</t>
  </si>
  <si>
    <t>Building No- QQ17 = P + 1st to 12th Floor</t>
  </si>
  <si>
    <t>Building No- PP1 = P + 1st to 12th Floor</t>
  </si>
  <si>
    <t>Work not yet Started.</t>
  </si>
  <si>
    <t>Building PP4 To PP6 &amp; QQ10, QQ11, QQ14, QQ15, 
QQ18 to QQ20, QQ22, QQ23</t>
  </si>
  <si>
    <t>Building  QQ16</t>
  </si>
  <si>
    <t>Location Link</t>
  </si>
  <si>
    <t>18.825522, 73.234281</t>
  </si>
  <si>
    <t>https://goo.gl/maps/WprR2UVWQpEL9CHE8</t>
  </si>
  <si>
    <t>Building  QQ17</t>
  </si>
  <si>
    <t>Building  QQ13</t>
  </si>
  <si>
    <t>Office No. 1031, Wing J, Akshar Business Park, Plot No. 03 Sector 25, Near APMC Market, Vashi, Navi Mumbai, Maharashtra 400703 TEL: 022-46090378/79/80                                                                                                               E mail : vsjcapf@gmail.com. Web site : www.vsjadon.com</t>
  </si>
  <si>
    <t>Construction work was same as visit (14/03/2023).</t>
  </si>
  <si>
    <t>Building  QQ12</t>
  </si>
  <si>
    <t>Building PP3</t>
  </si>
  <si>
    <t>Construction work was same as visit (13/06/2023).</t>
  </si>
  <si>
    <t>Building  PP1, PP2, PP7, QQ9 &amp; QQ21</t>
  </si>
  <si>
    <t>Construction work was stopped.  Construction work was same as visit (13/06/2023).</t>
  </si>
  <si>
    <t>Construction work was stopped.  Construction work was same as visit (20/12/2022).</t>
  </si>
  <si>
    <t>Construction work was stopped.  Construction work was same as visit (23/02/2021).</t>
  </si>
  <si>
    <t>Phase 1 (PP3, QQ12, QQ16, QQ21) - P52000007138</t>
  </si>
  <si>
    <t>Phase 2 (PP7, QQ13, QQ17, QQ9) - P52000011789</t>
  </si>
  <si>
    <t>Phase 4 (PP1, PP2)</t>
  </si>
  <si>
    <r>
      <t xml:space="preserve">2. We considered saleable area as per our calculation.
3. Recommended rate should be considered as all inclusive rate if other charges are not mentioned. (Excluding GST &amp; other government Taxes).
4. We considered construction percentage as per proposed no of Floor. Please provide revised plan.
5. We have considered rate by verifying it from market inquire.
6. We have considered Other charges from cost sheet.
7. Car parking is subjected to authentic documentation.
8. Please provide revised CC.
</t>
    </r>
    <r>
      <rPr>
        <b/>
        <sz val="11"/>
        <color rgb="FFFF0000"/>
        <rFont val="Times New Roman"/>
        <family val="1"/>
      </rPr>
      <t xml:space="preserve">9. As per RERA, completion period of project Xrbia Express City is expired on 30/03/2023 but still project is under construction.
</t>
    </r>
    <r>
      <rPr>
        <b/>
        <sz val="11"/>
        <rFont val="Times New Roman"/>
        <family val="1"/>
      </rPr>
      <t xml:space="preserve">10. Since the project has received first CC on 30/10/2014., But construction work of Xrbia Express City is under construction.
11. The Project is not available on Rera site. (checked on Date 11/06/2025)
</t>
    </r>
    <r>
      <rPr>
        <b/>
        <sz val="11"/>
        <color rgb="FFFF0000"/>
        <rFont val="Times New Roman"/>
        <family val="1"/>
      </rPr>
      <t xml:space="preserve">
8. On Site, we meet Mr. Mohit : 8237985177.</t>
    </r>
    <r>
      <rPr>
        <b/>
        <sz val="11"/>
        <color indexed="8"/>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</si>
</sst>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_(* #,##0_);_(* \(#,##0\);_(* &quot;-&quot;??_);_(@_)"/>
  </numFmts>
  <fonts count="23" x14ac:knownFonts="1">
    <font>
      <sz val="11"/>
      <color theme="1"/>
      <name val="Calibri"/>
      <family val="2"/>
      <scheme val="minor"/>
    </font>
    <font>
      <sz val="11"/>
      <color indexed="8"/>
      <name val="Calibri"/>
      <family val="2"/>
    </font>
    <font>
      <sz val="11"/>
      <color indexed="8"/>
      <name val="Calibri"/>
      <family val="2"/>
    </font>
    <font>
      <b/>
      <sz val="11"/>
      <color indexed="8"/>
      <name val="Times New Roman"/>
      <family val="1"/>
    </font>
    <font>
      <sz val="11"/>
      <color indexed="8"/>
      <name val="Times New Roman"/>
      <family val="1"/>
    </font>
    <font>
      <sz val="11"/>
      <color indexed="8"/>
      <name val="Times New Roman"/>
      <family val="1"/>
    </font>
    <font>
      <b/>
      <sz val="12"/>
      <color indexed="8"/>
      <name val="Times New Roman"/>
      <family val="1"/>
    </font>
    <font>
      <b/>
      <sz val="11"/>
      <color indexed="8"/>
      <name val="Times New Roman"/>
      <family val="1"/>
    </font>
    <font>
      <b/>
      <sz val="11"/>
      <name val="Times New Roman"/>
      <family val="1"/>
    </font>
    <font>
      <sz val="11"/>
      <name val="Times New Roman"/>
      <family val="1"/>
    </font>
    <font>
      <sz val="12"/>
      <color indexed="8"/>
      <name val="Times New Roman"/>
      <family val="1"/>
    </font>
    <font>
      <sz val="11"/>
      <color theme="1"/>
      <name val="Calibri"/>
      <family val="2"/>
      <scheme val="minor"/>
    </font>
    <font>
      <b/>
      <sz val="11"/>
      <color theme="1"/>
      <name val="Calibri"/>
      <family val="2"/>
      <scheme val="minor"/>
    </font>
    <font>
      <sz val="11"/>
      <color rgb="FFFF0000"/>
      <name val="Calibri"/>
      <family val="2"/>
      <scheme val="minor"/>
    </font>
    <font>
      <b/>
      <sz val="11"/>
      <color theme="1"/>
      <name val="Times New Roman"/>
      <family val="1"/>
    </font>
    <font>
      <sz val="11"/>
      <color rgb="FFFF0000"/>
      <name val="Calibri"/>
      <family val="2"/>
    </font>
    <font>
      <sz val="11"/>
      <name val="Calibri"/>
      <family val="2"/>
      <scheme val="minor"/>
    </font>
    <font>
      <sz val="12"/>
      <color theme="1"/>
      <name val="Times New Roman"/>
      <family val="1"/>
    </font>
    <font>
      <sz val="12"/>
      <name val="Times New Roman"/>
      <family val="1"/>
    </font>
    <font>
      <b/>
      <sz val="12"/>
      <name val="Times New Roman"/>
      <family val="1"/>
    </font>
    <font>
      <sz val="11"/>
      <color rgb="FF000000"/>
      <name val="Times New Roman"/>
      <family val="1"/>
    </font>
    <font>
      <u/>
      <sz val="11"/>
      <color theme="10"/>
      <name val="Calibri"/>
      <family val="2"/>
      <scheme val="minor"/>
    </font>
    <font>
      <b/>
      <sz val="11"/>
      <color rgb="FFFF0000"/>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xf numFmtId="164" fontId="1" fillId="0" borderId="0" applyFont="0" applyFill="0" applyBorder="0" applyAlignment="0" applyProtection="0"/>
    <xf numFmtId="0" fontId="2" fillId="0" borderId="0"/>
    <xf numFmtId="0" fontId="1" fillId="0" borderId="0"/>
    <xf numFmtId="0" fontId="11" fillId="0" borderId="0"/>
    <xf numFmtId="0" fontId="11" fillId="0" borderId="0"/>
    <xf numFmtId="0" fontId="21" fillId="0" borderId="0" applyNumberFormat="0" applyFill="0" applyBorder="0" applyAlignment="0" applyProtection="0"/>
  </cellStyleXfs>
  <cellXfs count="168">
    <xf numFmtId="0" fontId="0" fillId="0" borderId="0" xfId="0"/>
    <xf numFmtId="0" fontId="4" fillId="0" borderId="2" xfId="0" applyFont="1" applyBorder="1" applyAlignment="1">
      <alignment vertical="top"/>
    </xf>
    <xf numFmtId="1" fontId="3" fillId="0" borderId="2" xfId="0" applyNumberFormat="1" applyFont="1" applyBorder="1" applyAlignment="1">
      <alignment horizontal="center" vertical="top" wrapText="1"/>
    </xf>
    <xf numFmtId="0" fontId="0" fillId="0" borderId="2" xfId="0" applyBorder="1"/>
    <xf numFmtId="0" fontId="12" fillId="0" borderId="2" xfId="0" applyFont="1" applyBorder="1"/>
    <xf numFmtId="0" fontId="0" fillId="0" borderId="3" xfId="0" applyBorder="1"/>
    <xf numFmtId="0" fontId="0" fillId="3" borderId="2" xfId="0" applyFill="1" applyBorder="1"/>
    <xf numFmtId="0" fontId="12" fillId="0" borderId="2" xfId="0" applyFont="1" applyBorder="1" applyAlignment="1">
      <alignment horizontal="center"/>
    </xf>
    <xf numFmtId="1" fontId="10" fillId="0" borderId="2" xfId="0" applyNumberFormat="1" applyFont="1" applyBorder="1" applyAlignment="1">
      <alignment horizontal="center" vertical="center" wrapText="1"/>
    </xf>
    <xf numFmtId="0" fontId="12" fillId="3" borderId="2" xfId="0" applyFont="1" applyFill="1" applyBorder="1"/>
    <xf numFmtId="0" fontId="0" fillId="0" borderId="4" xfId="0" applyBorder="1"/>
    <xf numFmtId="0" fontId="0" fillId="0" borderId="0" xfId="0" applyAlignment="1">
      <alignment wrapText="1"/>
    </xf>
    <xf numFmtId="0" fontId="0" fillId="0" borderId="2" xfId="0" applyBorder="1" applyAlignment="1">
      <alignment wrapText="1"/>
    </xf>
    <xf numFmtId="1" fontId="10" fillId="0" borderId="2" xfId="0" applyNumberFormat="1" applyFont="1" applyBorder="1" applyAlignment="1">
      <alignment horizontal="center" vertical="center"/>
    </xf>
    <xf numFmtId="0" fontId="14" fillId="0" borderId="0" xfId="0" applyFont="1"/>
    <xf numFmtId="0" fontId="1" fillId="0" borderId="0" xfId="3"/>
    <xf numFmtId="0" fontId="11" fillId="0" borderId="0" xfId="4"/>
    <xf numFmtId="0" fontId="12" fillId="0" borderId="2" xfId="4" applyFont="1" applyBorder="1" applyAlignment="1">
      <alignment horizontal="center" vertical="top" wrapText="1"/>
    </xf>
    <xf numFmtId="0" fontId="11" fillId="0" borderId="2" xfId="4" applyBorder="1" applyAlignment="1">
      <alignment horizontal="center" vertical="center"/>
    </xf>
    <xf numFmtId="1" fontId="11" fillId="0" borderId="2" xfId="4" applyNumberFormat="1" applyBorder="1" applyAlignment="1">
      <alignment horizontal="center" vertical="center"/>
    </xf>
    <xf numFmtId="165" fontId="11" fillId="0" borderId="2" xfId="1" applyNumberFormat="1" applyFont="1" applyBorder="1" applyAlignment="1">
      <alignment horizontal="right" vertical="center"/>
    </xf>
    <xf numFmtId="0" fontId="12" fillId="0" borderId="2" xfId="4" applyFont="1" applyBorder="1" applyAlignment="1">
      <alignment horizontal="center" vertical="center"/>
    </xf>
    <xf numFmtId="1" fontId="13" fillId="0" borderId="2" xfId="4" applyNumberFormat="1" applyFont="1" applyBorder="1" applyAlignment="1">
      <alignment horizontal="center" vertical="center"/>
    </xf>
    <xf numFmtId="0" fontId="1" fillId="0" borderId="2" xfId="3" applyBorder="1" applyAlignment="1">
      <alignment horizontal="center" vertical="center"/>
    </xf>
    <xf numFmtId="0" fontId="15" fillId="0" borderId="0" xfId="3" applyFont="1"/>
    <xf numFmtId="0" fontId="11" fillId="0" borderId="2" xfId="4" applyBorder="1" applyAlignment="1">
      <alignment horizontal="left" vertical="center"/>
    </xf>
    <xf numFmtId="0" fontId="17" fillId="0" borderId="12" xfId="5" applyFont="1" applyBorder="1" applyProtection="1">
      <protection hidden="1"/>
    </xf>
    <xf numFmtId="0" fontId="17" fillId="0" borderId="13" xfId="5" applyFont="1" applyBorder="1" applyProtection="1">
      <protection hidden="1"/>
    </xf>
    <xf numFmtId="0" fontId="17" fillId="0" borderId="0" xfId="5" applyFont="1" applyProtection="1">
      <protection hidden="1"/>
    </xf>
    <xf numFmtId="0" fontId="17" fillId="0" borderId="14" xfId="5" applyFont="1" applyBorder="1" applyProtection="1">
      <protection hidden="1"/>
    </xf>
    <xf numFmtId="0" fontId="20" fillId="0" borderId="0" xfId="0" applyFont="1" applyProtection="1">
      <protection hidden="1"/>
    </xf>
    <xf numFmtId="0" fontId="17" fillId="0" borderId="14" xfId="5" applyFont="1" applyBorder="1"/>
    <xf numFmtId="0" fontId="20" fillId="0" borderId="14" xfId="0" applyFont="1" applyBorder="1" applyProtection="1">
      <protection hidden="1"/>
    </xf>
    <xf numFmtId="1" fontId="0" fillId="0" borderId="14" xfId="0" applyNumberFormat="1" applyBorder="1"/>
    <xf numFmtId="1" fontId="0" fillId="0" borderId="14" xfId="0" applyNumberFormat="1" applyBorder="1" applyAlignment="1">
      <alignment horizontal="right"/>
    </xf>
    <xf numFmtId="0" fontId="20" fillId="0" borderId="15" xfId="0" applyFont="1" applyBorder="1" applyProtection="1">
      <protection hidden="1"/>
    </xf>
    <xf numFmtId="1" fontId="0" fillId="0" borderId="16" xfId="0" applyNumberFormat="1" applyBorder="1"/>
    <xf numFmtId="0" fontId="18" fillId="0" borderId="2" xfId="5" applyFont="1" applyBorder="1" applyAlignment="1" applyProtection="1">
      <alignment horizontal="center" vertical="top" wrapText="1"/>
      <protection locked="0"/>
    </xf>
    <xf numFmtId="0" fontId="18" fillId="0" borderId="2" xfId="5" applyFont="1" applyBorder="1" applyAlignment="1" applyProtection="1">
      <alignment horizontal="center" wrapText="1"/>
      <protection locked="0"/>
    </xf>
    <xf numFmtId="1" fontId="18" fillId="0" borderId="2" xfId="5" applyNumberFormat="1" applyFont="1" applyBorder="1" applyAlignment="1" applyProtection="1">
      <alignment horizontal="center" wrapText="1"/>
      <protection locked="0"/>
    </xf>
    <xf numFmtId="0" fontId="18" fillId="0" borderId="2" xfId="5" applyFont="1" applyBorder="1" applyAlignment="1" applyProtection="1">
      <alignment horizontal="center" vertical="top"/>
      <protection locked="0"/>
    </xf>
    <xf numFmtId="0" fontId="18" fillId="0" borderId="21" xfId="5" applyFont="1" applyBorder="1" applyAlignment="1" applyProtection="1">
      <alignment horizontal="center" vertical="top"/>
      <protection locked="0"/>
    </xf>
    <xf numFmtId="0" fontId="18" fillId="0" borderId="24" xfId="5" applyFont="1" applyBorder="1" applyAlignment="1" applyProtection="1">
      <alignment horizontal="center" wrapText="1"/>
      <protection locked="0"/>
    </xf>
    <xf numFmtId="0" fontId="4" fillId="2" borderId="2" xfId="0" applyFont="1" applyFill="1" applyBorder="1" applyAlignment="1">
      <alignment horizontal="left" vertical="top"/>
    </xf>
    <xf numFmtId="14" fontId="0" fillId="0" borderId="0" xfId="0" applyNumberFormat="1"/>
    <xf numFmtId="9" fontId="18" fillId="2" borderId="2" xfId="5" applyNumberFormat="1" applyFont="1" applyFill="1" applyBorder="1" applyAlignment="1" applyProtection="1">
      <alignment horizontal="center" vertical="center" wrapText="1"/>
      <protection hidden="1"/>
    </xf>
    <xf numFmtId="0" fontId="18" fillId="0" borderId="21" xfId="5" applyFont="1" applyBorder="1" applyAlignment="1" applyProtection="1">
      <alignment horizontal="center" vertical="top" wrapText="1"/>
      <protection locked="0"/>
    </xf>
    <xf numFmtId="0" fontId="18" fillId="0" borderId="2" xfId="5" applyFont="1" applyBorder="1" applyAlignment="1" applyProtection="1">
      <alignment horizontal="center" vertical="top" wrapText="1"/>
      <protection locked="0"/>
    </xf>
    <xf numFmtId="0" fontId="4" fillId="0" borderId="2" xfId="0" applyFont="1" applyBorder="1" applyAlignment="1">
      <alignment horizontal="left" vertical="top"/>
    </xf>
    <xf numFmtId="0" fontId="5" fillId="0" borderId="2" xfId="0" applyFont="1" applyBorder="1" applyAlignment="1">
      <alignment horizontal="left" vertical="top"/>
    </xf>
    <xf numFmtId="0" fontId="3" fillId="2" borderId="2" xfId="0" applyFont="1" applyFill="1" applyBorder="1" applyAlignment="1">
      <alignment horizontal="left" vertical="top"/>
    </xf>
    <xf numFmtId="0" fontId="4" fillId="0" borderId="17" xfId="0" applyFont="1" applyBorder="1" applyAlignment="1">
      <alignment horizontal="left" vertical="top"/>
    </xf>
    <xf numFmtId="0" fontId="8" fillId="0" borderId="2" xfId="0" applyFont="1" applyBorder="1" applyAlignment="1">
      <alignment vertical="top" wrapText="1"/>
    </xf>
    <xf numFmtId="0" fontId="7" fillId="0" borderId="2" xfId="0" applyFont="1" applyBorder="1" applyAlignment="1">
      <alignment horizontal="left" vertical="top"/>
    </xf>
    <xf numFmtId="0" fontId="4" fillId="2" borderId="2" xfId="0" applyFont="1" applyFill="1" applyBorder="1" applyAlignment="1">
      <alignment horizontal="left" vertical="top" wrapText="1"/>
    </xf>
    <xf numFmtId="9" fontId="18" fillId="2" borderId="24" xfId="5" applyNumberFormat="1" applyFont="1" applyFill="1" applyBorder="1" applyAlignment="1" applyProtection="1">
      <alignment horizontal="center" vertical="center" wrapText="1"/>
      <protection hidden="1"/>
    </xf>
    <xf numFmtId="9" fontId="18" fillId="2" borderId="22" xfId="5" applyNumberFormat="1" applyFont="1" applyFill="1" applyBorder="1" applyAlignment="1" applyProtection="1">
      <alignment horizontal="center" vertical="center" wrapText="1"/>
      <protection hidden="1"/>
    </xf>
    <xf numFmtId="9" fontId="18" fillId="2" borderId="25" xfId="5" applyNumberFormat="1" applyFont="1" applyFill="1" applyBorder="1" applyAlignment="1" applyProtection="1">
      <alignment horizontal="center" vertical="center" wrapText="1"/>
      <protection hidden="1"/>
    </xf>
    <xf numFmtId="0" fontId="18" fillId="0" borderId="23" xfId="5" applyFont="1" applyBorder="1" applyAlignment="1" applyProtection="1">
      <alignment horizontal="center" vertical="top" wrapText="1"/>
      <protection locked="0"/>
    </xf>
    <xf numFmtId="0" fontId="18" fillId="0" borderId="24" xfId="5" applyFont="1" applyBorder="1" applyAlignment="1" applyProtection="1">
      <alignment horizontal="center" vertical="top" wrapText="1"/>
      <protection locked="0"/>
    </xf>
    <xf numFmtId="0" fontId="19" fillId="0" borderId="18" xfId="5" applyFont="1" applyBorder="1" applyAlignment="1" applyProtection="1">
      <alignment horizontal="left" vertical="top" wrapText="1"/>
      <protection locked="0"/>
    </xf>
    <xf numFmtId="0" fontId="19" fillId="0" borderId="19" xfId="5" applyFont="1" applyBorder="1" applyAlignment="1" applyProtection="1">
      <alignment horizontal="left" vertical="top" wrapText="1"/>
      <protection locked="0"/>
    </xf>
    <xf numFmtId="0" fontId="19" fillId="0" borderId="20" xfId="5" applyFont="1" applyBorder="1" applyAlignment="1" applyProtection="1">
      <alignment horizontal="left" vertical="top" wrapText="1"/>
      <protection locked="0"/>
    </xf>
    <xf numFmtId="0" fontId="18" fillId="0" borderId="2" xfId="5" applyFont="1" applyBorder="1" applyAlignment="1" applyProtection="1">
      <alignment horizontal="center" vertical="top"/>
      <protection locked="0"/>
    </xf>
    <xf numFmtId="0" fontId="18" fillId="0" borderId="22" xfId="5" applyFont="1" applyBorder="1" applyAlignment="1" applyProtection="1">
      <alignment horizontal="center" vertical="top"/>
      <protection locked="0"/>
    </xf>
    <xf numFmtId="0" fontId="19" fillId="0" borderId="21" xfId="5" applyFont="1" applyBorder="1" applyAlignment="1" applyProtection="1">
      <alignment horizontal="left" vertical="top"/>
      <protection locked="0"/>
    </xf>
    <xf numFmtId="0" fontId="19" fillId="0" borderId="2" xfId="5" applyFont="1" applyBorder="1" applyAlignment="1" applyProtection="1">
      <alignment horizontal="left" vertical="top"/>
      <protection locked="0"/>
    </xf>
    <xf numFmtId="0" fontId="19" fillId="0" borderId="2" xfId="5" applyFont="1" applyBorder="1" applyAlignment="1" applyProtection="1">
      <alignment horizontal="left" vertical="top" wrapText="1"/>
      <protection locked="0"/>
    </xf>
    <xf numFmtId="0" fontId="19" fillId="0" borderId="22" xfId="5" applyFont="1" applyBorder="1" applyAlignment="1" applyProtection="1">
      <alignment horizontal="left" vertical="top" wrapText="1"/>
      <protection locked="0"/>
    </xf>
    <xf numFmtId="0" fontId="18" fillId="0" borderId="22" xfId="5" applyFont="1" applyBorder="1" applyAlignment="1" applyProtection="1">
      <alignment horizontal="center" vertical="top" wrapText="1"/>
      <protection locked="0"/>
    </xf>
    <xf numFmtId="0" fontId="18" fillId="0" borderId="21" xfId="5" applyFont="1" applyBorder="1" applyAlignment="1" applyProtection="1">
      <alignment horizontal="center" vertical="top"/>
      <protection locked="0"/>
    </xf>
    <xf numFmtId="0" fontId="18" fillId="0" borderId="23" xfId="5" applyFont="1" applyBorder="1" applyAlignment="1" applyProtection="1">
      <alignment horizontal="center" vertical="top"/>
      <protection locked="0"/>
    </xf>
    <xf numFmtId="0" fontId="18" fillId="0" borderId="24" xfId="5" applyFont="1" applyBorder="1" applyAlignment="1" applyProtection="1">
      <alignment horizontal="center" vertical="top"/>
      <protection locked="0"/>
    </xf>
    <xf numFmtId="0" fontId="4" fillId="0" borderId="1" xfId="0" applyFont="1" applyBorder="1" applyAlignment="1">
      <alignment horizontal="center" vertical="top"/>
    </xf>
    <xf numFmtId="0" fontId="4" fillId="0" borderId="6" xfId="0" applyFont="1" applyBorder="1" applyAlignment="1">
      <alignment horizontal="center" vertical="top"/>
    </xf>
    <xf numFmtId="0" fontId="4" fillId="0" borderId="8" xfId="0" applyFont="1" applyBorder="1" applyAlignment="1">
      <alignment horizontal="left" vertical="top"/>
    </xf>
    <xf numFmtId="0" fontId="4" fillId="0" borderId="11" xfId="0" applyFont="1" applyBorder="1" applyAlignment="1">
      <alignment horizontal="left" vertical="top"/>
    </xf>
    <xf numFmtId="0" fontId="4" fillId="0" borderId="9" xfId="0" applyFont="1" applyBorder="1" applyAlignment="1">
      <alignment horizontal="left" vertical="top"/>
    </xf>
    <xf numFmtId="0" fontId="9" fillId="0" borderId="1" xfId="0" applyFont="1" applyBorder="1" applyAlignment="1">
      <alignment horizontal="left" vertical="top"/>
    </xf>
    <xf numFmtId="0" fontId="16" fillId="0" borderId="5" xfId="0" applyFont="1" applyBorder="1" applyAlignment="1">
      <alignment horizontal="left"/>
    </xf>
    <xf numFmtId="0" fontId="4" fillId="0" borderId="1" xfId="0" applyFont="1" applyBorder="1" applyAlignment="1">
      <alignment horizontal="left" vertical="top" wrapText="1"/>
    </xf>
    <xf numFmtId="0" fontId="4" fillId="0" borderId="5" xfId="0" applyFont="1" applyBorder="1" applyAlignment="1">
      <alignment horizontal="left" vertical="top" wrapText="1"/>
    </xf>
    <xf numFmtId="0" fontId="4" fillId="0" borderId="2" xfId="0" applyFont="1" applyBorder="1" applyAlignment="1">
      <alignment horizontal="left" vertical="top" wrapText="1"/>
    </xf>
    <xf numFmtId="0" fontId="4" fillId="2" borderId="1" xfId="0" applyFont="1" applyFill="1" applyBorder="1" applyAlignment="1">
      <alignment horizontal="left" vertical="top"/>
    </xf>
    <xf numFmtId="0" fontId="4" fillId="2" borderId="6" xfId="0" applyFont="1" applyFill="1" applyBorder="1" applyAlignment="1">
      <alignment horizontal="left" vertical="top"/>
    </xf>
    <xf numFmtId="0" fontId="4" fillId="2" borderId="5" xfId="0" applyFont="1" applyFill="1" applyBorder="1" applyAlignment="1">
      <alignment horizontal="left" vertical="top"/>
    </xf>
    <xf numFmtId="0" fontId="4" fillId="0" borderId="5" xfId="0" applyFont="1" applyBorder="1" applyAlignment="1">
      <alignment horizontal="center" vertical="top"/>
    </xf>
    <xf numFmtId="14" fontId="4" fillId="0" borderId="1" xfId="0" applyNumberFormat="1" applyFont="1" applyBorder="1" applyAlignment="1">
      <alignment horizontal="left" vertical="top"/>
    </xf>
    <xf numFmtId="14" fontId="4" fillId="0" borderId="6" xfId="0" applyNumberFormat="1" applyFont="1" applyBorder="1" applyAlignment="1">
      <alignment horizontal="left" vertical="top"/>
    </xf>
    <xf numFmtId="14" fontId="4" fillId="0" borderId="5" xfId="0" applyNumberFormat="1" applyFont="1" applyBorder="1" applyAlignment="1">
      <alignment horizontal="left" vertical="top"/>
    </xf>
    <xf numFmtId="0" fontId="3" fillId="0" borderId="1" xfId="0" applyFont="1" applyBorder="1" applyAlignment="1">
      <alignment horizontal="center" vertical="top"/>
    </xf>
    <xf numFmtId="0" fontId="3" fillId="0" borderId="6" xfId="0" applyFont="1" applyBorder="1" applyAlignment="1">
      <alignment horizontal="center" vertical="top"/>
    </xf>
    <xf numFmtId="0" fontId="3" fillId="0" borderId="5" xfId="0" applyFont="1" applyBorder="1" applyAlignment="1">
      <alignment horizontal="center" vertical="top"/>
    </xf>
    <xf numFmtId="0" fontId="5" fillId="0" borderId="1" xfId="0" applyFont="1" applyBorder="1" applyAlignment="1">
      <alignment horizontal="left" vertical="top"/>
    </xf>
    <xf numFmtId="0" fontId="5" fillId="0" borderId="6" xfId="0" applyFont="1" applyBorder="1" applyAlignment="1">
      <alignment horizontal="left" vertical="top"/>
    </xf>
    <xf numFmtId="0" fontId="5" fillId="0" borderId="5" xfId="0" applyFont="1" applyBorder="1" applyAlignment="1">
      <alignment horizontal="left" vertical="top"/>
    </xf>
    <xf numFmtId="0" fontId="4" fillId="0" borderId="1" xfId="0" applyFont="1" applyBorder="1" applyAlignment="1">
      <alignment horizontal="left" vertical="top"/>
    </xf>
    <xf numFmtId="0" fontId="4" fillId="0" borderId="6" xfId="0" applyFont="1" applyBorder="1" applyAlignment="1">
      <alignment horizontal="left" vertical="top"/>
    </xf>
    <xf numFmtId="0" fontId="4" fillId="0" borderId="5" xfId="0" applyFont="1" applyBorder="1" applyAlignment="1">
      <alignment horizontal="left" vertical="top"/>
    </xf>
    <xf numFmtId="0" fontId="4" fillId="0" borderId="6" xfId="0" applyFont="1" applyBorder="1" applyAlignment="1">
      <alignment horizontal="left" vertical="top" wrapText="1"/>
    </xf>
    <xf numFmtId="0" fontId="9" fillId="0" borderId="6" xfId="0" applyFont="1" applyBorder="1" applyAlignment="1">
      <alignment horizontal="left" vertical="top" wrapText="1"/>
    </xf>
    <xf numFmtId="0" fontId="9" fillId="0" borderId="5" xfId="0" applyFont="1" applyBorder="1" applyAlignment="1">
      <alignment horizontal="left" vertical="top" wrapText="1"/>
    </xf>
    <xf numFmtId="0" fontId="4" fillId="2" borderId="2" xfId="0" applyFont="1" applyFill="1" applyBorder="1" applyAlignment="1">
      <alignment horizontal="left" vertical="top"/>
    </xf>
    <xf numFmtId="0" fontId="4" fillId="0" borderId="1" xfId="0" applyFont="1" applyBorder="1" applyAlignment="1">
      <alignment vertical="top"/>
    </xf>
    <xf numFmtId="0" fontId="4" fillId="0" borderId="6" xfId="0" applyFont="1" applyBorder="1" applyAlignment="1">
      <alignment vertical="top"/>
    </xf>
    <xf numFmtId="0" fontId="4" fillId="0" borderId="5" xfId="0" applyFont="1" applyBorder="1" applyAlignment="1">
      <alignment vertical="top"/>
    </xf>
    <xf numFmtId="0" fontId="4" fillId="0" borderId="8" xfId="0" applyFont="1" applyBorder="1" applyAlignment="1">
      <alignment horizontal="left" vertical="top" wrapText="1"/>
    </xf>
    <xf numFmtId="0" fontId="4" fillId="0" borderId="11"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3" xfId="0" applyFont="1" applyBorder="1" applyAlignment="1">
      <alignment horizontal="left" vertical="top" wrapText="1"/>
    </xf>
    <xf numFmtId="0" fontId="4" fillId="0" borderId="7" xfId="0" applyFont="1" applyBorder="1" applyAlignment="1">
      <alignment horizontal="left" vertical="top" wrapText="1"/>
    </xf>
    <xf numFmtId="0" fontId="5" fillId="0" borderId="1" xfId="0" applyFont="1" applyBorder="1" applyAlignment="1">
      <alignment horizontal="center" vertical="top"/>
    </xf>
    <xf numFmtId="0" fontId="5" fillId="0" borderId="5" xfId="0" applyFont="1" applyBorder="1" applyAlignment="1">
      <alignment horizontal="center" vertical="top"/>
    </xf>
    <xf numFmtId="0" fontId="5" fillId="0" borderId="6" xfId="0" applyFont="1" applyBorder="1" applyAlignment="1">
      <alignment vertical="top"/>
    </xf>
    <xf numFmtId="0" fontId="5" fillId="0" borderId="5" xfId="0" applyFont="1" applyBorder="1" applyAlignment="1">
      <alignment vertical="top"/>
    </xf>
    <xf numFmtId="0" fontId="5" fillId="0" borderId="8" xfId="0" applyFont="1" applyBorder="1" applyAlignment="1">
      <alignment horizontal="left" vertical="top" wrapText="1"/>
    </xf>
    <xf numFmtId="0" fontId="5" fillId="0" borderId="11" xfId="0" applyFont="1" applyBorder="1" applyAlignment="1">
      <alignment horizontal="left" vertical="top" wrapText="1"/>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5" fillId="0" borderId="3" xfId="0" applyFont="1" applyBorder="1" applyAlignment="1">
      <alignment horizontal="left" vertical="top" wrapText="1"/>
    </xf>
    <xf numFmtId="0" fontId="5" fillId="0" borderId="7" xfId="0" applyFont="1" applyBorder="1" applyAlignment="1">
      <alignment horizontal="left" vertical="top" wrapText="1"/>
    </xf>
    <xf numFmtId="0" fontId="3" fillId="0" borderId="1" xfId="0" applyFont="1" applyBorder="1" applyAlignment="1">
      <alignment horizontal="left" vertical="top"/>
    </xf>
    <xf numFmtId="0" fontId="3" fillId="0" borderId="6" xfId="0" applyFont="1" applyBorder="1" applyAlignment="1">
      <alignment horizontal="left" vertical="top"/>
    </xf>
    <xf numFmtId="0" fontId="3" fillId="0" borderId="5" xfId="0" applyFont="1" applyBorder="1" applyAlignment="1">
      <alignment horizontal="left" vertical="top"/>
    </xf>
    <xf numFmtId="0" fontId="3" fillId="0" borderId="2" xfId="0" applyFont="1" applyBorder="1" applyAlignment="1">
      <alignment horizontal="left" vertical="top" wrapText="1"/>
    </xf>
    <xf numFmtId="0" fontId="9" fillId="0" borderId="2" xfId="0" applyFont="1" applyBorder="1" applyAlignment="1">
      <alignment horizontal="left" vertical="top" wrapText="1"/>
    </xf>
    <xf numFmtId="0" fontId="9" fillId="0" borderId="6" xfId="0" applyFont="1" applyBorder="1" applyAlignment="1">
      <alignment horizontal="left" vertical="top"/>
    </xf>
    <xf numFmtId="0" fontId="9" fillId="0" borderId="5" xfId="0" applyFont="1" applyBorder="1" applyAlignment="1">
      <alignment horizontal="left" vertical="top"/>
    </xf>
    <xf numFmtId="0" fontId="21" fillId="0" borderId="1" xfId="6" applyBorder="1" applyAlignment="1">
      <alignment horizontal="left" vertical="top"/>
    </xf>
    <xf numFmtId="0" fontId="4" fillId="0" borderId="2" xfId="0" applyFont="1" applyBorder="1" applyAlignment="1">
      <alignment horizontal="center" vertical="top"/>
    </xf>
    <xf numFmtId="0" fontId="4" fillId="2" borderId="1" xfId="0" applyFont="1" applyFill="1" applyBorder="1" applyAlignment="1">
      <alignment horizontal="left" vertical="top" wrapText="1"/>
    </xf>
    <xf numFmtId="0" fontId="4" fillId="2" borderId="6" xfId="0" applyFont="1" applyFill="1" applyBorder="1" applyAlignment="1">
      <alignment horizontal="left" vertical="top" wrapText="1"/>
    </xf>
    <xf numFmtId="0" fontId="4" fillId="2" borderId="5" xfId="0" applyFont="1" applyFill="1" applyBorder="1" applyAlignment="1">
      <alignment horizontal="left" vertical="top" wrapText="1"/>
    </xf>
    <xf numFmtId="14" fontId="4" fillId="2" borderId="1" xfId="0" applyNumberFormat="1" applyFont="1" applyFill="1" applyBorder="1" applyAlignment="1">
      <alignment horizontal="left" vertical="top"/>
    </xf>
    <xf numFmtId="14" fontId="4" fillId="2" borderId="6" xfId="0" applyNumberFormat="1" applyFont="1" applyFill="1" applyBorder="1" applyAlignment="1">
      <alignment horizontal="left" vertical="top"/>
    </xf>
    <xf numFmtId="14" fontId="4" fillId="2" borderId="5" xfId="0" applyNumberFormat="1" applyFont="1" applyFill="1" applyBorder="1" applyAlignment="1">
      <alignment horizontal="left" vertical="top"/>
    </xf>
    <xf numFmtId="0" fontId="4" fillId="0" borderId="10" xfId="0" applyFont="1" applyBorder="1" applyAlignment="1">
      <alignment horizontal="left" vertical="top"/>
    </xf>
    <xf numFmtId="0" fontId="4" fillId="0" borderId="3" xfId="0" applyFont="1" applyBorder="1" applyAlignment="1">
      <alignment horizontal="left" vertical="top"/>
    </xf>
    <xf numFmtId="0" fontId="4" fillId="0" borderId="7" xfId="0" applyFont="1" applyBorder="1" applyAlignment="1">
      <alignment horizontal="left" vertical="top"/>
    </xf>
    <xf numFmtId="0" fontId="3" fillId="0" borderId="2" xfId="0" applyFont="1" applyBorder="1" applyAlignment="1">
      <alignment horizontal="center" vertical="top" wrapText="1"/>
    </xf>
    <xf numFmtId="0" fontId="3" fillId="0" borderId="2" xfId="0" applyFont="1" applyBorder="1" applyAlignment="1">
      <alignment horizontal="left" vertical="top"/>
    </xf>
    <xf numFmtId="0" fontId="3" fillId="0" borderId="2" xfId="0" applyFont="1" applyBorder="1" applyAlignment="1">
      <alignment horizontal="center" vertical="top"/>
    </xf>
    <xf numFmtId="0" fontId="9" fillId="0" borderId="1" xfId="0" applyFont="1" applyBorder="1" applyAlignment="1">
      <alignment horizontal="left" vertical="top" wrapText="1"/>
    </xf>
    <xf numFmtId="1" fontId="3" fillId="0" borderId="2" xfId="0" applyNumberFormat="1" applyFont="1" applyBorder="1" applyAlignment="1">
      <alignment horizontal="center" vertical="top" wrapText="1"/>
    </xf>
    <xf numFmtId="0" fontId="5" fillId="0" borderId="1" xfId="0" applyFont="1" applyBorder="1" applyAlignment="1">
      <alignment vertical="top"/>
    </xf>
    <xf numFmtId="0" fontId="5" fillId="0" borderId="10" xfId="0" applyFont="1" applyBorder="1" applyAlignment="1">
      <alignment vertical="top"/>
    </xf>
    <xf numFmtId="0" fontId="5" fillId="0" borderId="3" xfId="0" applyFont="1" applyBorder="1" applyAlignment="1">
      <alignment vertical="top"/>
    </xf>
    <xf numFmtId="0" fontId="5" fillId="0" borderId="7" xfId="0" applyFont="1" applyBorder="1" applyAlignment="1">
      <alignment vertical="top"/>
    </xf>
    <xf numFmtId="1" fontId="10" fillId="0" borderId="2" xfId="0" applyNumberFormat="1" applyFont="1" applyBorder="1" applyAlignment="1">
      <alignment horizontal="center" vertical="center" wrapText="1"/>
    </xf>
    <xf numFmtId="0" fontId="3" fillId="0" borderId="1" xfId="0" applyFont="1" applyBorder="1" applyAlignment="1">
      <alignment horizontal="center" vertical="top" wrapText="1"/>
    </xf>
    <xf numFmtId="0" fontId="3" fillId="0" borderId="6" xfId="0" applyFont="1" applyBorder="1" applyAlignment="1">
      <alignment horizontal="center" vertical="top" wrapText="1"/>
    </xf>
    <xf numFmtId="0" fontId="3" fillId="0" borderId="5" xfId="0" applyFont="1" applyBorder="1" applyAlignment="1">
      <alignment horizontal="center" vertical="top" wrapText="1"/>
    </xf>
    <xf numFmtId="0" fontId="3" fillId="0" borderId="1" xfId="0" applyFont="1" applyBorder="1" applyAlignment="1">
      <alignment vertical="top"/>
    </xf>
    <xf numFmtId="0" fontId="3" fillId="0" borderId="6" xfId="0" applyFont="1" applyBorder="1" applyAlignment="1">
      <alignment vertical="top"/>
    </xf>
    <xf numFmtId="0" fontId="3" fillId="0" borderId="5" xfId="0" applyFont="1" applyBorder="1" applyAlignment="1">
      <alignment vertical="top"/>
    </xf>
    <xf numFmtId="1" fontId="6" fillId="0" borderId="2" xfId="0" applyNumberFormat="1" applyFont="1" applyBorder="1" applyAlignment="1">
      <alignment horizontal="center" vertical="center" wrapText="1"/>
    </xf>
    <xf numFmtId="0" fontId="3" fillId="0" borderId="1" xfId="0" applyFont="1" applyBorder="1" applyAlignment="1">
      <alignment horizontal="left" vertical="top" wrapText="1"/>
    </xf>
    <xf numFmtId="0" fontId="3" fillId="0" borderId="6" xfId="0" applyFont="1" applyBorder="1" applyAlignment="1">
      <alignment horizontal="left" vertical="top" wrapText="1"/>
    </xf>
    <xf numFmtId="0" fontId="3" fillId="0" borderId="5" xfId="0" applyFont="1" applyBorder="1" applyAlignment="1">
      <alignment horizontal="left" vertical="top" wrapText="1"/>
    </xf>
    <xf numFmtId="0" fontId="9" fillId="2" borderId="2" xfId="0" applyFont="1" applyFill="1" applyBorder="1" applyAlignment="1">
      <alignment horizontal="left" vertical="top" wrapText="1"/>
    </xf>
    <xf numFmtId="0" fontId="3" fillId="0" borderId="2" xfId="2" applyFont="1" applyBorder="1" applyAlignment="1">
      <alignment horizontal="left" vertical="top" wrapText="1"/>
    </xf>
    <xf numFmtId="1" fontId="6" fillId="0" borderId="1" xfId="0" applyNumberFormat="1" applyFont="1" applyBorder="1" applyAlignment="1">
      <alignment horizontal="center" vertical="center" wrapText="1"/>
    </xf>
    <xf numFmtId="1" fontId="6" fillId="0" borderId="6" xfId="0" applyNumberFormat="1" applyFont="1" applyBorder="1" applyAlignment="1">
      <alignment horizontal="center" vertical="center" wrapText="1"/>
    </xf>
    <xf numFmtId="1" fontId="6" fillId="0" borderId="5" xfId="0" applyNumberFormat="1" applyFont="1" applyBorder="1" applyAlignment="1">
      <alignment horizontal="center" vertical="center" wrapText="1"/>
    </xf>
    <xf numFmtId="0" fontId="12" fillId="0" borderId="2" xfId="4" applyFont="1" applyBorder="1" applyAlignment="1">
      <alignment horizontal="left"/>
    </xf>
    <xf numFmtId="0" fontId="0" fillId="3" borderId="2" xfId="0" applyFill="1" applyBorder="1" applyAlignment="1">
      <alignment horizontal="center" wrapText="1"/>
    </xf>
    <xf numFmtId="0" fontId="12" fillId="0" borderId="2" xfId="0" applyFont="1" applyBorder="1" applyAlignment="1">
      <alignment horizontal="center"/>
    </xf>
  </cellXfs>
  <cellStyles count="7">
    <cellStyle name="Comma 2" xfId="1"/>
    <cellStyle name="Excel Built-in Normal" xfId="2"/>
    <cellStyle name="Excel Built-in Normal 2" xfId="3"/>
    <cellStyle name="Hyperlink" xfId="6" builtinId="8"/>
    <cellStyle name="Normal" xfId="0" builtinId="0"/>
    <cellStyle name="Normal 3" xfId="5"/>
    <cellStyle name="Normal 4"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17.jpeg"/><Relationship Id="rId2" Type="http://schemas.openxmlformats.org/officeDocument/2006/relationships/image" Target="../media/image16.png"/><Relationship Id="rId1" Type="http://schemas.openxmlformats.org/officeDocument/2006/relationships/image" Target="../media/image15.png"/><Relationship Id="rId4" Type="http://schemas.openxmlformats.org/officeDocument/2006/relationships/image" Target="../media/image18.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1</xdr:col>
      <xdr:colOff>662827</xdr:colOff>
      <xdr:row>301</xdr:row>
      <xdr:rowOff>33618</xdr:rowOff>
    </xdr:from>
    <xdr:to>
      <xdr:col>7</xdr:col>
      <xdr:colOff>481852</xdr:colOff>
      <xdr:row>316</xdr:row>
      <xdr:rowOff>56118</xdr:rowOff>
    </xdr:to>
    <xdr:pic>
      <xdr:nvPicPr>
        <xdr:cNvPr id="2036" name="Picture 21">
          <a:extLst>
            <a:ext uri="{FF2B5EF4-FFF2-40B4-BE49-F238E27FC236}">
              <a16:creationId xmlns:a16="http://schemas.microsoft.com/office/drawing/2014/main" id="{00000000-0008-0000-0000-0000F4070000}"/>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1320052" y="79214943"/>
          <a:ext cx="3714750" cy="2880000"/>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640415</xdr:colOff>
      <xdr:row>317</xdr:row>
      <xdr:rowOff>51548</xdr:rowOff>
    </xdr:from>
    <xdr:to>
      <xdr:col>7</xdr:col>
      <xdr:colOff>459440</xdr:colOff>
      <xdr:row>332</xdr:row>
      <xdr:rowOff>74048</xdr:rowOff>
    </xdr:to>
    <xdr:pic>
      <xdr:nvPicPr>
        <xdr:cNvPr id="2037" name="Picture 22">
          <a:extLst>
            <a:ext uri="{FF2B5EF4-FFF2-40B4-BE49-F238E27FC236}">
              <a16:creationId xmlns:a16="http://schemas.microsoft.com/office/drawing/2014/main" id="{00000000-0008-0000-0000-0000F5070000}"/>
            </a:ext>
          </a:extLst>
        </xdr:cNvPr>
        <xdr:cNvPicPr>
          <a:picLocks noChangeAspect="1" noChangeArrowheads="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1297640" y="82280873"/>
          <a:ext cx="3714750" cy="2880000"/>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oneCellAnchor>
    <xdr:from>
      <xdr:col>11</xdr:col>
      <xdr:colOff>50800</xdr:colOff>
      <xdr:row>259</xdr:row>
      <xdr:rowOff>152400</xdr:rowOff>
    </xdr:from>
    <xdr:ext cx="426399" cy="280205"/>
    <xdr:sp macro="" textlink="">
      <xdr:nvSpPr>
        <xdr:cNvPr id="2" name="TextBox 1"/>
        <xdr:cNvSpPr txBox="1"/>
      </xdr:nvSpPr>
      <xdr:spPr>
        <a:xfrm>
          <a:off x="7785100" y="62630050"/>
          <a:ext cx="426399"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200" b="1" cap="none" spc="0">
              <a:ln w="0"/>
              <a:solidFill>
                <a:srgbClr val="FFFF00"/>
              </a:solidFill>
              <a:effectLst>
                <a:outerShdw blurRad="38100" dist="25400" dir="5400000" algn="ctr" rotWithShape="0">
                  <a:srgbClr val="6E747A">
                    <a:alpha val="43000"/>
                  </a:srgbClr>
                </a:outerShdw>
              </a:effectLst>
            </a:rPr>
            <a:t>PP3</a:t>
          </a:r>
        </a:p>
      </xdr:txBody>
    </xdr:sp>
    <xdr:clientData/>
  </xdr:oneCellAnchor>
  <xdr:twoCellAnchor>
    <xdr:from>
      <xdr:col>0</xdr:col>
      <xdr:colOff>95250</xdr:colOff>
      <xdr:row>253</xdr:row>
      <xdr:rowOff>69850</xdr:rowOff>
    </xdr:from>
    <xdr:to>
      <xdr:col>9</xdr:col>
      <xdr:colOff>363799</xdr:colOff>
      <xdr:row>294</xdr:row>
      <xdr:rowOff>17170</xdr:rowOff>
    </xdr:to>
    <xdr:grpSp>
      <xdr:nvGrpSpPr>
        <xdr:cNvPr id="3" name="Group 2"/>
        <xdr:cNvGrpSpPr/>
      </xdr:nvGrpSpPr>
      <xdr:grpSpPr>
        <a:xfrm>
          <a:off x="95250" y="61245750"/>
          <a:ext cx="6415349" cy="7497470"/>
          <a:chOff x="95250" y="61442600"/>
          <a:chExt cx="6415349" cy="7497470"/>
        </a:xfrm>
      </xdr:grpSpPr>
      <xdr:pic>
        <xdr:nvPicPr>
          <xdr:cNvPr id="26" name="Picture 25"/>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112684" y="61442600"/>
            <a:ext cx="2049150" cy="2736000"/>
          </a:xfrm>
          <a:prstGeom prst="rect">
            <a:avLst/>
          </a:prstGeom>
          <a:ln>
            <a:solidFill>
              <a:schemeClr val="tx1"/>
            </a:solidFill>
          </a:ln>
        </xdr:spPr>
      </xdr:pic>
      <xdr:pic>
        <xdr:nvPicPr>
          <xdr:cNvPr id="27" name="Picture 26"/>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2277649" y="61442600"/>
            <a:ext cx="2049150" cy="2736000"/>
          </a:xfrm>
          <a:prstGeom prst="rect">
            <a:avLst/>
          </a:prstGeom>
          <a:ln>
            <a:solidFill>
              <a:schemeClr val="tx1"/>
            </a:solidFill>
          </a:ln>
        </xdr:spPr>
      </xdr:pic>
      <xdr:pic>
        <xdr:nvPicPr>
          <xdr:cNvPr id="28" name="Picture 27"/>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4442614" y="61442600"/>
            <a:ext cx="2049150" cy="2736000"/>
          </a:xfrm>
          <a:prstGeom prst="rect">
            <a:avLst/>
          </a:prstGeom>
          <a:ln>
            <a:solidFill>
              <a:schemeClr val="tx1"/>
            </a:solidFill>
          </a:ln>
        </xdr:spPr>
      </xdr:pic>
      <xdr:pic>
        <xdr:nvPicPr>
          <xdr:cNvPr id="29" name="Picture 28"/>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112684" y="64291335"/>
            <a:ext cx="2049150" cy="2736000"/>
          </a:xfrm>
          <a:prstGeom prst="rect">
            <a:avLst/>
          </a:prstGeom>
          <a:ln>
            <a:solidFill>
              <a:schemeClr val="tx1"/>
            </a:solidFill>
          </a:ln>
        </xdr:spPr>
      </xdr:pic>
      <xdr:pic>
        <xdr:nvPicPr>
          <xdr:cNvPr id="30" name="Picture 29"/>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2277649" y="64291335"/>
            <a:ext cx="2049150" cy="2736000"/>
          </a:xfrm>
          <a:prstGeom prst="rect">
            <a:avLst/>
          </a:prstGeom>
          <a:ln>
            <a:solidFill>
              <a:schemeClr val="tx1"/>
            </a:solidFill>
          </a:ln>
        </xdr:spPr>
      </xdr:pic>
      <xdr:pic>
        <xdr:nvPicPr>
          <xdr:cNvPr id="31" name="Picture 30"/>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95250" y="67140070"/>
            <a:ext cx="2396666" cy="1800000"/>
          </a:xfrm>
          <a:prstGeom prst="rect">
            <a:avLst/>
          </a:prstGeom>
          <a:ln>
            <a:solidFill>
              <a:schemeClr val="tx1"/>
            </a:solidFill>
          </a:ln>
        </xdr:spPr>
      </xdr:pic>
      <xdr:pic>
        <xdr:nvPicPr>
          <xdr:cNvPr id="32" name="Picture 31"/>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4442614" y="64298533"/>
            <a:ext cx="2049150" cy="2736000"/>
          </a:xfrm>
          <a:prstGeom prst="rect">
            <a:avLst/>
          </a:prstGeom>
          <a:ln>
            <a:solidFill>
              <a:schemeClr val="tx1"/>
            </a:solidFill>
          </a:ln>
        </xdr:spPr>
      </xdr:pic>
      <xdr:pic>
        <xdr:nvPicPr>
          <xdr:cNvPr id="33" name="Picture 32"/>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2628862" y="67140070"/>
            <a:ext cx="2396666" cy="1800000"/>
          </a:xfrm>
          <a:prstGeom prst="rect">
            <a:avLst/>
          </a:prstGeom>
          <a:ln>
            <a:solidFill>
              <a:schemeClr val="tx1"/>
            </a:solidFill>
          </a:ln>
        </xdr:spPr>
      </xdr:pic>
      <xdr:pic>
        <xdr:nvPicPr>
          <xdr:cNvPr id="34" name="Picture 33"/>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5162474" y="67140070"/>
            <a:ext cx="1348125" cy="1800000"/>
          </a:xfrm>
          <a:prstGeom prst="rect">
            <a:avLst/>
          </a:prstGeom>
          <a:ln>
            <a:solidFill>
              <a:schemeClr val="tx1"/>
            </a:solidFill>
          </a:ln>
        </xdr:spPr>
      </xdr:pic>
      <xdr:sp macro="" textlink="">
        <xdr:nvSpPr>
          <xdr:cNvPr id="36" name="TextBox 35"/>
          <xdr:cNvSpPr txBox="1"/>
        </xdr:nvSpPr>
        <xdr:spPr>
          <a:xfrm>
            <a:off x="912784" y="62947550"/>
            <a:ext cx="426399"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200" b="1" cap="none" spc="0">
                <a:ln w="0"/>
                <a:solidFill>
                  <a:srgbClr val="FFFF00"/>
                </a:solidFill>
                <a:effectLst>
                  <a:outerShdw blurRad="38100" dist="25400" dir="5400000" algn="ctr" rotWithShape="0">
                    <a:srgbClr val="6E747A">
                      <a:alpha val="43000"/>
                    </a:srgbClr>
                  </a:outerShdw>
                </a:effectLst>
              </a:rPr>
              <a:t>PP3</a:t>
            </a:r>
          </a:p>
        </xdr:txBody>
      </xdr:sp>
      <xdr:sp macro="" textlink="">
        <xdr:nvSpPr>
          <xdr:cNvPr id="37" name="TextBox 36"/>
          <xdr:cNvSpPr txBox="1"/>
        </xdr:nvSpPr>
        <xdr:spPr>
          <a:xfrm>
            <a:off x="3033299" y="63055500"/>
            <a:ext cx="551689"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200" b="1" cap="none" spc="0">
                <a:ln w="0"/>
                <a:solidFill>
                  <a:srgbClr val="FFFF00"/>
                </a:solidFill>
                <a:effectLst>
                  <a:outerShdw blurRad="38100" dist="25400" dir="5400000" algn="ctr" rotWithShape="0">
                    <a:srgbClr val="6E747A">
                      <a:alpha val="43000"/>
                    </a:srgbClr>
                  </a:outerShdw>
                </a:effectLst>
              </a:rPr>
              <a:t>QQ12</a:t>
            </a:r>
          </a:p>
        </xdr:txBody>
      </xdr:sp>
      <xdr:sp macro="" textlink="">
        <xdr:nvSpPr>
          <xdr:cNvPr id="38" name="TextBox 37"/>
          <xdr:cNvSpPr txBox="1"/>
        </xdr:nvSpPr>
        <xdr:spPr>
          <a:xfrm>
            <a:off x="5179214" y="62839600"/>
            <a:ext cx="551689"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200" b="1" cap="none" spc="0">
                <a:ln w="0"/>
                <a:solidFill>
                  <a:srgbClr val="FFFF00"/>
                </a:solidFill>
                <a:effectLst>
                  <a:outerShdw blurRad="38100" dist="25400" dir="5400000" algn="ctr" rotWithShape="0">
                    <a:srgbClr val="6E747A">
                      <a:alpha val="43000"/>
                    </a:srgbClr>
                  </a:outerShdw>
                </a:effectLst>
              </a:rPr>
              <a:t>QQ16</a:t>
            </a:r>
          </a:p>
        </xdr:txBody>
      </xdr:sp>
      <xdr:sp macro="" textlink="">
        <xdr:nvSpPr>
          <xdr:cNvPr id="40" name="TextBox 39"/>
          <xdr:cNvSpPr txBox="1"/>
        </xdr:nvSpPr>
        <xdr:spPr>
          <a:xfrm>
            <a:off x="842934" y="65739135"/>
            <a:ext cx="426399"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200" b="1" cap="none" spc="0">
                <a:ln w="0"/>
                <a:solidFill>
                  <a:srgbClr val="FFFF00"/>
                </a:solidFill>
                <a:effectLst>
                  <a:outerShdw blurRad="38100" dist="25400" dir="5400000" algn="ctr" rotWithShape="0">
                    <a:srgbClr val="6E747A">
                      <a:alpha val="43000"/>
                    </a:srgbClr>
                  </a:outerShdw>
                </a:effectLst>
              </a:rPr>
              <a:t>PP7</a:t>
            </a:r>
          </a:p>
        </xdr:txBody>
      </xdr:sp>
      <xdr:sp macro="" textlink="">
        <xdr:nvSpPr>
          <xdr:cNvPr id="41" name="TextBox 40"/>
          <xdr:cNvSpPr txBox="1"/>
        </xdr:nvSpPr>
        <xdr:spPr>
          <a:xfrm>
            <a:off x="3020599" y="65802635"/>
            <a:ext cx="551689"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200" b="1" cap="none" spc="0">
                <a:ln w="0"/>
                <a:solidFill>
                  <a:srgbClr val="FFFF00"/>
                </a:solidFill>
                <a:effectLst>
                  <a:outerShdw blurRad="38100" dist="25400" dir="5400000" algn="ctr" rotWithShape="0">
                    <a:srgbClr val="6E747A">
                      <a:alpha val="43000"/>
                    </a:srgbClr>
                  </a:outerShdw>
                </a:effectLst>
              </a:rPr>
              <a:t>QQ13</a:t>
            </a:r>
          </a:p>
        </xdr:txBody>
      </xdr:sp>
      <xdr:sp macro="" textlink="">
        <xdr:nvSpPr>
          <xdr:cNvPr id="45" name="TextBox 44"/>
          <xdr:cNvSpPr txBox="1"/>
        </xdr:nvSpPr>
        <xdr:spPr>
          <a:xfrm>
            <a:off x="5242714" y="65828883"/>
            <a:ext cx="551689"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200" b="1" cap="none" spc="0">
                <a:ln w="0"/>
                <a:solidFill>
                  <a:srgbClr val="FFFF00"/>
                </a:solidFill>
                <a:effectLst>
                  <a:outerShdw blurRad="38100" dist="25400" dir="5400000" algn="ctr" rotWithShape="0">
                    <a:srgbClr val="6E747A">
                      <a:alpha val="43000"/>
                    </a:srgbClr>
                  </a:outerShdw>
                </a:effectLst>
              </a:rPr>
              <a:t>QQ09</a:t>
            </a:r>
          </a:p>
        </xdr:txBody>
      </xdr:sp>
      <xdr:sp macro="" textlink="">
        <xdr:nvSpPr>
          <xdr:cNvPr id="46" name="TextBox 45"/>
          <xdr:cNvSpPr txBox="1"/>
        </xdr:nvSpPr>
        <xdr:spPr>
          <a:xfrm>
            <a:off x="984250" y="68124320"/>
            <a:ext cx="551689"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200" b="1" cap="none" spc="0">
                <a:ln w="0"/>
                <a:solidFill>
                  <a:srgbClr val="FFFF00"/>
                </a:solidFill>
                <a:effectLst>
                  <a:outerShdw blurRad="38100" dist="25400" dir="5400000" algn="ctr" rotWithShape="0">
                    <a:srgbClr val="6E747A">
                      <a:alpha val="43000"/>
                    </a:srgbClr>
                  </a:outerShdw>
                </a:effectLst>
              </a:rPr>
              <a:t>QQ17</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409575</xdr:colOff>
      <xdr:row>0</xdr:row>
      <xdr:rowOff>171450</xdr:rowOff>
    </xdr:from>
    <xdr:to>
      <xdr:col>7</xdr:col>
      <xdr:colOff>57150</xdr:colOff>
      <xdr:row>20</xdr:row>
      <xdr:rowOff>104775</xdr:rowOff>
    </xdr:to>
    <xdr:pic>
      <xdr:nvPicPr>
        <xdr:cNvPr id="7207" name="Picture 1">
          <a:extLst>
            <a:ext uri="{FF2B5EF4-FFF2-40B4-BE49-F238E27FC236}">
              <a16:creationId xmlns:a16="http://schemas.microsoft.com/office/drawing/2014/main" id="{00000000-0008-0000-0700-0000271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62125" y="171450"/>
          <a:ext cx="2695575" cy="3743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11</xdr:row>
      <xdr:rowOff>0</xdr:rowOff>
    </xdr:from>
    <xdr:to>
      <xdr:col>7</xdr:col>
      <xdr:colOff>428625</xdr:colOff>
      <xdr:row>30</xdr:row>
      <xdr:rowOff>114300</xdr:rowOff>
    </xdr:to>
    <xdr:pic>
      <xdr:nvPicPr>
        <xdr:cNvPr id="8337" name="Picture 1">
          <a:extLst>
            <a:ext uri="{FF2B5EF4-FFF2-40B4-BE49-F238E27FC236}">
              <a16:creationId xmlns:a16="http://schemas.microsoft.com/office/drawing/2014/main" id="{00000000-0008-0000-0800-0000912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t="11263" r="19176" b="27637"/>
        <a:stretch>
          <a:fillRect/>
        </a:stretch>
      </xdr:blipFill>
      <xdr:spPr bwMode="auto">
        <a:xfrm>
          <a:off x="742950" y="2105025"/>
          <a:ext cx="8229600" cy="37338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31</xdr:row>
      <xdr:rowOff>28575</xdr:rowOff>
    </xdr:from>
    <xdr:to>
      <xdr:col>7</xdr:col>
      <xdr:colOff>314325</xdr:colOff>
      <xdr:row>50</xdr:row>
      <xdr:rowOff>161925</xdr:rowOff>
    </xdr:to>
    <xdr:pic>
      <xdr:nvPicPr>
        <xdr:cNvPr id="8338" name="Picture 2">
          <a:extLst>
            <a:ext uri="{FF2B5EF4-FFF2-40B4-BE49-F238E27FC236}">
              <a16:creationId xmlns:a16="http://schemas.microsoft.com/office/drawing/2014/main" id="{00000000-0008-0000-0800-0000922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t="11263" r="20267" b="27637"/>
        <a:stretch>
          <a:fillRect/>
        </a:stretch>
      </xdr:blipFill>
      <xdr:spPr bwMode="auto">
        <a:xfrm>
          <a:off x="742950" y="5943600"/>
          <a:ext cx="8115300" cy="3752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51</xdr:row>
      <xdr:rowOff>114300</xdr:rowOff>
    </xdr:from>
    <xdr:to>
      <xdr:col>6</xdr:col>
      <xdr:colOff>600075</xdr:colOff>
      <xdr:row>71</xdr:row>
      <xdr:rowOff>47625</xdr:rowOff>
    </xdr:to>
    <xdr:pic>
      <xdr:nvPicPr>
        <xdr:cNvPr id="8339" name="Picture 3">
          <a:extLst>
            <a:ext uri="{FF2B5EF4-FFF2-40B4-BE49-F238E27FC236}">
              <a16:creationId xmlns:a16="http://schemas.microsoft.com/office/drawing/2014/main" id="{00000000-0008-0000-0800-0000932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1567" t="11780" r="4514" b="5502"/>
        <a:stretch>
          <a:fillRect/>
        </a:stretch>
      </xdr:blipFill>
      <xdr:spPr bwMode="auto">
        <a:xfrm>
          <a:off x="742950" y="9839325"/>
          <a:ext cx="7067550" cy="37433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723900</xdr:colOff>
      <xdr:row>72</xdr:row>
      <xdr:rowOff>19050</xdr:rowOff>
    </xdr:from>
    <xdr:to>
      <xdr:col>5</xdr:col>
      <xdr:colOff>733425</xdr:colOff>
      <xdr:row>91</xdr:row>
      <xdr:rowOff>142875</xdr:rowOff>
    </xdr:to>
    <xdr:pic>
      <xdr:nvPicPr>
        <xdr:cNvPr id="8340" name="Picture 4">
          <a:extLst>
            <a:ext uri="{FF2B5EF4-FFF2-40B4-BE49-F238E27FC236}">
              <a16:creationId xmlns:a16="http://schemas.microsoft.com/office/drawing/2014/main" id="{00000000-0008-0000-0800-0000942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t="11520" r="24712" b="13976"/>
        <a:stretch>
          <a:fillRect/>
        </a:stretch>
      </xdr:blipFill>
      <xdr:spPr bwMode="auto">
        <a:xfrm>
          <a:off x="723900" y="13744575"/>
          <a:ext cx="6286500" cy="37433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WprR2UVWQpEL9CHE8" TargetMode="External"/><Relationship Id="rId4" Type="http://schemas.openxmlformats.org/officeDocument/2006/relationships/vmlDrawing" Target="../drawings/vmlDrawing1.v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00"/>
  <sheetViews>
    <sheetView tabSelected="1" view="pageBreakPreview" zoomScaleNormal="100" zoomScaleSheetLayoutView="100" zoomScalePageLayoutView="115" workbookViewId="0">
      <selection activeCell="F9" sqref="F9:J9"/>
    </sheetView>
  </sheetViews>
  <sheetFormatPr defaultRowHeight="14.5" x14ac:dyDescent="0.35"/>
  <cols>
    <col min="1" max="1" width="9.81640625" customWidth="1"/>
    <col min="2" max="2" width="12.1796875" customWidth="1"/>
    <col min="3" max="3" width="13.1796875" customWidth="1"/>
    <col min="4" max="4" width="7.1796875" customWidth="1"/>
    <col min="5" max="5" width="6.81640625" customWidth="1"/>
    <col min="6" max="6" width="9" customWidth="1"/>
    <col min="7" max="7" width="9.81640625" customWidth="1"/>
    <col min="8" max="8" width="8.81640625" customWidth="1"/>
    <col min="9" max="9" width="11.1796875" customWidth="1"/>
    <col min="10" max="10" width="6.54296875" customWidth="1"/>
    <col min="11" max="11" width="16.1796875" customWidth="1"/>
    <col min="12" max="12" width="11.81640625" bestFit="1" customWidth="1"/>
  </cols>
  <sheetData>
    <row r="1" spans="1:10" ht="44.15" customHeight="1" x14ac:dyDescent="0.35">
      <c r="A1" s="150" t="s">
        <v>257</v>
      </c>
      <c r="B1" s="151"/>
      <c r="C1" s="151"/>
      <c r="D1" s="151"/>
      <c r="E1" s="151"/>
      <c r="F1" s="151"/>
      <c r="G1" s="151"/>
      <c r="H1" s="151"/>
      <c r="I1" s="151"/>
      <c r="J1" s="152"/>
    </row>
    <row r="2" spans="1:10" x14ac:dyDescent="0.35">
      <c r="A2" s="90" t="s">
        <v>50</v>
      </c>
      <c r="B2" s="91"/>
      <c r="C2" s="91"/>
      <c r="D2" s="91"/>
      <c r="E2" s="91"/>
      <c r="F2" s="91"/>
      <c r="G2" s="91"/>
      <c r="H2" s="91"/>
      <c r="I2" s="91"/>
      <c r="J2" s="92"/>
    </row>
    <row r="3" spans="1:10" x14ac:dyDescent="0.35">
      <c r="A3" s="93" t="s">
        <v>0</v>
      </c>
      <c r="B3" s="94"/>
      <c r="C3" s="94"/>
      <c r="D3" s="94"/>
      <c r="E3" s="95"/>
      <c r="F3" s="87" t="str">
        <f ca="1">TEXT(TODAY(),"DD/MM/YYYY")</f>
        <v>17/09/2025</v>
      </c>
      <c r="G3" s="88"/>
      <c r="H3" s="88"/>
      <c r="I3" s="88"/>
      <c r="J3" s="89"/>
    </row>
    <row r="4" spans="1:10" x14ac:dyDescent="0.35">
      <c r="A4" s="93" t="s">
        <v>1</v>
      </c>
      <c r="B4" s="94"/>
      <c r="C4" s="94"/>
      <c r="D4" s="94"/>
      <c r="E4" s="95"/>
      <c r="F4" s="96" t="s">
        <v>128</v>
      </c>
      <c r="G4" s="97"/>
      <c r="H4" s="97"/>
      <c r="I4" s="97"/>
      <c r="J4" s="98"/>
    </row>
    <row r="5" spans="1:10" x14ac:dyDescent="0.35">
      <c r="A5" s="93" t="s">
        <v>2</v>
      </c>
      <c r="B5" s="94"/>
      <c r="C5" s="94"/>
      <c r="D5" s="94"/>
      <c r="E5" s="95"/>
      <c r="F5" s="87">
        <v>45908</v>
      </c>
      <c r="G5" s="88"/>
      <c r="H5" s="88"/>
      <c r="I5" s="88"/>
      <c r="J5" s="89"/>
    </row>
    <row r="6" spans="1:10" ht="16.5" customHeight="1" x14ac:dyDescent="0.35">
      <c r="A6" s="93" t="s">
        <v>3</v>
      </c>
      <c r="B6" s="94"/>
      <c r="C6" s="94"/>
      <c r="D6" s="94"/>
      <c r="E6" s="95"/>
      <c r="F6" s="80" t="s">
        <v>155</v>
      </c>
      <c r="G6" s="99"/>
      <c r="H6" s="99"/>
      <c r="I6" s="99"/>
      <c r="J6" s="81"/>
    </row>
    <row r="7" spans="1:10" ht="15" customHeight="1" x14ac:dyDescent="0.35">
      <c r="A7" s="93" t="s">
        <v>4</v>
      </c>
      <c r="B7" s="94"/>
      <c r="C7" s="94"/>
      <c r="D7" s="94"/>
      <c r="E7" s="95"/>
      <c r="F7" s="80" t="s">
        <v>155</v>
      </c>
      <c r="G7" s="99"/>
      <c r="H7" s="99"/>
      <c r="I7" s="99"/>
      <c r="J7" s="81"/>
    </row>
    <row r="8" spans="1:10" x14ac:dyDescent="0.35">
      <c r="A8" s="93" t="s">
        <v>5</v>
      </c>
      <c r="B8" s="94"/>
      <c r="C8" s="94"/>
      <c r="D8" s="94"/>
      <c r="E8" s="95"/>
      <c r="F8" s="122" t="s">
        <v>183</v>
      </c>
      <c r="G8" s="123"/>
      <c r="H8" s="123"/>
      <c r="I8" s="123"/>
      <c r="J8" s="124"/>
    </row>
    <row r="9" spans="1:10" x14ac:dyDescent="0.35">
      <c r="A9" s="96" t="s">
        <v>126</v>
      </c>
      <c r="B9" s="94"/>
      <c r="C9" s="94"/>
      <c r="D9" s="94"/>
      <c r="E9" s="95"/>
      <c r="F9" s="96" t="s">
        <v>157</v>
      </c>
      <c r="G9" s="97"/>
      <c r="H9" s="97"/>
      <c r="I9" s="97"/>
      <c r="J9" s="98"/>
    </row>
    <row r="10" spans="1:10" x14ac:dyDescent="0.35">
      <c r="A10" s="93" t="s">
        <v>6</v>
      </c>
      <c r="B10" s="94"/>
      <c r="C10" s="94"/>
      <c r="D10" s="94"/>
      <c r="E10" s="95"/>
      <c r="F10" s="96" t="s">
        <v>125</v>
      </c>
      <c r="G10" s="97"/>
      <c r="H10" s="97"/>
      <c r="I10" s="97"/>
      <c r="J10" s="98"/>
    </row>
    <row r="11" spans="1:10" ht="48.75" customHeight="1" x14ac:dyDescent="0.35">
      <c r="A11" s="96" t="s">
        <v>184</v>
      </c>
      <c r="B11" s="94"/>
      <c r="C11" s="94"/>
      <c r="D11" s="94"/>
      <c r="E11" s="95"/>
      <c r="F11" s="80" t="s">
        <v>185</v>
      </c>
      <c r="G11" s="97"/>
      <c r="H11" s="97"/>
      <c r="I11" s="97"/>
      <c r="J11" s="98"/>
    </row>
    <row r="12" spans="1:10" x14ac:dyDescent="0.35">
      <c r="A12" s="48" t="s">
        <v>72</v>
      </c>
      <c r="B12" s="48"/>
      <c r="C12" s="80" t="s">
        <v>129</v>
      </c>
      <c r="D12" s="99"/>
      <c r="E12" s="99"/>
      <c r="F12" s="99"/>
      <c r="G12" s="81"/>
      <c r="H12" s="1" t="s">
        <v>73</v>
      </c>
      <c r="I12" s="87" t="s">
        <v>144</v>
      </c>
      <c r="J12" s="98"/>
    </row>
    <row r="13" spans="1:10" ht="31.5" customHeight="1" x14ac:dyDescent="0.35">
      <c r="A13" s="48" t="s">
        <v>74</v>
      </c>
      <c r="B13" s="48"/>
      <c r="C13" s="80" t="s">
        <v>156</v>
      </c>
      <c r="D13" s="99"/>
      <c r="E13" s="99"/>
      <c r="F13" s="99"/>
      <c r="G13" s="99"/>
      <c r="H13" s="99"/>
      <c r="I13" s="99"/>
      <c r="J13" s="81"/>
    </row>
    <row r="14" spans="1:10" ht="44.5" customHeight="1" x14ac:dyDescent="0.35">
      <c r="A14" s="48" t="s">
        <v>145</v>
      </c>
      <c r="B14" s="48"/>
      <c r="C14" s="54" t="s">
        <v>146</v>
      </c>
      <c r="D14" s="54"/>
      <c r="E14" s="54"/>
      <c r="F14" s="82" t="s">
        <v>75</v>
      </c>
      <c r="G14" s="82"/>
      <c r="H14" s="100" t="s">
        <v>148</v>
      </c>
      <c r="I14" s="100"/>
      <c r="J14" s="101"/>
    </row>
    <row r="15" spans="1:10" x14ac:dyDescent="0.35">
      <c r="A15" s="48" t="s">
        <v>7</v>
      </c>
      <c r="B15" s="48"/>
      <c r="C15" s="102" t="s">
        <v>147</v>
      </c>
      <c r="D15" s="102"/>
      <c r="E15" s="102"/>
      <c r="F15" s="82" t="s">
        <v>76</v>
      </c>
      <c r="G15" s="82"/>
      <c r="H15" s="100" t="s">
        <v>149</v>
      </c>
      <c r="I15" s="100"/>
      <c r="J15" s="101"/>
    </row>
    <row r="16" spans="1:10" x14ac:dyDescent="0.35">
      <c r="A16" s="48" t="s">
        <v>8</v>
      </c>
      <c r="B16" s="48"/>
      <c r="C16" s="102" t="s">
        <v>149</v>
      </c>
      <c r="D16" s="102"/>
      <c r="E16" s="102"/>
      <c r="F16" s="82" t="s">
        <v>77</v>
      </c>
      <c r="G16" s="82"/>
      <c r="H16" s="100" t="s">
        <v>150</v>
      </c>
      <c r="I16" s="100"/>
      <c r="J16" s="101"/>
    </row>
    <row r="17" spans="1:10" ht="32.25" customHeight="1" x14ac:dyDescent="0.35">
      <c r="A17" s="48" t="s">
        <v>78</v>
      </c>
      <c r="B17" s="48"/>
      <c r="C17" s="102" t="s">
        <v>127</v>
      </c>
      <c r="D17" s="102"/>
      <c r="E17" s="102"/>
      <c r="F17" s="82" t="s">
        <v>60</v>
      </c>
      <c r="G17" s="82"/>
      <c r="H17" s="100" t="s">
        <v>151</v>
      </c>
      <c r="I17" s="100"/>
      <c r="J17" s="101"/>
    </row>
    <row r="18" spans="1:10" ht="15" customHeight="1" x14ac:dyDescent="0.35">
      <c r="A18" s="106" t="s">
        <v>62</v>
      </c>
      <c r="B18" s="107"/>
      <c r="C18" s="107"/>
      <c r="D18" s="107"/>
      <c r="E18" s="108"/>
      <c r="F18" s="75" t="s">
        <v>71</v>
      </c>
      <c r="G18" s="76"/>
      <c r="H18" s="76"/>
      <c r="I18" s="76"/>
      <c r="J18" s="77"/>
    </row>
    <row r="19" spans="1:10" x14ac:dyDescent="0.35">
      <c r="A19" s="109"/>
      <c r="B19" s="110"/>
      <c r="C19" s="110"/>
      <c r="D19" s="110"/>
      <c r="E19" s="111"/>
      <c r="F19" s="137"/>
      <c r="G19" s="138"/>
      <c r="H19" s="138"/>
      <c r="I19" s="138"/>
      <c r="J19" s="139"/>
    </row>
    <row r="20" spans="1:10" ht="15" customHeight="1" x14ac:dyDescent="0.35">
      <c r="A20" s="116" t="s">
        <v>9</v>
      </c>
      <c r="B20" s="117"/>
      <c r="C20" s="117"/>
      <c r="D20" s="117"/>
      <c r="E20" s="118"/>
      <c r="F20" s="106" t="s">
        <v>52</v>
      </c>
      <c r="G20" s="107"/>
      <c r="H20" s="107"/>
      <c r="I20" s="107"/>
      <c r="J20" s="108"/>
    </row>
    <row r="21" spans="1:10" x14ac:dyDescent="0.35">
      <c r="A21" s="119"/>
      <c r="B21" s="120"/>
      <c r="C21" s="120"/>
      <c r="D21" s="120"/>
      <c r="E21" s="121"/>
      <c r="F21" s="109"/>
      <c r="G21" s="110"/>
      <c r="H21" s="110"/>
      <c r="I21" s="110"/>
      <c r="J21" s="111"/>
    </row>
    <row r="22" spans="1:10" x14ac:dyDescent="0.35">
      <c r="A22" s="93" t="s">
        <v>10</v>
      </c>
      <c r="B22" s="94"/>
      <c r="C22" s="94"/>
      <c r="D22" s="94"/>
      <c r="E22" s="95"/>
      <c r="F22" s="103" t="s">
        <v>121</v>
      </c>
      <c r="G22" s="104"/>
      <c r="H22" s="104"/>
      <c r="I22" s="104"/>
      <c r="J22" s="105"/>
    </row>
    <row r="23" spans="1:10" x14ac:dyDescent="0.35">
      <c r="A23" s="93" t="s">
        <v>11</v>
      </c>
      <c r="B23" s="94"/>
      <c r="C23" s="94"/>
      <c r="D23" s="94"/>
      <c r="E23" s="95"/>
      <c r="F23" s="103" t="s">
        <v>61</v>
      </c>
      <c r="G23" s="104"/>
      <c r="H23" s="104"/>
      <c r="I23" s="104"/>
      <c r="J23" s="105"/>
    </row>
    <row r="24" spans="1:10" x14ac:dyDescent="0.35">
      <c r="A24" s="93" t="s">
        <v>12</v>
      </c>
      <c r="B24" s="94"/>
      <c r="C24" s="94"/>
      <c r="D24" s="94"/>
      <c r="E24" s="95"/>
      <c r="F24" s="103" t="s">
        <v>53</v>
      </c>
      <c r="G24" s="104"/>
      <c r="H24" s="104"/>
      <c r="I24" s="104"/>
      <c r="J24" s="105"/>
    </row>
    <row r="25" spans="1:10" x14ac:dyDescent="0.35">
      <c r="A25" s="93" t="s">
        <v>31</v>
      </c>
      <c r="B25" s="94"/>
      <c r="C25" s="94"/>
      <c r="D25" s="94"/>
      <c r="E25" s="95"/>
      <c r="F25" s="103" t="s">
        <v>79</v>
      </c>
      <c r="G25" s="114"/>
      <c r="H25" s="114"/>
      <c r="I25" s="114"/>
      <c r="J25" s="115"/>
    </row>
    <row r="26" spans="1:10" x14ac:dyDescent="0.35">
      <c r="A26" s="112" t="s">
        <v>13</v>
      </c>
      <c r="B26" s="113"/>
      <c r="C26" s="112" t="s">
        <v>14</v>
      </c>
      <c r="D26" s="113"/>
      <c r="E26" s="73" t="s">
        <v>15</v>
      </c>
      <c r="F26" s="113"/>
      <c r="G26" s="73" t="s">
        <v>59</v>
      </c>
      <c r="H26" s="86"/>
      <c r="I26" s="112" t="s">
        <v>16</v>
      </c>
      <c r="J26" s="113"/>
    </row>
    <row r="27" spans="1:10" x14ac:dyDescent="0.35">
      <c r="A27" s="73" t="s">
        <v>17</v>
      </c>
      <c r="B27" s="86"/>
      <c r="C27" s="73" t="s">
        <v>58</v>
      </c>
      <c r="D27" s="86"/>
      <c r="E27" s="73" t="s">
        <v>58</v>
      </c>
      <c r="F27" s="86"/>
      <c r="G27" s="73" t="s">
        <v>58</v>
      </c>
      <c r="H27" s="86"/>
      <c r="I27" s="73" t="s">
        <v>58</v>
      </c>
      <c r="J27" s="86"/>
    </row>
    <row r="28" spans="1:10" x14ac:dyDescent="0.35">
      <c r="A28" s="112" t="s">
        <v>18</v>
      </c>
      <c r="B28" s="113"/>
      <c r="C28" s="73" t="s">
        <v>130</v>
      </c>
      <c r="D28" s="86"/>
      <c r="E28" s="73" t="s">
        <v>130</v>
      </c>
      <c r="F28" s="86"/>
      <c r="G28" s="73" t="s">
        <v>131</v>
      </c>
      <c r="H28" s="86"/>
      <c r="I28" s="73" t="s">
        <v>130</v>
      </c>
      <c r="J28" s="86"/>
    </row>
    <row r="29" spans="1:10" x14ac:dyDescent="0.35">
      <c r="A29" s="96" t="s">
        <v>69</v>
      </c>
      <c r="B29" s="97"/>
      <c r="C29" s="97"/>
      <c r="D29" s="97"/>
      <c r="E29" s="97"/>
      <c r="F29" s="97"/>
      <c r="G29" s="97"/>
      <c r="H29" s="97"/>
      <c r="I29" s="97"/>
      <c r="J29" s="98"/>
    </row>
    <row r="30" spans="1:10" x14ac:dyDescent="0.35">
      <c r="A30" s="96" t="s">
        <v>54</v>
      </c>
      <c r="B30" s="97"/>
      <c r="C30" s="97"/>
      <c r="D30" s="97"/>
      <c r="E30" s="97"/>
      <c r="F30" s="97"/>
      <c r="G30" s="97"/>
      <c r="H30" s="97"/>
      <c r="I30" s="97"/>
      <c r="J30" s="98"/>
    </row>
    <row r="31" spans="1:10" x14ac:dyDescent="0.35">
      <c r="A31" s="96" t="s">
        <v>47</v>
      </c>
      <c r="B31" s="98"/>
      <c r="C31" s="78" t="s">
        <v>253</v>
      </c>
      <c r="D31" s="127"/>
      <c r="E31" s="127"/>
      <c r="F31" s="127"/>
      <c r="G31" s="127"/>
      <c r="H31" s="127"/>
      <c r="I31" s="127"/>
      <c r="J31" s="128"/>
    </row>
    <row r="32" spans="1:10" x14ac:dyDescent="0.35">
      <c r="A32" s="96" t="s">
        <v>252</v>
      </c>
      <c r="B32" s="98"/>
      <c r="C32" s="129" t="s">
        <v>254</v>
      </c>
      <c r="D32" s="127"/>
      <c r="E32" s="127"/>
      <c r="F32" s="127"/>
      <c r="G32" s="127"/>
      <c r="H32" s="127"/>
      <c r="I32" s="127"/>
      <c r="J32" s="128"/>
    </row>
    <row r="33" spans="1:10" x14ac:dyDescent="0.35">
      <c r="A33" s="122" t="s">
        <v>19</v>
      </c>
      <c r="B33" s="123"/>
      <c r="C33" s="123"/>
      <c r="D33" s="123"/>
      <c r="E33" s="123"/>
      <c r="F33" s="123"/>
      <c r="G33" s="123"/>
      <c r="H33" s="123"/>
      <c r="I33" s="123"/>
      <c r="J33" s="124"/>
    </row>
    <row r="34" spans="1:10" ht="15" customHeight="1" x14ac:dyDescent="0.35">
      <c r="A34" s="106" t="s">
        <v>55</v>
      </c>
      <c r="B34" s="107"/>
      <c r="C34" s="107"/>
      <c r="D34" s="107"/>
      <c r="E34" s="107"/>
      <c r="F34" s="107"/>
      <c r="G34" s="107"/>
      <c r="H34" s="107"/>
      <c r="I34" s="107"/>
      <c r="J34" s="108"/>
    </row>
    <row r="35" spans="1:10" x14ac:dyDescent="0.35">
      <c r="A35" s="109"/>
      <c r="B35" s="110"/>
      <c r="C35" s="110"/>
      <c r="D35" s="110"/>
      <c r="E35" s="110"/>
      <c r="F35" s="110"/>
      <c r="G35" s="110"/>
      <c r="H35" s="110"/>
      <c r="I35" s="110"/>
      <c r="J35" s="111"/>
    </row>
    <row r="36" spans="1:10" ht="16.5" customHeight="1" x14ac:dyDescent="0.35">
      <c r="A36" s="96" t="s">
        <v>80</v>
      </c>
      <c r="B36" s="94"/>
      <c r="C36" s="94"/>
      <c r="D36" s="94"/>
      <c r="E36" s="95"/>
      <c r="F36" s="80">
        <v>110840</v>
      </c>
      <c r="G36" s="99"/>
      <c r="H36" s="99"/>
      <c r="I36" s="99"/>
      <c r="J36" s="81"/>
    </row>
    <row r="37" spans="1:10" x14ac:dyDescent="0.35">
      <c r="A37" s="93" t="s">
        <v>20</v>
      </c>
      <c r="B37" s="94"/>
      <c r="C37" s="94"/>
      <c r="D37" s="94"/>
      <c r="E37" s="95"/>
      <c r="F37" s="96">
        <v>1.1000000000000001</v>
      </c>
      <c r="G37" s="97"/>
      <c r="H37" s="97"/>
      <c r="I37" s="97"/>
      <c r="J37" s="98"/>
    </row>
    <row r="38" spans="1:10" x14ac:dyDescent="0.35">
      <c r="A38" s="93" t="s">
        <v>21</v>
      </c>
      <c r="B38" s="94"/>
      <c r="C38" s="94"/>
      <c r="D38" s="94"/>
      <c r="E38" s="95"/>
      <c r="F38" s="96" t="s">
        <v>58</v>
      </c>
      <c r="G38" s="97"/>
      <c r="H38" s="97"/>
      <c r="I38" s="97"/>
      <c r="J38" s="98"/>
    </row>
    <row r="39" spans="1:10" x14ac:dyDescent="0.35">
      <c r="A39" s="93" t="s">
        <v>22</v>
      </c>
      <c r="B39" s="94"/>
      <c r="C39" s="94"/>
      <c r="D39" s="94"/>
      <c r="E39" s="95"/>
      <c r="F39" s="96">
        <v>1.1000000000000001</v>
      </c>
      <c r="G39" s="97"/>
      <c r="H39" s="97"/>
      <c r="I39" s="97"/>
      <c r="J39" s="98"/>
    </row>
    <row r="40" spans="1:10" x14ac:dyDescent="0.35">
      <c r="A40" s="96" t="s">
        <v>81</v>
      </c>
      <c r="B40" s="94"/>
      <c r="C40" s="94"/>
      <c r="D40" s="94"/>
      <c r="E40" s="95"/>
      <c r="F40" s="96">
        <v>104245.02</v>
      </c>
      <c r="G40" s="97"/>
      <c r="H40" s="97"/>
      <c r="I40" s="97"/>
      <c r="J40" s="98"/>
    </row>
    <row r="41" spans="1:10" x14ac:dyDescent="0.35">
      <c r="A41" s="93" t="s">
        <v>23</v>
      </c>
      <c r="B41" s="94"/>
      <c r="C41" s="94"/>
      <c r="D41" s="94"/>
      <c r="E41" s="95"/>
      <c r="F41" s="122" t="s">
        <v>154</v>
      </c>
      <c r="G41" s="123"/>
      <c r="H41" s="123"/>
      <c r="I41" s="123"/>
      <c r="J41" s="124"/>
    </row>
    <row r="42" spans="1:10" x14ac:dyDescent="0.35">
      <c r="A42" s="122" t="s">
        <v>83</v>
      </c>
      <c r="B42" s="123"/>
      <c r="C42" s="123"/>
      <c r="D42" s="123"/>
      <c r="E42" s="123"/>
      <c r="F42" s="123"/>
      <c r="G42" s="123"/>
      <c r="H42" s="123"/>
      <c r="I42" s="123"/>
      <c r="J42" s="124"/>
    </row>
    <row r="43" spans="1:10" ht="16.5" customHeight="1" x14ac:dyDescent="0.35">
      <c r="A43" s="82" t="s">
        <v>82</v>
      </c>
      <c r="B43" s="82"/>
      <c r="C43" s="83" t="str">
        <f>C12</f>
        <v>Not Legible</v>
      </c>
      <c r="D43" s="84"/>
      <c r="E43" s="84"/>
      <c r="F43" s="85"/>
      <c r="G43" s="43" t="s">
        <v>73</v>
      </c>
      <c r="H43" s="134" t="str">
        <f>I12</f>
        <v>13/10/2014.</v>
      </c>
      <c r="I43" s="135"/>
      <c r="J43" s="136"/>
    </row>
    <row r="44" spans="1:10" x14ac:dyDescent="0.35">
      <c r="A44" s="80" t="s">
        <v>84</v>
      </c>
      <c r="B44" s="81"/>
      <c r="C44" s="83" t="str">
        <f>C12</f>
        <v>Not Legible</v>
      </c>
      <c r="D44" s="84"/>
      <c r="E44" s="84"/>
      <c r="F44" s="85"/>
      <c r="G44" s="43" t="s">
        <v>73</v>
      </c>
      <c r="H44" s="83" t="str">
        <f>I12</f>
        <v>13/10/2014.</v>
      </c>
      <c r="I44" s="84"/>
      <c r="J44" s="85"/>
    </row>
    <row r="45" spans="1:10" ht="33.75" customHeight="1" x14ac:dyDescent="0.35">
      <c r="A45" s="80" t="s">
        <v>85</v>
      </c>
      <c r="B45" s="81"/>
      <c r="C45" s="131" t="s">
        <v>132</v>
      </c>
      <c r="D45" s="132"/>
      <c r="E45" s="132"/>
      <c r="F45" s="133"/>
      <c r="G45" s="43" t="s">
        <v>73</v>
      </c>
      <c r="H45" s="83" t="s">
        <v>133</v>
      </c>
      <c r="I45" s="84"/>
      <c r="J45" s="85"/>
    </row>
    <row r="46" spans="1:10" x14ac:dyDescent="0.35">
      <c r="A46" s="96" t="s">
        <v>123</v>
      </c>
      <c r="B46" s="97"/>
      <c r="C46" s="97"/>
      <c r="D46" s="97"/>
      <c r="E46" s="98"/>
      <c r="F46" s="96" t="s">
        <v>124</v>
      </c>
      <c r="G46" s="97"/>
      <c r="H46" s="98"/>
      <c r="I46" s="96" t="s">
        <v>63</v>
      </c>
      <c r="J46" s="98"/>
    </row>
    <row r="47" spans="1:10" x14ac:dyDescent="0.35">
      <c r="A47" s="48" t="s">
        <v>92</v>
      </c>
      <c r="B47" s="48"/>
      <c r="C47" s="48"/>
      <c r="D47" s="130" t="str">
        <f>H45</f>
        <v>30/10/2014.</v>
      </c>
      <c r="E47" s="130"/>
      <c r="F47" s="78" t="s">
        <v>86</v>
      </c>
      <c r="G47" s="79"/>
      <c r="H47" s="87">
        <v>45015</v>
      </c>
      <c r="I47" s="88"/>
      <c r="J47" s="89"/>
    </row>
    <row r="48" spans="1:10" x14ac:dyDescent="0.35">
      <c r="A48" s="153" t="s">
        <v>24</v>
      </c>
      <c r="B48" s="154"/>
      <c r="C48" s="154"/>
      <c r="D48" s="154"/>
      <c r="E48" s="154"/>
      <c r="F48" s="154"/>
      <c r="G48" s="154"/>
      <c r="H48" s="154"/>
      <c r="I48" s="154"/>
      <c r="J48" s="155"/>
    </row>
    <row r="49" spans="1:12" ht="21" customHeight="1" x14ac:dyDescent="0.35">
      <c r="A49" s="96" t="s">
        <v>120</v>
      </c>
      <c r="B49" s="97"/>
      <c r="C49" s="98"/>
      <c r="D49" s="73">
        <f>F40</f>
        <v>104245.02</v>
      </c>
      <c r="E49" s="86"/>
      <c r="F49" s="126" t="s">
        <v>87</v>
      </c>
      <c r="G49" s="126"/>
      <c r="H49" s="126"/>
      <c r="I49" s="126" t="s">
        <v>153</v>
      </c>
      <c r="J49" s="126"/>
    </row>
    <row r="50" spans="1:12" ht="31.5" customHeight="1" x14ac:dyDescent="0.35">
      <c r="A50" s="73" t="s">
        <v>88</v>
      </c>
      <c r="B50" s="74"/>
      <c r="C50" s="80" t="s">
        <v>237</v>
      </c>
      <c r="D50" s="99"/>
      <c r="E50" s="81"/>
      <c r="F50" s="96" t="s">
        <v>66</v>
      </c>
      <c r="G50" s="97"/>
      <c r="H50" s="97"/>
      <c r="I50" s="97"/>
      <c r="J50" s="98"/>
    </row>
    <row r="51" spans="1:12" ht="92.25" customHeight="1" x14ac:dyDescent="0.35">
      <c r="A51" s="73" t="s">
        <v>181</v>
      </c>
      <c r="B51" s="74"/>
      <c r="C51" s="82" t="s">
        <v>235</v>
      </c>
      <c r="D51" s="82"/>
      <c r="E51" s="82"/>
      <c r="F51" s="82"/>
      <c r="G51" s="82" t="s">
        <v>236</v>
      </c>
      <c r="H51" s="82"/>
      <c r="I51" s="82"/>
      <c r="J51" s="82"/>
    </row>
    <row r="52" spans="1:12" ht="30" customHeight="1" x14ac:dyDescent="0.35">
      <c r="A52" s="96" t="s">
        <v>56</v>
      </c>
      <c r="B52" s="97"/>
      <c r="C52" s="97"/>
      <c r="D52" s="97"/>
      <c r="E52" s="98"/>
      <c r="F52" s="80" t="s">
        <v>64</v>
      </c>
      <c r="G52" s="99"/>
      <c r="H52" s="99"/>
      <c r="I52" s="99"/>
      <c r="J52" s="81"/>
    </row>
    <row r="53" spans="1:12" ht="15" thickBot="1" x14ac:dyDescent="0.4">
      <c r="A53" s="75" t="s">
        <v>65</v>
      </c>
      <c r="B53" s="76"/>
      <c r="C53" s="76"/>
      <c r="D53" s="76"/>
      <c r="E53" s="76"/>
      <c r="F53" s="76"/>
      <c r="G53" s="76"/>
      <c r="H53" s="76"/>
      <c r="I53" s="76"/>
      <c r="J53" s="77"/>
    </row>
    <row r="54" spans="1:12" ht="15.5" x14ac:dyDescent="0.35">
      <c r="A54" s="60" t="s">
        <v>203</v>
      </c>
      <c r="B54" s="61"/>
      <c r="C54" s="61" t="s">
        <v>248</v>
      </c>
      <c r="D54" s="61"/>
      <c r="E54" s="61"/>
      <c r="F54" s="61"/>
      <c r="G54" s="61"/>
      <c r="H54" s="61"/>
      <c r="I54" s="61"/>
      <c r="J54" s="62"/>
      <c r="K54" s="26" t="str">
        <f ca="1">(IF(F58&gt;99%,"All work completed. Please provide OC.",IF(F58&gt;89.8%,"Plinth, RCC, Brick, Plaster, Flooring, Painting work Completed. Finishing work is in process.",IF(F58&lt;94%,(IF(C58=0,"Work not yet Started.",IF(D58=25%,"Piling work in process",IF(D58=50%,"Excavation work in process",IF(D58=100%,"Excavation work Completed. ","0")))&amp;(IF(C59=0%,"",IF(C59=L60,"Footing work is process",IF(C59=L61,"Footing work Completed",IF(C59=L62,"1st Basement Completed",IF(C59=L63,"1st &amp; 2nd Basement Completed",IF(C59=L64,"1st to 3rd Basement Completed",IF(C59=L65,"1st to 4th Basement Completed",IF(C59=L66,"Plinth work is process",IF(C59=L67,"Plinth work completed","0")))))))))))&amp;(IF(C60=(D55+G55+I55),", RCC Slab",IF(C60&gt;0,", RCC upto "&amp;C60&amp;" Slab",""))&amp;(IF(C61=I55,", Brickwork",IF(C61&gt;0,", Brickwork upto "&amp;C61&amp;" Floor",""))&amp;(IF(C62=I55,", Internal Plaster",IF(C62&gt;0,", Internal Plaster upto "&amp;C62&amp;" Floor",""))&amp;(IF(C63=I55,", External Plaster",IF(C63&gt;0,", External Plaster upto "&amp;C63&amp;" Floor",""))&amp;(IF(C64=I55,", Flooring",IF(C64&gt;0,", Flooring upto "&amp;C64&amp;" Floor",""))&amp;(IF(C65=I55,", Painting",IF(C65&gt;0,", Painting upto "&amp;C65&amp;" Floor",""))&amp;(IF(C66&gt;0,", Finishing upto "&amp;C66&amp;" Floor","")&amp;(IF(C60&gt;0.5," Completed",""))))))))))))))</f>
        <v>Excavation work Completed. Plinth work completed</v>
      </c>
      <c r="L54" s="27"/>
    </row>
    <row r="55" spans="1:12" ht="15.5" x14ac:dyDescent="0.35">
      <c r="A55" s="41" t="s">
        <v>204</v>
      </c>
      <c r="B55" s="40">
        <v>0</v>
      </c>
      <c r="C55" s="40" t="s">
        <v>205</v>
      </c>
      <c r="D55" s="40">
        <v>1</v>
      </c>
      <c r="E55" s="63" t="s">
        <v>206</v>
      </c>
      <c r="F55" s="63"/>
      <c r="G55" s="40">
        <v>0</v>
      </c>
      <c r="H55" s="40" t="s">
        <v>207</v>
      </c>
      <c r="I55" s="63">
        <f ca="1">--TRIM(RIGHT(SUBSTITUTE(LEFT(C54,_xlfn.AGGREGATE(16,6,FIND({0,1,2,3,4,5,6,7,8,9},C54,ROW(INDIRECT("1:"&amp;LEN(C54)))),1))," ",REPT(" ",LEN(C54))),LEN(C54)))</f>
        <v>12</v>
      </c>
      <c r="J55" s="64"/>
      <c r="K55" s="28"/>
      <c r="L55" s="29"/>
    </row>
    <row r="56" spans="1:12" ht="15" customHeight="1" x14ac:dyDescent="0.35">
      <c r="A56" s="65" t="s">
        <v>208</v>
      </c>
      <c r="B56" s="66"/>
      <c r="C56" s="67" t="str">
        <f ca="1">K54</f>
        <v>Excavation work Completed. Plinth work completed</v>
      </c>
      <c r="D56" s="67"/>
      <c r="E56" s="67"/>
      <c r="F56" s="67"/>
      <c r="G56" s="67"/>
      <c r="H56" s="67"/>
      <c r="I56" s="67"/>
      <c r="J56" s="68"/>
      <c r="K56" s="28" t="s">
        <v>209</v>
      </c>
      <c r="L56" s="29"/>
    </row>
    <row r="57" spans="1:12" ht="15.5" x14ac:dyDescent="0.35">
      <c r="A57" s="70" t="s">
        <v>38</v>
      </c>
      <c r="B57" s="63"/>
      <c r="C57" s="37" t="s">
        <v>210</v>
      </c>
      <c r="D57" s="47" t="s">
        <v>211</v>
      </c>
      <c r="E57" s="47"/>
      <c r="F57" s="47" t="s">
        <v>212</v>
      </c>
      <c r="G57" s="47"/>
      <c r="H57" s="47" t="s">
        <v>213</v>
      </c>
      <c r="I57" s="47"/>
      <c r="J57" s="69"/>
      <c r="K57" s="30" t="s">
        <v>214</v>
      </c>
      <c r="L57" s="31">
        <f ca="1">I55*25%</f>
        <v>3</v>
      </c>
    </row>
    <row r="58" spans="1:12" ht="15.5" x14ac:dyDescent="0.35">
      <c r="A58" s="70" t="s">
        <v>215</v>
      </c>
      <c r="B58" s="63"/>
      <c r="C58" s="38">
        <f ca="1">L59</f>
        <v>12</v>
      </c>
      <c r="D58" s="45">
        <f ca="1">((100/I55)*C58)/100</f>
        <v>1</v>
      </c>
      <c r="E58" s="45"/>
      <c r="F58" s="45">
        <f ca="1">(((C59/I55*10)+(40/(D55+G55+I55)*C60)+(7.5/(I55)*C61)+(7.5/(I55)*C62)+(10/I55*C63)+(10/I55*C64)+(5/I55*C65)+(5/I55*C66)+(5/I55*C67))/100)</f>
        <v>0.1</v>
      </c>
      <c r="G58" s="45"/>
      <c r="H58" s="45">
        <f ca="1">((((C58/I55)*20)+((C59/I55)*25)+(30/(I55+G55+D55)*C60)+(5/I55*C61)+(5/I55*C62)+(5/I55*C63)+(5/I55*C64)+(0/I55*C65)+(0/I55*C66)+(5/I55*C67))/100)</f>
        <v>0.45</v>
      </c>
      <c r="I58" s="45"/>
      <c r="J58" s="56"/>
      <c r="K58" s="30" t="s">
        <v>216</v>
      </c>
      <c r="L58" s="32">
        <f ca="1">I55*50%</f>
        <v>6</v>
      </c>
    </row>
    <row r="59" spans="1:12" ht="15.5" x14ac:dyDescent="0.35">
      <c r="A59" s="70" t="s">
        <v>39</v>
      </c>
      <c r="B59" s="63"/>
      <c r="C59" s="39">
        <f ca="1">L67</f>
        <v>12</v>
      </c>
      <c r="D59" s="45">
        <f ca="1">((100/I55)*C59)/100</f>
        <v>1</v>
      </c>
      <c r="E59" s="45"/>
      <c r="F59" s="45"/>
      <c r="G59" s="45"/>
      <c r="H59" s="45"/>
      <c r="I59" s="45"/>
      <c r="J59" s="56"/>
      <c r="K59" s="30" t="s">
        <v>217</v>
      </c>
      <c r="L59" s="32">
        <f ca="1">I55</f>
        <v>12</v>
      </c>
    </row>
    <row r="60" spans="1:12" ht="15.5" x14ac:dyDescent="0.35">
      <c r="A60" s="70" t="s">
        <v>40</v>
      </c>
      <c r="B60" s="63"/>
      <c r="C60" s="39">
        <v>0</v>
      </c>
      <c r="D60" s="45">
        <f ca="1">((100/(D55+G55+I55))*C60)/100</f>
        <v>0</v>
      </c>
      <c r="E60" s="45"/>
      <c r="F60" s="45"/>
      <c r="G60" s="45"/>
      <c r="H60" s="45"/>
      <c r="I60" s="45"/>
      <c r="J60" s="56"/>
      <c r="K60" s="30" t="s">
        <v>218</v>
      </c>
      <c r="L60" s="33">
        <f ca="1">(IF(B55&gt;1,(I55/(B55+2)),I55/4))</f>
        <v>3</v>
      </c>
    </row>
    <row r="61" spans="1:12" ht="15.5" x14ac:dyDescent="0.35">
      <c r="A61" s="70" t="s">
        <v>219</v>
      </c>
      <c r="B61" s="63" t="s">
        <v>220</v>
      </c>
      <c r="C61" s="38">
        <v>0</v>
      </c>
      <c r="D61" s="45">
        <f ca="1">((100/I55)*C61)/100</f>
        <v>0</v>
      </c>
      <c r="E61" s="45"/>
      <c r="F61" s="45"/>
      <c r="G61" s="45"/>
      <c r="H61" s="45"/>
      <c r="I61" s="45"/>
      <c r="J61" s="56"/>
      <c r="K61" s="30" t="s">
        <v>221</v>
      </c>
      <c r="L61" s="33">
        <f ca="1">(IF(B55&gt;1,(I55/(B55+2)+L60),I55/4+L60))</f>
        <v>6</v>
      </c>
    </row>
    <row r="62" spans="1:12" ht="15" customHeight="1" x14ac:dyDescent="0.35">
      <c r="A62" s="70" t="s">
        <v>222</v>
      </c>
      <c r="B62" s="63" t="s">
        <v>220</v>
      </c>
      <c r="C62" s="38">
        <v>0</v>
      </c>
      <c r="D62" s="45">
        <f ca="1">((100/I55)*C62)/100</f>
        <v>0</v>
      </c>
      <c r="E62" s="45"/>
      <c r="F62" s="45"/>
      <c r="G62" s="45"/>
      <c r="H62" s="45"/>
      <c r="I62" s="45"/>
      <c r="J62" s="56"/>
      <c r="K62" s="30" t="s">
        <v>223</v>
      </c>
      <c r="L62" s="33">
        <f>(IF(B55&gt;1,(I55/(B55+2)+L61),0))</f>
        <v>0</v>
      </c>
    </row>
    <row r="63" spans="1:12" ht="15.5" x14ac:dyDescent="0.35">
      <c r="A63" s="70" t="s">
        <v>224</v>
      </c>
      <c r="B63" s="63" t="s">
        <v>225</v>
      </c>
      <c r="C63" s="38">
        <v>0</v>
      </c>
      <c r="D63" s="45">
        <f ca="1">((100/(I55))*C63)/100</f>
        <v>0</v>
      </c>
      <c r="E63" s="45"/>
      <c r="F63" s="45"/>
      <c r="G63" s="45"/>
      <c r="H63" s="45"/>
      <c r="I63" s="45"/>
      <c r="J63" s="56"/>
      <c r="K63" s="30" t="s">
        <v>226</v>
      </c>
      <c r="L63" s="33">
        <f>(IF(B55&gt;2,(I55/(B55+2)+L62),0))</f>
        <v>0</v>
      </c>
    </row>
    <row r="64" spans="1:12" ht="15.5" x14ac:dyDescent="0.35">
      <c r="A64" s="70" t="s">
        <v>227</v>
      </c>
      <c r="B64" s="63" t="s">
        <v>227</v>
      </c>
      <c r="C64" s="38">
        <v>0</v>
      </c>
      <c r="D64" s="45">
        <f ca="1">((100/I55)*C64)/100</f>
        <v>0</v>
      </c>
      <c r="E64" s="45"/>
      <c r="F64" s="45"/>
      <c r="G64" s="45"/>
      <c r="H64" s="45"/>
      <c r="I64" s="45"/>
      <c r="J64" s="56"/>
      <c r="K64" s="30" t="s">
        <v>228</v>
      </c>
      <c r="L64" s="34">
        <f>(IF(B55&gt;3,(I55/(B55+2)+L63),0))</f>
        <v>0</v>
      </c>
    </row>
    <row r="65" spans="1:12" ht="15" customHeight="1" x14ac:dyDescent="0.35">
      <c r="A65" s="70" t="s">
        <v>229</v>
      </c>
      <c r="B65" s="63"/>
      <c r="C65" s="38">
        <v>0</v>
      </c>
      <c r="D65" s="45">
        <f ca="1">((100/I55)*C65)/100</f>
        <v>0</v>
      </c>
      <c r="E65" s="45"/>
      <c r="F65" s="45"/>
      <c r="G65" s="45"/>
      <c r="H65" s="45"/>
      <c r="I65" s="45"/>
      <c r="J65" s="56"/>
      <c r="K65" s="30" t="s">
        <v>230</v>
      </c>
      <c r="L65" s="33">
        <f>(IF(B55&gt;4,(I55/(B55+2)+L64),0))</f>
        <v>0</v>
      </c>
    </row>
    <row r="66" spans="1:12" ht="15.5" x14ac:dyDescent="0.35">
      <c r="A66" s="46" t="s">
        <v>231</v>
      </c>
      <c r="B66" s="47" t="s">
        <v>231</v>
      </c>
      <c r="C66" s="38">
        <v>0</v>
      </c>
      <c r="D66" s="45">
        <f ca="1">((100/(I55))*C66)/100</f>
        <v>0</v>
      </c>
      <c r="E66" s="45"/>
      <c r="F66" s="45"/>
      <c r="G66" s="45"/>
      <c r="H66" s="45"/>
      <c r="I66" s="45"/>
      <c r="J66" s="56"/>
      <c r="K66" s="30" t="s">
        <v>232</v>
      </c>
      <c r="L66" s="33">
        <f ca="1">(IF(B55=1,(I55/(B55+3)+L61),IF(B55=0,(I55/4+L61),IF(B55&gt;1,0))))</f>
        <v>9</v>
      </c>
    </row>
    <row r="67" spans="1:12" ht="16" thickBot="1" x14ac:dyDescent="0.4">
      <c r="A67" s="71" t="s">
        <v>233</v>
      </c>
      <c r="B67" s="72"/>
      <c r="C67" s="42">
        <v>0</v>
      </c>
      <c r="D67" s="55">
        <f ca="1">((100/(I55))*C67)/100</f>
        <v>0</v>
      </c>
      <c r="E67" s="55"/>
      <c r="F67" s="55"/>
      <c r="G67" s="55"/>
      <c r="H67" s="55"/>
      <c r="I67" s="55"/>
      <c r="J67" s="57"/>
      <c r="K67" s="35" t="s">
        <v>234</v>
      </c>
      <c r="L67" s="36">
        <f ca="1">(IF(B55&gt;1.5,(I55/(B55+2)+L61+MAX(0,L62-L61)+MAX(0,L63-L62)+MAX(0,L64-L63)+MAX(0,L65-L64)+MAX(0,L66-L65)),IF(B55=1,(I55/(B55+3)+L66),IF(B55=0,I55/4+L66))))</f>
        <v>12</v>
      </c>
    </row>
    <row r="68" spans="1:12" ht="15.5" x14ac:dyDescent="0.35">
      <c r="A68" s="60" t="s">
        <v>203</v>
      </c>
      <c r="B68" s="61"/>
      <c r="C68" s="61" t="s">
        <v>247</v>
      </c>
      <c r="D68" s="61"/>
      <c r="E68" s="61"/>
      <c r="F68" s="61"/>
      <c r="G68" s="61"/>
      <c r="H68" s="61"/>
      <c r="I68" s="61"/>
      <c r="J68" s="62"/>
      <c r="K68" s="26" t="str">
        <f ca="1">(IF(F72&gt;99%,"All work completed. Please provide OC.",IF(F72&gt;89.8%,"Plinth, RCC, Brick, Plaster, Flooring, Painting work Completed. Finishing work is in process.",IF(F72&lt;94%,(IF(C72=0,"Work not yet Started.",IF(D72=25%,"Piling work in process",IF(D72=50%,"Excavation work in process",IF(D72=100%,"Excavation work Completed. ","0")))&amp;(IF(C73=0%,"",IF(C73=L74,"Footing work is process",IF(C73=L75,"Footing work Completed",IF(C73=L76,"1st Basement Completed",IF(C73=L77,"1st &amp; 2nd Basement Completed",IF(C73=L78,"1st to 3rd Basement Completed",IF(C73=L79,"1st to 4th Basement Completed",IF(C73=L80,"Plinth work is process",IF(C73=L81,"Plinth work completed","0")))))))))))&amp;(IF(C74=(D69+G69+I69),", RCC Slab",IF(C74&gt;0,", RCC upto "&amp;C74&amp;" Slab",""))&amp;(IF(C75=I69,", Brickwork",IF(C75&gt;0,", Brickwork upto "&amp;C75&amp;" Floor",""))&amp;(IF(C76=I69,", Internal Plaster",IF(C76&gt;0,", Internal Plaster upto "&amp;C76&amp;" Floor",""))&amp;(IF(C77=I69,", External Plaster",IF(C77&gt;0,", External Plaster upto "&amp;C77&amp;" Floor",""))&amp;(IF(C78=I69,", Flooring",IF(C78&gt;0,", Flooring upto "&amp;C78&amp;" Floor",""))&amp;(IF(C79=I69,", Painting",IF(C79&gt;0,", Painting upto "&amp;C79&amp;" Floor",""))&amp;(IF(C80&gt;0,", Finishing upto "&amp;C80&amp;" Floor","")&amp;(IF(C74&gt;0.5," Completed",""))))))))))))))</f>
        <v>Excavation work Completed. Plinth work completed, RCC upto 2 Slab Completed</v>
      </c>
      <c r="L68" s="27"/>
    </row>
    <row r="69" spans="1:12" ht="15.5" x14ac:dyDescent="0.35">
      <c r="A69" s="41" t="s">
        <v>204</v>
      </c>
      <c r="B69" s="40">
        <v>0</v>
      </c>
      <c r="C69" s="40" t="s">
        <v>205</v>
      </c>
      <c r="D69" s="40">
        <v>1</v>
      </c>
      <c r="E69" s="63" t="s">
        <v>206</v>
      </c>
      <c r="F69" s="63"/>
      <c r="G69" s="40">
        <v>0</v>
      </c>
      <c r="H69" s="40" t="s">
        <v>207</v>
      </c>
      <c r="I69" s="63">
        <f ca="1">--TRIM(RIGHT(SUBSTITUTE(LEFT(C68,_xlfn.AGGREGATE(16,6,FIND({0,1,2,3,4,5,6,7,8,9},C68,ROW(INDIRECT("1:"&amp;LEN(C68)))),1))," ",REPT(" ",LEN(C68))),LEN(C68)))</f>
        <v>12</v>
      </c>
      <c r="J69" s="64"/>
      <c r="K69" s="28"/>
      <c r="L69" s="29"/>
    </row>
    <row r="70" spans="1:12" ht="31.5" customHeight="1" x14ac:dyDescent="0.35">
      <c r="A70" s="65" t="s">
        <v>208</v>
      </c>
      <c r="B70" s="66"/>
      <c r="C70" s="67" t="str">
        <f ca="1">K68</f>
        <v>Excavation work Completed. Plinth work completed, RCC upto 2 Slab Completed</v>
      </c>
      <c r="D70" s="67"/>
      <c r="E70" s="67"/>
      <c r="F70" s="67"/>
      <c r="G70" s="67"/>
      <c r="H70" s="67"/>
      <c r="I70" s="67"/>
      <c r="J70" s="68"/>
      <c r="K70" s="28" t="s">
        <v>209</v>
      </c>
      <c r="L70" s="29"/>
    </row>
    <row r="71" spans="1:12" ht="15.5" x14ac:dyDescent="0.35">
      <c r="A71" s="70" t="s">
        <v>38</v>
      </c>
      <c r="B71" s="63"/>
      <c r="C71" s="37" t="s">
        <v>210</v>
      </c>
      <c r="D71" s="47" t="s">
        <v>211</v>
      </c>
      <c r="E71" s="47"/>
      <c r="F71" s="47" t="s">
        <v>212</v>
      </c>
      <c r="G71" s="47"/>
      <c r="H71" s="47" t="s">
        <v>213</v>
      </c>
      <c r="I71" s="47"/>
      <c r="J71" s="69"/>
      <c r="K71" s="30" t="s">
        <v>214</v>
      </c>
      <c r="L71" s="31">
        <f ca="1">I69*25%</f>
        <v>3</v>
      </c>
    </row>
    <row r="72" spans="1:12" ht="15.5" x14ac:dyDescent="0.35">
      <c r="A72" s="70" t="s">
        <v>215</v>
      </c>
      <c r="B72" s="63"/>
      <c r="C72" s="38">
        <f ca="1">L73</f>
        <v>12</v>
      </c>
      <c r="D72" s="45">
        <f ca="1">((100/I69)*C72)/100</f>
        <v>1</v>
      </c>
      <c r="E72" s="45"/>
      <c r="F72" s="45">
        <f ca="1">(((C73/I69*10)+(40/(D69+G69+I69)*C74)+(7.5/(I69)*C75)+(7.5/(I69)*C76)+(10/I69*C77)+(10/I69*C78)+(5/I69*C79)+(5/I69*C80)+(5/I69*C81))/100)</f>
        <v>0.16153846153846152</v>
      </c>
      <c r="G72" s="45"/>
      <c r="H72" s="45">
        <f ca="1">((((C72/I69)*20)+((C73/I69)*25)+(30/(I69+G69+D69)*C74)+(5/I69*C75)+(5/I69*C76)+(5/I69*C77)+(5/I69*C78)+(0/I69*C79)+(0/I69*C80)+(5/I69*C81))/100)</f>
        <v>0.49615384615384611</v>
      </c>
      <c r="I72" s="45"/>
      <c r="J72" s="56"/>
      <c r="K72" s="30" t="s">
        <v>216</v>
      </c>
      <c r="L72" s="32">
        <f ca="1">I69*50%</f>
        <v>6</v>
      </c>
    </row>
    <row r="73" spans="1:12" ht="15.5" x14ac:dyDescent="0.35">
      <c r="A73" s="70" t="s">
        <v>39</v>
      </c>
      <c r="B73" s="63"/>
      <c r="C73" s="39">
        <f ca="1">L81</f>
        <v>12</v>
      </c>
      <c r="D73" s="45">
        <f ca="1">((100/I69)*C73)/100</f>
        <v>1</v>
      </c>
      <c r="E73" s="45"/>
      <c r="F73" s="45"/>
      <c r="G73" s="45"/>
      <c r="H73" s="45"/>
      <c r="I73" s="45"/>
      <c r="J73" s="56"/>
      <c r="K73" s="30" t="s">
        <v>217</v>
      </c>
      <c r="L73" s="32">
        <f ca="1">I69</f>
        <v>12</v>
      </c>
    </row>
    <row r="74" spans="1:12" ht="15.5" x14ac:dyDescent="0.35">
      <c r="A74" s="70" t="s">
        <v>40</v>
      </c>
      <c r="B74" s="63"/>
      <c r="C74" s="39">
        <v>2</v>
      </c>
      <c r="D74" s="45">
        <f ca="1">((100/(D69+G69+I69))*C74)/100</f>
        <v>0.15384615384615385</v>
      </c>
      <c r="E74" s="45"/>
      <c r="F74" s="45"/>
      <c r="G74" s="45"/>
      <c r="H74" s="45"/>
      <c r="I74" s="45"/>
      <c r="J74" s="56"/>
      <c r="K74" s="30" t="s">
        <v>218</v>
      </c>
      <c r="L74" s="33">
        <f ca="1">(IF(B69&gt;1,(I69/(B69+2)),I69/4))</f>
        <v>3</v>
      </c>
    </row>
    <row r="75" spans="1:12" ht="15.5" x14ac:dyDescent="0.35">
      <c r="A75" s="70" t="s">
        <v>219</v>
      </c>
      <c r="B75" s="63" t="s">
        <v>220</v>
      </c>
      <c r="C75" s="38">
        <v>0</v>
      </c>
      <c r="D75" s="45">
        <f ca="1">((100/I69)*C75)/100</f>
        <v>0</v>
      </c>
      <c r="E75" s="45"/>
      <c r="F75" s="45"/>
      <c r="G75" s="45"/>
      <c r="H75" s="45"/>
      <c r="I75" s="45"/>
      <c r="J75" s="56"/>
      <c r="K75" s="30" t="s">
        <v>221</v>
      </c>
      <c r="L75" s="33">
        <f ca="1">(IF(B69&gt;1,(I69/(B69+2)+L74),I69/4+L74))</f>
        <v>6</v>
      </c>
    </row>
    <row r="76" spans="1:12" ht="15" customHeight="1" x14ac:dyDescent="0.35">
      <c r="A76" s="70" t="s">
        <v>222</v>
      </c>
      <c r="B76" s="63" t="s">
        <v>220</v>
      </c>
      <c r="C76" s="38">
        <v>0</v>
      </c>
      <c r="D76" s="45">
        <f ca="1">((100/I69)*C76)/100</f>
        <v>0</v>
      </c>
      <c r="E76" s="45"/>
      <c r="F76" s="45"/>
      <c r="G76" s="45"/>
      <c r="H76" s="45"/>
      <c r="I76" s="45"/>
      <c r="J76" s="56"/>
      <c r="K76" s="30" t="s">
        <v>223</v>
      </c>
      <c r="L76" s="33">
        <f>(IF(B69&gt;1,(I69/(B69+2)+L75),0))</f>
        <v>0</v>
      </c>
    </row>
    <row r="77" spans="1:12" ht="15.5" x14ac:dyDescent="0.35">
      <c r="A77" s="70" t="s">
        <v>224</v>
      </c>
      <c r="B77" s="63" t="s">
        <v>225</v>
      </c>
      <c r="C77" s="38">
        <v>0</v>
      </c>
      <c r="D77" s="45">
        <f ca="1">((100/(I69))*C77)/100</f>
        <v>0</v>
      </c>
      <c r="E77" s="45"/>
      <c r="F77" s="45"/>
      <c r="G77" s="45"/>
      <c r="H77" s="45"/>
      <c r="I77" s="45"/>
      <c r="J77" s="56"/>
      <c r="K77" s="30" t="s">
        <v>226</v>
      </c>
      <c r="L77" s="33">
        <f>(IF(B69&gt;2,(I69/(B69+2)+L76),0))</f>
        <v>0</v>
      </c>
    </row>
    <row r="78" spans="1:12" ht="15.5" x14ac:dyDescent="0.35">
      <c r="A78" s="70" t="s">
        <v>227</v>
      </c>
      <c r="B78" s="63" t="s">
        <v>227</v>
      </c>
      <c r="C78" s="38">
        <v>0</v>
      </c>
      <c r="D78" s="45">
        <f ca="1">((100/I69)*C78)/100</f>
        <v>0</v>
      </c>
      <c r="E78" s="45"/>
      <c r="F78" s="45"/>
      <c r="G78" s="45"/>
      <c r="H78" s="45"/>
      <c r="I78" s="45"/>
      <c r="J78" s="56"/>
      <c r="K78" s="30" t="s">
        <v>228</v>
      </c>
      <c r="L78" s="34">
        <f>(IF(B69&gt;3,(I69/(B69+2)+L77),0))</f>
        <v>0</v>
      </c>
    </row>
    <row r="79" spans="1:12" ht="15" customHeight="1" x14ac:dyDescent="0.35">
      <c r="A79" s="70" t="s">
        <v>229</v>
      </c>
      <c r="B79" s="63"/>
      <c r="C79" s="38">
        <v>0</v>
      </c>
      <c r="D79" s="45">
        <f ca="1">((100/I69)*C79)/100</f>
        <v>0</v>
      </c>
      <c r="E79" s="45"/>
      <c r="F79" s="45"/>
      <c r="G79" s="45"/>
      <c r="H79" s="45"/>
      <c r="I79" s="45"/>
      <c r="J79" s="56"/>
      <c r="K79" s="30" t="s">
        <v>230</v>
      </c>
      <c r="L79" s="33">
        <f>(IF(B69&gt;4,(I69/(B69+2)+L78),0))</f>
        <v>0</v>
      </c>
    </row>
    <row r="80" spans="1:12" ht="15.5" x14ac:dyDescent="0.35">
      <c r="A80" s="46" t="s">
        <v>231</v>
      </c>
      <c r="B80" s="47" t="s">
        <v>231</v>
      </c>
      <c r="C80" s="38">
        <v>0</v>
      </c>
      <c r="D80" s="45">
        <f ca="1">((100/(I69))*C80)/100</f>
        <v>0</v>
      </c>
      <c r="E80" s="45"/>
      <c r="F80" s="45"/>
      <c r="G80" s="45"/>
      <c r="H80" s="45"/>
      <c r="I80" s="45"/>
      <c r="J80" s="56"/>
      <c r="K80" s="30" t="s">
        <v>232</v>
      </c>
      <c r="L80" s="33">
        <f ca="1">(IF(B69=1,(I69/(B69+3)+L75),IF(B69=0,(I69/4+L75),IF(B69&gt;1,0))))</f>
        <v>9</v>
      </c>
    </row>
    <row r="81" spans="1:12" ht="16" thickBot="1" x14ac:dyDescent="0.4">
      <c r="A81" s="71" t="s">
        <v>233</v>
      </c>
      <c r="B81" s="72"/>
      <c r="C81" s="42">
        <v>0</v>
      </c>
      <c r="D81" s="55">
        <f ca="1">((100/(I69))*C81)/100</f>
        <v>0</v>
      </c>
      <c r="E81" s="55"/>
      <c r="F81" s="55"/>
      <c r="G81" s="55"/>
      <c r="H81" s="55"/>
      <c r="I81" s="55"/>
      <c r="J81" s="57"/>
      <c r="K81" s="35" t="s">
        <v>234</v>
      </c>
      <c r="L81" s="36">
        <f ca="1">(IF(B69&gt;1.5,(I69/(B69+2)+L75+MAX(0,L76-L75)+MAX(0,L77-L76)+MAX(0,L78-L77)+MAX(0,L79-L78)+MAX(0,L80-L79)),IF(B69=1,(I69/(B69+3)+L80),IF(B69=0,I69/4+L80))))</f>
        <v>12</v>
      </c>
    </row>
    <row r="82" spans="1:12" ht="15.5" x14ac:dyDescent="0.35">
      <c r="A82" s="60" t="s">
        <v>203</v>
      </c>
      <c r="B82" s="61"/>
      <c r="C82" s="61" t="s">
        <v>238</v>
      </c>
      <c r="D82" s="61"/>
      <c r="E82" s="61"/>
      <c r="F82" s="61"/>
      <c r="G82" s="61"/>
      <c r="H82" s="61"/>
      <c r="I82" s="61"/>
      <c r="J82" s="62"/>
      <c r="K82" s="26" t="str">
        <f ca="1">(IF(F86&gt;99%,"All work completed. Please provide OC.",IF(F86&gt;89.8%,"Plinth, RCC, Brick, Plaster, Flooring, Painting work Completed. Finishing work is in process.",IF(F86&lt;94%,(IF(C86=0,"Work not yet Started.",IF(D86=25%,"Piling work in process",IF(D86=50%,"Excavation work in process",IF(D86=100%,"Excavation work Completed. ","0")))&amp;(IF(C87=0%,"",IF(C87=L88,"Footing work is process",IF(C87=L89,"Footing work Completed",IF(C87=L90,"1st Basement Completed",IF(C87=L91,"1st &amp; 2nd Basement Completed",IF(C87=L92,"1st to 3rd Basement Completed",IF(C87=L93,"1st to 4th Basement Completed",IF(C87=L94,"Plinth work is process",IF(C87=L95,"Plinth work completed","0")))))))))))&amp;(IF(C88=(D83+G83+I83),", RCC Slab",IF(C88&gt;0,", RCC upto "&amp;C88&amp;" Slab",""))&amp;(IF(C89=I83,", Brickwork",IF(C89&gt;0,", Brickwork upto "&amp;C89&amp;" Floor",""))&amp;(IF(C90=I83,", Internal Plaster",IF(C90&gt;0,", Internal Plaster upto "&amp;C90&amp;" Floor",""))&amp;(IF(C91=I83,", External Plaster",IF(C91&gt;0,", External Plaster upto "&amp;C91&amp;" Floor",""))&amp;(IF(C92=I83,", Flooring",IF(C92&gt;0,", Flooring upto "&amp;C92&amp;" Floor",""))&amp;(IF(C93=I83,", Painting",IF(C93&gt;0,", Painting upto "&amp;C93&amp;" Floor",""))&amp;(IF(C94&gt;0,", Finishing upto "&amp;C94&amp;" Floor","")&amp;(IF(C88&gt;0.5," Completed",""))))))))))))))</f>
        <v>Excavation work Completed. Plinth work completed</v>
      </c>
      <c r="L82" s="27"/>
    </row>
    <row r="83" spans="1:12" ht="15.5" x14ac:dyDescent="0.35">
      <c r="A83" s="41" t="s">
        <v>204</v>
      </c>
      <c r="B83" s="40">
        <v>0</v>
      </c>
      <c r="C83" s="40" t="s">
        <v>205</v>
      </c>
      <c r="D83" s="40">
        <v>1</v>
      </c>
      <c r="E83" s="63" t="s">
        <v>206</v>
      </c>
      <c r="F83" s="63"/>
      <c r="G83" s="40">
        <v>0</v>
      </c>
      <c r="H83" s="40" t="s">
        <v>207</v>
      </c>
      <c r="I83" s="63">
        <f ca="1">--TRIM(RIGHT(SUBSTITUTE(LEFT(C82,_xlfn.AGGREGATE(16,6,FIND({0,1,2,3,4,5,6,7,8,9},C82,ROW(INDIRECT("1:"&amp;LEN(C82)))),1))," ",REPT(" ",LEN(C82))),LEN(C82)))</f>
        <v>14</v>
      </c>
      <c r="J83" s="64"/>
      <c r="K83" s="28"/>
      <c r="L83" s="29"/>
    </row>
    <row r="84" spans="1:12" ht="15" customHeight="1" x14ac:dyDescent="0.35">
      <c r="A84" s="65" t="s">
        <v>208</v>
      </c>
      <c r="B84" s="66"/>
      <c r="C84" s="67" t="str">
        <f ca="1">K82</f>
        <v>Excavation work Completed. Plinth work completed</v>
      </c>
      <c r="D84" s="67"/>
      <c r="E84" s="67"/>
      <c r="F84" s="67"/>
      <c r="G84" s="67"/>
      <c r="H84" s="67"/>
      <c r="I84" s="67"/>
      <c r="J84" s="68"/>
      <c r="K84" s="28" t="s">
        <v>209</v>
      </c>
      <c r="L84" s="29"/>
    </row>
    <row r="85" spans="1:12" ht="15.5" x14ac:dyDescent="0.35">
      <c r="A85" s="46" t="s">
        <v>38</v>
      </c>
      <c r="B85" s="47"/>
      <c r="C85" s="37" t="s">
        <v>210</v>
      </c>
      <c r="D85" s="47" t="s">
        <v>211</v>
      </c>
      <c r="E85" s="47"/>
      <c r="F85" s="47" t="s">
        <v>212</v>
      </c>
      <c r="G85" s="47"/>
      <c r="H85" s="47" t="s">
        <v>213</v>
      </c>
      <c r="I85" s="47"/>
      <c r="J85" s="69"/>
      <c r="K85" s="30" t="s">
        <v>214</v>
      </c>
      <c r="L85" s="31">
        <f ca="1">I83*25%</f>
        <v>3.5</v>
      </c>
    </row>
    <row r="86" spans="1:12" ht="15.5" x14ac:dyDescent="0.35">
      <c r="A86" s="46" t="s">
        <v>215</v>
      </c>
      <c r="B86" s="47"/>
      <c r="C86" s="38">
        <f ca="1">L87</f>
        <v>14</v>
      </c>
      <c r="D86" s="45">
        <f ca="1">((100/I83)*C86)/100</f>
        <v>1</v>
      </c>
      <c r="E86" s="45"/>
      <c r="F86" s="45">
        <f ca="1">(((C87/I83*10)+(40/(D83+G83+I83)*C88)+(7.5/(I83)*C89)+(7.5/(I83)*C90)+(10/I83*C91)+(10/I83*C92)+(5/I83*C93)+(5/I83*C94)+(5/I83*C95))/100)</f>
        <v>0.1</v>
      </c>
      <c r="G86" s="45"/>
      <c r="H86" s="45">
        <f ca="1">((((C86/I83)*20)+((C87/I83)*25)+(30/(I83+G83+D83)*C88)+(5/I83*C89)+(5/I83*C90)+(5/I83*C91)+(5/I83*C92)+(0/I83*C93)+(0/I83*C94)+(5/I83*C95))/100)</f>
        <v>0.45</v>
      </c>
      <c r="I86" s="45"/>
      <c r="J86" s="56"/>
      <c r="K86" s="30" t="s">
        <v>216</v>
      </c>
      <c r="L86" s="32">
        <f ca="1">I83*50%</f>
        <v>7</v>
      </c>
    </row>
    <row r="87" spans="1:12" ht="15.5" x14ac:dyDescent="0.35">
      <c r="A87" s="46" t="s">
        <v>39</v>
      </c>
      <c r="B87" s="47"/>
      <c r="C87" s="39">
        <f ca="1">L95</f>
        <v>14</v>
      </c>
      <c r="D87" s="45">
        <f ca="1">((100/I83)*C87)/100</f>
        <v>1</v>
      </c>
      <c r="E87" s="45"/>
      <c r="F87" s="45"/>
      <c r="G87" s="45"/>
      <c r="H87" s="45"/>
      <c r="I87" s="45"/>
      <c r="J87" s="56"/>
      <c r="K87" s="30" t="s">
        <v>217</v>
      </c>
      <c r="L87" s="32">
        <f ca="1">I83</f>
        <v>14</v>
      </c>
    </row>
    <row r="88" spans="1:12" ht="15.5" x14ac:dyDescent="0.35">
      <c r="A88" s="46" t="s">
        <v>40</v>
      </c>
      <c r="B88" s="47"/>
      <c r="C88" s="39">
        <v>0</v>
      </c>
      <c r="D88" s="45">
        <f ca="1">((100/(D83+G83+I83))*C88)/100</f>
        <v>0</v>
      </c>
      <c r="E88" s="45"/>
      <c r="F88" s="45"/>
      <c r="G88" s="45"/>
      <c r="H88" s="45"/>
      <c r="I88" s="45"/>
      <c r="J88" s="56"/>
      <c r="K88" s="30" t="s">
        <v>218</v>
      </c>
      <c r="L88" s="33">
        <f ca="1">(IF(B83&gt;1,(I83/(B83+2)),I83/4))</f>
        <v>3.5</v>
      </c>
    </row>
    <row r="89" spans="1:12" ht="15.5" x14ac:dyDescent="0.35">
      <c r="A89" s="46" t="s">
        <v>219</v>
      </c>
      <c r="B89" s="47" t="s">
        <v>220</v>
      </c>
      <c r="C89" s="38">
        <v>0</v>
      </c>
      <c r="D89" s="45">
        <f ca="1">((100/I83)*C89)/100</f>
        <v>0</v>
      </c>
      <c r="E89" s="45"/>
      <c r="F89" s="45"/>
      <c r="G89" s="45"/>
      <c r="H89" s="45"/>
      <c r="I89" s="45"/>
      <c r="J89" s="56"/>
      <c r="K89" s="30" t="s">
        <v>221</v>
      </c>
      <c r="L89" s="33">
        <f ca="1">(IF(B83&gt;1,(I83/(B83+2)+L88),I83/4+L88))</f>
        <v>7</v>
      </c>
    </row>
    <row r="90" spans="1:12" ht="15" customHeight="1" x14ac:dyDescent="0.35">
      <c r="A90" s="46" t="s">
        <v>222</v>
      </c>
      <c r="B90" s="47" t="s">
        <v>220</v>
      </c>
      <c r="C90" s="38">
        <v>0</v>
      </c>
      <c r="D90" s="45">
        <f ca="1">((100/I83)*C90)/100</f>
        <v>0</v>
      </c>
      <c r="E90" s="45"/>
      <c r="F90" s="45"/>
      <c r="G90" s="45"/>
      <c r="H90" s="45"/>
      <c r="I90" s="45"/>
      <c r="J90" s="56"/>
      <c r="K90" s="30" t="s">
        <v>223</v>
      </c>
      <c r="L90" s="33">
        <f>(IF(B83&gt;1,(I83/(B83+2)+L89),0))</f>
        <v>0</v>
      </c>
    </row>
    <row r="91" spans="1:12" ht="15.5" x14ac:dyDescent="0.35">
      <c r="A91" s="70" t="s">
        <v>224</v>
      </c>
      <c r="B91" s="63" t="s">
        <v>225</v>
      </c>
      <c r="C91" s="38">
        <v>0</v>
      </c>
      <c r="D91" s="45">
        <f ca="1">((100/(I83))*C91)/100</f>
        <v>0</v>
      </c>
      <c r="E91" s="45"/>
      <c r="F91" s="45"/>
      <c r="G91" s="45"/>
      <c r="H91" s="45"/>
      <c r="I91" s="45"/>
      <c r="J91" s="56"/>
      <c r="K91" s="30" t="s">
        <v>226</v>
      </c>
      <c r="L91" s="33">
        <f>(IF(B83&gt;2,(I83/(B83+2)+L90),0))</f>
        <v>0</v>
      </c>
    </row>
    <row r="92" spans="1:12" ht="15.5" x14ac:dyDescent="0.35">
      <c r="A92" s="46" t="s">
        <v>227</v>
      </c>
      <c r="B92" s="47" t="s">
        <v>227</v>
      </c>
      <c r="C92" s="38">
        <v>0</v>
      </c>
      <c r="D92" s="45">
        <f ca="1">((100/I83)*C92)/100</f>
        <v>0</v>
      </c>
      <c r="E92" s="45"/>
      <c r="F92" s="45"/>
      <c r="G92" s="45"/>
      <c r="H92" s="45"/>
      <c r="I92" s="45"/>
      <c r="J92" s="56"/>
      <c r="K92" s="30" t="s">
        <v>228</v>
      </c>
      <c r="L92" s="34">
        <f>(IF(B83&gt;3,(I83/(B83+2)+L91),0))</f>
        <v>0</v>
      </c>
    </row>
    <row r="93" spans="1:12" ht="15" customHeight="1" x14ac:dyDescent="0.35">
      <c r="A93" s="46" t="s">
        <v>229</v>
      </c>
      <c r="B93" s="47"/>
      <c r="C93" s="38">
        <v>0</v>
      </c>
      <c r="D93" s="45">
        <f ca="1">((100/I83)*C93)/100</f>
        <v>0</v>
      </c>
      <c r="E93" s="45"/>
      <c r="F93" s="45"/>
      <c r="G93" s="45"/>
      <c r="H93" s="45"/>
      <c r="I93" s="45"/>
      <c r="J93" s="56"/>
      <c r="K93" s="30" t="s">
        <v>230</v>
      </c>
      <c r="L93" s="33">
        <f>(IF(B83&gt;4,(I83/(B83+2)+L92),0))</f>
        <v>0</v>
      </c>
    </row>
    <row r="94" spans="1:12" ht="15.5" x14ac:dyDescent="0.35">
      <c r="A94" s="46" t="s">
        <v>231</v>
      </c>
      <c r="B94" s="47" t="s">
        <v>231</v>
      </c>
      <c r="C94" s="38">
        <v>0</v>
      </c>
      <c r="D94" s="45">
        <f ca="1">((100/(I83))*C94)/100</f>
        <v>0</v>
      </c>
      <c r="E94" s="45"/>
      <c r="F94" s="45"/>
      <c r="G94" s="45"/>
      <c r="H94" s="45"/>
      <c r="I94" s="45"/>
      <c r="J94" s="56"/>
      <c r="K94" s="30" t="s">
        <v>232</v>
      </c>
      <c r="L94" s="33">
        <f ca="1">(IF(B83=1,(I83/(B83+3)+L89),IF(B83=0,(I83/4+L89),IF(B83&gt;1,0))))</f>
        <v>10.5</v>
      </c>
    </row>
    <row r="95" spans="1:12" ht="16" thickBot="1" x14ac:dyDescent="0.4">
      <c r="A95" s="58" t="s">
        <v>233</v>
      </c>
      <c r="B95" s="59"/>
      <c r="C95" s="42">
        <v>0</v>
      </c>
      <c r="D95" s="55">
        <f ca="1">((100/(I83))*C95)/100</f>
        <v>0</v>
      </c>
      <c r="E95" s="55"/>
      <c r="F95" s="55"/>
      <c r="G95" s="55"/>
      <c r="H95" s="55"/>
      <c r="I95" s="55"/>
      <c r="J95" s="57"/>
      <c r="K95" s="35" t="s">
        <v>234</v>
      </c>
      <c r="L95" s="36">
        <f ca="1">(IF(B83&gt;1.5,(I83/(B83+2)+L89+MAX(0,L90-L89)+MAX(0,L91-L90)+MAX(0,L92-L91)+MAX(0,L93-L92)+MAX(0,L94-L93)),IF(B83=1,(I83/(B83+3)+L94),IF(B83=0,I83/4+L94))))</f>
        <v>14</v>
      </c>
    </row>
    <row r="96" spans="1:12" ht="15.5" x14ac:dyDescent="0.35">
      <c r="A96" s="60" t="s">
        <v>203</v>
      </c>
      <c r="B96" s="61"/>
      <c r="C96" s="61" t="s">
        <v>239</v>
      </c>
      <c r="D96" s="61"/>
      <c r="E96" s="61"/>
      <c r="F96" s="61"/>
      <c r="G96" s="61"/>
      <c r="H96" s="61"/>
      <c r="I96" s="61"/>
      <c r="J96" s="62"/>
      <c r="K96" s="26" t="str">
        <f ca="1">(IF(F100&gt;99%,"All work completed. Please provide OC.",IF(F100&gt;89.8%,"Plinth, RCC, Brick, Plaster, Flooring, Painting work Completed. Finishing work is in process.",IF(F100&lt;94%,(IF(C100=0,"Work not yet Started.",IF(D100=25%,"Piling work in process",IF(D100=50%,"Excavation work in process",IF(D100=100%,"Excavation work Completed. ","0")))&amp;(IF(C101=0%,"",IF(C101=L102,"Footing work is process",IF(C101=L103,"Footing work Completed",IF(C101=L104,"1st Basement Completed",IF(C101=L105,"1st &amp; 2nd Basement Completed",IF(C101=L106,"1st to 3rd Basement Completed",IF(C101=L107,"1st to 4th Basement Completed",IF(C101=L108,"Plinth work is process",IF(C101=L109,"Plinth work completed","0")))))))))))&amp;(IF(C102=(D97+G97+I97),", RCC Slab",IF(C102&gt;0,", RCC upto "&amp;C102&amp;" Slab",""))&amp;(IF(C103=I97,", Brickwork",IF(C103&gt;0,", Brickwork upto "&amp;C103&amp;" Floor",""))&amp;(IF(C104=I97,", Internal Plaster",IF(C104&gt;0,", Internal Plaster upto "&amp;C104&amp;" Floor",""))&amp;(IF(C105=I97,", External Plaster",IF(C105&gt;0,", External Plaster upto "&amp;C105&amp;" Floor",""))&amp;(IF(C106=I97,", Flooring",IF(C106&gt;0,", Flooring upto "&amp;C106&amp;" Floor",""))&amp;(IF(C107=I97,", Painting",IF(C107&gt;0,", Painting upto "&amp;C107&amp;" Floor",""))&amp;(IF(C108&gt;0,", Finishing upto "&amp;C108&amp;" Floor","")&amp;(IF(C102&gt;0.5," Completed",""))))))))))))))</f>
        <v>Excavation work Completed. Plinth work completed, RCC upto 6 Slab Completed</v>
      </c>
      <c r="L96" s="27"/>
    </row>
    <row r="97" spans="1:12" ht="15.5" x14ac:dyDescent="0.35">
      <c r="A97" s="41" t="s">
        <v>204</v>
      </c>
      <c r="B97" s="40">
        <v>0</v>
      </c>
      <c r="C97" s="40" t="s">
        <v>205</v>
      </c>
      <c r="D97" s="40">
        <v>1</v>
      </c>
      <c r="E97" s="63" t="s">
        <v>206</v>
      </c>
      <c r="F97" s="63"/>
      <c r="G97" s="40">
        <v>0</v>
      </c>
      <c r="H97" s="40" t="s">
        <v>207</v>
      </c>
      <c r="I97" s="63">
        <f ca="1">--TRIM(RIGHT(SUBSTITUTE(LEFT(C96,_xlfn.AGGREGATE(16,6,FIND({0,1,2,3,4,5,6,7,8,9},C96,ROW(INDIRECT("1:"&amp;LEN(C96)))),1))," ",REPT(" ",LEN(C96))),LEN(C96)))</f>
        <v>12</v>
      </c>
      <c r="J97" s="64"/>
      <c r="K97" s="28"/>
      <c r="L97" s="29"/>
    </row>
    <row r="98" spans="1:12" ht="33.75" customHeight="1" x14ac:dyDescent="0.35">
      <c r="A98" s="65" t="s">
        <v>208</v>
      </c>
      <c r="B98" s="66"/>
      <c r="C98" s="67" t="str">
        <f ca="1">K96</f>
        <v>Excavation work Completed. Plinth work completed, RCC upto 6 Slab Completed</v>
      </c>
      <c r="D98" s="67"/>
      <c r="E98" s="67"/>
      <c r="F98" s="67"/>
      <c r="G98" s="67"/>
      <c r="H98" s="67"/>
      <c r="I98" s="67"/>
      <c r="J98" s="68"/>
      <c r="K98" s="28" t="s">
        <v>209</v>
      </c>
      <c r="L98" s="29"/>
    </row>
    <row r="99" spans="1:12" ht="15.5" x14ac:dyDescent="0.35">
      <c r="A99" s="46" t="s">
        <v>38</v>
      </c>
      <c r="B99" s="47"/>
      <c r="C99" s="37" t="s">
        <v>210</v>
      </c>
      <c r="D99" s="47" t="s">
        <v>211</v>
      </c>
      <c r="E99" s="47"/>
      <c r="F99" s="47" t="s">
        <v>212</v>
      </c>
      <c r="G99" s="47"/>
      <c r="H99" s="47" t="s">
        <v>213</v>
      </c>
      <c r="I99" s="47"/>
      <c r="J99" s="69"/>
      <c r="K99" s="30" t="s">
        <v>214</v>
      </c>
      <c r="L99" s="31">
        <f ca="1">I97*25%</f>
        <v>3</v>
      </c>
    </row>
    <row r="100" spans="1:12" ht="15.5" x14ac:dyDescent="0.35">
      <c r="A100" s="46" t="s">
        <v>215</v>
      </c>
      <c r="B100" s="47"/>
      <c r="C100" s="38">
        <f ca="1">L101</f>
        <v>12</v>
      </c>
      <c r="D100" s="45">
        <f ca="1">((100/I97)*C100)/100</f>
        <v>1</v>
      </c>
      <c r="E100" s="45"/>
      <c r="F100" s="45">
        <f ca="1">(((C101/I97*10)+(40/(D97+G97+I97)*C102)+(7.5/(I97)*C103)+(7.5/(I97)*C104)+(10/I97*C105)+(10/I97*C106)+(5/I97*C107)+(5/I97*C108)+(5/I97*C109))/100)</f>
        <v>0.28461538461538466</v>
      </c>
      <c r="G100" s="45"/>
      <c r="H100" s="45">
        <f ca="1">((((C100/I97)*20)+((C101/I97)*25)+(30/(I97+G97+D97)*C102)+(5/I97*C103)+(5/I97*C104)+(5/I97*C105)+(5/I97*C106)+(0/I97*C107)+(0/I97*C108)+(5/I97*C109))/100)</f>
        <v>0.58846153846153848</v>
      </c>
      <c r="I100" s="45"/>
      <c r="J100" s="56"/>
      <c r="K100" s="30" t="s">
        <v>216</v>
      </c>
      <c r="L100" s="32">
        <f ca="1">I97*50%</f>
        <v>6</v>
      </c>
    </row>
    <row r="101" spans="1:12" ht="15.5" x14ac:dyDescent="0.35">
      <c r="A101" s="46" t="s">
        <v>39</v>
      </c>
      <c r="B101" s="47"/>
      <c r="C101" s="39">
        <f ca="1">L109</f>
        <v>12</v>
      </c>
      <c r="D101" s="45">
        <f ca="1">((100/I97)*C101)/100</f>
        <v>1</v>
      </c>
      <c r="E101" s="45"/>
      <c r="F101" s="45"/>
      <c r="G101" s="45"/>
      <c r="H101" s="45"/>
      <c r="I101" s="45"/>
      <c r="J101" s="56"/>
      <c r="K101" s="30" t="s">
        <v>217</v>
      </c>
      <c r="L101" s="32">
        <f ca="1">I97</f>
        <v>12</v>
      </c>
    </row>
    <row r="102" spans="1:12" ht="15.5" x14ac:dyDescent="0.35">
      <c r="A102" s="46" t="s">
        <v>40</v>
      </c>
      <c r="B102" s="47"/>
      <c r="C102" s="39">
        <v>6</v>
      </c>
      <c r="D102" s="45">
        <f ca="1">((100/(D97+G97+I97))*C102)/100</f>
        <v>0.46153846153846151</v>
      </c>
      <c r="E102" s="45"/>
      <c r="F102" s="45"/>
      <c r="G102" s="45"/>
      <c r="H102" s="45"/>
      <c r="I102" s="45"/>
      <c r="J102" s="56"/>
      <c r="K102" s="30" t="s">
        <v>218</v>
      </c>
      <c r="L102" s="33">
        <f ca="1">(IF(B97&gt;1,(I97/(B97+2)),I97/4))</f>
        <v>3</v>
      </c>
    </row>
    <row r="103" spans="1:12" ht="15.5" x14ac:dyDescent="0.35">
      <c r="A103" s="46" t="s">
        <v>219</v>
      </c>
      <c r="B103" s="47" t="s">
        <v>220</v>
      </c>
      <c r="C103" s="38">
        <v>0</v>
      </c>
      <c r="D103" s="45">
        <f ca="1">((100/I97)*C103)/100</f>
        <v>0</v>
      </c>
      <c r="E103" s="45"/>
      <c r="F103" s="45"/>
      <c r="G103" s="45"/>
      <c r="H103" s="45"/>
      <c r="I103" s="45"/>
      <c r="J103" s="56"/>
      <c r="K103" s="30" t="s">
        <v>221</v>
      </c>
      <c r="L103" s="33">
        <f ca="1">(IF(B97&gt;1,(I97/(B97+2)+L102),I97/4+L102))</f>
        <v>6</v>
      </c>
    </row>
    <row r="104" spans="1:12" ht="15" customHeight="1" x14ac:dyDescent="0.35">
      <c r="A104" s="46" t="s">
        <v>222</v>
      </c>
      <c r="B104" s="47" t="s">
        <v>220</v>
      </c>
      <c r="C104" s="38">
        <v>0</v>
      </c>
      <c r="D104" s="45">
        <f ca="1">((100/I97)*C104)/100</f>
        <v>0</v>
      </c>
      <c r="E104" s="45"/>
      <c r="F104" s="45"/>
      <c r="G104" s="45"/>
      <c r="H104" s="45"/>
      <c r="I104" s="45"/>
      <c r="J104" s="56"/>
      <c r="K104" s="30" t="s">
        <v>223</v>
      </c>
      <c r="L104" s="33">
        <f>(IF(B97&gt;1,(I97/(B97+2)+L103),0))</f>
        <v>0</v>
      </c>
    </row>
    <row r="105" spans="1:12" ht="15.5" x14ac:dyDescent="0.35">
      <c r="A105" s="70" t="s">
        <v>224</v>
      </c>
      <c r="B105" s="63" t="s">
        <v>225</v>
      </c>
      <c r="C105" s="38">
        <v>0</v>
      </c>
      <c r="D105" s="45">
        <f ca="1">((100/(I97))*C105)/100</f>
        <v>0</v>
      </c>
      <c r="E105" s="45"/>
      <c r="F105" s="45"/>
      <c r="G105" s="45"/>
      <c r="H105" s="45"/>
      <c r="I105" s="45"/>
      <c r="J105" s="56"/>
      <c r="K105" s="30" t="s">
        <v>226</v>
      </c>
      <c r="L105" s="33">
        <f>(IF(B97&gt;2,(I97/(B97+2)+L104),0))</f>
        <v>0</v>
      </c>
    </row>
    <row r="106" spans="1:12" ht="15.5" x14ac:dyDescent="0.35">
      <c r="A106" s="46" t="s">
        <v>227</v>
      </c>
      <c r="B106" s="47" t="s">
        <v>227</v>
      </c>
      <c r="C106" s="38">
        <v>0</v>
      </c>
      <c r="D106" s="45">
        <f ca="1">((100/I97)*C106)/100</f>
        <v>0</v>
      </c>
      <c r="E106" s="45"/>
      <c r="F106" s="45"/>
      <c r="G106" s="45"/>
      <c r="H106" s="45"/>
      <c r="I106" s="45"/>
      <c r="J106" s="56"/>
      <c r="K106" s="30" t="s">
        <v>228</v>
      </c>
      <c r="L106" s="34">
        <f>(IF(B97&gt;3,(I97/(B97+2)+L105),0))</f>
        <v>0</v>
      </c>
    </row>
    <row r="107" spans="1:12" ht="15" customHeight="1" x14ac:dyDescent="0.35">
      <c r="A107" s="46" t="s">
        <v>229</v>
      </c>
      <c r="B107" s="47"/>
      <c r="C107" s="38">
        <v>0</v>
      </c>
      <c r="D107" s="45">
        <f ca="1">((100/I97)*C107)/100</f>
        <v>0</v>
      </c>
      <c r="E107" s="45"/>
      <c r="F107" s="45"/>
      <c r="G107" s="45"/>
      <c r="H107" s="45"/>
      <c r="I107" s="45"/>
      <c r="J107" s="56"/>
      <c r="K107" s="30" t="s">
        <v>230</v>
      </c>
      <c r="L107" s="33">
        <f>(IF(B97&gt;4,(I97/(B97+2)+L106),0))</f>
        <v>0</v>
      </c>
    </row>
    <row r="108" spans="1:12" ht="15.5" x14ac:dyDescent="0.35">
      <c r="A108" s="46" t="s">
        <v>231</v>
      </c>
      <c r="B108" s="47" t="s">
        <v>231</v>
      </c>
      <c r="C108" s="38">
        <v>0</v>
      </c>
      <c r="D108" s="45">
        <f ca="1">((100/(I97))*C108)/100</f>
        <v>0</v>
      </c>
      <c r="E108" s="45"/>
      <c r="F108" s="45"/>
      <c r="G108" s="45"/>
      <c r="H108" s="45"/>
      <c r="I108" s="45"/>
      <c r="J108" s="56"/>
      <c r="K108" s="30" t="s">
        <v>232</v>
      </c>
      <c r="L108" s="33">
        <f ca="1">(IF(B97=1,(I97/(B97+3)+L103),IF(B97=0,(I97/4+L103),IF(B97&gt;1,0))))</f>
        <v>9</v>
      </c>
    </row>
    <row r="109" spans="1:12" ht="16" thickBot="1" x14ac:dyDescent="0.4">
      <c r="A109" s="58" t="s">
        <v>233</v>
      </c>
      <c r="B109" s="59"/>
      <c r="C109" s="42">
        <v>0</v>
      </c>
      <c r="D109" s="55">
        <f ca="1">((100/(I97))*C109)/100</f>
        <v>0</v>
      </c>
      <c r="E109" s="55"/>
      <c r="F109" s="55"/>
      <c r="G109" s="55"/>
      <c r="H109" s="55"/>
      <c r="I109" s="55"/>
      <c r="J109" s="57"/>
      <c r="K109" s="35" t="s">
        <v>234</v>
      </c>
      <c r="L109" s="36">
        <f ca="1">(IF(B97&gt;1.5,(I97/(B97+2)+L103+MAX(0,L104-L103)+MAX(0,L105-L104)+MAX(0,L106-L105)+MAX(0,L107-L106)+MAX(0,L108-L107)),IF(B97=1,(I97/(B97+3)+L108),IF(B97=0,I97/4+L108))))</f>
        <v>12</v>
      </c>
    </row>
    <row r="110" spans="1:12" ht="15.5" x14ac:dyDescent="0.35">
      <c r="A110" s="60" t="s">
        <v>203</v>
      </c>
      <c r="B110" s="61"/>
      <c r="C110" s="61" t="s">
        <v>243</v>
      </c>
      <c r="D110" s="61"/>
      <c r="E110" s="61"/>
      <c r="F110" s="61"/>
      <c r="G110" s="61"/>
      <c r="H110" s="61"/>
      <c r="I110" s="61"/>
      <c r="J110" s="62"/>
      <c r="K110" s="26" t="str">
        <f ca="1">(IF(F114&gt;99%,"All work completed. Please provide OC.",IF(F114&gt;89.8%,"Plinth, RCC, Brick, Plaster, Flooring, Painting work Completed. Finishing work is in process.",IF(F114&lt;94%,(IF(C114=0,"Work not yet Started.",IF(D114=25%,"Piling work in process",IF(D114=50%,"Excavation work in process",IF(D114=100%,"Excavation work Completed. ","0")))&amp;(IF(C115=0%,"",IF(C115=L116,"Footing work is process",IF(C115=L117,"Footing work Completed",IF(C115=L118,"1st Basement Completed",IF(C115=L119,"1st &amp; 2nd Basement Completed",IF(C115=L120,"1st to 3rd Basement Completed",IF(C115=L121,"1st to 4th Basement Completed",IF(C115=L122,"Plinth work is process",IF(C115=L123,"Plinth work completed","0")))))))))))&amp;(IF(C116=(D111+G111+I111),", RCC Slab",IF(C116&gt;0,", RCC upto "&amp;C116&amp;" Slab",""))&amp;(IF(C117=I111,", Brickwork",IF(C117&gt;0,", Brickwork upto "&amp;C117&amp;" Floor",""))&amp;(IF(C118=I111,", Internal Plaster",IF(C118&gt;0,", Internal Plaster upto "&amp;C118&amp;" Floor",""))&amp;(IF(C119=I111,", External Plaster",IF(C119&gt;0,", External Plaster upto "&amp;C119&amp;" Floor",""))&amp;(IF(C120=I111,", Flooring",IF(C120&gt;0,", Flooring upto "&amp;C120&amp;" Floor",""))&amp;(IF(C121=I111,", Painting",IF(C121&gt;0,", Painting upto "&amp;C121&amp;" Floor",""))&amp;(IF(C122&gt;0,", Finishing upto "&amp;C122&amp;" Floor","")&amp;(IF(C116&gt;0.5," Completed",""))))))))))))))</f>
        <v>Excavation work Completed. Plinth work completed, RCC upto 6 Slab, Brickwork upto 2 Floor Completed</v>
      </c>
      <c r="L110" s="27"/>
    </row>
    <row r="111" spans="1:12" ht="15.5" x14ac:dyDescent="0.35">
      <c r="A111" s="41" t="s">
        <v>204</v>
      </c>
      <c r="B111" s="40">
        <v>0</v>
      </c>
      <c r="C111" s="40" t="s">
        <v>205</v>
      </c>
      <c r="D111" s="40">
        <v>1</v>
      </c>
      <c r="E111" s="63" t="s">
        <v>206</v>
      </c>
      <c r="F111" s="63"/>
      <c r="G111" s="40">
        <v>0</v>
      </c>
      <c r="H111" s="40" t="s">
        <v>207</v>
      </c>
      <c r="I111" s="63">
        <f ca="1">--TRIM(RIGHT(SUBSTITUTE(LEFT(C110,_xlfn.AGGREGATE(16,6,FIND({0,1,2,3,4,5,6,7,8,9},C110,ROW(INDIRECT("1:"&amp;LEN(C110)))),1))," ",REPT(" ",LEN(C110))),LEN(C110)))</f>
        <v>12</v>
      </c>
      <c r="J111" s="64"/>
      <c r="K111" s="28"/>
      <c r="L111" s="29"/>
    </row>
    <row r="112" spans="1:12" ht="32.25" customHeight="1" x14ac:dyDescent="0.35">
      <c r="A112" s="65" t="s">
        <v>208</v>
      </c>
      <c r="B112" s="66"/>
      <c r="C112" s="67" t="str">
        <f ca="1">K110</f>
        <v>Excavation work Completed. Plinth work completed, RCC upto 6 Slab, Brickwork upto 2 Floor Completed</v>
      </c>
      <c r="D112" s="67"/>
      <c r="E112" s="67"/>
      <c r="F112" s="67"/>
      <c r="G112" s="67"/>
      <c r="H112" s="67"/>
      <c r="I112" s="67"/>
      <c r="J112" s="68"/>
      <c r="K112" s="28" t="s">
        <v>209</v>
      </c>
      <c r="L112" s="29"/>
    </row>
    <row r="113" spans="1:12" ht="15.5" x14ac:dyDescent="0.35">
      <c r="A113" s="46" t="s">
        <v>38</v>
      </c>
      <c r="B113" s="47"/>
      <c r="C113" s="37" t="s">
        <v>210</v>
      </c>
      <c r="D113" s="47" t="s">
        <v>211</v>
      </c>
      <c r="E113" s="47"/>
      <c r="F113" s="47" t="s">
        <v>212</v>
      </c>
      <c r="G113" s="47"/>
      <c r="H113" s="47" t="s">
        <v>213</v>
      </c>
      <c r="I113" s="47"/>
      <c r="J113" s="69"/>
      <c r="K113" s="30" t="s">
        <v>214</v>
      </c>
      <c r="L113" s="31">
        <f ca="1">I111*25%</f>
        <v>3</v>
      </c>
    </row>
    <row r="114" spans="1:12" ht="15.5" x14ac:dyDescent="0.35">
      <c r="A114" s="46" t="s">
        <v>215</v>
      </c>
      <c r="B114" s="47"/>
      <c r="C114" s="38">
        <f ca="1">L115</f>
        <v>12</v>
      </c>
      <c r="D114" s="45">
        <f ca="1">((100/I111)*C114)/100</f>
        <v>1</v>
      </c>
      <c r="E114" s="45"/>
      <c r="F114" s="45">
        <f ca="1">(((C115/I111*10)+(40/(D111+G111+I111)*C116)+(7.5/(I111)*C117)+(7.5/(I111)*C118)+(10/I111*C119)+(10/I111*C120)+(5/I111*C121)+(5/I111*C122)+(5/I111*C123))/100)</f>
        <v>0.29711538461538461</v>
      </c>
      <c r="G114" s="45"/>
      <c r="H114" s="45">
        <f ca="1">((((C114/I111)*20)+((C115/I111)*25)+(30/(I111+G111+D111)*C116)+(5/I111*C117)+(5/I111*C118)+(5/I111*C119)+(5/I111*C120)+(0/I111*C121)+(0/I111*C122)+(5/I111*C123))/100)</f>
        <v>0.59679487179487178</v>
      </c>
      <c r="I114" s="45"/>
      <c r="J114" s="56"/>
      <c r="K114" s="30" t="s">
        <v>216</v>
      </c>
      <c r="L114" s="32">
        <f ca="1">I111*50%</f>
        <v>6</v>
      </c>
    </row>
    <row r="115" spans="1:12" ht="15.5" x14ac:dyDescent="0.35">
      <c r="A115" s="46" t="s">
        <v>39</v>
      </c>
      <c r="B115" s="47"/>
      <c r="C115" s="39">
        <f ca="1">L123</f>
        <v>12</v>
      </c>
      <c r="D115" s="45">
        <f ca="1">((100/I111)*C115)/100</f>
        <v>1</v>
      </c>
      <c r="E115" s="45"/>
      <c r="F115" s="45"/>
      <c r="G115" s="45"/>
      <c r="H115" s="45"/>
      <c r="I115" s="45"/>
      <c r="J115" s="56"/>
      <c r="K115" s="30" t="s">
        <v>217</v>
      </c>
      <c r="L115" s="32">
        <f ca="1">I111</f>
        <v>12</v>
      </c>
    </row>
    <row r="116" spans="1:12" ht="15.5" x14ac:dyDescent="0.35">
      <c r="A116" s="46" t="s">
        <v>40</v>
      </c>
      <c r="B116" s="47"/>
      <c r="C116" s="39">
        <v>6</v>
      </c>
      <c r="D116" s="45">
        <f ca="1">((100/(D111+G111+I111))*C116)/100</f>
        <v>0.46153846153846151</v>
      </c>
      <c r="E116" s="45"/>
      <c r="F116" s="45"/>
      <c r="G116" s="45"/>
      <c r="H116" s="45"/>
      <c r="I116" s="45"/>
      <c r="J116" s="56"/>
      <c r="K116" s="30" t="s">
        <v>218</v>
      </c>
      <c r="L116" s="33">
        <f ca="1">(IF(B111&gt;1,(I111/(B111+2)),I111/4))</f>
        <v>3</v>
      </c>
    </row>
    <row r="117" spans="1:12" ht="15.5" x14ac:dyDescent="0.35">
      <c r="A117" s="46" t="s">
        <v>219</v>
      </c>
      <c r="B117" s="47" t="s">
        <v>220</v>
      </c>
      <c r="C117" s="38">
        <v>2</v>
      </c>
      <c r="D117" s="45">
        <f ca="1">((100/I111)*C117)/100</f>
        <v>0.16666666666666669</v>
      </c>
      <c r="E117" s="45"/>
      <c r="F117" s="45"/>
      <c r="G117" s="45"/>
      <c r="H117" s="45"/>
      <c r="I117" s="45"/>
      <c r="J117" s="56"/>
      <c r="K117" s="30" t="s">
        <v>221</v>
      </c>
      <c r="L117" s="33">
        <f ca="1">(IF(B111&gt;1,(I111/(B111+2)+L116),I111/4+L116))</f>
        <v>6</v>
      </c>
    </row>
    <row r="118" spans="1:12" ht="15" customHeight="1" x14ac:dyDescent="0.35">
      <c r="A118" s="46" t="s">
        <v>222</v>
      </c>
      <c r="B118" s="47" t="s">
        <v>220</v>
      </c>
      <c r="C118" s="38">
        <v>0</v>
      </c>
      <c r="D118" s="45">
        <f ca="1">((100/I111)*C118)/100</f>
        <v>0</v>
      </c>
      <c r="E118" s="45"/>
      <c r="F118" s="45"/>
      <c r="G118" s="45"/>
      <c r="H118" s="45"/>
      <c r="I118" s="45"/>
      <c r="J118" s="56"/>
      <c r="K118" s="30" t="s">
        <v>223</v>
      </c>
      <c r="L118" s="33">
        <f>(IF(B111&gt;1,(I111/(B111+2)+L117),0))</f>
        <v>0</v>
      </c>
    </row>
    <row r="119" spans="1:12" ht="15.5" x14ac:dyDescent="0.35">
      <c r="A119" s="70" t="s">
        <v>224</v>
      </c>
      <c r="B119" s="63" t="s">
        <v>225</v>
      </c>
      <c r="C119" s="38">
        <v>0</v>
      </c>
      <c r="D119" s="45">
        <f ca="1">((100/(I111))*C119)/100</f>
        <v>0</v>
      </c>
      <c r="E119" s="45"/>
      <c r="F119" s="45"/>
      <c r="G119" s="45"/>
      <c r="H119" s="45"/>
      <c r="I119" s="45"/>
      <c r="J119" s="56"/>
      <c r="K119" s="30" t="s">
        <v>226</v>
      </c>
      <c r="L119" s="33">
        <f>(IF(B111&gt;2,(I111/(B111+2)+L118),0))</f>
        <v>0</v>
      </c>
    </row>
    <row r="120" spans="1:12" ht="15.5" x14ac:dyDescent="0.35">
      <c r="A120" s="46" t="s">
        <v>227</v>
      </c>
      <c r="B120" s="47" t="s">
        <v>227</v>
      </c>
      <c r="C120" s="38">
        <v>0</v>
      </c>
      <c r="D120" s="45">
        <f ca="1">((100/I111)*C120)/100</f>
        <v>0</v>
      </c>
      <c r="E120" s="45"/>
      <c r="F120" s="45"/>
      <c r="G120" s="45"/>
      <c r="H120" s="45"/>
      <c r="I120" s="45"/>
      <c r="J120" s="56"/>
      <c r="K120" s="30" t="s">
        <v>228</v>
      </c>
      <c r="L120" s="34">
        <f>(IF(B111&gt;3,(I111/(B111+2)+L119),0))</f>
        <v>0</v>
      </c>
    </row>
    <row r="121" spans="1:12" ht="15" customHeight="1" x14ac:dyDescent="0.35">
      <c r="A121" s="46" t="s">
        <v>229</v>
      </c>
      <c r="B121" s="47"/>
      <c r="C121" s="38">
        <v>0</v>
      </c>
      <c r="D121" s="45">
        <f ca="1">((100/I111)*C121)/100</f>
        <v>0</v>
      </c>
      <c r="E121" s="45"/>
      <c r="F121" s="45"/>
      <c r="G121" s="45"/>
      <c r="H121" s="45"/>
      <c r="I121" s="45"/>
      <c r="J121" s="56"/>
      <c r="K121" s="30" t="s">
        <v>230</v>
      </c>
      <c r="L121" s="33">
        <f>(IF(B111&gt;4,(I111/(B111+2)+L120),0))</f>
        <v>0</v>
      </c>
    </row>
    <row r="122" spans="1:12" ht="15.5" x14ac:dyDescent="0.35">
      <c r="A122" s="46" t="s">
        <v>231</v>
      </c>
      <c r="B122" s="47" t="s">
        <v>231</v>
      </c>
      <c r="C122" s="38">
        <v>0</v>
      </c>
      <c r="D122" s="45">
        <f ca="1">((100/(I111))*C122)/100</f>
        <v>0</v>
      </c>
      <c r="E122" s="45"/>
      <c r="F122" s="45"/>
      <c r="G122" s="45"/>
      <c r="H122" s="45"/>
      <c r="I122" s="45"/>
      <c r="J122" s="56"/>
      <c r="K122" s="30" t="s">
        <v>232</v>
      </c>
      <c r="L122" s="33">
        <f ca="1">(IF(B111=1,(I111/(B111+3)+L117),IF(B111=0,(I111/4+L117),IF(B111&gt;1,0))))</f>
        <v>9</v>
      </c>
    </row>
    <row r="123" spans="1:12" ht="16" thickBot="1" x14ac:dyDescent="0.4">
      <c r="A123" s="58" t="s">
        <v>233</v>
      </c>
      <c r="B123" s="59"/>
      <c r="C123" s="42">
        <v>0</v>
      </c>
      <c r="D123" s="55">
        <f ca="1">((100/(I111))*C123)/100</f>
        <v>0</v>
      </c>
      <c r="E123" s="55"/>
      <c r="F123" s="55"/>
      <c r="G123" s="55"/>
      <c r="H123" s="55"/>
      <c r="I123" s="55"/>
      <c r="J123" s="57"/>
      <c r="K123" s="35" t="s">
        <v>234</v>
      </c>
      <c r="L123" s="36">
        <f ca="1">(IF(B111&gt;1.5,(I111/(B111+2)+L117+MAX(0,L118-L117)+MAX(0,L119-L118)+MAX(0,L120-L119)+MAX(0,L121-L120)+MAX(0,L122-L121)),IF(B111=1,(I111/(B111+3)+L122),IF(B111=0,I111/4+L122))))</f>
        <v>12</v>
      </c>
    </row>
    <row r="124" spans="1:12" ht="15.5" x14ac:dyDescent="0.35">
      <c r="A124" s="60" t="s">
        <v>203</v>
      </c>
      <c r="B124" s="61"/>
      <c r="C124" s="61" t="s">
        <v>240</v>
      </c>
      <c r="D124" s="61"/>
      <c r="E124" s="61"/>
      <c r="F124" s="61"/>
      <c r="G124" s="61"/>
      <c r="H124" s="61"/>
      <c r="I124" s="61"/>
      <c r="J124" s="62"/>
      <c r="K124" s="26" t="str">
        <f ca="1">(IF(F128&gt;99%,"All work completed. Please provide OC.",IF(F128&gt;89.8%,"Plinth, RCC, Brick, Plaster, Flooring, Painting work Completed. Finishing work is in process.",IF(F128&lt;94%,(IF(C128=0,"Work not yet Started.",IF(D128=25%,"Piling work in process",IF(D128=50%,"Excavation work in process",IF(D128=100%,"Excavation work Completed. ","0")))&amp;(IF(C129=0%,"",IF(C129=L130,"Footing work is process",IF(C129=L131,"Footing work Completed",IF(C129=L132,"1st Basement Completed",IF(C129=L133,"1st &amp; 2nd Basement Completed",IF(C129=L134,"1st to 3rd Basement Completed",IF(C129=L135,"1st to 4th Basement Completed",IF(C129=L136,"Plinth work is process",IF(C129=L137,"Plinth work completed","0")))))))))))&amp;(IF(C130=(D125+G125+I125),", RCC Slab",IF(C130&gt;0,", RCC upto "&amp;C130&amp;" Slab",""))&amp;(IF(C131=I125,", Brickwork",IF(C131&gt;0,", Brickwork upto "&amp;C131&amp;" Floor",""))&amp;(IF(C132=I125,", Internal Plaster",IF(C132&gt;0,", Internal Plaster upto "&amp;C132&amp;" Floor",""))&amp;(IF(C133=I125,", External Plaster",IF(C133&gt;0,", External Plaster upto "&amp;C133&amp;" Floor",""))&amp;(IF(C134=I125,", Flooring",IF(C134&gt;0,", Flooring upto "&amp;C134&amp;" Floor",""))&amp;(IF(C135=I125,", Painting",IF(C135&gt;0,", Painting upto "&amp;C135&amp;" Floor",""))&amp;(IF(C136&gt;0,", Finishing upto "&amp;C136&amp;" Floor","")&amp;(IF(C130&gt;0.5," Completed",""))))))))))))))</f>
        <v>Excavation work Completed. Plinth work completed, RCC upto 9 Slab, Brickwork upto 7 Floor Completed</v>
      </c>
      <c r="L124" s="27"/>
    </row>
    <row r="125" spans="1:12" ht="15.5" x14ac:dyDescent="0.35">
      <c r="A125" s="41" t="s">
        <v>204</v>
      </c>
      <c r="B125" s="40">
        <v>0</v>
      </c>
      <c r="C125" s="40" t="s">
        <v>205</v>
      </c>
      <c r="D125" s="40">
        <v>1</v>
      </c>
      <c r="E125" s="63" t="s">
        <v>206</v>
      </c>
      <c r="F125" s="63"/>
      <c r="G125" s="40">
        <v>0</v>
      </c>
      <c r="H125" s="40" t="s">
        <v>207</v>
      </c>
      <c r="I125" s="63">
        <f ca="1">--TRIM(RIGHT(SUBSTITUTE(LEFT(C124,_xlfn.AGGREGATE(16,6,FIND({0,1,2,3,4,5,6,7,8,9},C124,ROW(INDIRECT("1:"&amp;LEN(C124)))),1))," ",REPT(" ",LEN(C124))),LEN(C124)))</f>
        <v>14</v>
      </c>
      <c r="J125" s="64"/>
      <c r="K125" s="28"/>
      <c r="L125" s="29"/>
    </row>
    <row r="126" spans="1:12" ht="34.5" customHeight="1" x14ac:dyDescent="0.35">
      <c r="A126" s="65" t="s">
        <v>208</v>
      </c>
      <c r="B126" s="66"/>
      <c r="C126" s="67" t="str">
        <f ca="1">K124</f>
        <v>Excavation work Completed. Plinth work completed, RCC upto 9 Slab, Brickwork upto 7 Floor Completed</v>
      </c>
      <c r="D126" s="67"/>
      <c r="E126" s="67"/>
      <c r="F126" s="67"/>
      <c r="G126" s="67"/>
      <c r="H126" s="67"/>
      <c r="I126" s="67"/>
      <c r="J126" s="68"/>
      <c r="K126" s="28" t="s">
        <v>209</v>
      </c>
      <c r="L126" s="29"/>
    </row>
    <row r="127" spans="1:12" ht="15.5" x14ac:dyDescent="0.35">
      <c r="A127" s="46" t="s">
        <v>38</v>
      </c>
      <c r="B127" s="47"/>
      <c r="C127" s="37" t="s">
        <v>210</v>
      </c>
      <c r="D127" s="47" t="s">
        <v>211</v>
      </c>
      <c r="E127" s="47"/>
      <c r="F127" s="47" t="s">
        <v>212</v>
      </c>
      <c r="G127" s="47"/>
      <c r="H127" s="47" t="s">
        <v>213</v>
      </c>
      <c r="I127" s="47"/>
      <c r="J127" s="69"/>
      <c r="K127" s="30" t="s">
        <v>214</v>
      </c>
      <c r="L127" s="31">
        <f ca="1">I125*25%</f>
        <v>3.5</v>
      </c>
    </row>
    <row r="128" spans="1:12" ht="15.5" x14ac:dyDescent="0.35">
      <c r="A128" s="46" t="s">
        <v>215</v>
      </c>
      <c r="B128" s="47"/>
      <c r="C128" s="38">
        <f ca="1">L129</f>
        <v>14</v>
      </c>
      <c r="D128" s="45">
        <f ca="1">((100/I125)*C128)/100</f>
        <v>1</v>
      </c>
      <c r="E128" s="45"/>
      <c r="F128" s="45">
        <f ca="1">(((C129/I125*10)+(40/(D125+G125+I125)*C130)+(7.5/(I125)*C131)+(7.5/(I125)*C132)+(10/I125*C133)+(10/I125*C134)+(5/I125*C135)+(5/I125*C136)+(5/I125*C137))/100)</f>
        <v>0.3775</v>
      </c>
      <c r="G128" s="45"/>
      <c r="H128" s="45">
        <f ca="1">((((C128/I125)*20)+((C129/I125)*25)+(30/(I125+G125+D125)*C130)+(5/I125*C131)+(5/I125*C132)+(5/I125*C133)+(5/I125*C134)+(0/I125*C135)+(0/I125*C136)+(5/I125*C137))/100)</f>
        <v>0.65500000000000003</v>
      </c>
      <c r="I128" s="45"/>
      <c r="J128" s="56"/>
      <c r="K128" s="30" t="s">
        <v>216</v>
      </c>
      <c r="L128" s="32">
        <f ca="1">I125*50%</f>
        <v>7</v>
      </c>
    </row>
    <row r="129" spans="1:12" ht="15.5" x14ac:dyDescent="0.35">
      <c r="A129" s="46" t="s">
        <v>39</v>
      </c>
      <c r="B129" s="47"/>
      <c r="C129" s="39">
        <f ca="1">L137</f>
        <v>14</v>
      </c>
      <c r="D129" s="45">
        <f ca="1">((100/I125)*C129)/100</f>
        <v>1</v>
      </c>
      <c r="E129" s="45"/>
      <c r="F129" s="45"/>
      <c r="G129" s="45"/>
      <c r="H129" s="45"/>
      <c r="I129" s="45"/>
      <c r="J129" s="56"/>
      <c r="K129" s="30" t="s">
        <v>217</v>
      </c>
      <c r="L129" s="32">
        <f ca="1">I125</f>
        <v>14</v>
      </c>
    </row>
    <row r="130" spans="1:12" ht="15.5" x14ac:dyDescent="0.35">
      <c r="A130" s="46" t="s">
        <v>40</v>
      </c>
      <c r="B130" s="47"/>
      <c r="C130" s="39">
        <v>9</v>
      </c>
      <c r="D130" s="45">
        <f ca="1">((100/(D125+G125+I125))*C130)/100</f>
        <v>0.6</v>
      </c>
      <c r="E130" s="45"/>
      <c r="F130" s="45"/>
      <c r="G130" s="45"/>
      <c r="H130" s="45"/>
      <c r="I130" s="45"/>
      <c r="J130" s="56"/>
      <c r="K130" s="30" t="s">
        <v>218</v>
      </c>
      <c r="L130" s="33">
        <f ca="1">(IF(B125&gt;1,(I125/(B125+2)),I125/4))</f>
        <v>3.5</v>
      </c>
    </row>
    <row r="131" spans="1:12" ht="15.5" x14ac:dyDescent="0.35">
      <c r="A131" s="46" t="s">
        <v>219</v>
      </c>
      <c r="B131" s="47" t="s">
        <v>220</v>
      </c>
      <c r="C131" s="38">
        <v>7</v>
      </c>
      <c r="D131" s="45">
        <f ca="1">((100/I125)*C131)/100</f>
        <v>0.5</v>
      </c>
      <c r="E131" s="45"/>
      <c r="F131" s="45"/>
      <c r="G131" s="45"/>
      <c r="H131" s="45"/>
      <c r="I131" s="45"/>
      <c r="J131" s="56"/>
      <c r="K131" s="30" t="s">
        <v>221</v>
      </c>
      <c r="L131" s="33">
        <f ca="1">(IF(B125&gt;1,(I125/(B125+2)+L130),I125/4+L130))</f>
        <v>7</v>
      </c>
    </row>
    <row r="132" spans="1:12" ht="15" customHeight="1" x14ac:dyDescent="0.35">
      <c r="A132" s="46" t="s">
        <v>222</v>
      </c>
      <c r="B132" s="47" t="s">
        <v>220</v>
      </c>
      <c r="C132" s="38">
        <v>0</v>
      </c>
      <c r="D132" s="45">
        <f ca="1">((100/I125)*C132)/100</f>
        <v>0</v>
      </c>
      <c r="E132" s="45"/>
      <c r="F132" s="45"/>
      <c r="G132" s="45"/>
      <c r="H132" s="45"/>
      <c r="I132" s="45"/>
      <c r="J132" s="56"/>
      <c r="K132" s="30" t="s">
        <v>223</v>
      </c>
      <c r="L132" s="33">
        <f>(IF(B125&gt;1,(I125/(B125+2)+L131),0))</f>
        <v>0</v>
      </c>
    </row>
    <row r="133" spans="1:12" ht="15.5" x14ac:dyDescent="0.35">
      <c r="A133" s="70" t="s">
        <v>224</v>
      </c>
      <c r="B133" s="63" t="s">
        <v>225</v>
      </c>
      <c r="C133" s="38">
        <v>0</v>
      </c>
      <c r="D133" s="45">
        <f ca="1">((100/(I125))*C133)/100</f>
        <v>0</v>
      </c>
      <c r="E133" s="45"/>
      <c r="F133" s="45"/>
      <c r="G133" s="45"/>
      <c r="H133" s="45"/>
      <c r="I133" s="45"/>
      <c r="J133" s="56"/>
      <c r="K133" s="30" t="s">
        <v>226</v>
      </c>
      <c r="L133" s="33">
        <f>(IF(B125&gt;2,(I125/(B125+2)+L132),0))</f>
        <v>0</v>
      </c>
    </row>
    <row r="134" spans="1:12" ht="15.5" x14ac:dyDescent="0.35">
      <c r="A134" s="46" t="s">
        <v>227</v>
      </c>
      <c r="B134" s="47" t="s">
        <v>227</v>
      </c>
      <c r="C134" s="38">
        <v>0</v>
      </c>
      <c r="D134" s="45">
        <f ca="1">((100/I125)*C134)/100</f>
        <v>0</v>
      </c>
      <c r="E134" s="45"/>
      <c r="F134" s="45"/>
      <c r="G134" s="45"/>
      <c r="H134" s="45"/>
      <c r="I134" s="45"/>
      <c r="J134" s="56"/>
      <c r="K134" s="30" t="s">
        <v>228</v>
      </c>
      <c r="L134" s="34">
        <f>(IF(B125&gt;3,(I125/(B125+2)+L133),0))</f>
        <v>0</v>
      </c>
    </row>
    <row r="135" spans="1:12" ht="15" customHeight="1" x14ac:dyDescent="0.35">
      <c r="A135" s="46" t="s">
        <v>229</v>
      </c>
      <c r="B135" s="47"/>
      <c r="C135" s="38">
        <v>0</v>
      </c>
      <c r="D135" s="45">
        <f ca="1">((100/I125)*C135)/100</f>
        <v>0</v>
      </c>
      <c r="E135" s="45"/>
      <c r="F135" s="45"/>
      <c r="G135" s="45"/>
      <c r="H135" s="45"/>
      <c r="I135" s="45"/>
      <c r="J135" s="56"/>
      <c r="K135" s="30" t="s">
        <v>230</v>
      </c>
      <c r="L135" s="33">
        <f>(IF(B125&gt;4,(I125/(B125+2)+L134),0))</f>
        <v>0</v>
      </c>
    </row>
    <row r="136" spans="1:12" ht="15.5" x14ac:dyDescent="0.35">
      <c r="A136" s="46" t="s">
        <v>231</v>
      </c>
      <c r="B136" s="47" t="s">
        <v>231</v>
      </c>
      <c r="C136" s="38">
        <v>0</v>
      </c>
      <c r="D136" s="45">
        <f ca="1">((100/(I125))*C136)/100</f>
        <v>0</v>
      </c>
      <c r="E136" s="45"/>
      <c r="F136" s="45"/>
      <c r="G136" s="45"/>
      <c r="H136" s="45"/>
      <c r="I136" s="45"/>
      <c r="J136" s="56"/>
      <c r="K136" s="30" t="s">
        <v>232</v>
      </c>
      <c r="L136" s="33">
        <f ca="1">(IF(B125=1,(I125/(B125+3)+L131),IF(B125=0,(I125/4+L131),IF(B125&gt;1,0))))</f>
        <v>10.5</v>
      </c>
    </row>
    <row r="137" spans="1:12" ht="16" thickBot="1" x14ac:dyDescent="0.4">
      <c r="A137" s="58" t="s">
        <v>233</v>
      </c>
      <c r="B137" s="59"/>
      <c r="C137" s="42">
        <v>0</v>
      </c>
      <c r="D137" s="55">
        <f ca="1">((100/(I125))*C137)/100</f>
        <v>0</v>
      </c>
      <c r="E137" s="55"/>
      <c r="F137" s="55"/>
      <c r="G137" s="55"/>
      <c r="H137" s="55"/>
      <c r="I137" s="55"/>
      <c r="J137" s="57"/>
      <c r="K137" s="35" t="s">
        <v>234</v>
      </c>
      <c r="L137" s="36">
        <f ca="1">(IF(B125&gt;1.5,(I125/(B125+2)+L131+MAX(0,L132-L131)+MAX(0,L133-L132)+MAX(0,L134-L133)+MAX(0,L135-L134)+MAX(0,L136-L135)),IF(B125=1,(I125/(B125+3)+L136),IF(B125=0,I125/4+L136))))</f>
        <v>14</v>
      </c>
    </row>
    <row r="138" spans="1:12" ht="15.5" x14ac:dyDescent="0.35">
      <c r="A138" s="60" t="s">
        <v>203</v>
      </c>
      <c r="B138" s="61"/>
      <c r="C138" s="61" t="s">
        <v>241</v>
      </c>
      <c r="D138" s="61"/>
      <c r="E138" s="61"/>
      <c r="F138" s="61"/>
      <c r="G138" s="61"/>
      <c r="H138" s="61"/>
      <c r="I138" s="61"/>
      <c r="J138" s="62"/>
      <c r="K138" s="26" t="str">
        <f ca="1">(IF(F142&gt;99%,"All work completed. Please provide OC.",IF(F142&gt;89.8%,"Plinth, RCC, Brick, Plaster, Flooring, Painting work Completed. Finishing work is in process.",IF(F142&lt;94%,(IF(C142=0,"Work not yet Started.",IF(D142=25%,"Piling work in process",IF(D142=50%,"Excavation work in process",IF(D142=100%,"Excavation work Completed. ","0")))&amp;(IF(C143=0%,"",IF(C143=L144,"Footing work is process",IF(C143=L145,"Footing work Completed",IF(C143=L146,"1st Basement Completed",IF(C143=L147,"1st &amp; 2nd Basement Completed",IF(C143=L148,"1st to 3rd Basement Completed",IF(C143=L149,"1st to 4th Basement Completed",IF(C143=L150,"Plinth work is process",IF(C143=L151,"Plinth work completed","0")))))))))))&amp;(IF(C144=(D139+G139+I139),", RCC Slab",IF(C144&gt;0,", RCC upto "&amp;C144&amp;" Slab",""))&amp;(IF(C145=I139,", Brickwork",IF(C145&gt;0,", Brickwork upto "&amp;C145&amp;" Floor",""))&amp;(IF(C146=I139,", Internal Plaster",IF(C146&gt;0,", Internal Plaster upto "&amp;C146&amp;" Floor",""))&amp;(IF(C147=I139,", External Plaster",IF(C147&gt;0,", External Plaster upto "&amp;C147&amp;" Floor",""))&amp;(IF(C148=I139,", Flooring",IF(C148&gt;0,", Flooring upto "&amp;C148&amp;" Floor",""))&amp;(IF(C149=I139,", Painting",IF(C149&gt;0,", Painting upto "&amp;C149&amp;" Floor",""))&amp;(IF(C150&gt;0,", Finishing upto "&amp;C150&amp;" Floor","")&amp;(IF(C144&gt;0.5," Completed",""))))))))))))))</f>
        <v>Excavation work Completed. Plinth work completed, RCC upto 9 Slab, Brickwork upto 8 Floor, Internal Plaster upto 8 Floor, External Plaster upto 5 Floor Completed</v>
      </c>
      <c r="L138" s="27"/>
    </row>
    <row r="139" spans="1:12" ht="15.5" x14ac:dyDescent="0.35">
      <c r="A139" s="41" t="s">
        <v>204</v>
      </c>
      <c r="B139" s="40">
        <v>0</v>
      </c>
      <c r="C139" s="40" t="s">
        <v>205</v>
      </c>
      <c r="D139" s="40">
        <v>1</v>
      </c>
      <c r="E139" s="63" t="s">
        <v>206</v>
      </c>
      <c r="F139" s="63"/>
      <c r="G139" s="40">
        <v>0</v>
      </c>
      <c r="H139" s="40" t="s">
        <v>207</v>
      </c>
      <c r="I139" s="63">
        <f ca="1">--TRIM(RIGHT(SUBSTITUTE(LEFT(C138,_xlfn.AGGREGATE(16,6,FIND({0,1,2,3,4,5,6,7,8,9},C138,ROW(INDIRECT("1:"&amp;LEN(C138)))),1))," ",REPT(" ",LEN(C138))),LEN(C138)))</f>
        <v>12</v>
      </c>
      <c r="J139" s="64"/>
      <c r="K139" s="28"/>
      <c r="L139" s="29"/>
    </row>
    <row r="140" spans="1:12" ht="50.25" customHeight="1" x14ac:dyDescent="0.35">
      <c r="A140" s="65" t="s">
        <v>208</v>
      </c>
      <c r="B140" s="66"/>
      <c r="C140" s="67" t="str">
        <f ca="1">K138</f>
        <v>Excavation work Completed. Plinth work completed, RCC upto 9 Slab, Brickwork upto 8 Floor, Internal Plaster upto 8 Floor, External Plaster upto 5 Floor Completed</v>
      </c>
      <c r="D140" s="67"/>
      <c r="E140" s="67"/>
      <c r="F140" s="67"/>
      <c r="G140" s="67"/>
      <c r="H140" s="67"/>
      <c r="I140" s="67"/>
      <c r="J140" s="68"/>
      <c r="K140" s="28" t="s">
        <v>209</v>
      </c>
      <c r="L140" s="29"/>
    </row>
    <row r="141" spans="1:12" ht="15.5" x14ac:dyDescent="0.35">
      <c r="A141" s="46" t="s">
        <v>38</v>
      </c>
      <c r="B141" s="47"/>
      <c r="C141" s="37" t="s">
        <v>210</v>
      </c>
      <c r="D141" s="47" t="s">
        <v>211</v>
      </c>
      <c r="E141" s="47"/>
      <c r="F141" s="47" t="s">
        <v>212</v>
      </c>
      <c r="G141" s="47"/>
      <c r="H141" s="47" t="s">
        <v>213</v>
      </c>
      <c r="I141" s="47"/>
      <c r="J141" s="69"/>
      <c r="K141" s="30" t="s">
        <v>214</v>
      </c>
      <c r="L141" s="31">
        <f ca="1">I139*25%</f>
        <v>3</v>
      </c>
    </row>
    <row r="142" spans="1:12" ht="15.5" x14ac:dyDescent="0.35">
      <c r="A142" s="46" t="s">
        <v>215</v>
      </c>
      <c r="B142" s="47"/>
      <c r="C142" s="38">
        <f ca="1">L143</f>
        <v>12</v>
      </c>
      <c r="D142" s="45">
        <f ca="1">((100/I139)*C142)/100</f>
        <v>1</v>
      </c>
      <c r="E142" s="45"/>
      <c r="F142" s="45">
        <f ca="1">(((C143/I139*10)+(40/(D139+G139+I139)*C144)+(7.5/(I139)*C145)+(7.5/(I139)*C146)+(10/I139*C147)+(10/I139*C148)+(5/I139*C149)+(5/I139*C150)+(5/I139*C151))/100)</f>
        <v>0.51858974358974352</v>
      </c>
      <c r="G142" s="45"/>
      <c r="H142" s="45">
        <f ca="1">((((C142/I139)*20)+((C143/I139)*25)+(30/(I139+G139+D139)*C144)+(5/I139*C145)+(5/I139*C146)+(5/I139*C147)+(5/I139*C148)+(0/I139*C149)+(0/I139*C150)+(5/I139*C151))/100)</f>
        <v>0.7451923076923076</v>
      </c>
      <c r="I142" s="45"/>
      <c r="J142" s="56"/>
      <c r="K142" s="30" t="s">
        <v>216</v>
      </c>
      <c r="L142" s="32">
        <f ca="1">I139*50%</f>
        <v>6</v>
      </c>
    </row>
    <row r="143" spans="1:12" ht="15.5" x14ac:dyDescent="0.35">
      <c r="A143" s="46" t="s">
        <v>39</v>
      </c>
      <c r="B143" s="47"/>
      <c r="C143" s="39">
        <f ca="1">L151</f>
        <v>12</v>
      </c>
      <c r="D143" s="45">
        <f ca="1">((100/I139)*C143)/100</f>
        <v>1</v>
      </c>
      <c r="E143" s="45"/>
      <c r="F143" s="45"/>
      <c r="G143" s="45"/>
      <c r="H143" s="45"/>
      <c r="I143" s="45"/>
      <c r="J143" s="56"/>
      <c r="K143" s="30" t="s">
        <v>217</v>
      </c>
      <c r="L143" s="32">
        <f ca="1">I139</f>
        <v>12</v>
      </c>
    </row>
    <row r="144" spans="1:12" ht="15.5" x14ac:dyDescent="0.35">
      <c r="A144" s="46" t="s">
        <v>40</v>
      </c>
      <c r="B144" s="47"/>
      <c r="C144" s="39">
        <v>9</v>
      </c>
      <c r="D144" s="45">
        <f ca="1">((100/(D139+G139+I139))*C144)/100</f>
        <v>0.69230769230769229</v>
      </c>
      <c r="E144" s="45"/>
      <c r="F144" s="45"/>
      <c r="G144" s="45"/>
      <c r="H144" s="45"/>
      <c r="I144" s="45"/>
      <c r="J144" s="56"/>
      <c r="K144" s="30" t="s">
        <v>218</v>
      </c>
      <c r="L144" s="33">
        <f ca="1">(IF(B139&gt;1,(I139/(B139+2)),I139/4))</f>
        <v>3</v>
      </c>
    </row>
    <row r="145" spans="1:12" ht="15.5" x14ac:dyDescent="0.35">
      <c r="A145" s="46" t="s">
        <v>219</v>
      </c>
      <c r="B145" s="47" t="s">
        <v>220</v>
      </c>
      <c r="C145" s="38">
        <v>8</v>
      </c>
      <c r="D145" s="45">
        <f ca="1">((100/I139)*C145)/100</f>
        <v>0.66666666666666674</v>
      </c>
      <c r="E145" s="45"/>
      <c r="F145" s="45"/>
      <c r="G145" s="45"/>
      <c r="H145" s="45"/>
      <c r="I145" s="45"/>
      <c r="J145" s="56"/>
      <c r="K145" s="30" t="s">
        <v>221</v>
      </c>
      <c r="L145" s="33">
        <f ca="1">(IF(B139&gt;1,(I139/(B139+2)+L144),I139/4+L144))</f>
        <v>6</v>
      </c>
    </row>
    <row r="146" spans="1:12" ht="15" customHeight="1" x14ac:dyDescent="0.35">
      <c r="A146" s="46" t="s">
        <v>222</v>
      </c>
      <c r="B146" s="47" t="s">
        <v>220</v>
      </c>
      <c r="C146" s="38">
        <v>8</v>
      </c>
      <c r="D146" s="45">
        <f ca="1">((100/I139)*C146)/100</f>
        <v>0.66666666666666674</v>
      </c>
      <c r="E146" s="45"/>
      <c r="F146" s="45"/>
      <c r="G146" s="45"/>
      <c r="H146" s="45"/>
      <c r="I146" s="45"/>
      <c r="J146" s="56"/>
      <c r="K146" s="30" t="s">
        <v>223</v>
      </c>
      <c r="L146" s="33">
        <f>(IF(B139&gt;1,(I139/(B139+2)+L145),0))</f>
        <v>0</v>
      </c>
    </row>
    <row r="147" spans="1:12" ht="15.5" x14ac:dyDescent="0.35">
      <c r="A147" s="70" t="s">
        <v>224</v>
      </c>
      <c r="B147" s="63" t="s">
        <v>225</v>
      </c>
      <c r="C147" s="38">
        <v>5</v>
      </c>
      <c r="D147" s="45">
        <f ca="1">((100/(I139))*C147)/100</f>
        <v>0.41666666666666674</v>
      </c>
      <c r="E147" s="45"/>
      <c r="F147" s="45"/>
      <c r="G147" s="45"/>
      <c r="H147" s="45"/>
      <c r="I147" s="45"/>
      <c r="J147" s="56"/>
      <c r="K147" s="30" t="s">
        <v>226</v>
      </c>
      <c r="L147" s="33">
        <f>(IF(B139&gt;2,(I139/(B139+2)+L146),0))</f>
        <v>0</v>
      </c>
    </row>
    <row r="148" spans="1:12" ht="15.5" x14ac:dyDescent="0.35">
      <c r="A148" s="46" t="s">
        <v>227</v>
      </c>
      <c r="B148" s="47" t="s">
        <v>227</v>
      </c>
      <c r="C148" s="38">
        <v>0</v>
      </c>
      <c r="D148" s="45">
        <f ca="1">((100/I139)*C148)/100</f>
        <v>0</v>
      </c>
      <c r="E148" s="45"/>
      <c r="F148" s="45"/>
      <c r="G148" s="45"/>
      <c r="H148" s="45"/>
      <c r="I148" s="45"/>
      <c r="J148" s="56"/>
      <c r="K148" s="30" t="s">
        <v>228</v>
      </c>
      <c r="L148" s="34">
        <f>(IF(B139&gt;3,(I139/(B139+2)+L147),0))</f>
        <v>0</v>
      </c>
    </row>
    <row r="149" spans="1:12" ht="15" customHeight="1" x14ac:dyDescent="0.35">
      <c r="A149" s="46" t="s">
        <v>229</v>
      </c>
      <c r="B149" s="47"/>
      <c r="C149" s="38">
        <v>0</v>
      </c>
      <c r="D149" s="45">
        <f ca="1">((100/I139)*C149)/100</f>
        <v>0</v>
      </c>
      <c r="E149" s="45"/>
      <c r="F149" s="45"/>
      <c r="G149" s="45"/>
      <c r="H149" s="45"/>
      <c r="I149" s="45"/>
      <c r="J149" s="56"/>
      <c r="K149" s="30" t="s">
        <v>230</v>
      </c>
      <c r="L149" s="33">
        <f>(IF(B139&gt;4,(I139/(B139+2)+L148),0))</f>
        <v>0</v>
      </c>
    </row>
    <row r="150" spans="1:12" ht="15.5" x14ac:dyDescent="0.35">
      <c r="A150" s="46" t="s">
        <v>231</v>
      </c>
      <c r="B150" s="47" t="s">
        <v>231</v>
      </c>
      <c r="C150" s="38">
        <v>0</v>
      </c>
      <c r="D150" s="45">
        <f ca="1">((100/(I139))*C150)/100</f>
        <v>0</v>
      </c>
      <c r="E150" s="45"/>
      <c r="F150" s="45"/>
      <c r="G150" s="45"/>
      <c r="H150" s="45"/>
      <c r="I150" s="45"/>
      <c r="J150" s="56"/>
      <c r="K150" s="30" t="s">
        <v>232</v>
      </c>
      <c r="L150" s="33">
        <f ca="1">(IF(B139=1,(I139/(B139+3)+L145),IF(B139=0,(I139/4+L145),IF(B139&gt;1,0))))</f>
        <v>9</v>
      </c>
    </row>
    <row r="151" spans="1:12" ht="16" thickBot="1" x14ac:dyDescent="0.4">
      <c r="A151" s="58" t="s">
        <v>233</v>
      </c>
      <c r="B151" s="59"/>
      <c r="C151" s="42">
        <v>0</v>
      </c>
      <c r="D151" s="55">
        <f ca="1">((100/(I139))*C151)/100</f>
        <v>0</v>
      </c>
      <c r="E151" s="55"/>
      <c r="F151" s="55"/>
      <c r="G151" s="55"/>
      <c r="H151" s="55"/>
      <c r="I151" s="55"/>
      <c r="J151" s="57"/>
      <c r="K151" s="35" t="s">
        <v>234</v>
      </c>
      <c r="L151" s="36">
        <f ca="1">(IF(B139&gt;1.5,(I139/(B139+2)+L145+MAX(0,L146-L145)+MAX(0,L147-L146)+MAX(0,L148-L147)+MAX(0,L149-L148)+MAX(0,L150-L149)),IF(B139=1,(I139/(B139+3)+L150),IF(B139=0,I139/4+L150))))</f>
        <v>12</v>
      </c>
    </row>
    <row r="152" spans="1:12" ht="15.5" x14ac:dyDescent="0.35">
      <c r="A152" s="60" t="s">
        <v>203</v>
      </c>
      <c r="B152" s="61"/>
      <c r="C152" s="61" t="s">
        <v>242</v>
      </c>
      <c r="D152" s="61"/>
      <c r="E152" s="61"/>
      <c r="F152" s="61"/>
      <c r="G152" s="61"/>
      <c r="H152" s="61"/>
      <c r="I152" s="61"/>
      <c r="J152" s="62"/>
      <c r="K152" s="26" t="str">
        <f ca="1">(IF(F156&gt;99%,"All work completed. Please provide OC.",IF(F156&gt;89.8%,"Plinth, RCC, Brick, Plaster, Flooring, Painting work Completed. Finishing work is in process.",IF(F156&lt;94%,(IF(C156=0,"Work not yet Started.",IF(D156=25%,"Piling work in process",IF(D156=50%,"Excavation work in process",IF(D156=100%,"Excavation work Completed. ","0")))&amp;(IF(C157=0%,"",IF(C157=L158,"Footing work is process",IF(C157=L159,"Footing work Completed",IF(C157=L160,"1st Basement Completed",IF(C157=L161,"1st &amp; 2nd Basement Completed",IF(C157=L162,"1st to 3rd Basement Completed",IF(C157=L163,"1st to 4th Basement Completed",IF(C157=L164,"Plinth work is process",IF(C157=L165,"Plinth work completed","0")))))))))))&amp;(IF(C158=(D153+G153+I153),", RCC Slab",IF(C158&gt;0,", RCC upto "&amp;C158&amp;" Slab",""))&amp;(IF(C159=I153,", Brickwork",IF(C159&gt;0,", Brickwork upto "&amp;C159&amp;" Floor",""))&amp;(IF(C160=I153,", Internal Plaster",IF(C160&gt;0,", Internal Plaster upto "&amp;C160&amp;" Floor",""))&amp;(IF(C161=I153,", External Plaster",IF(C161&gt;0,", External Plaster upto "&amp;C161&amp;" Floor",""))&amp;(IF(C162=I153,", Flooring",IF(C162&gt;0,", Flooring upto "&amp;C162&amp;" Floor",""))&amp;(IF(C163=I153,", Painting",IF(C163&gt;0,", Painting upto "&amp;C163&amp;" Floor",""))&amp;(IF(C164&gt;0,", Finishing upto "&amp;C164&amp;" Floor","")&amp;(IF(C158&gt;0.5," Completed",""))))))))))))))</f>
        <v>Excavation work Completed. Plinth work completed, RCC upto 8 Slab, Brickwork upto 6 Floor Completed</v>
      </c>
      <c r="L152" s="27"/>
    </row>
    <row r="153" spans="1:12" ht="15.5" x14ac:dyDescent="0.35">
      <c r="A153" s="41" t="s">
        <v>204</v>
      </c>
      <c r="B153" s="40">
        <v>0</v>
      </c>
      <c r="C153" s="40" t="s">
        <v>205</v>
      </c>
      <c r="D153" s="40">
        <v>1</v>
      </c>
      <c r="E153" s="63" t="s">
        <v>206</v>
      </c>
      <c r="F153" s="63"/>
      <c r="G153" s="40">
        <v>0</v>
      </c>
      <c r="H153" s="40" t="s">
        <v>207</v>
      </c>
      <c r="I153" s="63">
        <f ca="1">--TRIM(RIGHT(SUBSTITUTE(LEFT(C152,_xlfn.AGGREGATE(16,6,FIND({0,1,2,3,4,5,6,7,8,9},C152,ROW(INDIRECT("1:"&amp;LEN(C152)))),1))," ",REPT(" ",LEN(C152))),LEN(C152)))</f>
        <v>14</v>
      </c>
      <c r="J153" s="64"/>
      <c r="K153" s="28"/>
      <c r="L153" s="29"/>
    </row>
    <row r="154" spans="1:12" ht="36" customHeight="1" x14ac:dyDescent="0.35">
      <c r="A154" s="65" t="s">
        <v>208</v>
      </c>
      <c r="B154" s="66"/>
      <c r="C154" s="67" t="str">
        <f ca="1">K152</f>
        <v>Excavation work Completed. Plinth work completed, RCC upto 8 Slab, Brickwork upto 6 Floor Completed</v>
      </c>
      <c r="D154" s="67"/>
      <c r="E154" s="67"/>
      <c r="F154" s="67"/>
      <c r="G154" s="67"/>
      <c r="H154" s="67"/>
      <c r="I154" s="67"/>
      <c r="J154" s="68"/>
      <c r="K154" s="28" t="s">
        <v>209</v>
      </c>
      <c r="L154" s="29"/>
    </row>
    <row r="155" spans="1:12" ht="15.5" x14ac:dyDescent="0.35">
      <c r="A155" s="46" t="s">
        <v>38</v>
      </c>
      <c r="B155" s="47"/>
      <c r="C155" s="37" t="s">
        <v>210</v>
      </c>
      <c r="D155" s="47" t="s">
        <v>211</v>
      </c>
      <c r="E155" s="47"/>
      <c r="F155" s="47" t="s">
        <v>212</v>
      </c>
      <c r="G155" s="47"/>
      <c r="H155" s="47" t="s">
        <v>213</v>
      </c>
      <c r="I155" s="47"/>
      <c r="J155" s="69"/>
      <c r="K155" s="30" t="s">
        <v>214</v>
      </c>
      <c r="L155" s="31">
        <f ca="1">I153*25%</f>
        <v>3.5</v>
      </c>
    </row>
    <row r="156" spans="1:12" ht="15.5" x14ac:dyDescent="0.35">
      <c r="A156" s="46" t="s">
        <v>215</v>
      </c>
      <c r="B156" s="47"/>
      <c r="C156" s="38">
        <f ca="1">L157</f>
        <v>14</v>
      </c>
      <c r="D156" s="45">
        <f ca="1">((100/I153)*C156)/100</f>
        <v>1</v>
      </c>
      <c r="E156" s="45"/>
      <c r="F156" s="45">
        <f ca="1">(((C157/I153*10)+(40/(D153+G153+I153)*C158)+(7.5/(I153)*C159)+(7.5/(I153)*C160)+(10/I153*C161)+(10/I153*C162)+(5/I153*C163)+(5/I153*C164)+(5/I153*C165))/100)</f>
        <v>0.34547619047619044</v>
      </c>
      <c r="G156" s="45"/>
      <c r="H156" s="45">
        <f ca="1">((((C156/I153)*20)+((C157/I153)*25)+(30/(I153+G153+D153)*C158)+(5/I153*C159)+(5/I153*C160)+(5/I153*C161)+(5/I153*C162)+(0/I153*C163)+(0/I153*C164)+(5/I153*C165))/100)</f>
        <v>0.63142857142857145</v>
      </c>
      <c r="I156" s="45"/>
      <c r="J156" s="56"/>
      <c r="K156" s="30" t="s">
        <v>216</v>
      </c>
      <c r="L156" s="32">
        <f ca="1">I153*50%</f>
        <v>7</v>
      </c>
    </row>
    <row r="157" spans="1:12" ht="15.5" x14ac:dyDescent="0.35">
      <c r="A157" s="46" t="s">
        <v>39</v>
      </c>
      <c r="B157" s="47"/>
      <c r="C157" s="39">
        <f ca="1">L165</f>
        <v>14</v>
      </c>
      <c r="D157" s="45">
        <f ca="1">((100/I153)*C157)/100</f>
        <v>1</v>
      </c>
      <c r="E157" s="45"/>
      <c r="F157" s="45"/>
      <c r="G157" s="45"/>
      <c r="H157" s="45"/>
      <c r="I157" s="45"/>
      <c r="J157" s="56"/>
      <c r="K157" s="30" t="s">
        <v>217</v>
      </c>
      <c r="L157" s="32">
        <f ca="1">I153</f>
        <v>14</v>
      </c>
    </row>
    <row r="158" spans="1:12" ht="15.5" x14ac:dyDescent="0.35">
      <c r="A158" s="46" t="s">
        <v>40</v>
      </c>
      <c r="B158" s="47"/>
      <c r="C158" s="39">
        <v>8</v>
      </c>
      <c r="D158" s="45">
        <f ca="1">((100/(D153+G153+I153))*C158)/100</f>
        <v>0.53333333333333333</v>
      </c>
      <c r="E158" s="45"/>
      <c r="F158" s="45"/>
      <c r="G158" s="45"/>
      <c r="H158" s="45"/>
      <c r="I158" s="45"/>
      <c r="J158" s="56"/>
      <c r="K158" s="30" t="s">
        <v>218</v>
      </c>
      <c r="L158" s="33">
        <f ca="1">(IF(B153&gt;1,(I153/(B153+2)),I153/4))</f>
        <v>3.5</v>
      </c>
    </row>
    <row r="159" spans="1:12" ht="15.5" x14ac:dyDescent="0.35">
      <c r="A159" s="46" t="s">
        <v>219</v>
      </c>
      <c r="B159" s="47" t="s">
        <v>220</v>
      </c>
      <c r="C159" s="38">
        <v>6</v>
      </c>
      <c r="D159" s="45">
        <f ca="1">((100/I153)*C159)/100</f>
        <v>0.4285714285714286</v>
      </c>
      <c r="E159" s="45"/>
      <c r="F159" s="45"/>
      <c r="G159" s="45"/>
      <c r="H159" s="45"/>
      <c r="I159" s="45"/>
      <c r="J159" s="56"/>
      <c r="K159" s="30" t="s">
        <v>221</v>
      </c>
      <c r="L159" s="33">
        <f ca="1">(IF(B153&gt;1,(I153/(B153+2)+L158),I153/4+L158))</f>
        <v>7</v>
      </c>
    </row>
    <row r="160" spans="1:12" ht="15" customHeight="1" x14ac:dyDescent="0.35">
      <c r="A160" s="46" t="s">
        <v>222</v>
      </c>
      <c r="B160" s="47" t="s">
        <v>220</v>
      </c>
      <c r="C160" s="38">
        <v>0</v>
      </c>
      <c r="D160" s="45">
        <f ca="1">((100/I153)*C160)/100</f>
        <v>0</v>
      </c>
      <c r="E160" s="45"/>
      <c r="F160" s="45"/>
      <c r="G160" s="45"/>
      <c r="H160" s="45"/>
      <c r="I160" s="45"/>
      <c r="J160" s="56"/>
      <c r="K160" s="30" t="s">
        <v>223</v>
      </c>
      <c r="L160" s="33">
        <f>(IF(B153&gt;1,(I153/(B153+2)+L159),0))</f>
        <v>0</v>
      </c>
    </row>
    <row r="161" spans="1:12" ht="15.5" x14ac:dyDescent="0.35">
      <c r="A161" s="70" t="s">
        <v>224</v>
      </c>
      <c r="B161" s="63" t="s">
        <v>225</v>
      </c>
      <c r="C161" s="38">
        <v>0</v>
      </c>
      <c r="D161" s="45">
        <f ca="1">((100/(I153))*C161)/100</f>
        <v>0</v>
      </c>
      <c r="E161" s="45"/>
      <c r="F161" s="45"/>
      <c r="G161" s="45"/>
      <c r="H161" s="45"/>
      <c r="I161" s="45"/>
      <c r="J161" s="56"/>
      <c r="K161" s="30" t="s">
        <v>226</v>
      </c>
      <c r="L161" s="33">
        <f>(IF(B153&gt;2,(I153/(B153+2)+L160),0))</f>
        <v>0</v>
      </c>
    </row>
    <row r="162" spans="1:12" ht="15.5" x14ac:dyDescent="0.35">
      <c r="A162" s="46" t="s">
        <v>227</v>
      </c>
      <c r="B162" s="47" t="s">
        <v>227</v>
      </c>
      <c r="C162" s="38">
        <v>0</v>
      </c>
      <c r="D162" s="45">
        <f ca="1">((100/I153)*C162)/100</f>
        <v>0</v>
      </c>
      <c r="E162" s="45"/>
      <c r="F162" s="45"/>
      <c r="G162" s="45"/>
      <c r="H162" s="45"/>
      <c r="I162" s="45"/>
      <c r="J162" s="56"/>
      <c r="K162" s="30" t="s">
        <v>228</v>
      </c>
      <c r="L162" s="34">
        <f>(IF(B153&gt;3,(I153/(B153+2)+L161),0))</f>
        <v>0</v>
      </c>
    </row>
    <row r="163" spans="1:12" ht="15" customHeight="1" x14ac:dyDescent="0.35">
      <c r="A163" s="46" t="s">
        <v>229</v>
      </c>
      <c r="B163" s="47"/>
      <c r="C163" s="38">
        <v>0</v>
      </c>
      <c r="D163" s="45">
        <f ca="1">((100/I153)*C163)/100</f>
        <v>0</v>
      </c>
      <c r="E163" s="45"/>
      <c r="F163" s="45"/>
      <c r="G163" s="45"/>
      <c r="H163" s="45"/>
      <c r="I163" s="45"/>
      <c r="J163" s="56"/>
      <c r="K163" s="30" t="s">
        <v>230</v>
      </c>
      <c r="L163" s="33">
        <f>(IF(B153&gt;4,(I153/(B153+2)+L162),0))</f>
        <v>0</v>
      </c>
    </row>
    <row r="164" spans="1:12" ht="15.5" x14ac:dyDescent="0.35">
      <c r="A164" s="46" t="s">
        <v>231</v>
      </c>
      <c r="B164" s="47" t="s">
        <v>231</v>
      </c>
      <c r="C164" s="38">
        <v>0</v>
      </c>
      <c r="D164" s="45">
        <f ca="1">((100/(I153))*C164)/100</f>
        <v>0</v>
      </c>
      <c r="E164" s="45"/>
      <c r="F164" s="45"/>
      <c r="G164" s="45"/>
      <c r="H164" s="45"/>
      <c r="I164" s="45"/>
      <c r="J164" s="56"/>
      <c r="K164" s="30" t="s">
        <v>232</v>
      </c>
      <c r="L164" s="33">
        <f ca="1">(IF(B153=1,(I153/(B153+3)+L159),IF(B153=0,(I153/4+L159),IF(B153&gt;1,0))))</f>
        <v>10.5</v>
      </c>
    </row>
    <row r="165" spans="1:12" ht="16" thickBot="1" x14ac:dyDescent="0.4">
      <c r="A165" s="58" t="s">
        <v>233</v>
      </c>
      <c r="B165" s="59"/>
      <c r="C165" s="42">
        <v>0</v>
      </c>
      <c r="D165" s="55">
        <f ca="1">((100/(I153))*C165)/100</f>
        <v>0</v>
      </c>
      <c r="E165" s="55"/>
      <c r="F165" s="55"/>
      <c r="G165" s="55"/>
      <c r="H165" s="55"/>
      <c r="I165" s="55"/>
      <c r="J165" s="57"/>
      <c r="K165" s="35" t="s">
        <v>234</v>
      </c>
      <c r="L165" s="36">
        <f ca="1">(IF(B153&gt;1.5,(I153/(B153+2)+L159+MAX(0,L160-L159)+MAX(0,L161-L160)+MAX(0,L162-L161)+MAX(0,L163-L162)+MAX(0,L164-L163)),IF(B153=1,(I153/(B153+3)+L164),IF(B153=0,I153/4+L164))))</f>
        <v>14</v>
      </c>
    </row>
    <row r="166" spans="1:12" ht="31.5" customHeight="1" x14ac:dyDescent="0.35">
      <c r="A166" s="60" t="s">
        <v>203</v>
      </c>
      <c r="B166" s="61"/>
      <c r="C166" s="61" t="s">
        <v>244</v>
      </c>
      <c r="D166" s="61"/>
      <c r="E166" s="61"/>
      <c r="F166" s="61"/>
      <c r="G166" s="61"/>
      <c r="H166" s="61"/>
      <c r="I166" s="61"/>
      <c r="J166" s="62"/>
      <c r="K166" s="26" t="str">
        <f ca="1">(IF(F170&gt;99%,"All work completed. Please provide OC.",IF(F170&gt;89.8%,"Plinth, RCC, Brick, Plaster, Flooring, Painting work Completed. Finishing work is in process.",IF(F170&lt;94%,(IF(C170=0,"Work not yet Started.",IF(D170=25%,"Piling work in process",IF(D170=50%,"Excavation work in process",IF(D170=100%,"Excavation work Completed. ","0")))&amp;(IF(C171=0%,"",IF(C171=L172,"Footing work is process",IF(C171=L173,"Footing work Completed",IF(C171=L174,"1st Basement Completed",IF(C171=L175,"1st &amp; 2nd Basement Completed",IF(C171=L176,"1st to 3rd Basement Completed",IF(C171=L177,"1st to 4th Basement Completed",IF(C171=L178,"Plinth work is process",IF(C171=L179,"Plinth work completed","0")))))))))))&amp;(IF(C172=(D167+G167+I167),", RCC Slab",IF(C172&gt;0,", RCC upto "&amp;C172&amp;" Slab",""))&amp;(IF(C173=I167,", Brickwork",IF(C173&gt;0,", Brickwork upto "&amp;C173&amp;" Floor",""))&amp;(IF(C174=I167,", Internal Plaster",IF(C174&gt;0,", Internal Plaster upto "&amp;C174&amp;" Floor",""))&amp;(IF(C175=I167,", External Plaster",IF(C175&gt;0,", External Plaster upto "&amp;C175&amp;" Floor",""))&amp;(IF(C176=I167,", Flooring",IF(C176&gt;0,", Flooring upto "&amp;C176&amp;" Floor",""))&amp;(IF(C177=I167,", Painting",IF(C177&gt;0,", Painting upto "&amp;C177&amp;" Floor",""))&amp;(IF(C178&gt;0,", Finishing upto "&amp;C178&amp;" Floor","")&amp;(IF(C172&gt;0.5," Completed",""))))))))))))))</f>
        <v>Work not yet Started.</v>
      </c>
      <c r="L166" s="27"/>
    </row>
    <row r="167" spans="1:12" ht="15.5" x14ac:dyDescent="0.35">
      <c r="A167" s="41" t="s">
        <v>204</v>
      </c>
      <c r="B167" s="40">
        <v>0</v>
      </c>
      <c r="C167" s="40" t="s">
        <v>205</v>
      </c>
      <c r="D167" s="40">
        <v>1</v>
      </c>
      <c r="E167" s="63" t="s">
        <v>206</v>
      </c>
      <c r="F167" s="63"/>
      <c r="G167" s="40">
        <v>0</v>
      </c>
      <c r="H167" s="40" t="s">
        <v>207</v>
      </c>
      <c r="I167" s="63">
        <f ca="1">--TRIM(RIGHT(SUBSTITUTE(LEFT(C166,_xlfn.AGGREGATE(16,6,FIND({0,1,2,3,4,5,6,7,8,9},C166,ROW(INDIRECT("1:"&amp;LEN(C166)))),1))," ",REPT(" ",LEN(C166))),LEN(C166)))</f>
        <v>7</v>
      </c>
      <c r="J167" s="64"/>
      <c r="K167" s="28"/>
      <c r="L167" s="29"/>
    </row>
    <row r="168" spans="1:12" ht="15.5" x14ac:dyDescent="0.35">
      <c r="A168" s="65" t="s">
        <v>208</v>
      </c>
      <c r="B168" s="66"/>
      <c r="C168" s="67" t="str">
        <f ca="1">K166</f>
        <v>Work not yet Started.</v>
      </c>
      <c r="D168" s="67"/>
      <c r="E168" s="67"/>
      <c r="F168" s="67"/>
      <c r="G168" s="67"/>
      <c r="H168" s="67"/>
      <c r="I168" s="67"/>
      <c r="J168" s="68"/>
      <c r="K168" s="28" t="s">
        <v>209</v>
      </c>
      <c r="L168" s="29"/>
    </row>
    <row r="169" spans="1:12" ht="15.5" x14ac:dyDescent="0.35">
      <c r="A169" s="46" t="s">
        <v>38</v>
      </c>
      <c r="B169" s="47"/>
      <c r="C169" s="37" t="s">
        <v>210</v>
      </c>
      <c r="D169" s="47" t="s">
        <v>211</v>
      </c>
      <c r="E169" s="47"/>
      <c r="F169" s="47" t="s">
        <v>212</v>
      </c>
      <c r="G169" s="47"/>
      <c r="H169" s="47" t="s">
        <v>213</v>
      </c>
      <c r="I169" s="47"/>
      <c r="J169" s="69"/>
      <c r="K169" s="30" t="s">
        <v>214</v>
      </c>
      <c r="L169" s="31">
        <f ca="1">I167*25%</f>
        <v>1.75</v>
      </c>
    </row>
    <row r="170" spans="1:12" ht="15.5" x14ac:dyDescent="0.35">
      <c r="A170" s="46" t="s">
        <v>215</v>
      </c>
      <c r="B170" s="47"/>
      <c r="C170" s="38">
        <v>0</v>
      </c>
      <c r="D170" s="45">
        <f ca="1">((100/I167)*C170)/100</f>
        <v>0</v>
      </c>
      <c r="E170" s="45"/>
      <c r="F170" s="45">
        <f ca="1">(((C171/I167*10)+(40/(D167+G167+I167)*C172)+(7.5/(I167)*C173)+(7.5/(I167)*C174)+(10/I167*C175)+(10/I167*C176)+(5/I167*C177)+(5/I167*C178)+(5/I167*C179))/100)</f>
        <v>0</v>
      </c>
      <c r="G170" s="45"/>
      <c r="H170" s="45">
        <f ca="1">((((C170/I167)*20)+((C171/I167)*25)+(30/(I167+G167+D167)*C172)+(5/I167*C173)+(5/I167*C174)+(5/I167*C175)+(5/I167*C176)+(0/I167*C177)+(0/I167*C178)+(5/I167*C179))/100)</f>
        <v>0</v>
      </c>
      <c r="I170" s="45"/>
      <c r="J170" s="56"/>
      <c r="K170" s="30" t="s">
        <v>216</v>
      </c>
      <c r="L170" s="32">
        <f ca="1">I167*50%</f>
        <v>3.5</v>
      </c>
    </row>
    <row r="171" spans="1:12" ht="15.5" x14ac:dyDescent="0.35">
      <c r="A171" s="46" t="s">
        <v>39</v>
      </c>
      <c r="B171" s="47"/>
      <c r="C171" s="39">
        <v>0</v>
      </c>
      <c r="D171" s="45">
        <f ca="1">((100/I167)*C171)/100</f>
        <v>0</v>
      </c>
      <c r="E171" s="45"/>
      <c r="F171" s="45"/>
      <c r="G171" s="45"/>
      <c r="H171" s="45"/>
      <c r="I171" s="45"/>
      <c r="J171" s="56"/>
      <c r="K171" s="30" t="s">
        <v>217</v>
      </c>
      <c r="L171" s="32">
        <f ca="1">I167</f>
        <v>7</v>
      </c>
    </row>
    <row r="172" spans="1:12" ht="15.5" x14ac:dyDescent="0.35">
      <c r="A172" s="46" t="s">
        <v>40</v>
      </c>
      <c r="B172" s="47"/>
      <c r="C172" s="39">
        <v>0</v>
      </c>
      <c r="D172" s="45">
        <f ca="1">((100/(D167+G167+I167))*C172)/100</f>
        <v>0</v>
      </c>
      <c r="E172" s="45"/>
      <c r="F172" s="45"/>
      <c r="G172" s="45"/>
      <c r="H172" s="45"/>
      <c r="I172" s="45"/>
      <c r="J172" s="56"/>
      <c r="K172" s="30" t="s">
        <v>218</v>
      </c>
      <c r="L172" s="33">
        <f ca="1">(IF(B167&gt;1,(I167/(B167+2)),I167/4))</f>
        <v>1.75</v>
      </c>
    </row>
    <row r="173" spans="1:12" ht="15.5" x14ac:dyDescent="0.35">
      <c r="A173" s="46" t="s">
        <v>219</v>
      </c>
      <c r="B173" s="47" t="s">
        <v>220</v>
      </c>
      <c r="C173" s="38">
        <v>0</v>
      </c>
      <c r="D173" s="45">
        <f ca="1">((100/I167)*C173)/100</f>
        <v>0</v>
      </c>
      <c r="E173" s="45"/>
      <c r="F173" s="45"/>
      <c r="G173" s="45"/>
      <c r="H173" s="45"/>
      <c r="I173" s="45"/>
      <c r="J173" s="56"/>
      <c r="K173" s="30" t="s">
        <v>221</v>
      </c>
      <c r="L173" s="33">
        <f ca="1">(IF(B167&gt;1,(I167/(B167+2)+L172),I167/4+L172))</f>
        <v>3.5</v>
      </c>
    </row>
    <row r="174" spans="1:12" ht="15" customHeight="1" x14ac:dyDescent="0.35">
      <c r="A174" s="46" t="s">
        <v>222</v>
      </c>
      <c r="B174" s="47" t="s">
        <v>220</v>
      </c>
      <c r="C174" s="38">
        <v>0</v>
      </c>
      <c r="D174" s="45">
        <f ca="1">((100/I167)*C174)/100</f>
        <v>0</v>
      </c>
      <c r="E174" s="45"/>
      <c r="F174" s="45"/>
      <c r="G174" s="45"/>
      <c r="H174" s="45"/>
      <c r="I174" s="45"/>
      <c r="J174" s="56"/>
      <c r="K174" s="30" t="s">
        <v>223</v>
      </c>
      <c r="L174" s="33">
        <f>(IF(B167&gt;1,(I167/(B167+2)+L173),0))</f>
        <v>0</v>
      </c>
    </row>
    <row r="175" spans="1:12" ht="15.5" x14ac:dyDescent="0.35">
      <c r="A175" s="70" t="s">
        <v>224</v>
      </c>
      <c r="B175" s="63" t="s">
        <v>225</v>
      </c>
      <c r="C175" s="38">
        <v>0</v>
      </c>
      <c r="D175" s="45">
        <f ca="1">((100/(I167))*C175)/100</f>
        <v>0</v>
      </c>
      <c r="E175" s="45"/>
      <c r="F175" s="45"/>
      <c r="G175" s="45"/>
      <c r="H175" s="45"/>
      <c r="I175" s="45"/>
      <c r="J175" s="56"/>
      <c r="K175" s="30" t="s">
        <v>226</v>
      </c>
      <c r="L175" s="33">
        <f>(IF(B167&gt;2,(I167/(B167+2)+L174),0))</f>
        <v>0</v>
      </c>
    </row>
    <row r="176" spans="1:12" ht="15.5" x14ac:dyDescent="0.35">
      <c r="A176" s="46" t="s">
        <v>227</v>
      </c>
      <c r="B176" s="47" t="s">
        <v>227</v>
      </c>
      <c r="C176" s="38">
        <v>0</v>
      </c>
      <c r="D176" s="45">
        <f ca="1">((100/I167)*C176)/100</f>
        <v>0</v>
      </c>
      <c r="E176" s="45"/>
      <c r="F176" s="45"/>
      <c r="G176" s="45"/>
      <c r="H176" s="45"/>
      <c r="I176" s="45"/>
      <c r="J176" s="56"/>
      <c r="K176" s="30" t="s">
        <v>228</v>
      </c>
      <c r="L176" s="34">
        <f>(IF(B167&gt;3,(I167/(B167+2)+L175),0))</f>
        <v>0</v>
      </c>
    </row>
    <row r="177" spans="1:12" ht="15" customHeight="1" x14ac:dyDescent="0.35">
      <c r="A177" s="46" t="s">
        <v>229</v>
      </c>
      <c r="B177" s="47"/>
      <c r="C177" s="38">
        <v>0</v>
      </c>
      <c r="D177" s="45">
        <f ca="1">((100/I167)*C177)/100</f>
        <v>0</v>
      </c>
      <c r="E177" s="45"/>
      <c r="F177" s="45"/>
      <c r="G177" s="45"/>
      <c r="H177" s="45"/>
      <c r="I177" s="45"/>
      <c r="J177" s="56"/>
      <c r="K177" s="30" t="s">
        <v>230</v>
      </c>
      <c r="L177" s="33">
        <f>(IF(B167&gt;4,(I167/(B167+2)+L176),0))</f>
        <v>0</v>
      </c>
    </row>
    <row r="178" spans="1:12" ht="15.5" x14ac:dyDescent="0.35">
      <c r="A178" s="46" t="s">
        <v>231</v>
      </c>
      <c r="B178" s="47" t="s">
        <v>231</v>
      </c>
      <c r="C178" s="38">
        <v>0</v>
      </c>
      <c r="D178" s="45">
        <f ca="1">((100/(I167))*C178)/100</f>
        <v>0</v>
      </c>
      <c r="E178" s="45"/>
      <c r="F178" s="45"/>
      <c r="G178" s="45"/>
      <c r="H178" s="45"/>
      <c r="I178" s="45"/>
      <c r="J178" s="56"/>
      <c r="K178" s="30" t="s">
        <v>232</v>
      </c>
      <c r="L178" s="33">
        <f ca="1">(IF(B167=1,(I167/(B167+3)+L173),IF(B167=0,(I167/4+L173),IF(B167&gt;1,0))))</f>
        <v>5.25</v>
      </c>
    </row>
    <row r="179" spans="1:12" ht="16" thickBot="1" x14ac:dyDescent="0.4">
      <c r="A179" s="58" t="s">
        <v>233</v>
      </c>
      <c r="B179" s="59"/>
      <c r="C179" s="42">
        <v>0</v>
      </c>
      <c r="D179" s="55">
        <f ca="1">((100/(I167))*C179)/100</f>
        <v>0</v>
      </c>
      <c r="E179" s="55"/>
      <c r="F179" s="55"/>
      <c r="G179" s="55"/>
      <c r="H179" s="55"/>
      <c r="I179" s="55"/>
      <c r="J179" s="57"/>
      <c r="K179" s="35" t="s">
        <v>234</v>
      </c>
      <c r="L179" s="36">
        <f ca="1">(IF(B167&gt;1.5,(I167/(B167+2)+L173+MAX(0,L174-L173)+MAX(0,L175-L174)+MAX(0,L176-L175)+MAX(0,L177-L176)+MAX(0,L178-L177)),IF(B167=1,(I167/(B167+3)+L178),IF(B167=0,I167/4+L178))))</f>
        <v>7</v>
      </c>
    </row>
    <row r="180" spans="1:12" ht="19.5" customHeight="1" x14ac:dyDescent="0.35">
      <c r="A180" s="51" t="s">
        <v>67</v>
      </c>
      <c r="B180" s="51"/>
      <c r="C180" s="51"/>
      <c r="D180" s="51"/>
      <c r="E180" s="51"/>
      <c r="F180" s="51"/>
      <c r="G180" s="51"/>
      <c r="H180" s="51"/>
      <c r="I180" s="51"/>
      <c r="J180" s="51"/>
    </row>
    <row r="181" spans="1:12" ht="18.75" customHeight="1" x14ac:dyDescent="0.35">
      <c r="A181" s="48" t="s">
        <v>57</v>
      </c>
      <c r="B181" s="48"/>
      <c r="C181" s="48"/>
      <c r="D181" s="48"/>
      <c r="E181" s="48"/>
      <c r="F181" s="48"/>
      <c r="G181" s="48"/>
      <c r="H181" s="48"/>
      <c r="I181" s="48"/>
      <c r="J181" s="48"/>
    </row>
    <row r="182" spans="1:12" ht="15" customHeight="1" x14ac:dyDescent="0.35">
      <c r="A182" s="52" t="s">
        <v>91</v>
      </c>
      <c r="B182" s="52"/>
      <c r="C182" s="52"/>
      <c r="D182" s="52"/>
      <c r="E182" s="52"/>
      <c r="F182" s="52"/>
      <c r="G182" s="52"/>
      <c r="H182" s="52"/>
      <c r="I182" s="52"/>
      <c r="J182" s="52"/>
    </row>
    <row r="183" spans="1:12" ht="13.5" customHeight="1" x14ac:dyDescent="0.35">
      <c r="A183" s="52"/>
      <c r="B183" s="52"/>
      <c r="C183" s="52"/>
      <c r="D183" s="52"/>
      <c r="E183" s="52"/>
      <c r="F183" s="52"/>
      <c r="G183" s="52"/>
      <c r="H183" s="52"/>
      <c r="I183" s="52"/>
      <c r="J183" s="52"/>
    </row>
    <row r="184" spans="1:12" ht="3" customHeight="1" x14ac:dyDescent="0.35">
      <c r="A184" s="52"/>
      <c r="B184" s="52"/>
      <c r="C184" s="52"/>
      <c r="D184" s="52"/>
      <c r="E184" s="52"/>
      <c r="F184" s="52"/>
      <c r="G184" s="52"/>
      <c r="H184" s="52"/>
      <c r="I184" s="52"/>
      <c r="J184" s="52"/>
    </row>
    <row r="185" spans="1:12" ht="19.5" customHeight="1" x14ac:dyDescent="0.35">
      <c r="A185" s="53" t="s">
        <v>25</v>
      </c>
      <c r="B185" s="53"/>
      <c r="C185" s="53"/>
      <c r="D185" s="53"/>
      <c r="E185" s="53"/>
      <c r="F185" s="53"/>
      <c r="G185" s="53"/>
      <c r="H185" s="53"/>
      <c r="I185" s="53"/>
      <c r="J185" s="53"/>
    </row>
    <row r="186" spans="1:12" ht="16.5" customHeight="1" x14ac:dyDescent="0.35">
      <c r="A186" s="48" t="s">
        <v>152</v>
      </c>
      <c r="B186" s="49"/>
      <c r="C186" s="49"/>
      <c r="D186" s="49"/>
      <c r="E186" s="49"/>
      <c r="F186" s="49"/>
      <c r="G186" s="50">
        <v>5200</v>
      </c>
      <c r="H186" s="50"/>
      <c r="I186" s="50"/>
      <c r="J186" s="50"/>
    </row>
    <row r="187" spans="1:12" ht="15" customHeight="1" x14ac:dyDescent="0.35">
      <c r="A187" s="48" t="s">
        <v>89</v>
      </c>
      <c r="B187" s="49"/>
      <c r="C187" s="49"/>
      <c r="D187" s="49"/>
      <c r="E187" s="49"/>
      <c r="F187" s="49"/>
      <c r="G187" s="54" t="s">
        <v>142</v>
      </c>
      <c r="H187" s="54"/>
      <c r="I187" s="54"/>
      <c r="J187" s="54"/>
    </row>
    <row r="188" spans="1:12" ht="16.5" customHeight="1" x14ac:dyDescent="0.35">
      <c r="A188" s="48" t="s">
        <v>93</v>
      </c>
      <c r="B188" s="48"/>
      <c r="C188" s="48"/>
      <c r="D188" s="48"/>
      <c r="E188" s="48"/>
      <c r="F188" s="48"/>
      <c r="G188" s="54" t="s">
        <v>246</v>
      </c>
      <c r="H188" s="54"/>
      <c r="I188" s="54"/>
      <c r="J188" s="54"/>
    </row>
    <row r="189" spans="1:12" ht="15.75" customHeight="1" x14ac:dyDescent="0.35">
      <c r="A189" s="48" t="s">
        <v>116</v>
      </c>
      <c r="B189" s="49"/>
      <c r="C189" s="49"/>
      <c r="D189" s="49"/>
      <c r="E189" s="49"/>
      <c r="F189" s="49"/>
      <c r="G189" s="160" t="s">
        <v>202</v>
      </c>
      <c r="H189" s="160"/>
      <c r="I189" s="160"/>
      <c r="J189" s="160"/>
    </row>
    <row r="190" spans="1:12" ht="15" customHeight="1" x14ac:dyDescent="0.35">
      <c r="A190" s="48" t="s">
        <v>143</v>
      </c>
      <c r="B190" s="48"/>
      <c r="C190" s="48"/>
      <c r="D190" s="48"/>
      <c r="E190" s="48"/>
      <c r="F190" s="48"/>
      <c r="G190" s="54">
        <v>500000</v>
      </c>
      <c r="H190" s="54"/>
      <c r="I190" s="54"/>
      <c r="J190" s="54"/>
    </row>
    <row r="191" spans="1:12" ht="14.25" customHeight="1" x14ac:dyDescent="0.35">
      <c r="A191" s="48" t="s">
        <v>26</v>
      </c>
      <c r="B191" s="48"/>
      <c r="C191" s="48"/>
      <c r="D191" s="48"/>
      <c r="E191" s="48"/>
      <c r="F191" s="48"/>
      <c r="G191" s="54" t="s">
        <v>58</v>
      </c>
      <c r="H191" s="54"/>
      <c r="I191" s="54"/>
      <c r="J191" s="54"/>
    </row>
    <row r="192" spans="1:12" ht="16.5" customHeight="1" x14ac:dyDescent="0.35">
      <c r="A192" s="141" t="s">
        <v>90</v>
      </c>
      <c r="B192" s="53"/>
      <c r="C192" s="53"/>
      <c r="D192" s="53"/>
      <c r="E192" s="53"/>
      <c r="F192" s="53"/>
      <c r="G192" s="102">
        <f>G186*0.8</f>
        <v>4160</v>
      </c>
      <c r="H192" s="102"/>
      <c r="I192" s="102"/>
      <c r="J192" s="102"/>
    </row>
    <row r="193" spans="1:11" ht="15.75" customHeight="1" x14ac:dyDescent="0.35">
      <c r="A193" s="141" t="s">
        <v>27</v>
      </c>
      <c r="B193" s="141"/>
      <c r="C193" s="141"/>
      <c r="D193" s="141"/>
      <c r="E193" s="141"/>
      <c r="F193" s="141"/>
      <c r="G193" s="141"/>
      <c r="H193" s="141"/>
      <c r="I193" s="141"/>
      <c r="J193" s="141"/>
    </row>
    <row r="194" spans="1:11" ht="19.5" customHeight="1" x14ac:dyDescent="0.35">
      <c r="A194" s="142" t="s">
        <v>51</v>
      </c>
      <c r="B194" s="142"/>
      <c r="C194" s="142"/>
      <c r="D194" s="142"/>
      <c r="E194" s="142"/>
      <c r="F194" s="142"/>
      <c r="G194" s="142"/>
      <c r="H194" s="142"/>
      <c r="I194" s="142"/>
      <c r="J194" s="142"/>
    </row>
    <row r="195" spans="1:11" ht="44.25" customHeight="1" x14ac:dyDescent="0.35">
      <c r="A195" s="2" t="s">
        <v>32</v>
      </c>
      <c r="B195" s="2" t="s">
        <v>36</v>
      </c>
      <c r="C195" s="2" t="s">
        <v>33</v>
      </c>
      <c r="D195" s="2" t="s">
        <v>94</v>
      </c>
      <c r="E195" s="2" t="s">
        <v>70</v>
      </c>
      <c r="F195" s="2" t="s">
        <v>46</v>
      </c>
      <c r="G195" s="2" t="s">
        <v>34</v>
      </c>
      <c r="H195" s="2" t="s">
        <v>122</v>
      </c>
      <c r="I195" s="144" t="s">
        <v>35</v>
      </c>
      <c r="J195" s="144"/>
    </row>
    <row r="196" spans="1:11" ht="19.5" customHeight="1" x14ac:dyDescent="0.35">
      <c r="A196" s="156" t="s">
        <v>137</v>
      </c>
      <c r="B196" s="156"/>
      <c r="C196" s="156"/>
      <c r="D196" s="156"/>
      <c r="E196" s="156"/>
      <c r="F196" s="156"/>
      <c r="G196" s="156"/>
      <c r="H196" s="156"/>
      <c r="I196" s="156"/>
      <c r="J196" s="156"/>
    </row>
    <row r="197" spans="1:11" ht="19.5" customHeight="1" x14ac:dyDescent="0.35">
      <c r="A197" s="156" t="s">
        <v>135</v>
      </c>
      <c r="B197" s="156"/>
      <c r="C197" s="156"/>
      <c r="D197" s="156"/>
      <c r="E197" s="156"/>
      <c r="F197" s="156"/>
      <c r="G197" s="156"/>
      <c r="H197" s="156"/>
      <c r="I197" s="156"/>
      <c r="J197" s="156"/>
    </row>
    <row r="198" spans="1:11" ht="31" x14ac:dyDescent="0.35">
      <c r="A198" s="8">
        <v>1</v>
      </c>
      <c r="B198" s="8">
        <v>1</v>
      </c>
      <c r="C198" s="8" t="s">
        <v>134</v>
      </c>
      <c r="D198" s="8">
        <v>621</v>
      </c>
      <c r="E198" s="8">
        <v>0</v>
      </c>
      <c r="F198" s="8">
        <f>D198+E198</f>
        <v>621</v>
      </c>
      <c r="G198" s="8">
        <v>80</v>
      </c>
      <c r="H198" s="8">
        <f>F198*1.45+G198</f>
        <v>980.44999999999993</v>
      </c>
      <c r="I198" s="149" t="s">
        <v>58</v>
      </c>
      <c r="J198" s="149"/>
      <c r="K198">
        <f>980*100</f>
        <v>98000</v>
      </c>
    </row>
    <row r="199" spans="1:11" ht="31" x14ac:dyDescent="0.35">
      <c r="A199" s="8">
        <v>2</v>
      </c>
      <c r="B199" s="8">
        <v>2</v>
      </c>
      <c r="C199" s="8" t="s">
        <v>134</v>
      </c>
      <c r="D199" s="8">
        <v>621</v>
      </c>
      <c r="E199" s="8">
        <v>0</v>
      </c>
      <c r="F199" s="8">
        <f t="shared" ref="F199:F204" si="0">D199+E199</f>
        <v>621</v>
      </c>
      <c r="G199" s="8">
        <v>80</v>
      </c>
      <c r="H199" s="8">
        <f t="shared" ref="H199:H204" si="1">F199*1.45+G199</f>
        <v>980.44999999999993</v>
      </c>
      <c r="I199" s="149" t="s">
        <v>58</v>
      </c>
      <c r="J199" s="149"/>
    </row>
    <row r="200" spans="1:11" ht="31" x14ac:dyDescent="0.35">
      <c r="A200" s="8">
        <v>3</v>
      </c>
      <c r="B200" s="8">
        <v>3</v>
      </c>
      <c r="C200" s="8" t="s">
        <v>134</v>
      </c>
      <c r="D200" s="8">
        <v>621</v>
      </c>
      <c r="E200" s="8">
        <v>0</v>
      </c>
      <c r="F200" s="8">
        <f t="shared" si="0"/>
        <v>621</v>
      </c>
      <c r="G200" s="8">
        <v>80</v>
      </c>
      <c r="H200" s="8">
        <f t="shared" si="1"/>
        <v>980.44999999999993</v>
      </c>
      <c r="I200" s="149" t="s">
        <v>58</v>
      </c>
      <c r="J200" s="149"/>
    </row>
    <row r="201" spans="1:11" ht="31" x14ac:dyDescent="0.35">
      <c r="A201" s="8">
        <v>4</v>
      </c>
      <c r="B201" s="8">
        <v>4</v>
      </c>
      <c r="C201" s="8" t="s">
        <v>134</v>
      </c>
      <c r="D201" s="8">
        <v>621</v>
      </c>
      <c r="E201" s="8">
        <v>0</v>
      </c>
      <c r="F201" s="8">
        <f t="shared" si="0"/>
        <v>621</v>
      </c>
      <c r="G201" s="8">
        <v>80</v>
      </c>
      <c r="H201" s="8">
        <f t="shared" si="1"/>
        <v>980.44999999999993</v>
      </c>
      <c r="I201" s="149" t="s">
        <v>58</v>
      </c>
      <c r="J201" s="149"/>
    </row>
    <row r="202" spans="1:11" ht="31" x14ac:dyDescent="0.35">
      <c r="A202" s="8">
        <v>5</v>
      </c>
      <c r="B202" s="8">
        <v>5</v>
      </c>
      <c r="C202" s="8" t="s">
        <v>134</v>
      </c>
      <c r="D202" s="8">
        <v>621</v>
      </c>
      <c r="E202" s="8">
        <v>0</v>
      </c>
      <c r="F202" s="8">
        <f t="shared" si="0"/>
        <v>621</v>
      </c>
      <c r="G202" s="8">
        <v>80</v>
      </c>
      <c r="H202" s="8">
        <f t="shared" si="1"/>
        <v>980.44999999999993</v>
      </c>
      <c r="I202" s="149" t="s">
        <v>58</v>
      </c>
      <c r="J202" s="149"/>
    </row>
    <row r="203" spans="1:11" ht="31" x14ac:dyDescent="0.35">
      <c r="A203" s="8">
        <v>6</v>
      </c>
      <c r="B203" s="8">
        <v>6</v>
      </c>
      <c r="C203" s="8" t="s">
        <v>134</v>
      </c>
      <c r="D203" s="8">
        <v>621</v>
      </c>
      <c r="E203" s="8">
        <v>0</v>
      </c>
      <c r="F203" s="8">
        <f t="shared" si="0"/>
        <v>621</v>
      </c>
      <c r="G203" s="8">
        <v>80</v>
      </c>
      <c r="H203" s="8">
        <f t="shared" si="1"/>
        <v>980.44999999999993</v>
      </c>
      <c r="I203" s="149" t="s">
        <v>58</v>
      </c>
      <c r="J203" s="149"/>
    </row>
    <row r="204" spans="1:11" ht="31" x14ac:dyDescent="0.35">
      <c r="A204" s="8">
        <v>7</v>
      </c>
      <c r="B204" s="8">
        <v>7</v>
      </c>
      <c r="C204" s="8" t="s">
        <v>134</v>
      </c>
      <c r="D204" s="8">
        <v>621</v>
      </c>
      <c r="E204" s="8">
        <v>0</v>
      </c>
      <c r="F204" s="8">
        <f t="shared" si="0"/>
        <v>621</v>
      </c>
      <c r="G204" s="8">
        <v>80</v>
      </c>
      <c r="H204" s="8">
        <f t="shared" si="1"/>
        <v>980.44999999999993</v>
      </c>
      <c r="I204" s="149" t="s">
        <v>58</v>
      </c>
      <c r="J204" s="149"/>
    </row>
    <row r="205" spans="1:11" ht="31" x14ac:dyDescent="0.35">
      <c r="A205" s="8">
        <v>8</v>
      </c>
      <c r="B205" s="8">
        <v>8</v>
      </c>
      <c r="C205" s="8" t="s">
        <v>134</v>
      </c>
      <c r="D205" s="8">
        <v>621</v>
      </c>
      <c r="E205" s="8">
        <v>0</v>
      </c>
      <c r="F205" s="8">
        <f>D205+E205</f>
        <v>621</v>
      </c>
      <c r="G205" s="8">
        <v>80</v>
      </c>
      <c r="H205" s="8">
        <f>F205*1.45+G205</f>
        <v>980.44999999999993</v>
      </c>
      <c r="I205" s="149" t="s">
        <v>58</v>
      </c>
      <c r="J205" s="149"/>
    </row>
    <row r="206" spans="1:11" ht="31" x14ac:dyDescent="0.35">
      <c r="A206" s="8">
        <v>9</v>
      </c>
      <c r="B206" s="8">
        <v>9</v>
      </c>
      <c r="C206" s="8" t="s">
        <v>134</v>
      </c>
      <c r="D206" s="8">
        <v>621</v>
      </c>
      <c r="E206" s="8">
        <v>0</v>
      </c>
      <c r="F206" s="8">
        <f t="shared" ref="F206:F211" si="2">D206+E206</f>
        <v>621</v>
      </c>
      <c r="G206" s="8">
        <v>80</v>
      </c>
      <c r="H206" s="8">
        <f t="shared" ref="H206:H211" si="3">F206*1.45+G206</f>
        <v>980.44999999999993</v>
      </c>
      <c r="I206" s="149" t="s">
        <v>58</v>
      </c>
      <c r="J206" s="149"/>
    </row>
    <row r="207" spans="1:11" ht="31" x14ac:dyDescent="0.35">
      <c r="A207" s="8">
        <v>10</v>
      </c>
      <c r="B207" s="8">
        <v>10</v>
      </c>
      <c r="C207" s="8" t="s">
        <v>134</v>
      </c>
      <c r="D207" s="8">
        <v>621</v>
      </c>
      <c r="E207" s="8">
        <v>0</v>
      </c>
      <c r="F207" s="8">
        <f t="shared" si="2"/>
        <v>621</v>
      </c>
      <c r="G207" s="8">
        <v>80</v>
      </c>
      <c r="H207" s="8">
        <f t="shared" si="3"/>
        <v>980.44999999999993</v>
      </c>
      <c r="I207" s="149" t="s">
        <v>58</v>
      </c>
      <c r="J207" s="149"/>
    </row>
    <row r="208" spans="1:11" ht="31" x14ac:dyDescent="0.35">
      <c r="A208" s="8">
        <v>11</v>
      </c>
      <c r="B208" s="8">
        <v>11</v>
      </c>
      <c r="C208" s="8" t="s">
        <v>134</v>
      </c>
      <c r="D208" s="8">
        <v>621</v>
      </c>
      <c r="E208" s="8">
        <v>0</v>
      </c>
      <c r="F208" s="8">
        <f t="shared" si="2"/>
        <v>621</v>
      </c>
      <c r="G208" s="8">
        <v>80</v>
      </c>
      <c r="H208" s="8">
        <f t="shared" si="3"/>
        <v>980.44999999999993</v>
      </c>
      <c r="I208" s="149" t="s">
        <v>58</v>
      </c>
      <c r="J208" s="149"/>
    </row>
    <row r="209" spans="1:10" ht="31" x14ac:dyDescent="0.35">
      <c r="A209" s="8">
        <v>12</v>
      </c>
      <c r="B209" s="8">
        <v>12</v>
      </c>
      <c r="C209" s="8" t="s">
        <v>134</v>
      </c>
      <c r="D209" s="8">
        <v>621</v>
      </c>
      <c r="E209" s="8">
        <v>0</v>
      </c>
      <c r="F209" s="8">
        <f t="shared" si="2"/>
        <v>621</v>
      </c>
      <c r="G209" s="8">
        <v>80</v>
      </c>
      <c r="H209" s="8">
        <f t="shared" si="3"/>
        <v>980.44999999999993</v>
      </c>
      <c r="I209" s="149" t="s">
        <v>58</v>
      </c>
      <c r="J209" s="149"/>
    </row>
    <row r="210" spans="1:10" ht="31" x14ac:dyDescent="0.35">
      <c r="A210" s="8">
        <v>13</v>
      </c>
      <c r="B210" s="8">
        <v>13</v>
      </c>
      <c r="C210" s="8" t="s">
        <v>134</v>
      </c>
      <c r="D210" s="8">
        <v>621</v>
      </c>
      <c r="E210" s="8">
        <v>0</v>
      </c>
      <c r="F210" s="8">
        <f t="shared" si="2"/>
        <v>621</v>
      </c>
      <c r="G210" s="8">
        <v>80</v>
      </c>
      <c r="H210" s="8">
        <f t="shared" si="3"/>
        <v>980.44999999999993</v>
      </c>
      <c r="I210" s="149" t="s">
        <v>58</v>
      </c>
      <c r="J210" s="149"/>
    </row>
    <row r="211" spans="1:10" ht="31" x14ac:dyDescent="0.35">
      <c r="A211" s="8">
        <v>14</v>
      </c>
      <c r="B211" s="8">
        <v>14</v>
      </c>
      <c r="C211" s="8" t="s">
        <v>134</v>
      </c>
      <c r="D211" s="8">
        <v>621</v>
      </c>
      <c r="E211" s="8">
        <v>0</v>
      </c>
      <c r="F211" s="8">
        <f t="shared" si="2"/>
        <v>621</v>
      </c>
      <c r="G211" s="8">
        <v>80</v>
      </c>
      <c r="H211" s="8">
        <f t="shared" si="3"/>
        <v>980.44999999999993</v>
      </c>
      <c r="I211" s="149" t="s">
        <v>58</v>
      </c>
      <c r="J211" s="149"/>
    </row>
    <row r="212" spans="1:10" ht="15" x14ac:dyDescent="0.35">
      <c r="A212" s="162" t="s">
        <v>136</v>
      </c>
      <c r="B212" s="163"/>
      <c r="C212" s="163"/>
      <c r="D212" s="163"/>
      <c r="E212" s="163"/>
      <c r="F212" s="163"/>
      <c r="G212" s="163"/>
      <c r="H212" s="163"/>
      <c r="I212" s="163"/>
      <c r="J212" s="164"/>
    </row>
    <row r="213" spans="1:10" ht="15" x14ac:dyDescent="0.35">
      <c r="A213" s="162" t="s">
        <v>139</v>
      </c>
      <c r="B213" s="163"/>
      <c r="C213" s="163"/>
      <c r="D213" s="163"/>
      <c r="E213" s="163"/>
      <c r="F213" s="163"/>
      <c r="G213" s="163"/>
      <c r="H213" s="163"/>
      <c r="I213" s="163"/>
      <c r="J213" s="164"/>
    </row>
    <row r="214" spans="1:10" ht="15.5" x14ac:dyDescent="0.35">
      <c r="A214" s="8">
        <v>15</v>
      </c>
      <c r="B214" s="8">
        <v>1</v>
      </c>
      <c r="C214" s="13" t="s">
        <v>138</v>
      </c>
      <c r="D214" s="8">
        <v>828</v>
      </c>
      <c r="E214" s="8">
        <v>0</v>
      </c>
      <c r="F214" s="8">
        <f t="shared" ref="F214:F220" si="4">E214+D214</f>
        <v>828</v>
      </c>
      <c r="G214" s="8">
        <v>159</v>
      </c>
      <c r="H214" s="8">
        <f t="shared" ref="H214:H220" si="5">F214*1.45+G214/2</f>
        <v>1280.0999999999999</v>
      </c>
      <c r="I214" s="149" t="s">
        <v>58</v>
      </c>
      <c r="J214" s="149"/>
    </row>
    <row r="215" spans="1:10" ht="15.5" x14ac:dyDescent="0.35">
      <c r="A215" s="8">
        <v>16</v>
      </c>
      <c r="B215" s="8">
        <v>2</v>
      </c>
      <c r="C215" s="13" t="s">
        <v>138</v>
      </c>
      <c r="D215" s="8">
        <v>828</v>
      </c>
      <c r="E215" s="8">
        <v>0</v>
      </c>
      <c r="F215" s="8">
        <f t="shared" si="4"/>
        <v>828</v>
      </c>
      <c r="G215" s="8">
        <v>159</v>
      </c>
      <c r="H215" s="8">
        <f t="shared" si="5"/>
        <v>1280.0999999999999</v>
      </c>
      <c r="I215" s="149" t="s">
        <v>58</v>
      </c>
      <c r="J215" s="149"/>
    </row>
    <row r="216" spans="1:10" ht="15.5" x14ac:dyDescent="0.35">
      <c r="A216" s="8">
        <v>17</v>
      </c>
      <c r="B216" s="8">
        <v>3</v>
      </c>
      <c r="C216" s="13" t="s">
        <v>138</v>
      </c>
      <c r="D216" s="8">
        <v>828</v>
      </c>
      <c r="E216" s="8">
        <v>0</v>
      </c>
      <c r="F216" s="8">
        <f t="shared" si="4"/>
        <v>828</v>
      </c>
      <c r="G216" s="8">
        <v>159</v>
      </c>
      <c r="H216" s="8">
        <f t="shared" si="5"/>
        <v>1280.0999999999999</v>
      </c>
      <c r="I216" s="149" t="s">
        <v>58</v>
      </c>
      <c r="J216" s="149"/>
    </row>
    <row r="217" spans="1:10" ht="15.5" x14ac:dyDescent="0.35">
      <c r="A217" s="8">
        <v>18</v>
      </c>
      <c r="B217" s="8">
        <v>4</v>
      </c>
      <c r="C217" s="13" t="s">
        <v>138</v>
      </c>
      <c r="D217" s="8">
        <v>828</v>
      </c>
      <c r="E217" s="8">
        <v>0</v>
      </c>
      <c r="F217" s="8">
        <f t="shared" si="4"/>
        <v>828</v>
      </c>
      <c r="G217" s="8">
        <v>159</v>
      </c>
      <c r="H217" s="8">
        <f t="shared" si="5"/>
        <v>1280.0999999999999</v>
      </c>
      <c r="I217" s="149" t="s">
        <v>58</v>
      </c>
      <c r="J217" s="149"/>
    </row>
    <row r="218" spans="1:10" ht="15.5" x14ac:dyDescent="0.35">
      <c r="A218" s="8">
        <v>19</v>
      </c>
      <c r="B218" s="8">
        <v>5</v>
      </c>
      <c r="C218" s="13" t="s">
        <v>138</v>
      </c>
      <c r="D218" s="8">
        <v>828</v>
      </c>
      <c r="E218" s="8">
        <v>0</v>
      </c>
      <c r="F218" s="8">
        <f t="shared" si="4"/>
        <v>828</v>
      </c>
      <c r="G218" s="8">
        <v>159</v>
      </c>
      <c r="H218" s="8">
        <f t="shared" si="5"/>
        <v>1280.0999999999999</v>
      </c>
      <c r="I218" s="149" t="s">
        <v>58</v>
      </c>
      <c r="J218" s="149"/>
    </row>
    <row r="219" spans="1:10" ht="15.5" x14ac:dyDescent="0.35">
      <c r="A219" s="8">
        <v>20</v>
      </c>
      <c r="B219" s="8">
        <v>6</v>
      </c>
      <c r="C219" s="13" t="s">
        <v>138</v>
      </c>
      <c r="D219" s="8">
        <v>828</v>
      </c>
      <c r="E219" s="8">
        <v>0</v>
      </c>
      <c r="F219" s="8">
        <f t="shared" si="4"/>
        <v>828</v>
      </c>
      <c r="G219" s="8">
        <v>159</v>
      </c>
      <c r="H219" s="8">
        <f t="shared" si="5"/>
        <v>1280.0999999999999</v>
      </c>
      <c r="I219" s="149" t="s">
        <v>58</v>
      </c>
      <c r="J219" s="149"/>
    </row>
    <row r="220" spans="1:10" ht="15.5" x14ac:dyDescent="0.35">
      <c r="A220" s="8">
        <v>21</v>
      </c>
      <c r="B220" s="8">
        <v>7</v>
      </c>
      <c r="C220" s="13" t="s">
        <v>138</v>
      </c>
      <c r="D220" s="8">
        <v>828</v>
      </c>
      <c r="E220" s="8">
        <v>0</v>
      </c>
      <c r="F220" s="8">
        <f t="shared" si="4"/>
        <v>828</v>
      </c>
      <c r="G220" s="8">
        <v>159</v>
      </c>
      <c r="H220" s="8">
        <f t="shared" si="5"/>
        <v>1280.0999999999999</v>
      </c>
      <c r="I220" s="149" t="s">
        <v>58</v>
      </c>
      <c r="J220" s="149"/>
    </row>
    <row r="221" spans="1:10" ht="15.5" x14ac:dyDescent="0.35">
      <c r="A221" s="8">
        <v>22</v>
      </c>
      <c r="B221" s="8">
        <v>8</v>
      </c>
      <c r="C221" s="13" t="s">
        <v>138</v>
      </c>
      <c r="D221" s="8">
        <v>828</v>
      </c>
      <c r="E221" s="8">
        <v>0</v>
      </c>
      <c r="F221" s="8">
        <f>E221+D221</f>
        <v>828</v>
      </c>
      <c r="G221" s="8">
        <v>159</v>
      </c>
      <c r="H221" s="8">
        <f>F221*1.45+G221/2</f>
        <v>1280.0999999999999</v>
      </c>
      <c r="I221" s="149" t="s">
        <v>58</v>
      </c>
      <c r="J221" s="149"/>
    </row>
    <row r="222" spans="1:10" ht="15" x14ac:dyDescent="0.35">
      <c r="A222" s="162" t="s">
        <v>140</v>
      </c>
      <c r="B222" s="163"/>
      <c r="C222" s="163"/>
      <c r="D222" s="163"/>
      <c r="E222" s="163"/>
      <c r="F222" s="163"/>
      <c r="G222" s="163"/>
      <c r="H222" s="163"/>
      <c r="I222" s="163"/>
      <c r="J222" s="164"/>
    </row>
    <row r="223" spans="1:10" ht="15.5" x14ac:dyDescent="0.35">
      <c r="A223" s="8">
        <v>23</v>
      </c>
      <c r="B223" s="8">
        <v>1</v>
      </c>
      <c r="C223" s="13" t="s">
        <v>138</v>
      </c>
      <c r="D223" s="8">
        <v>807</v>
      </c>
      <c r="E223" s="8">
        <v>0</v>
      </c>
      <c r="F223" s="8">
        <f>E223+D223</f>
        <v>807</v>
      </c>
      <c r="G223" s="8">
        <v>106</v>
      </c>
      <c r="H223" s="8">
        <f>F223*1.45+G223/2</f>
        <v>1223.1499999999999</v>
      </c>
      <c r="I223" s="149" t="s">
        <v>58</v>
      </c>
      <c r="J223" s="149"/>
    </row>
    <row r="224" spans="1:10" ht="15.5" x14ac:dyDescent="0.35">
      <c r="A224" s="8">
        <v>24</v>
      </c>
      <c r="B224" s="8">
        <v>2</v>
      </c>
      <c r="C224" s="13" t="s">
        <v>138</v>
      </c>
      <c r="D224" s="8">
        <v>807</v>
      </c>
      <c r="E224" s="8">
        <v>0</v>
      </c>
      <c r="F224" s="8">
        <f t="shared" ref="F224:F229" si="6">E224+D224</f>
        <v>807</v>
      </c>
      <c r="G224" s="8">
        <v>106</v>
      </c>
      <c r="H224" s="8">
        <f t="shared" ref="H224:H229" si="7">F224*1.45+G224/2</f>
        <v>1223.1499999999999</v>
      </c>
      <c r="I224" s="149" t="s">
        <v>58</v>
      </c>
      <c r="J224" s="149"/>
    </row>
    <row r="225" spans="1:12" ht="15.5" x14ac:dyDescent="0.35">
      <c r="A225" s="8">
        <v>25</v>
      </c>
      <c r="B225" s="8">
        <v>3</v>
      </c>
      <c r="C225" s="13" t="s">
        <v>138</v>
      </c>
      <c r="D225" s="8">
        <v>807</v>
      </c>
      <c r="E225" s="8">
        <v>0</v>
      </c>
      <c r="F225" s="8">
        <f t="shared" si="6"/>
        <v>807</v>
      </c>
      <c r="G225" s="8">
        <v>106</v>
      </c>
      <c r="H225" s="8">
        <f t="shared" si="7"/>
        <v>1223.1499999999999</v>
      </c>
      <c r="I225" s="149" t="s">
        <v>58</v>
      </c>
      <c r="J225" s="149"/>
    </row>
    <row r="226" spans="1:12" ht="15.5" x14ac:dyDescent="0.35">
      <c r="A226" s="8">
        <v>26</v>
      </c>
      <c r="B226" s="8">
        <v>4</v>
      </c>
      <c r="C226" s="13" t="s">
        <v>138</v>
      </c>
      <c r="D226" s="8">
        <v>807</v>
      </c>
      <c r="E226" s="8">
        <v>0</v>
      </c>
      <c r="F226" s="8">
        <f t="shared" si="6"/>
        <v>807</v>
      </c>
      <c r="G226" s="8">
        <v>106</v>
      </c>
      <c r="H226" s="8">
        <f t="shared" si="7"/>
        <v>1223.1499999999999</v>
      </c>
      <c r="I226" s="149" t="s">
        <v>58</v>
      </c>
      <c r="J226" s="149"/>
    </row>
    <row r="227" spans="1:12" ht="15.5" x14ac:dyDescent="0.35">
      <c r="A227" s="8">
        <v>27</v>
      </c>
      <c r="B227" s="8">
        <v>5</v>
      </c>
      <c r="C227" s="13" t="s">
        <v>138</v>
      </c>
      <c r="D227" s="8">
        <v>807</v>
      </c>
      <c r="E227" s="8">
        <v>0</v>
      </c>
      <c r="F227" s="8">
        <f t="shared" si="6"/>
        <v>807</v>
      </c>
      <c r="G227" s="8">
        <v>106</v>
      </c>
      <c r="H227" s="8">
        <f t="shared" si="7"/>
        <v>1223.1499999999999</v>
      </c>
      <c r="I227" s="149" t="s">
        <v>58</v>
      </c>
      <c r="J227" s="149"/>
    </row>
    <row r="228" spans="1:12" ht="15.5" x14ac:dyDescent="0.35">
      <c r="A228" s="8">
        <v>28</v>
      </c>
      <c r="B228" s="8">
        <v>6</v>
      </c>
      <c r="C228" s="13" t="s">
        <v>138</v>
      </c>
      <c r="D228" s="8">
        <v>807</v>
      </c>
      <c r="E228" s="8">
        <v>0</v>
      </c>
      <c r="F228" s="8">
        <f t="shared" si="6"/>
        <v>807</v>
      </c>
      <c r="G228" s="8">
        <v>106</v>
      </c>
      <c r="H228" s="8">
        <f t="shared" si="7"/>
        <v>1223.1499999999999</v>
      </c>
      <c r="I228" s="149" t="s">
        <v>58</v>
      </c>
      <c r="J228" s="149"/>
    </row>
    <row r="229" spans="1:12" ht="31" x14ac:dyDescent="0.35">
      <c r="A229" s="8">
        <v>29</v>
      </c>
      <c r="B229" s="8">
        <v>7</v>
      </c>
      <c r="C229" s="8" t="s">
        <v>141</v>
      </c>
      <c r="D229" s="8">
        <v>807</v>
      </c>
      <c r="E229" s="8">
        <v>0</v>
      </c>
      <c r="F229" s="8">
        <f t="shared" si="6"/>
        <v>807</v>
      </c>
      <c r="G229" s="8">
        <v>106</v>
      </c>
      <c r="H229" s="8">
        <f t="shared" si="7"/>
        <v>1223.1499999999999</v>
      </c>
      <c r="I229" s="149" t="s">
        <v>58</v>
      </c>
      <c r="J229" s="149"/>
    </row>
    <row r="230" spans="1:12" ht="31" x14ac:dyDescent="0.35">
      <c r="A230" s="8">
        <v>30</v>
      </c>
      <c r="B230" s="8">
        <v>8</v>
      </c>
      <c r="C230" s="8" t="s">
        <v>141</v>
      </c>
      <c r="D230" s="8">
        <v>807</v>
      </c>
      <c r="E230" s="8">
        <v>0</v>
      </c>
      <c r="F230" s="8">
        <f>E230+D230</f>
        <v>807</v>
      </c>
      <c r="G230" s="8">
        <v>106</v>
      </c>
      <c r="H230" s="8">
        <f>F230*1.45+G230/2</f>
        <v>1223.1499999999999</v>
      </c>
      <c r="I230" s="149" t="s">
        <v>58</v>
      </c>
      <c r="J230" s="149"/>
    </row>
    <row r="231" spans="1:12" x14ac:dyDescent="0.35">
      <c r="A231" s="157" t="s">
        <v>245</v>
      </c>
      <c r="B231" s="158"/>
      <c r="C231" s="158"/>
      <c r="D231" s="158"/>
      <c r="E231" s="158"/>
      <c r="F231" s="158"/>
      <c r="G231" s="158"/>
      <c r="H231" s="158"/>
      <c r="I231" s="158"/>
      <c r="J231" s="159"/>
    </row>
    <row r="232" spans="1:12" x14ac:dyDescent="0.35">
      <c r="A232" s="125" t="s">
        <v>255</v>
      </c>
      <c r="B232" s="125"/>
      <c r="C232" s="125"/>
      <c r="D232" s="125"/>
      <c r="E232" s="125"/>
      <c r="F232" s="125" t="s">
        <v>258</v>
      </c>
      <c r="G232" s="125"/>
      <c r="H232" s="125"/>
      <c r="I232" s="125"/>
      <c r="J232" s="125"/>
    </row>
    <row r="233" spans="1:12" x14ac:dyDescent="0.35">
      <c r="A233" s="125" t="s">
        <v>256</v>
      </c>
      <c r="B233" s="125"/>
      <c r="C233" s="125"/>
      <c r="D233" s="125"/>
      <c r="E233" s="125"/>
      <c r="F233" s="125" t="s">
        <v>261</v>
      </c>
      <c r="G233" s="125"/>
      <c r="H233" s="125"/>
      <c r="I233" s="125"/>
      <c r="J233" s="125"/>
    </row>
    <row r="234" spans="1:12" ht="30" customHeight="1" x14ac:dyDescent="0.35">
      <c r="A234" s="125" t="s">
        <v>259</v>
      </c>
      <c r="B234" s="125"/>
      <c r="C234" s="125"/>
      <c r="D234" s="125"/>
      <c r="E234" s="125"/>
      <c r="F234" s="157" t="s">
        <v>263</v>
      </c>
      <c r="G234" s="158"/>
      <c r="H234" s="158"/>
      <c r="I234" s="158"/>
      <c r="J234" s="159"/>
    </row>
    <row r="235" spans="1:12" ht="30.75" customHeight="1" x14ac:dyDescent="0.35">
      <c r="A235" s="125" t="s">
        <v>251</v>
      </c>
      <c r="B235" s="125"/>
      <c r="C235" s="125"/>
      <c r="D235" s="125"/>
      <c r="E235" s="125"/>
      <c r="F235" s="125" t="s">
        <v>264</v>
      </c>
      <c r="G235" s="125"/>
      <c r="H235" s="125"/>
      <c r="I235" s="125"/>
      <c r="J235" s="125"/>
    </row>
    <row r="236" spans="1:12" ht="30" customHeight="1" x14ac:dyDescent="0.35">
      <c r="A236" s="125" t="s">
        <v>260</v>
      </c>
      <c r="B236" s="125"/>
      <c r="C236" s="125"/>
      <c r="D236" s="125"/>
      <c r="E236" s="125"/>
      <c r="F236" s="125" t="s">
        <v>264</v>
      </c>
      <c r="G236" s="125"/>
      <c r="H236" s="125"/>
      <c r="I236" s="125"/>
      <c r="J236" s="125"/>
    </row>
    <row r="237" spans="1:12" ht="31.5" customHeight="1" x14ac:dyDescent="0.35">
      <c r="A237" s="125" t="s">
        <v>262</v>
      </c>
      <c r="B237" s="125"/>
      <c r="C237" s="125"/>
      <c r="D237" s="125"/>
      <c r="E237" s="125"/>
      <c r="F237" s="125" t="s">
        <v>265</v>
      </c>
      <c r="G237" s="125"/>
      <c r="H237" s="125"/>
      <c r="I237" s="125"/>
      <c r="J237" s="125"/>
    </row>
    <row r="238" spans="1:12" ht="30" customHeight="1" x14ac:dyDescent="0.35">
      <c r="A238" s="125" t="s">
        <v>250</v>
      </c>
      <c r="B238" s="125"/>
      <c r="C238" s="125"/>
      <c r="D238" s="125"/>
      <c r="E238" s="125"/>
      <c r="F238" s="125" t="s">
        <v>249</v>
      </c>
      <c r="G238" s="125"/>
      <c r="H238" s="125"/>
      <c r="I238" s="125"/>
      <c r="J238" s="125"/>
    </row>
    <row r="239" spans="1:12" ht="169.5" customHeight="1" x14ac:dyDescent="0.35">
      <c r="A239" s="161" t="s">
        <v>269</v>
      </c>
      <c r="B239" s="161"/>
      <c r="C239" s="161"/>
      <c r="D239" s="161"/>
      <c r="E239" s="161"/>
      <c r="F239" s="161"/>
      <c r="G239" s="161"/>
      <c r="H239" s="161"/>
      <c r="I239" s="161"/>
      <c r="J239" s="161"/>
      <c r="L239" s="44">
        <v>45015</v>
      </c>
    </row>
    <row r="240" spans="1:12" ht="87.75" customHeight="1" x14ac:dyDescent="0.35">
      <c r="A240" s="125" t="s">
        <v>181</v>
      </c>
      <c r="B240" s="125"/>
      <c r="C240" s="125" t="s">
        <v>182</v>
      </c>
      <c r="D240" s="125"/>
      <c r="E240" s="125"/>
      <c r="F240" s="125"/>
      <c r="G240" s="161" t="s">
        <v>180</v>
      </c>
      <c r="H240" s="161"/>
      <c r="I240" s="161"/>
      <c r="J240" s="161"/>
    </row>
    <row r="241" spans="1:12" ht="15" customHeight="1" x14ac:dyDescent="0.35">
      <c r="A241" s="146" t="s">
        <v>28</v>
      </c>
      <c r="B241" s="147"/>
      <c r="C241" s="147"/>
      <c r="D241" s="147"/>
      <c r="E241" s="147"/>
      <c r="F241" s="147"/>
      <c r="G241" s="147"/>
      <c r="H241" s="147"/>
      <c r="I241" s="147"/>
      <c r="J241" s="148"/>
    </row>
    <row r="242" spans="1:12" x14ac:dyDescent="0.35">
      <c r="A242" s="93" t="s">
        <v>37</v>
      </c>
      <c r="B242" s="94"/>
      <c r="C242" s="94"/>
      <c r="D242" s="94"/>
      <c r="E242" s="94"/>
      <c r="F242" s="94"/>
      <c r="G242" s="94"/>
      <c r="H242" s="94"/>
      <c r="I242" s="94"/>
      <c r="J242" s="95"/>
    </row>
    <row r="243" spans="1:12" x14ac:dyDescent="0.35">
      <c r="A243" s="145" t="s">
        <v>30</v>
      </c>
      <c r="B243" s="114"/>
      <c r="C243" s="114"/>
      <c r="D243" s="114"/>
      <c r="E243" s="114"/>
      <c r="F243" s="114"/>
      <c r="G243" s="114"/>
      <c r="H243" s="114"/>
      <c r="I243" s="114"/>
      <c r="J243" s="115"/>
    </row>
    <row r="244" spans="1:12" x14ac:dyDescent="0.35">
      <c r="A244" s="96" t="s">
        <v>42</v>
      </c>
      <c r="B244" s="97"/>
      <c r="C244" s="97"/>
      <c r="D244" s="97"/>
      <c r="E244" s="97"/>
      <c r="F244" s="97"/>
      <c r="G244" s="97"/>
      <c r="H244" s="97"/>
      <c r="I244" s="97"/>
      <c r="J244" s="98"/>
    </row>
    <row r="245" spans="1:12" x14ac:dyDescent="0.35">
      <c r="A245" s="143" t="s">
        <v>68</v>
      </c>
      <c r="B245" s="100"/>
      <c r="C245" s="100"/>
      <c r="D245" s="100"/>
      <c r="E245" s="100"/>
      <c r="F245" s="100"/>
      <c r="G245" s="100"/>
      <c r="H245" s="100"/>
      <c r="I245" s="100"/>
      <c r="J245" s="101"/>
    </row>
    <row r="246" spans="1:12" x14ac:dyDescent="0.35">
      <c r="A246" s="96" t="s">
        <v>43</v>
      </c>
      <c r="B246" s="97"/>
      <c r="C246" s="97"/>
      <c r="D246" s="97"/>
      <c r="E246" s="97"/>
      <c r="F246" s="97"/>
      <c r="G246" s="97"/>
      <c r="H246" s="97"/>
      <c r="I246" s="97"/>
      <c r="J246" s="98"/>
    </row>
    <row r="247" spans="1:12" ht="15" hidden="1" customHeight="1" x14ac:dyDescent="0.35">
      <c r="A247" s="96" t="s">
        <v>44</v>
      </c>
      <c r="B247" s="97"/>
      <c r="C247" s="97"/>
      <c r="D247" s="97"/>
      <c r="E247" s="97"/>
      <c r="F247" s="97"/>
      <c r="G247" s="97"/>
      <c r="H247" s="97"/>
      <c r="I247" s="97"/>
      <c r="J247" s="98"/>
      <c r="L247" t="s">
        <v>268</v>
      </c>
    </row>
    <row r="248" spans="1:12" ht="33" hidden="1" customHeight="1" x14ac:dyDescent="0.35">
      <c r="A248" s="80" t="s">
        <v>45</v>
      </c>
      <c r="B248" s="99"/>
      <c r="C248" s="99"/>
      <c r="D248" s="99"/>
      <c r="E248" s="99"/>
      <c r="F248" s="99"/>
      <c r="G248" s="99"/>
      <c r="H248" s="99"/>
      <c r="I248" s="99"/>
      <c r="J248" s="81"/>
    </row>
    <row r="249" spans="1:12" x14ac:dyDescent="0.35">
      <c r="A249" s="140" t="s">
        <v>29</v>
      </c>
      <c r="B249" s="140"/>
      <c r="C249" s="140"/>
      <c r="D249" s="140"/>
      <c r="E249" s="140"/>
      <c r="F249" s="140"/>
      <c r="G249" s="140"/>
      <c r="H249" s="140"/>
      <c r="I249" s="140"/>
      <c r="J249" s="140"/>
      <c r="L249" t="s">
        <v>266</v>
      </c>
    </row>
    <row r="250" spans="1:12" ht="16.5" customHeight="1" x14ac:dyDescent="0.35">
      <c r="A250" s="140"/>
      <c r="B250" s="140"/>
      <c r="C250" s="140"/>
      <c r="D250" s="140"/>
      <c r="E250" s="140"/>
      <c r="F250" s="140"/>
      <c r="G250" s="140"/>
      <c r="H250" s="140"/>
      <c r="I250" s="140"/>
      <c r="J250" s="140"/>
      <c r="L250" t="s">
        <v>267</v>
      </c>
    </row>
    <row r="251" spans="1:12" x14ac:dyDescent="0.35">
      <c r="A251" s="140"/>
      <c r="B251" s="140"/>
      <c r="C251" s="140"/>
      <c r="D251" s="140"/>
      <c r="E251" s="140"/>
      <c r="F251" s="140"/>
      <c r="G251" s="140"/>
      <c r="H251" s="140"/>
      <c r="I251" s="140"/>
      <c r="J251" s="140"/>
      <c r="L251" t="s">
        <v>268</v>
      </c>
    </row>
    <row r="252" spans="1:12" x14ac:dyDescent="0.35">
      <c r="A252" s="140"/>
      <c r="B252" s="140"/>
      <c r="C252" s="140"/>
      <c r="D252" s="140"/>
      <c r="E252" s="140"/>
      <c r="F252" s="140"/>
      <c r="G252" s="140"/>
      <c r="H252" s="140"/>
      <c r="I252" s="140"/>
      <c r="J252" s="140"/>
    </row>
    <row r="253" spans="1:12" x14ac:dyDescent="0.35">
      <c r="A253" s="14" t="s">
        <v>186</v>
      </c>
    </row>
    <row r="300" spans="1:1" x14ac:dyDescent="0.35">
      <c r="A300" s="14" t="s">
        <v>179</v>
      </c>
    </row>
  </sheetData>
  <mergeCells count="491">
    <mergeCell ref="A238:E238"/>
    <mergeCell ref="F238:J238"/>
    <mergeCell ref="A234:E234"/>
    <mergeCell ref="F234:J234"/>
    <mergeCell ref="I201:J201"/>
    <mergeCell ref="I204:J204"/>
    <mergeCell ref="G240:J240"/>
    <mergeCell ref="C240:F240"/>
    <mergeCell ref="A213:J213"/>
    <mergeCell ref="A212:J212"/>
    <mergeCell ref="A237:E237"/>
    <mergeCell ref="F232:J232"/>
    <mergeCell ref="I206:J206"/>
    <mergeCell ref="I207:J207"/>
    <mergeCell ref="I208:J208"/>
    <mergeCell ref="A240:B240"/>
    <mergeCell ref="A239:J239"/>
    <mergeCell ref="I227:J227"/>
    <mergeCell ref="I228:J228"/>
    <mergeCell ref="I217:J217"/>
    <mergeCell ref="I223:J223"/>
    <mergeCell ref="I224:J224"/>
    <mergeCell ref="I219:J219"/>
    <mergeCell ref="A222:J222"/>
    <mergeCell ref="F237:J237"/>
    <mergeCell ref="I220:J220"/>
    <mergeCell ref="I214:J214"/>
    <mergeCell ref="I200:J200"/>
    <mergeCell ref="I215:J215"/>
    <mergeCell ref="A197:J197"/>
    <mergeCell ref="G190:J190"/>
    <mergeCell ref="A27:B27"/>
    <mergeCell ref="A33:J33"/>
    <mergeCell ref="I27:J27"/>
    <mergeCell ref="E28:F28"/>
    <mergeCell ref="G28:H28"/>
    <mergeCell ref="F36:J36"/>
    <mergeCell ref="C27:D27"/>
    <mergeCell ref="C50:E50"/>
    <mergeCell ref="A50:B50"/>
    <mergeCell ref="A232:E232"/>
    <mergeCell ref="A86:B86"/>
    <mergeCell ref="A235:E235"/>
    <mergeCell ref="F235:J235"/>
    <mergeCell ref="I226:J226"/>
    <mergeCell ref="I202:J202"/>
    <mergeCell ref="I203:J203"/>
    <mergeCell ref="A191:F191"/>
    <mergeCell ref="G191:J191"/>
    <mergeCell ref="A196:J196"/>
    <mergeCell ref="I199:J199"/>
    <mergeCell ref="A231:J231"/>
    <mergeCell ref="F233:J233"/>
    <mergeCell ref="A233:E233"/>
    <mergeCell ref="A188:F188"/>
    <mergeCell ref="I211:J211"/>
    <mergeCell ref="I221:J221"/>
    <mergeCell ref="I230:J230"/>
    <mergeCell ref="I225:J225"/>
    <mergeCell ref="I218:J218"/>
    <mergeCell ref="I205:J205"/>
    <mergeCell ref="A189:F189"/>
    <mergeCell ref="G189:J189"/>
    <mergeCell ref="A190:F190"/>
    <mergeCell ref="I198:J198"/>
    <mergeCell ref="A1:J1"/>
    <mergeCell ref="A52:E52"/>
    <mergeCell ref="F52:J52"/>
    <mergeCell ref="A46:E46"/>
    <mergeCell ref="F46:H46"/>
    <mergeCell ref="I46:J46"/>
    <mergeCell ref="I12:J12"/>
    <mergeCell ref="F50:J50"/>
    <mergeCell ref="F49:H49"/>
    <mergeCell ref="A49:C49"/>
    <mergeCell ref="F38:J38"/>
    <mergeCell ref="A41:E41"/>
    <mergeCell ref="A39:E39"/>
    <mergeCell ref="A28:B28"/>
    <mergeCell ref="C28:D28"/>
    <mergeCell ref="A31:B31"/>
    <mergeCell ref="C12:G12"/>
    <mergeCell ref="A48:J48"/>
    <mergeCell ref="A26:B26"/>
    <mergeCell ref="I28:J28"/>
    <mergeCell ref="A29:J29"/>
    <mergeCell ref="A38:E38"/>
    <mergeCell ref="A37:E37"/>
    <mergeCell ref="F37:J37"/>
    <mergeCell ref="A8:E8"/>
    <mergeCell ref="A249:J252"/>
    <mergeCell ref="A192:F192"/>
    <mergeCell ref="G192:J192"/>
    <mergeCell ref="A193:J193"/>
    <mergeCell ref="A194:J194"/>
    <mergeCell ref="A245:J245"/>
    <mergeCell ref="A246:J246"/>
    <mergeCell ref="A247:J247"/>
    <mergeCell ref="A248:J248"/>
    <mergeCell ref="I195:J195"/>
    <mergeCell ref="A242:J242"/>
    <mergeCell ref="A243:J243"/>
    <mergeCell ref="A244:J244"/>
    <mergeCell ref="A241:J241"/>
    <mergeCell ref="I209:J209"/>
    <mergeCell ref="I210:J210"/>
    <mergeCell ref="I216:J216"/>
    <mergeCell ref="F86:G95"/>
    <mergeCell ref="H86:J95"/>
    <mergeCell ref="A87:B87"/>
    <mergeCell ref="D87:E87"/>
    <mergeCell ref="I229:J229"/>
    <mergeCell ref="F236:J236"/>
    <mergeCell ref="A30:J30"/>
    <mergeCell ref="F39:J39"/>
    <mergeCell ref="A40:E40"/>
    <mergeCell ref="C43:F43"/>
    <mergeCell ref="A47:C47"/>
    <mergeCell ref="A12:B12"/>
    <mergeCell ref="I49:J49"/>
    <mergeCell ref="A42:J42"/>
    <mergeCell ref="C31:J31"/>
    <mergeCell ref="A32:B32"/>
    <mergeCell ref="C32:J32"/>
    <mergeCell ref="D47:E47"/>
    <mergeCell ref="C44:F44"/>
    <mergeCell ref="C45:F45"/>
    <mergeCell ref="H43:J43"/>
    <mergeCell ref="A43:B43"/>
    <mergeCell ref="F41:J41"/>
    <mergeCell ref="F40:J40"/>
    <mergeCell ref="H16:J16"/>
    <mergeCell ref="F17:G17"/>
    <mergeCell ref="A18:E19"/>
    <mergeCell ref="F18:J19"/>
    <mergeCell ref="C13:J13"/>
    <mergeCell ref="F22:J22"/>
    <mergeCell ref="A236:E236"/>
    <mergeCell ref="A93:B93"/>
    <mergeCell ref="D93:E93"/>
    <mergeCell ref="A94:B94"/>
    <mergeCell ref="D94:E94"/>
    <mergeCell ref="D57:E57"/>
    <mergeCell ref="A95:B95"/>
    <mergeCell ref="D95:E95"/>
    <mergeCell ref="A68:B68"/>
    <mergeCell ref="C68:J68"/>
    <mergeCell ref="E69:F69"/>
    <mergeCell ref="I69:J69"/>
    <mergeCell ref="A70:B70"/>
    <mergeCell ref="C70:J70"/>
    <mergeCell ref="A73:B73"/>
    <mergeCell ref="D73:E73"/>
    <mergeCell ref="A74:B74"/>
    <mergeCell ref="A71:B71"/>
    <mergeCell ref="D71:E71"/>
    <mergeCell ref="D74:E74"/>
    <mergeCell ref="A75:B75"/>
    <mergeCell ref="D75:E75"/>
    <mergeCell ref="D64:E64"/>
    <mergeCell ref="A65:B65"/>
    <mergeCell ref="F57:G57"/>
    <mergeCell ref="D67:E67"/>
    <mergeCell ref="A66:B66"/>
    <mergeCell ref="F71:G71"/>
    <mergeCell ref="H71:J71"/>
    <mergeCell ref="A72:B72"/>
    <mergeCell ref="D72:E72"/>
    <mergeCell ref="F72:G81"/>
    <mergeCell ref="H72:J81"/>
    <mergeCell ref="H57:J57"/>
    <mergeCell ref="D61:E61"/>
    <mergeCell ref="A62:B62"/>
    <mergeCell ref="D62:E62"/>
    <mergeCell ref="A63:B63"/>
    <mergeCell ref="D63:E63"/>
    <mergeCell ref="A58:B58"/>
    <mergeCell ref="D58:E58"/>
    <mergeCell ref="F58:G67"/>
    <mergeCell ref="H58:J67"/>
    <mergeCell ref="A76:B76"/>
    <mergeCell ref="D76:E76"/>
    <mergeCell ref="D65:E65"/>
    <mergeCell ref="A67:B67"/>
    <mergeCell ref="A57:B57"/>
    <mergeCell ref="A24:E24"/>
    <mergeCell ref="A25:E25"/>
    <mergeCell ref="F24:J24"/>
    <mergeCell ref="H17:J17"/>
    <mergeCell ref="A23:E23"/>
    <mergeCell ref="A17:B17"/>
    <mergeCell ref="A13:B13"/>
    <mergeCell ref="A14:B14"/>
    <mergeCell ref="C14:E14"/>
    <mergeCell ref="A15:B15"/>
    <mergeCell ref="C15:E15"/>
    <mergeCell ref="A16:B16"/>
    <mergeCell ref="C16:E16"/>
    <mergeCell ref="F14:G14"/>
    <mergeCell ref="F15:G15"/>
    <mergeCell ref="H15:J15"/>
    <mergeCell ref="F16:G16"/>
    <mergeCell ref="A11:E11"/>
    <mergeCell ref="F11:J11"/>
    <mergeCell ref="A22:E22"/>
    <mergeCell ref="A7:E7"/>
    <mergeCell ref="F7:J7"/>
    <mergeCell ref="A36:E36"/>
    <mergeCell ref="H14:J14"/>
    <mergeCell ref="A10:E10"/>
    <mergeCell ref="C17:E17"/>
    <mergeCell ref="F23:J23"/>
    <mergeCell ref="A34:J35"/>
    <mergeCell ref="I26:J26"/>
    <mergeCell ref="A9:E9"/>
    <mergeCell ref="F9:J9"/>
    <mergeCell ref="C26:D26"/>
    <mergeCell ref="E26:F26"/>
    <mergeCell ref="G26:H26"/>
    <mergeCell ref="E27:F27"/>
    <mergeCell ref="G27:H27"/>
    <mergeCell ref="F25:J25"/>
    <mergeCell ref="A20:E21"/>
    <mergeCell ref="F20:J21"/>
    <mergeCell ref="F8:J8"/>
    <mergeCell ref="F10:J10"/>
    <mergeCell ref="A2:J2"/>
    <mergeCell ref="A3:E3"/>
    <mergeCell ref="F3:J3"/>
    <mergeCell ref="A4:E4"/>
    <mergeCell ref="F4:J4"/>
    <mergeCell ref="A6:E6"/>
    <mergeCell ref="F6:J6"/>
    <mergeCell ref="A5:E5"/>
    <mergeCell ref="F5:J5"/>
    <mergeCell ref="A51:B51"/>
    <mergeCell ref="A53:J53"/>
    <mergeCell ref="D66:E66"/>
    <mergeCell ref="C56:J56"/>
    <mergeCell ref="F47:G47"/>
    <mergeCell ref="A45:B45"/>
    <mergeCell ref="A44:B44"/>
    <mergeCell ref="G51:J51"/>
    <mergeCell ref="C51:F51"/>
    <mergeCell ref="H45:J45"/>
    <mergeCell ref="D49:E49"/>
    <mergeCell ref="H47:J47"/>
    <mergeCell ref="H44:J44"/>
    <mergeCell ref="A54:B54"/>
    <mergeCell ref="C54:J54"/>
    <mergeCell ref="E55:F55"/>
    <mergeCell ref="I55:J55"/>
    <mergeCell ref="A56:B56"/>
    <mergeCell ref="A59:B59"/>
    <mergeCell ref="D59:E59"/>
    <mergeCell ref="A60:B60"/>
    <mergeCell ref="D60:E60"/>
    <mergeCell ref="A61:B61"/>
    <mergeCell ref="A64:B64"/>
    <mergeCell ref="A77:B77"/>
    <mergeCell ref="D77:E77"/>
    <mergeCell ref="A78:B78"/>
    <mergeCell ref="D78:E78"/>
    <mergeCell ref="A79:B79"/>
    <mergeCell ref="A81:B81"/>
    <mergeCell ref="D79:E79"/>
    <mergeCell ref="A80:B80"/>
    <mergeCell ref="A91:B91"/>
    <mergeCell ref="D91:E91"/>
    <mergeCell ref="C82:J82"/>
    <mergeCell ref="E83:F83"/>
    <mergeCell ref="I83:J83"/>
    <mergeCell ref="A82:B82"/>
    <mergeCell ref="D80:E80"/>
    <mergeCell ref="A92:B92"/>
    <mergeCell ref="D92:E92"/>
    <mergeCell ref="D81:E81"/>
    <mergeCell ref="A84:B84"/>
    <mergeCell ref="D86:E86"/>
    <mergeCell ref="A88:B88"/>
    <mergeCell ref="D88:E88"/>
    <mergeCell ref="A89:B89"/>
    <mergeCell ref="D89:E89"/>
    <mergeCell ref="A90:B90"/>
    <mergeCell ref="D90:E90"/>
    <mergeCell ref="C84:J84"/>
    <mergeCell ref="A85:B85"/>
    <mergeCell ref="D85:E85"/>
    <mergeCell ref="F85:G85"/>
    <mergeCell ref="H85:J85"/>
    <mergeCell ref="A109:B109"/>
    <mergeCell ref="D109:E109"/>
    <mergeCell ref="A96:B96"/>
    <mergeCell ref="C96:J96"/>
    <mergeCell ref="E97:F97"/>
    <mergeCell ref="I97:J97"/>
    <mergeCell ref="A98:B98"/>
    <mergeCell ref="C98:J98"/>
    <mergeCell ref="A99:B99"/>
    <mergeCell ref="D99:E99"/>
    <mergeCell ref="F99:G99"/>
    <mergeCell ref="H99:J99"/>
    <mergeCell ref="D104:E104"/>
    <mergeCell ref="A105:B105"/>
    <mergeCell ref="D105:E105"/>
    <mergeCell ref="A106:B106"/>
    <mergeCell ref="D106:E106"/>
    <mergeCell ref="A107:B107"/>
    <mergeCell ref="D107:E107"/>
    <mergeCell ref="A108:B108"/>
    <mergeCell ref="D108:E108"/>
    <mergeCell ref="D102:E102"/>
    <mergeCell ref="A103:B103"/>
    <mergeCell ref="D103:E103"/>
    <mergeCell ref="A124:B124"/>
    <mergeCell ref="C124:J124"/>
    <mergeCell ref="E125:F125"/>
    <mergeCell ref="I125:J125"/>
    <mergeCell ref="A126:B126"/>
    <mergeCell ref="C126:J126"/>
    <mergeCell ref="A127:B127"/>
    <mergeCell ref="D127:E127"/>
    <mergeCell ref="F127:G127"/>
    <mergeCell ref="H127:J127"/>
    <mergeCell ref="A128:B128"/>
    <mergeCell ref="D128:E128"/>
    <mergeCell ref="F128:G137"/>
    <mergeCell ref="H128:J137"/>
    <mergeCell ref="A129:B129"/>
    <mergeCell ref="D129:E129"/>
    <mergeCell ref="A130:B130"/>
    <mergeCell ref="D130:E130"/>
    <mergeCell ref="A131:B131"/>
    <mergeCell ref="D131:E131"/>
    <mergeCell ref="A132:B132"/>
    <mergeCell ref="D132:E132"/>
    <mergeCell ref="A133:B133"/>
    <mergeCell ref="D133:E133"/>
    <mergeCell ref="A134:B134"/>
    <mergeCell ref="D134:E134"/>
    <mergeCell ref="A135:B135"/>
    <mergeCell ref="D135:E135"/>
    <mergeCell ref="A136:B136"/>
    <mergeCell ref="D136:E136"/>
    <mergeCell ref="A137:B137"/>
    <mergeCell ref="D137:E137"/>
    <mergeCell ref="A138:B138"/>
    <mergeCell ref="C138:J138"/>
    <mergeCell ref="E139:F139"/>
    <mergeCell ref="I139:J139"/>
    <mergeCell ref="A140:B140"/>
    <mergeCell ref="C140:J140"/>
    <mergeCell ref="A141:B141"/>
    <mergeCell ref="D141:E141"/>
    <mergeCell ref="F141:G141"/>
    <mergeCell ref="H141:J141"/>
    <mergeCell ref="H142:J151"/>
    <mergeCell ref="A143:B143"/>
    <mergeCell ref="D143:E143"/>
    <mergeCell ref="A144:B144"/>
    <mergeCell ref="D144:E144"/>
    <mergeCell ref="A145:B145"/>
    <mergeCell ref="D145:E145"/>
    <mergeCell ref="A146:B146"/>
    <mergeCell ref="D146:E146"/>
    <mergeCell ref="A147:B147"/>
    <mergeCell ref="D147:E147"/>
    <mergeCell ref="A148:B148"/>
    <mergeCell ref="D148:E148"/>
    <mergeCell ref="A149:B149"/>
    <mergeCell ref="D149:E149"/>
    <mergeCell ref="A150:B150"/>
    <mergeCell ref="D150:E150"/>
    <mergeCell ref="A151:B151"/>
    <mergeCell ref="D151:E151"/>
    <mergeCell ref="A161:B161"/>
    <mergeCell ref="D161:E161"/>
    <mergeCell ref="A156:B156"/>
    <mergeCell ref="D156:E156"/>
    <mergeCell ref="F156:G165"/>
    <mergeCell ref="A160:B160"/>
    <mergeCell ref="D160:E160"/>
    <mergeCell ref="A142:B142"/>
    <mergeCell ref="D142:E142"/>
    <mergeCell ref="F142:G151"/>
    <mergeCell ref="D162:E162"/>
    <mergeCell ref="D123:E123"/>
    <mergeCell ref="H156:J165"/>
    <mergeCell ref="A163:B163"/>
    <mergeCell ref="D163:E163"/>
    <mergeCell ref="A164:B164"/>
    <mergeCell ref="D164:E164"/>
    <mergeCell ref="A165:B165"/>
    <mergeCell ref="D165:E165"/>
    <mergeCell ref="A152:B152"/>
    <mergeCell ref="C152:J152"/>
    <mergeCell ref="E153:F153"/>
    <mergeCell ref="I153:J153"/>
    <mergeCell ref="A154:B154"/>
    <mergeCell ref="C154:J154"/>
    <mergeCell ref="A155:B155"/>
    <mergeCell ref="D155:E155"/>
    <mergeCell ref="F155:G155"/>
    <mergeCell ref="H155:J155"/>
    <mergeCell ref="A157:B157"/>
    <mergeCell ref="D157:E157"/>
    <mergeCell ref="A158:B158"/>
    <mergeCell ref="D158:E158"/>
    <mergeCell ref="A159:B159"/>
    <mergeCell ref="D159:E159"/>
    <mergeCell ref="A171:B171"/>
    <mergeCell ref="D172:E172"/>
    <mergeCell ref="A173:B173"/>
    <mergeCell ref="D171:E171"/>
    <mergeCell ref="A172:B172"/>
    <mergeCell ref="A175:B175"/>
    <mergeCell ref="D175:E175"/>
    <mergeCell ref="A176:B176"/>
    <mergeCell ref="A115:B115"/>
    <mergeCell ref="D115:E115"/>
    <mergeCell ref="A116:B116"/>
    <mergeCell ref="D116:E116"/>
    <mergeCell ref="A117:B117"/>
    <mergeCell ref="D117:E117"/>
    <mergeCell ref="A118:B118"/>
    <mergeCell ref="D118:E118"/>
    <mergeCell ref="A119:B119"/>
    <mergeCell ref="D119:E119"/>
    <mergeCell ref="A120:B120"/>
    <mergeCell ref="D120:E120"/>
    <mergeCell ref="A121:B121"/>
    <mergeCell ref="D121:E121"/>
    <mergeCell ref="A122:B122"/>
    <mergeCell ref="A162:B162"/>
    <mergeCell ref="A112:B112"/>
    <mergeCell ref="C112:J112"/>
    <mergeCell ref="A113:B113"/>
    <mergeCell ref="D113:E113"/>
    <mergeCell ref="F113:G113"/>
    <mergeCell ref="H113:J113"/>
    <mergeCell ref="F114:G123"/>
    <mergeCell ref="H114:J123"/>
    <mergeCell ref="A179:B179"/>
    <mergeCell ref="D179:E179"/>
    <mergeCell ref="A166:B166"/>
    <mergeCell ref="C166:J166"/>
    <mergeCell ref="E167:F167"/>
    <mergeCell ref="I167:J167"/>
    <mergeCell ref="A168:B168"/>
    <mergeCell ref="C168:J168"/>
    <mergeCell ref="A169:B169"/>
    <mergeCell ref="D169:E169"/>
    <mergeCell ref="F169:G169"/>
    <mergeCell ref="H169:J169"/>
    <mergeCell ref="A170:B170"/>
    <mergeCell ref="D170:E170"/>
    <mergeCell ref="F170:G179"/>
    <mergeCell ref="H170:J179"/>
    <mergeCell ref="G186:J186"/>
    <mergeCell ref="A180:J180"/>
    <mergeCell ref="A181:J181"/>
    <mergeCell ref="A182:J184"/>
    <mergeCell ref="A185:J185"/>
    <mergeCell ref="G188:J188"/>
    <mergeCell ref="G187:J187"/>
    <mergeCell ref="A187:F187"/>
    <mergeCell ref="A100:B100"/>
    <mergeCell ref="D100:E100"/>
    <mergeCell ref="F100:G109"/>
    <mergeCell ref="H100:J109"/>
    <mergeCell ref="A101:B101"/>
    <mergeCell ref="D101:E101"/>
    <mergeCell ref="A102:B102"/>
    <mergeCell ref="D122:E122"/>
    <mergeCell ref="A123:B123"/>
    <mergeCell ref="A104:B104"/>
    <mergeCell ref="A114:B114"/>
    <mergeCell ref="D114:E114"/>
    <mergeCell ref="A110:B110"/>
    <mergeCell ref="C110:J110"/>
    <mergeCell ref="E111:F111"/>
    <mergeCell ref="I111:J111"/>
    <mergeCell ref="D176:E176"/>
    <mergeCell ref="A177:B177"/>
    <mergeCell ref="D177:E177"/>
    <mergeCell ref="A178:B178"/>
    <mergeCell ref="D178:E178"/>
    <mergeCell ref="D173:E173"/>
    <mergeCell ref="A174:B174"/>
    <mergeCell ref="D174:E174"/>
    <mergeCell ref="A186:F186"/>
  </mergeCells>
  <phoneticPr fontId="0" type="noConversion"/>
  <hyperlinks>
    <hyperlink ref="C32" r:id="rId1"/>
  </hyperlinks>
  <pageMargins left="0.35433070866141736" right="0.35433070866141736" top="0.78740157480314965" bottom="0.78740157480314965" header="0.19685039370078741" footer="0.19685039370078741"/>
  <pageSetup paperSize="9" fitToHeight="0" orientation="portrait" r:id="rId2"/>
  <headerFooter>
    <oddHeader>&amp;C&amp;"Times New Roman,Bold"&amp;20&amp;G</oddHeader>
    <oddFooter>&amp;L&amp;"Times New Roman,Bold"Ref No: &amp;F&amp;C&amp;G&amp;R&amp;P</oddFooter>
  </headerFooter>
  <rowBreaks count="3" manualBreakCount="3">
    <brk id="67" max="16383" man="1"/>
    <brk id="252" max="16383" man="1"/>
    <brk id="298" max="16383" man="1"/>
  </rowBreaks>
  <drawing r:id="rId3"/>
  <legacyDrawingHF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N35"/>
  <sheetViews>
    <sheetView workbookViewId="0">
      <selection activeCell="H7" sqref="H7:H8"/>
    </sheetView>
  </sheetViews>
  <sheetFormatPr defaultRowHeight="14.5" x14ac:dyDescent="0.35"/>
  <sheetData>
    <row r="3" spans="3:14" x14ac:dyDescent="0.35">
      <c r="D3" s="6" t="s">
        <v>114</v>
      </c>
      <c r="E3" s="166"/>
      <c r="F3" s="166"/>
    </row>
    <row r="4" spans="3:14" x14ac:dyDescent="0.35">
      <c r="F4" s="5"/>
      <c r="G4" s="5"/>
      <c r="H4" s="5"/>
      <c r="I4" s="5"/>
      <c r="J4" s="5"/>
      <c r="K4" s="5"/>
    </row>
    <row r="5" spans="3:14" x14ac:dyDescent="0.35">
      <c r="C5" s="6" t="s">
        <v>115</v>
      </c>
      <c r="D5" s="4" t="s">
        <v>95</v>
      </c>
      <c r="E5" s="167" t="s">
        <v>96</v>
      </c>
      <c r="F5" s="167"/>
      <c r="G5" s="167"/>
      <c r="H5" s="7"/>
      <c r="I5" s="167" t="s">
        <v>97</v>
      </c>
      <c r="J5" s="167"/>
      <c r="K5" s="167"/>
      <c r="L5" s="167" t="s">
        <v>98</v>
      </c>
      <c r="M5" s="167"/>
      <c r="N5" s="167"/>
    </row>
    <row r="6" spans="3:14" x14ac:dyDescent="0.35">
      <c r="C6" s="6">
        <v>1</v>
      </c>
      <c r="D6" s="4"/>
      <c r="E6" s="4" t="s">
        <v>99</v>
      </c>
      <c r="F6" s="4" t="s">
        <v>100</v>
      </c>
      <c r="G6" s="4" t="s">
        <v>101</v>
      </c>
      <c r="H6" s="4"/>
      <c r="I6" s="4" t="s">
        <v>99</v>
      </c>
      <c r="J6" s="4" t="s">
        <v>100</v>
      </c>
      <c r="K6" s="4" t="s">
        <v>101</v>
      </c>
      <c r="L6" s="4" t="s">
        <v>99</v>
      </c>
      <c r="M6" s="4" t="s">
        <v>100</v>
      </c>
      <c r="N6" s="4" t="s">
        <v>101</v>
      </c>
    </row>
    <row r="7" spans="3:14" x14ac:dyDescent="0.35">
      <c r="D7" s="3" t="s">
        <v>102</v>
      </c>
      <c r="E7" s="3"/>
      <c r="F7" s="3"/>
      <c r="G7" s="3">
        <f>E7*F7</f>
        <v>0</v>
      </c>
      <c r="H7" s="3" t="s">
        <v>117</v>
      </c>
      <c r="I7" s="3"/>
      <c r="J7" s="3"/>
      <c r="K7" s="3">
        <f>I7*J7</f>
        <v>0</v>
      </c>
      <c r="L7" s="3"/>
      <c r="M7" s="3"/>
      <c r="N7" s="3">
        <f>L7*M7</f>
        <v>0</v>
      </c>
    </row>
    <row r="8" spans="3:14" x14ac:dyDescent="0.35">
      <c r="D8" s="3"/>
      <c r="E8" s="3"/>
      <c r="F8" s="3"/>
      <c r="G8" s="3">
        <f t="shared" ref="G8:G34" si="0">E8*F8</f>
        <v>0</v>
      </c>
      <c r="H8" s="3" t="s">
        <v>118</v>
      </c>
      <c r="I8" s="3"/>
      <c r="J8" s="3"/>
      <c r="K8" s="3">
        <f t="shared" ref="K8:K34" si="1">I8*J8</f>
        <v>0</v>
      </c>
      <c r="L8" s="3"/>
      <c r="M8" s="3"/>
      <c r="N8" s="3">
        <f t="shared" ref="N8:N34" si="2">L8*M8</f>
        <v>0</v>
      </c>
    </row>
    <row r="9" spans="3:14" x14ac:dyDescent="0.35">
      <c r="D9" s="3"/>
      <c r="E9" s="3"/>
      <c r="F9" s="3"/>
      <c r="G9" s="3">
        <f t="shared" si="0"/>
        <v>0</v>
      </c>
      <c r="H9" s="3"/>
      <c r="I9" s="3"/>
      <c r="J9" s="3"/>
      <c r="K9" s="3">
        <f t="shared" si="1"/>
        <v>0</v>
      </c>
      <c r="L9" s="3"/>
      <c r="M9" s="3"/>
      <c r="N9" s="3">
        <f t="shared" si="2"/>
        <v>0</v>
      </c>
    </row>
    <row r="10" spans="3:14" x14ac:dyDescent="0.35">
      <c r="D10" s="3" t="s">
        <v>105</v>
      </c>
      <c r="E10" s="3"/>
      <c r="F10" s="3"/>
      <c r="G10" s="3">
        <f t="shared" si="0"/>
        <v>0</v>
      </c>
      <c r="H10" s="3" t="s">
        <v>117</v>
      </c>
      <c r="I10" s="3"/>
      <c r="J10" s="3"/>
      <c r="K10" s="3">
        <f t="shared" si="1"/>
        <v>0</v>
      </c>
      <c r="L10" s="3"/>
      <c r="M10" s="3"/>
      <c r="N10" s="3">
        <f t="shared" si="2"/>
        <v>0</v>
      </c>
    </row>
    <row r="11" spans="3:14" x14ac:dyDescent="0.35">
      <c r="D11" s="3"/>
      <c r="E11" s="3"/>
      <c r="F11" s="3"/>
      <c r="G11" s="3">
        <f t="shared" si="0"/>
        <v>0</v>
      </c>
      <c r="H11" s="3" t="s">
        <v>118</v>
      </c>
      <c r="I11" s="3"/>
      <c r="J11" s="3"/>
      <c r="K11" s="3">
        <f t="shared" si="1"/>
        <v>0</v>
      </c>
      <c r="L11" s="3"/>
      <c r="M11" s="3"/>
      <c r="N11" s="3">
        <f t="shared" si="2"/>
        <v>0</v>
      </c>
    </row>
    <row r="12" spans="3:14" x14ac:dyDescent="0.35">
      <c r="D12" s="3"/>
      <c r="E12" s="3"/>
      <c r="F12" s="3"/>
      <c r="G12" s="3">
        <f t="shared" si="0"/>
        <v>0</v>
      </c>
      <c r="H12" s="3"/>
      <c r="I12" s="3"/>
      <c r="J12" s="3"/>
      <c r="K12" s="3">
        <f t="shared" si="1"/>
        <v>0</v>
      </c>
      <c r="L12" s="3"/>
      <c r="M12" s="3"/>
      <c r="N12" s="3">
        <f t="shared" si="2"/>
        <v>0</v>
      </c>
    </row>
    <row r="13" spans="3:14" x14ac:dyDescent="0.35">
      <c r="D13" s="3"/>
      <c r="E13" s="3"/>
      <c r="F13" s="3"/>
      <c r="G13" s="3">
        <f t="shared" si="0"/>
        <v>0</v>
      </c>
      <c r="H13" s="3"/>
      <c r="I13" s="3"/>
      <c r="J13" s="3"/>
      <c r="K13" s="3">
        <f t="shared" si="1"/>
        <v>0</v>
      </c>
      <c r="L13" s="3"/>
      <c r="M13" s="3"/>
      <c r="N13" s="3">
        <f t="shared" si="2"/>
        <v>0</v>
      </c>
    </row>
    <row r="14" spans="3:14" x14ac:dyDescent="0.35">
      <c r="D14" s="3" t="s">
        <v>103</v>
      </c>
      <c r="E14" s="3"/>
      <c r="F14" s="3"/>
      <c r="G14" s="3">
        <f t="shared" si="0"/>
        <v>0</v>
      </c>
      <c r="H14" s="3" t="s">
        <v>117</v>
      </c>
      <c r="I14" s="3"/>
      <c r="J14" s="3"/>
      <c r="K14" s="3">
        <f t="shared" si="1"/>
        <v>0</v>
      </c>
      <c r="L14" s="3"/>
      <c r="M14" s="3"/>
      <c r="N14" s="3">
        <f t="shared" si="2"/>
        <v>0</v>
      </c>
    </row>
    <row r="15" spans="3:14" x14ac:dyDescent="0.35">
      <c r="D15" s="3"/>
      <c r="E15" s="3"/>
      <c r="F15" s="3"/>
      <c r="G15" s="3">
        <f t="shared" si="0"/>
        <v>0</v>
      </c>
      <c r="H15" s="3" t="s">
        <v>118</v>
      </c>
      <c r="I15" s="3"/>
      <c r="J15" s="3"/>
      <c r="K15" s="3">
        <f t="shared" si="1"/>
        <v>0</v>
      </c>
      <c r="L15" s="3"/>
      <c r="M15" s="3"/>
      <c r="N15" s="3">
        <f t="shared" si="2"/>
        <v>0</v>
      </c>
    </row>
    <row r="16" spans="3:14" x14ac:dyDescent="0.35">
      <c r="D16" s="3"/>
      <c r="E16" s="3"/>
      <c r="F16" s="3"/>
      <c r="G16" s="3">
        <f t="shared" si="0"/>
        <v>0</v>
      </c>
      <c r="H16" s="3"/>
      <c r="I16" s="3"/>
      <c r="J16" s="3"/>
      <c r="K16" s="3">
        <f t="shared" si="1"/>
        <v>0</v>
      </c>
      <c r="L16" s="3"/>
      <c r="M16" s="3"/>
      <c r="N16" s="3">
        <f t="shared" si="2"/>
        <v>0</v>
      </c>
    </row>
    <row r="17" spans="4:14" x14ac:dyDescent="0.35">
      <c r="D17" s="3"/>
      <c r="E17" s="3"/>
      <c r="F17" s="3"/>
      <c r="G17" s="3">
        <f t="shared" si="0"/>
        <v>0</v>
      </c>
      <c r="H17" s="3"/>
      <c r="I17" s="3"/>
      <c r="J17" s="3"/>
      <c r="K17" s="3">
        <f t="shared" si="1"/>
        <v>0</v>
      </c>
      <c r="L17" s="3"/>
      <c r="M17" s="3"/>
      <c r="N17" s="3">
        <f t="shared" si="2"/>
        <v>0</v>
      </c>
    </row>
    <row r="18" spans="4:14" x14ac:dyDescent="0.35">
      <c r="D18" s="3" t="s">
        <v>104</v>
      </c>
      <c r="E18" s="3"/>
      <c r="F18" s="3"/>
      <c r="G18" s="3">
        <f t="shared" si="0"/>
        <v>0</v>
      </c>
      <c r="H18" s="3" t="s">
        <v>117</v>
      </c>
      <c r="I18" s="3"/>
      <c r="J18" s="3"/>
      <c r="K18" s="3">
        <f t="shared" si="1"/>
        <v>0</v>
      </c>
      <c r="L18" s="3"/>
      <c r="M18" s="3"/>
      <c r="N18" s="3">
        <f t="shared" si="2"/>
        <v>0</v>
      </c>
    </row>
    <row r="19" spans="4:14" x14ac:dyDescent="0.35">
      <c r="D19" s="3"/>
      <c r="E19" s="3"/>
      <c r="F19" s="3"/>
      <c r="G19" s="3">
        <f t="shared" si="0"/>
        <v>0</v>
      </c>
      <c r="H19" s="3" t="s">
        <v>118</v>
      </c>
      <c r="I19" s="3"/>
      <c r="J19" s="3"/>
      <c r="K19" s="3">
        <f t="shared" si="1"/>
        <v>0</v>
      </c>
      <c r="L19" s="3"/>
      <c r="M19" s="3"/>
      <c r="N19" s="3">
        <f t="shared" si="2"/>
        <v>0</v>
      </c>
    </row>
    <row r="20" spans="4:14" x14ac:dyDescent="0.35">
      <c r="D20" s="3"/>
      <c r="E20" s="3"/>
      <c r="F20" s="3"/>
      <c r="G20" s="3">
        <f t="shared" si="0"/>
        <v>0</v>
      </c>
      <c r="H20" s="3"/>
      <c r="I20" s="3"/>
      <c r="J20" s="3"/>
      <c r="K20" s="3">
        <f t="shared" si="1"/>
        <v>0</v>
      </c>
      <c r="L20" s="3"/>
      <c r="M20" s="3"/>
      <c r="N20" s="3">
        <f t="shared" si="2"/>
        <v>0</v>
      </c>
    </row>
    <row r="21" spans="4:14" x14ac:dyDescent="0.35">
      <c r="D21" s="3" t="s">
        <v>104</v>
      </c>
      <c r="E21" s="3"/>
      <c r="F21" s="3"/>
      <c r="G21" s="3">
        <f t="shared" si="0"/>
        <v>0</v>
      </c>
      <c r="H21" s="3" t="s">
        <v>117</v>
      </c>
      <c r="I21" s="3"/>
      <c r="J21" s="3"/>
      <c r="K21" s="3">
        <f t="shared" si="1"/>
        <v>0</v>
      </c>
      <c r="L21" s="3"/>
      <c r="M21" s="3"/>
      <c r="N21" s="3">
        <f t="shared" si="2"/>
        <v>0</v>
      </c>
    </row>
    <row r="22" spans="4:14" x14ac:dyDescent="0.35">
      <c r="D22" s="3"/>
      <c r="E22" s="3"/>
      <c r="F22" s="3"/>
      <c r="G22" s="3">
        <f t="shared" si="0"/>
        <v>0</v>
      </c>
      <c r="H22" s="3" t="s">
        <v>118</v>
      </c>
      <c r="I22" s="3"/>
      <c r="J22" s="3"/>
      <c r="K22" s="3">
        <f t="shared" si="1"/>
        <v>0</v>
      </c>
      <c r="L22" s="3"/>
      <c r="M22" s="3"/>
      <c r="N22" s="3">
        <f t="shared" si="2"/>
        <v>0</v>
      </c>
    </row>
    <row r="23" spans="4:14" x14ac:dyDescent="0.35">
      <c r="D23" s="3"/>
      <c r="E23" s="3"/>
      <c r="F23" s="3"/>
      <c r="G23" s="3">
        <f t="shared" si="0"/>
        <v>0</v>
      </c>
      <c r="H23" s="3"/>
      <c r="I23" s="3"/>
      <c r="J23" s="3"/>
      <c r="K23" s="3">
        <f t="shared" si="1"/>
        <v>0</v>
      </c>
      <c r="L23" s="3"/>
      <c r="M23" s="3"/>
      <c r="N23" s="3">
        <f t="shared" si="2"/>
        <v>0</v>
      </c>
    </row>
    <row r="24" spans="4:14" x14ac:dyDescent="0.35">
      <c r="D24" s="3" t="s">
        <v>110</v>
      </c>
      <c r="E24" s="3"/>
      <c r="F24" s="3"/>
      <c r="G24" s="3">
        <f t="shared" si="0"/>
        <v>0</v>
      </c>
      <c r="H24" s="3" t="s">
        <v>119</v>
      </c>
      <c r="I24" s="3"/>
      <c r="J24" s="3"/>
      <c r="K24" s="3">
        <f t="shared" si="1"/>
        <v>0</v>
      </c>
      <c r="L24" s="3"/>
      <c r="M24" s="3"/>
      <c r="N24" s="3">
        <f t="shared" si="2"/>
        <v>0</v>
      </c>
    </row>
    <row r="25" spans="4:14" x14ac:dyDescent="0.35">
      <c r="D25" s="3" t="s">
        <v>111</v>
      </c>
      <c r="E25" s="3"/>
      <c r="F25" s="3"/>
      <c r="G25" s="3">
        <f t="shared" si="0"/>
        <v>0</v>
      </c>
      <c r="H25" s="3" t="s">
        <v>119</v>
      </c>
      <c r="I25" s="3"/>
      <c r="J25" s="3"/>
      <c r="K25" s="3">
        <f t="shared" si="1"/>
        <v>0</v>
      </c>
      <c r="L25" s="3"/>
      <c r="M25" s="3"/>
      <c r="N25" s="3">
        <f t="shared" si="2"/>
        <v>0</v>
      </c>
    </row>
    <row r="26" spans="4:14" x14ac:dyDescent="0.35">
      <c r="D26" s="3" t="s">
        <v>112</v>
      </c>
      <c r="E26" s="3"/>
      <c r="F26" s="3"/>
      <c r="G26" s="3">
        <f t="shared" si="0"/>
        <v>0</v>
      </c>
      <c r="H26" s="3" t="s">
        <v>119</v>
      </c>
      <c r="I26" s="3"/>
      <c r="J26" s="3"/>
      <c r="K26" s="3">
        <f t="shared" si="1"/>
        <v>0</v>
      </c>
      <c r="L26" s="3"/>
      <c r="M26" s="3"/>
      <c r="N26" s="3">
        <f t="shared" si="2"/>
        <v>0</v>
      </c>
    </row>
    <row r="27" spans="4:14" x14ac:dyDescent="0.35">
      <c r="D27" s="3"/>
      <c r="E27" s="3"/>
      <c r="F27" s="3"/>
      <c r="G27" s="3">
        <f t="shared" si="0"/>
        <v>0</v>
      </c>
      <c r="H27" s="3"/>
      <c r="I27" s="3"/>
      <c r="J27" s="3"/>
      <c r="K27" s="3">
        <f t="shared" si="1"/>
        <v>0</v>
      </c>
      <c r="L27" s="3"/>
      <c r="M27" s="3"/>
      <c r="N27" s="3">
        <f t="shared" si="2"/>
        <v>0</v>
      </c>
    </row>
    <row r="28" spans="4:14" x14ac:dyDescent="0.35">
      <c r="D28" s="3" t="s">
        <v>106</v>
      </c>
      <c r="E28" s="3"/>
      <c r="F28" s="3"/>
      <c r="G28" s="3">
        <f t="shared" si="0"/>
        <v>0</v>
      </c>
      <c r="H28" s="3"/>
      <c r="I28" s="3"/>
      <c r="J28" s="3"/>
      <c r="K28" s="3">
        <f t="shared" si="1"/>
        <v>0</v>
      </c>
      <c r="L28" s="3"/>
      <c r="M28" s="3"/>
      <c r="N28" s="3">
        <f t="shared" si="2"/>
        <v>0</v>
      </c>
    </row>
    <row r="29" spans="4:14" x14ac:dyDescent="0.35">
      <c r="D29" s="3" t="s">
        <v>107</v>
      </c>
      <c r="E29" s="3"/>
      <c r="F29" s="3"/>
      <c r="G29" s="3">
        <f t="shared" si="0"/>
        <v>0</v>
      </c>
      <c r="H29" s="3"/>
      <c r="I29" s="3"/>
      <c r="J29" s="3"/>
      <c r="K29" s="3">
        <f t="shared" si="1"/>
        <v>0</v>
      </c>
      <c r="L29" s="3"/>
      <c r="M29" s="3"/>
      <c r="N29" s="3">
        <f t="shared" si="2"/>
        <v>0</v>
      </c>
    </row>
    <row r="30" spans="4:14" x14ac:dyDescent="0.35">
      <c r="D30" s="3" t="s">
        <v>108</v>
      </c>
      <c r="E30" s="3"/>
      <c r="F30" s="3"/>
      <c r="G30" s="3">
        <f t="shared" si="0"/>
        <v>0</v>
      </c>
      <c r="H30" s="3"/>
      <c r="I30" s="3"/>
      <c r="J30" s="3"/>
      <c r="K30" s="3">
        <f t="shared" si="1"/>
        <v>0</v>
      </c>
      <c r="L30" s="3"/>
      <c r="M30" s="3"/>
      <c r="N30" s="3">
        <f t="shared" si="2"/>
        <v>0</v>
      </c>
    </row>
    <row r="31" spans="4:14" x14ac:dyDescent="0.35">
      <c r="D31" s="3" t="s">
        <v>109</v>
      </c>
      <c r="E31" s="3"/>
      <c r="F31" s="3"/>
      <c r="G31" s="3">
        <f t="shared" si="0"/>
        <v>0</v>
      </c>
      <c r="H31" s="3"/>
      <c r="I31" s="3"/>
      <c r="J31" s="3"/>
      <c r="K31" s="3">
        <f t="shared" si="1"/>
        <v>0</v>
      </c>
      <c r="L31" s="3"/>
      <c r="M31" s="3"/>
      <c r="N31" s="3">
        <f t="shared" si="2"/>
        <v>0</v>
      </c>
    </row>
    <row r="32" spans="4:14" x14ac:dyDescent="0.35">
      <c r="D32" s="3"/>
      <c r="E32" s="3"/>
      <c r="F32" s="3"/>
      <c r="G32" s="3">
        <f t="shared" si="0"/>
        <v>0</v>
      </c>
      <c r="H32" s="3"/>
      <c r="I32" s="3"/>
      <c r="J32" s="3"/>
      <c r="K32" s="3">
        <f t="shared" si="1"/>
        <v>0</v>
      </c>
      <c r="L32" s="3"/>
      <c r="M32" s="3"/>
      <c r="N32" s="3">
        <f t="shared" si="2"/>
        <v>0</v>
      </c>
    </row>
    <row r="33" spans="4:14" x14ac:dyDescent="0.35">
      <c r="D33" s="3"/>
      <c r="E33" s="3"/>
      <c r="F33" s="3"/>
      <c r="G33" s="3">
        <f t="shared" si="0"/>
        <v>0</v>
      </c>
      <c r="H33" s="3"/>
      <c r="I33" s="3"/>
      <c r="J33" s="3"/>
      <c r="K33" s="3">
        <f t="shared" si="1"/>
        <v>0</v>
      </c>
      <c r="L33" s="3"/>
      <c r="M33" s="3"/>
      <c r="N33" s="3">
        <f t="shared" si="2"/>
        <v>0</v>
      </c>
    </row>
    <row r="34" spans="4:14" x14ac:dyDescent="0.35">
      <c r="D34" s="3"/>
      <c r="E34" s="3"/>
      <c r="F34" s="3"/>
      <c r="G34" s="3">
        <f t="shared" si="0"/>
        <v>0</v>
      </c>
      <c r="H34" s="3"/>
      <c r="I34" s="3"/>
      <c r="J34" s="3"/>
      <c r="K34" s="3">
        <f t="shared" si="1"/>
        <v>0</v>
      </c>
      <c r="L34" s="3"/>
      <c r="M34" s="3"/>
      <c r="N34" s="3">
        <f t="shared" si="2"/>
        <v>0</v>
      </c>
    </row>
    <row r="35" spans="4:14" x14ac:dyDescent="0.35">
      <c r="D35" s="3" t="s">
        <v>113</v>
      </c>
      <c r="E35" s="3"/>
      <c r="F35" s="3">
        <f>G35*10.764</f>
        <v>0</v>
      </c>
      <c r="G35" s="3">
        <f>SUM(G7:G34)</f>
        <v>0</v>
      </c>
      <c r="H35" s="3"/>
      <c r="I35" s="3"/>
      <c r="J35" s="3">
        <f>K35*10.764</f>
        <v>0</v>
      </c>
      <c r="K35" s="3">
        <f>SUM(K7:K34)</f>
        <v>0</v>
      </c>
      <c r="L35" s="3"/>
      <c r="M35" s="3">
        <f>N35*10.764</f>
        <v>0</v>
      </c>
      <c r="N35" s="3">
        <f>SUM(N7:N34)</f>
        <v>0</v>
      </c>
    </row>
  </sheetData>
  <mergeCells count="4">
    <mergeCell ref="E3:F3"/>
    <mergeCell ref="E5:G5"/>
    <mergeCell ref="I5:K5"/>
    <mergeCell ref="L5:N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0"/>
  <sheetViews>
    <sheetView workbookViewId="0">
      <selection activeCell="C7" sqref="C7"/>
    </sheetView>
  </sheetViews>
  <sheetFormatPr defaultRowHeight="14.5" x14ac:dyDescent="0.35"/>
  <cols>
    <col min="1" max="1" width="11.1796875" customWidth="1"/>
    <col min="2" max="2" width="12" customWidth="1"/>
    <col min="3" max="3" width="14.54296875" customWidth="1"/>
    <col min="4" max="4" width="4" customWidth="1"/>
    <col min="5" max="5" width="15.1796875" customWidth="1"/>
    <col min="6" max="7" width="9.1796875" customWidth="1"/>
    <col min="9" max="9" width="12.81640625" customWidth="1"/>
    <col min="10" max="10" width="15.1796875" customWidth="1"/>
    <col min="13" max="13" width="16.54296875" customWidth="1"/>
  </cols>
  <sheetData>
    <row r="2" spans="1:15" x14ac:dyDescent="0.35">
      <c r="A2" t="s">
        <v>158</v>
      </c>
      <c r="B2" s="9" t="s">
        <v>159</v>
      </c>
      <c r="C2" s="9">
        <v>12</v>
      </c>
    </row>
    <row r="3" spans="1:15" x14ac:dyDescent="0.35">
      <c r="B3" t="s">
        <v>160</v>
      </c>
      <c r="C3" t="s">
        <v>161</v>
      </c>
    </row>
    <row r="4" spans="1:15" x14ac:dyDescent="0.35">
      <c r="A4" t="s">
        <v>162</v>
      </c>
      <c r="B4" s="3">
        <v>10</v>
      </c>
      <c r="C4" s="3">
        <v>10</v>
      </c>
      <c r="E4">
        <f>(100/B4)*C4</f>
        <v>100</v>
      </c>
    </row>
    <row r="5" spans="1:15" x14ac:dyDescent="0.35">
      <c r="A5" t="s">
        <v>163</v>
      </c>
      <c r="B5" t="s">
        <v>164</v>
      </c>
      <c r="C5" t="s">
        <v>165</v>
      </c>
      <c r="E5">
        <f>(100/B6)*C6</f>
        <v>23.076923076923077</v>
      </c>
      <c r="I5" s="3" t="s">
        <v>166</v>
      </c>
      <c r="J5" s="3" t="s">
        <v>167</v>
      </c>
      <c r="K5" s="3" t="s">
        <v>168</v>
      </c>
      <c r="L5" s="3" t="s">
        <v>41</v>
      </c>
      <c r="M5" s="3" t="s">
        <v>48</v>
      </c>
      <c r="N5" s="3" t="s">
        <v>169</v>
      </c>
      <c r="O5" s="3" t="s">
        <v>49</v>
      </c>
    </row>
    <row r="6" spans="1:15" x14ac:dyDescent="0.35">
      <c r="B6" s="3">
        <f>C2+1</f>
        <v>13</v>
      </c>
      <c r="C6" s="3">
        <v>3</v>
      </c>
      <c r="E6">
        <f>(100/B8)*C8</f>
        <v>0</v>
      </c>
      <c r="F6" s="10" t="s">
        <v>170</v>
      </c>
      <c r="I6" s="10">
        <f>C4</f>
        <v>10</v>
      </c>
      <c r="J6" s="10">
        <f>40/B6*C6</f>
        <v>9.2307692307692317</v>
      </c>
      <c r="K6" s="10">
        <f>15/B8*C8</f>
        <v>0</v>
      </c>
      <c r="L6" s="10">
        <f>10/B10*C10</f>
        <v>0</v>
      </c>
      <c r="M6" s="10">
        <f>10/B12*C12</f>
        <v>0</v>
      </c>
      <c r="N6" s="10">
        <f>5/B14*C14</f>
        <v>0</v>
      </c>
      <c r="O6" s="10">
        <f>5/B16*C16</f>
        <v>0</v>
      </c>
    </row>
    <row r="7" spans="1:15" x14ac:dyDescent="0.35">
      <c r="A7" t="s">
        <v>171</v>
      </c>
      <c r="B7" t="s">
        <v>172</v>
      </c>
      <c r="C7" t="s">
        <v>173</v>
      </c>
      <c r="E7">
        <f>(100/B10)*C10</f>
        <v>0</v>
      </c>
      <c r="F7" s="3" t="s">
        <v>174</v>
      </c>
      <c r="G7" s="3"/>
      <c r="H7" s="3"/>
      <c r="I7" s="3">
        <f>I6+20</f>
        <v>30</v>
      </c>
      <c r="J7" s="3">
        <f>30/B6*C6</f>
        <v>6.9230769230769225</v>
      </c>
      <c r="K7" s="3">
        <f>15/B8*C8</f>
        <v>0</v>
      </c>
      <c r="L7" s="3">
        <f>10/B10*C10</f>
        <v>0</v>
      </c>
      <c r="M7" s="3">
        <f>5/B12*C12</f>
        <v>0</v>
      </c>
      <c r="N7" s="3">
        <f>5/B14*C14</f>
        <v>0</v>
      </c>
      <c r="O7" s="3">
        <f>5/B16*C16</f>
        <v>0</v>
      </c>
    </row>
    <row r="8" spans="1:15" x14ac:dyDescent="0.35">
      <c r="B8" s="3">
        <f>C2</f>
        <v>12</v>
      </c>
      <c r="C8" s="3">
        <v>0</v>
      </c>
      <c r="E8">
        <f>(100/B12)*C12</f>
        <v>0</v>
      </c>
    </row>
    <row r="9" spans="1:15" x14ac:dyDescent="0.35">
      <c r="A9" t="s">
        <v>175</v>
      </c>
      <c r="B9" t="s">
        <v>172</v>
      </c>
      <c r="C9" t="s">
        <v>173</v>
      </c>
      <c r="E9">
        <f>(100/B14)*C14</f>
        <v>0</v>
      </c>
    </row>
    <row r="10" spans="1:15" x14ac:dyDescent="0.35">
      <c r="B10" s="3">
        <f>C2</f>
        <v>12</v>
      </c>
      <c r="C10" s="3">
        <v>0</v>
      </c>
      <c r="E10">
        <f>(100/B16)*C16</f>
        <v>0</v>
      </c>
    </row>
    <row r="11" spans="1:15" x14ac:dyDescent="0.35">
      <c r="A11" t="s">
        <v>48</v>
      </c>
      <c r="B11" t="s">
        <v>172</v>
      </c>
      <c r="C11" t="s">
        <v>173</v>
      </c>
    </row>
    <row r="12" spans="1:15" x14ac:dyDescent="0.35">
      <c r="B12" s="3">
        <f>C2</f>
        <v>12</v>
      </c>
      <c r="C12" s="3">
        <v>0</v>
      </c>
      <c r="F12" s="3"/>
      <c r="G12" s="3" t="s">
        <v>170</v>
      </c>
      <c r="H12" s="3" t="s">
        <v>176</v>
      </c>
      <c r="L12" t="s">
        <v>177</v>
      </c>
    </row>
    <row r="13" spans="1:15" ht="31.5" customHeight="1" x14ac:dyDescent="0.35">
      <c r="A13" s="11" t="s">
        <v>169</v>
      </c>
      <c r="B13" t="s">
        <v>172</v>
      </c>
      <c r="C13" t="s">
        <v>173</v>
      </c>
      <c r="F13" s="3" t="s">
        <v>39</v>
      </c>
      <c r="G13" s="3">
        <f>I6</f>
        <v>10</v>
      </c>
      <c r="H13" s="3">
        <f>I7</f>
        <v>30</v>
      </c>
      <c r="L13" t="s">
        <v>177</v>
      </c>
    </row>
    <row r="14" spans="1:15" x14ac:dyDescent="0.35">
      <c r="B14" s="3">
        <f>C2</f>
        <v>12</v>
      </c>
      <c r="C14" s="3">
        <v>0</v>
      </c>
      <c r="F14" s="3" t="s">
        <v>40</v>
      </c>
      <c r="G14" s="3">
        <f>J6</f>
        <v>9.2307692307692317</v>
      </c>
      <c r="H14" s="3">
        <f>J7</f>
        <v>6.9230769230769225</v>
      </c>
    </row>
    <row r="15" spans="1:15" x14ac:dyDescent="0.35">
      <c r="A15" t="s">
        <v>49</v>
      </c>
      <c r="B15" t="s">
        <v>172</v>
      </c>
      <c r="C15" t="s">
        <v>173</v>
      </c>
      <c r="F15" s="3" t="s">
        <v>168</v>
      </c>
      <c r="G15" s="3">
        <f>K6</f>
        <v>0</v>
      </c>
      <c r="H15" s="3">
        <f>K7</f>
        <v>0</v>
      </c>
    </row>
    <row r="16" spans="1:15" x14ac:dyDescent="0.35">
      <c r="B16" s="3">
        <f>C2</f>
        <v>12</v>
      </c>
      <c r="C16" s="3">
        <v>0</v>
      </c>
      <c r="F16" s="3" t="s">
        <v>41</v>
      </c>
      <c r="G16" s="3">
        <f>L6</f>
        <v>0</v>
      </c>
      <c r="H16" s="3">
        <f>L7</f>
        <v>0</v>
      </c>
    </row>
    <row r="17" spans="6:8" x14ac:dyDescent="0.35">
      <c r="F17" s="3" t="s">
        <v>48</v>
      </c>
      <c r="G17" s="3">
        <f>M6</f>
        <v>0</v>
      </c>
      <c r="H17" s="3">
        <f>M7</f>
        <v>0</v>
      </c>
    </row>
    <row r="18" spans="6:8" ht="29.25" customHeight="1" x14ac:dyDescent="0.35">
      <c r="F18" s="12" t="s">
        <v>169</v>
      </c>
      <c r="G18" s="3">
        <f>N6</f>
        <v>0</v>
      </c>
      <c r="H18" s="3">
        <f>N7</f>
        <v>0</v>
      </c>
    </row>
    <row r="19" spans="6:8" x14ac:dyDescent="0.35">
      <c r="F19" s="3" t="s">
        <v>49</v>
      </c>
      <c r="G19" s="3">
        <f>O6</f>
        <v>0</v>
      </c>
      <c r="H19" s="3">
        <f>O7</f>
        <v>0</v>
      </c>
    </row>
    <row r="20" spans="6:8" x14ac:dyDescent="0.35">
      <c r="F20" s="3" t="s">
        <v>178</v>
      </c>
      <c r="G20" s="3">
        <f>G13+G14+G15+G16+G17+G18+G19</f>
        <v>19.230769230769234</v>
      </c>
      <c r="H20" s="3">
        <f>H13+H14+H15+H16+H17+H18+H19</f>
        <v>36.92307692307692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0"/>
  <sheetViews>
    <sheetView workbookViewId="0">
      <selection activeCell="C8" sqref="C8"/>
    </sheetView>
  </sheetViews>
  <sheetFormatPr defaultRowHeight="14.5" x14ac:dyDescent="0.35"/>
  <cols>
    <col min="1" max="1" width="11.1796875" customWidth="1"/>
    <col min="2" max="2" width="12" customWidth="1"/>
    <col min="3" max="3" width="14.54296875" customWidth="1"/>
    <col min="4" max="4" width="4" customWidth="1"/>
    <col min="5" max="5" width="15.1796875" customWidth="1"/>
    <col min="6" max="7" width="9.1796875" customWidth="1"/>
    <col min="9" max="9" width="12.81640625" customWidth="1"/>
    <col min="10" max="10" width="15.1796875" customWidth="1"/>
    <col min="13" max="13" width="16.54296875" customWidth="1"/>
  </cols>
  <sheetData>
    <row r="2" spans="1:15" x14ac:dyDescent="0.35">
      <c r="A2" t="s">
        <v>158</v>
      </c>
      <c r="B2" s="9" t="s">
        <v>159</v>
      </c>
      <c r="C2" s="9">
        <v>14</v>
      </c>
    </row>
    <row r="3" spans="1:15" x14ac:dyDescent="0.35">
      <c r="B3" t="s">
        <v>160</v>
      </c>
      <c r="C3" t="s">
        <v>161</v>
      </c>
    </row>
    <row r="4" spans="1:15" x14ac:dyDescent="0.35">
      <c r="A4" t="s">
        <v>162</v>
      </c>
      <c r="B4" s="3">
        <v>10</v>
      </c>
      <c r="C4" s="3">
        <v>10</v>
      </c>
      <c r="E4">
        <f>(100/B4)*C4</f>
        <v>100</v>
      </c>
    </row>
    <row r="5" spans="1:15" x14ac:dyDescent="0.35">
      <c r="A5" t="s">
        <v>163</v>
      </c>
      <c r="B5" t="s">
        <v>164</v>
      </c>
      <c r="C5" t="s">
        <v>165</v>
      </c>
      <c r="E5">
        <f>(100/B6)*C6</f>
        <v>60</v>
      </c>
      <c r="I5" s="3" t="s">
        <v>166</v>
      </c>
      <c r="J5" s="3" t="s">
        <v>167</v>
      </c>
      <c r="K5" s="3" t="s">
        <v>168</v>
      </c>
      <c r="L5" s="3" t="s">
        <v>41</v>
      </c>
      <c r="M5" s="3" t="s">
        <v>48</v>
      </c>
      <c r="N5" s="3" t="s">
        <v>169</v>
      </c>
      <c r="O5" s="3" t="s">
        <v>49</v>
      </c>
    </row>
    <row r="6" spans="1:15" x14ac:dyDescent="0.35">
      <c r="B6" s="3">
        <f>C2+1</f>
        <v>15</v>
      </c>
      <c r="C6" s="3">
        <v>9</v>
      </c>
      <c r="E6">
        <f>(100/B8)*C8</f>
        <v>42.857142857142861</v>
      </c>
      <c r="F6" s="10" t="s">
        <v>170</v>
      </c>
      <c r="I6" s="10">
        <f>C4</f>
        <v>10</v>
      </c>
      <c r="J6" s="10">
        <f>40/B6*C6</f>
        <v>24</v>
      </c>
      <c r="K6" s="10">
        <f>15/B8*C8</f>
        <v>6.4285714285714288</v>
      </c>
      <c r="L6" s="10">
        <f>10/B10*C10</f>
        <v>0</v>
      </c>
      <c r="M6" s="10">
        <f>10/B12*C12</f>
        <v>0</v>
      </c>
      <c r="N6" s="10">
        <f>5/B14*C14</f>
        <v>0</v>
      </c>
      <c r="O6" s="10">
        <f>5/B16*C16</f>
        <v>0</v>
      </c>
    </row>
    <row r="7" spans="1:15" x14ac:dyDescent="0.35">
      <c r="A7" t="s">
        <v>171</v>
      </c>
      <c r="B7" t="s">
        <v>172</v>
      </c>
      <c r="C7" t="s">
        <v>173</v>
      </c>
      <c r="E7">
        <f>(100/B10)*C10</f>
        <v>0</v>
      </c>
      <c r="F7" s="3" t="s">
        <v>174</v>
      </c>
      <c r="G7" s="3"/>
      <c r="H7" s="3"/>
      <c r="I7" s="3">
        <f>I6+20</f>
        <v>30</v>
      </c>
      <c r="J7" s="3">
        <f>30/B6*C6</f>
        <v>18</v>
      </c>
      <c r="K7" s="3">
        <f>15/B8*C8</f>
        <v>6.4285714285714288</v>
      </c>
      <c r="L7" s="3">
        <f>10/B10*C10</f>
        <v>0</v>
      </c>
      <c r="M7" s="3">
        <f>5/B12*C12</f>
        <v>0</v>
      </c>
      <c r="N7" s="3">
        <f>5/B14*C14</f>
        <v>0</v>
      </c>
      <c r="O7" s="3">
        <f>5/B16*C16</f>
        <v>0</v>
      </c>
    </row>
    <row r="8" spans="1:15" x14ac:dyDescent="0.35">
      <c r="B8" s="3">
        <f>C2</f>
        <v>14</v>
      </c>
      <c r="C8" s="3">
        <v>6</v>
      </c>
      <c r="E8">
        <f>(100/B12)*C12</f>
        <v>0</v>
      </c>
    </row>
    <row r="9" spans="1:15" x14ac:dyDescent="0.35">
      <c r="A9" t="s">
        <v>175</v>
      </c>
      <c r="B9" t="s">
        <v>172</v>
      </c>
      <c r="C9" t="s">
        <v>173</v>
      </c>
      <c r="E9">
        <f>(100/B14)*C14</f>
        <v>0</v>
      </c>
    </row>
    <row r="10" spans="1:15" x14ac:dyDescent="0.35">
      <c r="B10" s="3">
        <f>C2</f>
        <v>14</v>
      </c>
      <c r="C10" s="3">
        <v>0</v>
      </c>
      <c r="E10">
        <f>(100/B16)*C16</f>
        <v>0</v>
      </c>
    </row>
    <row r="11" spans="1:15" x14ac:dyDescent="0.35">
      <c r="A11" t="s">
        <v>48</v>
      </c>
      <c r="B11" t="s">
        <v>172</v>
      </c>
      <c r="C11" t="s">
        <v>173</v>
      </c>
    </row>
    <row r="12" spans="1:15" x14ac:dyDescent="0.35">
      <c r="B12" s="3">
        <f>C2</f>
        <v>14</v>
      </c>
      <c r="C12" s="3">
        <v>0</v>
      </c>
      <c r="F12" s="3"/>
      <c r="G12" s="3" t="s">
        <v>170</v>
      </c>
      <c r="H12" s="3" t="s">
        <v>176</v>
      </c>
      <c r="L12" t="s">
        <v>177</v>
      </c>
    </row>
    <row r="13" spans="1:15" ht="31.5" customHeight="1" x14ac:dyDescent="0.35">
      <c r="A13" s="11" t="s">
        <v>169</v>
      </c>
      <c r="B13" t="s">
        <v>172</v>
      </c>
      <c r="C13" t="s">
        <v>173</v>
      </c>
      <c r="F13" s="3" t="s">
        <v>39</v>
      </c>
      <c r="G13" s="3">
        <f>I6</f>
        <v>10</v>
      </c>
      <c r="H13" s="3">
        <f>I7</f>
        <v>30</v>
      </c>
      <c r="L13" t="s">
        <v>177</v>
      </c>
    </row>
    <row r="14" spans="1:15" x14ac:dyDescent="0.35">
      <c r="B14" s="3">
        <f>C2</f>
        <v>14</v>
      </c>
      <c r="C14" s="3">
        <v>0</v>
      </c>
      <c r="F14" s="3" t="s">
        <v>40</v>
      </c>
      <c r="G14" s="3">
        <f>J6</f>
        <v>24</v>
      </c>
      <c r="H14" s="3">
        <f>J7</f>
        <v>18</v>
      </c>
    </row>
    <row r="15" spans="1:15" x14ac:dyDescent="0.35">
      <c r="A15" t="s">
        <v>49</v>
      </c>
      <c r="B15" t="s">
        <v>172</v>
      </c>
      <c r="C15" t="s">
        <v>173</v>
      </c>
      <c r="F15" s="3" t="s">
        <v>168</v>
      </c>
      <c r="G15" s="3">
        <f>K6</f>
        <v>6.4285714285714288</v>
      </c>
      <c r="H15" s="3">
        <f>K7</f>
        <v>6.4285714285714288</v>
      </c>
    </row>
    <row r="16" spans="1:15" x14ac:dyDescent="0.35">
      <c r="B16" s="3">
        <f>C2</f>
        <v>14</v>
      </c>
      <c r="C16" s="3">
        <v>0</v>
      </c>
      <c r="F16" s="3" t="s">
        <v>41</v>
      </c>
      <c r="G16" s="3">
        <f>L6</f>
        <v>0</v>
      </c>
      <c r="H16" s="3">
        <f>L7</f>
        <v>0</v>
      </c>
    </row>
    <row r="17" spans="6:8" x14ac:dyDescent="0.35">
      <c r="F17" s="3" t="s">
        <v>48</v>
      </c>
      <c r="G17" s="3">
        <f>M6</f>
        <v>0</v>
      </c>
      <c r="H17" s="3">
        <f>M7</f>
        <v>0</v>
      </c>
    </row>
    <row r="18" spans="6:8" ht="29.25" customHeight="1" x14ac:dyDescent="0.35">
      <c r="F18" s="12" t="s">
        <v>169</v>
      </c>
      <c r="G18" s="3">
        <f>N6</f>
        <v>0</v>
      </c>
      <c r="H18" s="3">
        <f>N7</f>
        <v>0</v>
      </c>
    </row>
    <row r="19" spans="6:8" x14ac:dyDescent="0.35">
      <c r="F19" s="3" t="s">
        <v>49</v>
      </c>
      <c r="G19" s="3">
        <f>O6</f>
        <v>0</v>
      </c>
      <c r="H19" s="3">
        <f>O7</f>
        <v>0</v>
      </c>
    </row>
    <row r="20" spans="6:8" x14ac:dyDescent="0.35">
      <c r="F20" s="3" t="s">
        <v>178</v>
      </c>
      <c r="G20" s="3">
        <f>G13+G14+G15+G16+G17+G18+G19</f>
        <v>40.428571428571431</v>
      </c>
      <c r="H20" s="3">
        <f>H13+H14+H15+H16+H17+H18+H19</f>
        <v>54.428571428571431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0"/>
  <sheetViews>
    <sheetView workbookViewId="0">
      <selection activeCell="C3" sqref="C3"/>
    </sheetView>
  </sheetViews>
  <sheetFormatPr defaultRowHeight="14.5" x14ac:dyDescent="0.35"/>
  <cols>
    <col min="1" max="1" width="11.1796875" customWidth="1"/>
    <col min="2" max="2" width="12" customWidth="1"/>
    <col min="3" max="3" width="14.54296875" customWidth="1"/>
    <col min="4" max="4" width="4" customWidth="1"/>
    <col min="5" max="5" width="15.1796875" customWidth="1"/>
    <col min="6" max="7" width="9.1796875" customWidth="1"/>
    <col min="9" max="9" width="12.81640625" customWidth="1"/>
    <col min="10" max="10" width="15.1796875" customWidth="1"/>
    <col min="13" max="13" width="16.54296875" customWidth="1"/>
  </cols>
  <sheetData>
    <row r="2" spans="1:15" x14ac:dyDescent="0.35">
      <c r="A2" t="s">
        <v>158</v>
      </c>
      <c r="B2" s="9" t="s">
        <v>159</v>
      </c>
      <c r="C2" s="9">
        <v>12</v>
      </c>
    </row>
    <row r="3" spans="1:15" x14ac:dyDescent="0.35">
      <c r="B3" t="s">
        <v>160</v>
      </c>
      <c r="C3" t="s">
        <v>161</v>
      </c>
    </row>
    <row r="4" spans="1:15" x14ac:dyDescent="0.35">
      <c r="A4" t="s">
        <v>162</v>
      </c>
      <c r="B4" s="3">
        <v>10</v>
      </c>
      <c r="C4" s="3">
        <v>10</v>
      </c>
      <c r="E4">
        <f>(100/B4)*C4</f>
        <v>100</v>
      </c>
    </row>
    <row r="5" spans="1:15" x14ac:dyDescent="0.35">
      <c r="A5" t="s">
        <v>163</v>
      </c>
      <c r="B5" t="s">
        <v>164</v>
      </c>
      <c r="C5" t="s">
        <v>165</v>
      </c>
      <c r="E5">
        <f>(100/B6)*C6</f>
        <v>69.230769230769226</v>
      </c>
      <c r="I5" s="3" t="s">
        <v>166</v>
      </c>
      <c r="J5" s="3" t="s">
        <v>167</v>
      </c>
      <c r="K5" s="3" t="s">
        <v>168</v>
      </c>
      <c r="L5" s="3" t="s">
        <v>41</v>
      </c>
      <c r="M5" s="3" t="s">
        <v>48</v>
      </c>
      <c r="N5" s="3" t="s">
        <v>169</v>
      </c>
      <c r="O5" s="3" t="s">
        <v>49</v>
      </c>
    </row>
    <row r="6" spans="1:15" x14ac:dyDescent="0.35">
      <c r="B6" s="3">
        <f>C2+1</f>
        <v>13</v>
      </c>
      <c r="C6" s="3">
        <v>9</v>
      </c>
      <c r="E6">
        <f>(100/B8)*C8</f>
        <v>58.333333333333336</v>
      </c>
      <c r="F6" s="10" t="s">
        <v>170</v>
      </c>
      <c r="I6" s="10">
        <f>C4</f>
        <v>10</v>
      </c>
      <c r="J6" s="10">
        <f>40/B6*C6</f>
        <v>27.692307692307693</v>
      </c>
      <c r="K6" s="10">
        <f>15/B8*C8</f>
        <v>8.75</v>
      </c>
      <c r="L6" s="10">
        <f>10/B10*C10</f>
        <v>0</v>
      </c>
      <c r="M6" s="10">
        <f>10/B12*C12</f>
        <v>0</v>
      </c>
      <c r="N6" s="10">
        <f>5/B14*C14</f>
        <v>0</v>
      </c>
      <c r="O6" s="10">
        <f>5/B16*C16</f>
        <v>0</v>
      </c>
    </row>
    <row r="7" spans="1:15" x14ac:dyDescent="0.35">
      <c r="A7" t="s">
        <v>171</v>
      </c>
      <c r="B7" t="s">
        <v>172</v>
      </c>
      <c r="C7" t="s">
        <v>173</v>
      </c>
      <c r="E7">
        <f>(100/B10)*C10</f>
        <v>0</v>
      </c>
      <c r="F7" s="3" t="s">
        <v>174</v>
      </c>
      <c r="G7" s="3"/>
      <c r="H7" s="3"/>
      <c r="I7" s="3">
        <f>I6+20</f>
        <v>30</v>
      </c>
      <c r="J7" s="3">
        <f>30/B6*C6</f>
        <v>20.769230769230766</v>
      </c>
      <c r="K7" s="3">
        <f>15/B8*C8</f>
        <v>8.75</v>
      </c>
      <c r="L7" s="3">
        <f>10/B10*C10</f>
        <v>0</v>
      </c>
      <c r="M7" s="3">
        <f>5/B12*C12</f>
        <v>0</v>
      </c>
      <c r="N7" s="3">
        <f>5/B14*C14</f>
        <v>0</v>
      </c>
      <c r="O7" s="3">
        <f>5/B16*C16</f>
        <v>0</v>
      </c>
    </row>
    <row r="8" spans="1:15" x14ac:dyDescent="0.35">
      <c r="B8" s="3">
        <f>C2</f>
        <v>12</v>
      </c>
      <c r="C8" s="3">
        <v>7</v>
      </c>
      <c r="E8">
        <f>(100/B12)*C12</f>
        <v>0</v>
      </c>
    </row>
    <row r="9" spans="1:15" x14ac:dyDescent="0.35">
      <c r="A9" t="s">
        <v>175</v>
      </c>
      <c r="B9" t="s">
        <v>172</v>
      </c>
      <c r="C9" t="s">
        <v>173</v>
      </c>
      <c r="E9">
        <f>(100/B14)*C14</f>
        <v>0</v>
      </c>
    </row>
    <row r="10" spans="1:15" x14ac:dyDescent="0.35">
      <c r="B10" s="3">
        <f>C2</f>
        <v>12</v>
      </c>
      <c r="C10" s="3">
        <v>0</v>
      </c>
      <c r="E10">
        <f>(100/B16)*C16</f>
        <v>0</v>
      </c>
    </row>
    <row r="11" spans="1:15" x14ac:dyDescent="0.35">
      <c r="A11" t="s">
        <v>48</v>
      </c>
      <c r="B11" t="s">
        <v>172</v>
      </c>
      <c r="C11" t="s">
        <v>173</v>
      </c>
    </row>
    <row r="12" spans="1:15" x14ac:dyDescent="0.35">
      <c r="B12" s="3">
        <f>C2</f>
        <v>12</v>
      </c>
      <c r="C12" s="3">
        <v>0</v>
      </c>
      <c r="F12" s="3"/>
      <c r="G12" s="3" t="s">
        <v>170</v>
      </c>
      <c r="H12" s="3" t="s">
        <v>176</v>
      </c>
      <c r="L12" t="s">
        <v>177</v>
      </c>
    </row>
    <row r="13" spans="1:15" ht="31.5" customHeight="1" x14ac:dyDescent="0.35">
      <c r="A13" s="11" t="s">
        <v>169</v>
      </c>
      <c r="B13" t="s">
        <v>172</v>
      </c>
      <c r="C13" t="s">
        <v>173</v>
      </c>
      <c r="F13" s="3" t="s">
        <v>39</v>
      </c>
      <c r="G13" s="3">
        <f>I6</f>
        <v>10</v>
      </c>
      <c r="H13" s="3">
        <f>I7</f>
        <v>30</v>
      </c>
      <c r="L13" t="s">
        <v>177</v>
      </c>
    </row>
    <row r="14" spans="1:15" x14ac:dyDescent="0.35">
      <c r="B14" s="3">
        <f>C2</f>
        <v>12</v>
      </c>
      <c r="C14" s="3">
        <v>0</v>
      </c>
      <c r="F14" s="3" t="s">
        <v>40</v>
      </c>
      <c r="G14" s="3">
        <f>J6</f>
        <v>27.692307692307693</v>
      </c>
      <c r="H14" s="3">
        <f>J7</f>
        <v>20.769230769230766</v>
      </c>
    </row>
    <row r="15" spans="1:15" x14ac:dyDescent="0.35">
      <c r="A15" t="s">
        <v>49</v>
      </c>
      <c r="B15" t="s">
        <v>172</v>
      </c>
      <c r="C15" t="s">
        <v>173</v>
      </c>
      <c r="F15" s="3" t="s">
        <v>168</v>
      </c>
      <c r="G15" s="3">
        <f>K6</f>
        <v>8.75</v>
      </c>
      <c r="H15" s="3">
        <f>K7</f>
        <v>8.75</v>
      </c>
    </row>
    <row r="16" spans="1:15" x14ac:dyDescent="0.35">
      <c r="B16" s="3">
        <f>C2</f>
        <v>12</v>
      </c>
      <c r="C16" s="3">
        <v>0</v>
      </c>
      <c r="F16" s="3" t="s">
        <v>41</v>
      </c>
      <c r="G16" s="3">
        <f>L6</f>
        <v>0</v>
      </c>
      <c r="H16" s="3">
        <f>L7</f>
        <v>0</v>
      </c>
    </row>
    <row r="17" spans="6:8" x14ac:dyDescent="0.35">
      <c r="F17" s="3" t="s">
        <v>48</v>
      </c>
      <c r="G17" s="3">
        <f>M6</f>
        <v>0</v>
      </c>
      <c r="H17" s="3">
        <f>M7</f>
        <v>0</v>
      </c>
    </row>
    <row r="18" spans="6:8" ht="29.25" customHeight="1" x14ac:dyDescent="0.35">
      <c r="F18" s="12" t="s">
        <v>169</v>
      </c>
      <c r="G18" s="3">
        <f>N6</f>
        <v>0</v>
      </c>
      <c r="H18" s="3">
        <f>N7</f>
        <v>0</v>
      </c>
    </row>
    <row r="19" spans="6:8" x14ac:dyDescent="0.35">
      <c r="F19" s="3" t="s">
        <v>49</v>
      </c>
      <c r="G19" s="3">
        <f>O6</f>
        <v>0</v>
      </c>
      <c r="H19" s="3">
        <f>O7</f>
        <v>0</v>
      </c>
    </row>
    <row r="20" spans="6:8" x14ac:dyDescent="0.35">
      <c r="F20" s="3" t="s">
        <v>178</v>
      </c>
      <c r="G20" s="3">
        <f>G13+G14+G15+G16+G17+G18+G19</f>
        <v>46.442307692307693</v>
      </c>
      <c r="H20" s="3">
        <f>H13+H14+H15+H16+H17+H18+H19</f>
        <v>59.519230769230766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0"/>
  <sheetViews>
    <sheetView workbookViewId="0">
      <selection activeCell="C9" sqref="C9"/>
    </sheetView>
  </sheetViews>
  <sheetFormatPr defaultRowHeight="14.5" x14ac:dyDescent="0.35"/>
  <cols>
    <col min="1" max="1" width="11.1796875" customWidth="1"/>
    <col min="2" max="2" width="12" customWidth="1"/>
    <col min="3" max="3" width="14.54296875" customWidth="1"/>
    <col min="4" max="4" width="4" customWidth="1"/>
    <col min="5" max="5" width="15.1796875" customWidth="1"/>
    <col min="6" max="7" width="9.1796875" customWidth="1"/>
    <col min="9" max="9" width="12.81640625" customWidth="1"/>
    <col min="10" max="10" width="15.1796875" customWidth="1"/>
    <col min="13" max="13" width="16.54296875" customWidth="1"/>
  </cols>
  <sheetData>
    <row r="2" spans="1:15" x14ac:dyDescent="0.35">
      <c r="A2" t="s">
        <v>158</v>
      </c>
      <c r="B2" s="9" t="s">
        <v>159</v>
      </c>
      <c r="C2" s="9">
        <v>14</v>
      </c>
    </row>
    <row r="3" spans="1:15" x14ac:dyDescent="0.35">
      <c r="B3" t="s">
        <v>160</v>
      </c>
      <c r="C3" t="s">
        <v>161</v>
      </c>
    </row>
    <row r="4" spans="1:15" x14ac:dyDescent="0.35">
      <c r="A4" t="s">
        <v>162</v>
      </c>
      <c r="B4" s="3">
        <v>10</v>
      </c>
      <c r="C4" s="3">
        <v>10</v>
      </c>
      <c r="E4">
        <f>(100/B4)*C4</f>
        <v>100</v>
      </c>
    </row>
    <row r="5" spans="1:15" x14ac:dyDescent="0.35">
      <c r="A5" t="s">
        <v>163</v>
      </c>
      <c r="B5" t="s">
        <v>164</v>
      </c>
      <c r="C5" t="s">
        <v>165</v>
      </c>
      <c r="E5">
        <f>(100/B6)*C6</f>
        <v>33.333333333333336</v>
      </c>
      <c r="I5" s="3" t="s">
        <v>166</v>
      </c>
      <c r="J5" s="3" t="s">
        <v>167</v>
      </c>
      <c r="K5" s="3" t="s">
        <v>168</v>
      </c>
      <c r="L5" s="3" t="s">
        <v>41</v>
      </c>
      <c r="M5" s="3" t="s">
        <v>48</v>
      </c>
      <c r="N5" s="3" t="s">
        <v>169</v>
      </c>
      <c r="O5" s="3" t="s">
        <v>49</v>
      </c>
    </row>
    <row r="6" spans="1:15" x14ac:dyDescent="0.35">
      <c r="B6" s="3">
        <f>C2+1</f>
        <v>15</v>
      </c>
      <c r="C6" s="3">
        <v>5</v>
      </c>
      <c r="E6">
        <f>(100/B8)*C8</f>
        <v>21.428571428571431</v>
      </c>
      <c r="F6" s="10" t="s">
        <v>170</v>
      </c>
      <c r="I6" s="10">
        <f>C4</f>
        <v>10</v>
      </c>
      <c r="J6" s="10">
        <f>40/B6*C6</f>
        <v>13.333333333333332</v>
      </c>
      <c r="K6" s="10">
        <f>15/B8*C8</f>
        <v>3.2142857142857144</v>
      </c>
      <c r="L6" s="10">
        <f>10/B10*C10</f>
        <v>0</v>
      </c>
      <c r="M6" s="10">
        <f>10/B12*C12</f>
        <v>0</v>
      </c>
      <c r="N6" s="10">
        <f>5/B14*C14</f>
        <v>0</v>
      </c>
      <c r="O6" s="10">
        <f>5/B16*C16</f>
        <v>0</v>
      </c>
    </row>
    <row r="7" spans="1:15" x14ac:dyDescent="0.35">
      <c r="A7" t="s">
        <v>171</v>
      </c>
      <c r="B7" t="s">
        <v>172</v>
      </c>
      <c r="C7" t="s">
        <v>173</v>
      </c>
      <c r="E7">
        <f>(100/B10)*C10</f>
        <v>0</v>
      </c>
      <c r="F7" s="3" t="s">
        <v>174</v>
      </c>
      <c r="G7" s="3"/>
      <c r="H7" s="3"/>
      <c r="I7" s="3">
        <f>I6+20</f>
        <v>30</v>
      </c>
      <c r="J7" s="3">
        <f>30/B6*C6</f>
        <v>10</v>
      </c>
      <c r="K7" s="3">
        <f>15/B8*C8</f>
        <v>3.2142857142857144</v>
      </c>
      <c r="L7" s="3">
        <f>10/B10*C10</f>
        <v>0</v>
      </c>
      <c r="M7" s="3">
        <f>5/B12*C12</f>
        <v>0</v>
      </c>
      <c r="N7" s="3">
        <f>5/B14*C14</f>
        <v>0</v>
      </c>
      <c r="O7" s="3">
        <f>5/B16*C16</f>
        <v>0</v>
      </c>
    </row>
    <row r="8" spans="1:15" x14ac:dyDescent="0.35">
      <c r="B8" s="3">
        <f>C2</f>
        <v>14</v>
      </c>
      <c r="C8" s="3">
        <v>3</v>
      </c>
      <c r="E8">
        <f>(100/B12)*C12</f>
        <v>0</v>
      </c>
    </row>
    <row r="9" spans="1:15" x14ac:dyDescent="0.35">
      <c r="A9" t="s">
        <v>175</v>
      </c>
      <c r="B9" t="s">
        <v>172</v>
      </c>
      <c r="C9" t="s">
        <v>173</v>
      </c>
      <c r="E9">
        <f>(100/B14)*C14</f>
        <v>0</v>
      </c>
    </row>
    <row r="10" spans="1:15" x14ac:dyDescent="0.35">
      <c r="B10" s="3">
        <f>C2</f>
        <v>14</v>
      </c>
      <c r="C10" s="3">
        <v>0</v>
      </c>
      <c r="E10">
        <f>(100/B16)*C16</f>
        <v>0</v>
      </c>
    </row>
    <row r="11" spans="1:15" x14ac:dyDescent="0.35">
      <c r="A11" t="s">
        <v>48</v>
      </c>
      <c r="B11" t="s">
        <v>172</v>
      </c>
      <c r="C11" t="s">
        <v>173</v>
      </c>
    </row>
    <row r="12" spans="1:15" x14ac:dyDescent="0.35">
      <c r="B12" s="3">
        <f>C2</f>
        <v>14</v>
      </c>
      <c r="C12" s="3">
        <v>0</v>
      </c>
      <c r="F12" s="3"/>
      <c r="G12" s="3" t="s">
        <v>170</v>
      </c>
      <c r="H12" s="3" t="s">
        <v>176</v>
      </c>
      <c r="L12" t="s">
        <v>177</v>
      </c>
    </row>
    <row r="13" spans="1:15" ht="31.5" customHeight="1" x14ac:dyDescent="0.35">
      <c r="A13" s="11" t="s">
        <v>169</v>
      </c>
      <c r="B13" t="s">
        <v>172</v>
      </c>
      <c r="C13" t="s">
        <v>173</v>
      </c>
      <c r="F13" s="3" t="s">
        <v>39</v>
      </c>
      <c r="G13" s="3">
        <f>I6</f>
        <v>10</v>
      </c>
      <c r="H13" s="3">
        <f>I7</f>
        <v>30</v>
      </c>
      <c r="L13" t="s">
        <v>177</v>
      </c>
    </row>
    <row r="14" spans="1:15" x14ac:dyDescent="0.35">
      <c r="B14" s="3">
        <f>C2</f>
        <v>14</v>
      </c>
      <c r="C14" s="3">
        <v>0</v>
      </c>
      <c r="F14" s="3" t="s">
        <v>40</v>
      </c>
      <c r="G14" s="3">
        <f>J6</f>
        <v>13.333333333333332</v>
      </c>
      <c r="H14" s="3">
        <f>J7</f>
        <v>10</v>
      </c>
    </row>
    <row r="15" spans="1:15" x14ac:dyDescent="0.35">
      <c r="A15" t="s">
        <v>49</v>
      </c>
      <c r="B15" t="s">
        <v>172</v>
      </c>
      <c r="C15" t="s">
        <v>173</v>
      </c>
      <c r="F15" s="3" t="s">
        <v>168</v>
      </c>
      <c r="G15" s="3">
        <f>K6</f>
        <v>3.2142857142857144</v>
      </c>
      <c r="H15" s="3">
        <f>K7</f>
        <v>3.2142857142857144</v>
      </c>
    </row>
    <row r="16" spans="1:15" x14ac:dyDescent="0.35">
      <c r="B16" s="3">
        <f>C2</f>
        <v>14</v>
      </c>
      <c r="C16" s="3">
        <v>0</v>
      </c>
      <c r="F16" s="3" t="s">
        <v>41</v>
      </c>
      <c r="G16" s="3">
        <f>L6</f>
        <v>0</v>
      </c>
      <c r="H16" s="3">
        <f>L7</f>
        <v>0</v>
      </c>
    </row>
    <row r="17" spans="6:8" x14ac:dyDescent="0.35">
      <c r="F17" s="3" t="s">
        <v>48</v>
      </c>
      <c r="G17" s="3">
        <f>M6</f>
        <v>0</v>
      </c>
      <c r="H17" s="3">
        <f>M7</f>
        <v>0</v>
      </c>
    </row>
    <row r="18" spans="6:8" ht="29.25" customHeight="1" x14ac:dyDescent="0.35">
      <c r="F18" s="12" t="s">
        <v>169</v>
      </c>
      <c r="G18" s="3">
        <f>N6</f>
        <v>0</v>
      </c>
      <c r="H18" s="3">
        <f>N7</f>
        <v>0</v>
      </c>
    </row>
    <row r="19" spans="6:8" x14ac:dyDescent="0.35">
      <c r="F19" s="3" t="s">
        <v>49</v>
      </c>
      <c r="G19" s="3">
        <f>O6</f>
        <v>0</v>
      </c>
      <c r="H19" s="3">
        <f>O7</f>
        <v>0</v>
      </c>
    </row>
    <row r="20" spans="6:8" x14ac:dyDescent="0.35">
      <c r="F20" s="3" t="s">
        <v>178</v>
      </c>
      <c r="G20" s="3">
        <f>G13+G14+G15+G16+G17+G18+G19</f>
        <v>26.547619047619047</v>
      </c>
      <c r="H20" s="3">
        <f>H13+H14+H15+H16+H17+H18+H19</f>
        <v>43.214285714285715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0"/>
  <sheetViews>
    <sheetView workbookViewId="0">
      <selection activeCell="C3" sqref="C3"/>
    </sheetView>
  </sheetViews>
  <sheetFormatPr defaultRowHeight="14.5" x14ac:dyDescent="0.35"/>
  <cols>
    <col min="1" max="1" width="11.1796875" customWidth="1"/>
    <col min="2" max="2" width="12" customWidth="1"/>
    <col min="3" max="3" width="14.54296875" customWidth="1"/>
    <col min="4" max="4" width="4" customWidth="1"/>
    <col min="5" max="5" width="15.1796875" customWidth="1"/>
    <col min="6" max="7" width="9.1796875" customWidth="1"/>
    <col min="9" max="9" width="12.81640625" customWidth="1"/>
    <col min="10" max="10" width="15.1796875" customWidth="1"/>
    <col min="13" max="13" width="16.54296875" customWidth="1"/>
  </cols>
  <sheetData>
    <row r="2" spans="1:15" x14ac:dyDescent="0.35">
      <c r="A2" t="s">
        <v>158</v>
      </c>
      <c r="B2" s="9" t="s">
        <v>159</v>
      </c>
      <c r="C2" s="9">
        <v>12</v>
      </c>
    </row>
    <row r="3" spans="1:15" x14ac:dyDescent="0.35">
      <c r="B3" t="s">
        <v>160</v>
      </c>
      <c r="C3" t="s">
        <v>161</v>
      </c>
    </row>
    <row r="4" spans="1:15" x14ac:dyDescent="0.35">
      <c r="A4" t="s">
        <v>162</v>
      </c>
      <c r="B4" s="3">
        <v>10</v>
      </c>
      <c r="C4" s="3">
        <v>10</v>
      </c>
      <c r="E4">
        <f>(100/B4)*C4</f>
        <v>100</v>
      </c>
    </row>
    <row r="5" spans="1:15" x14ac:dyDescent="0.35">
      <c r="A5" t="s">
        <v>163</v>
      </c>
      <c r="B5" t="s">
        <v>164</v>
      </c>
      <c r="C5" t="s">
        <v>165</v>
      </c>
      <c r="E5">
        <f>(100/B6)*C6</f>
        <v>46.153846153846153</v>
      </c>
      <c r="I5" s="3" t="s">
        <v>166</v>
      </c>
      <c r="J5" s="3" t="s">
        <v>167</v>
      </c>
      <c r="K5" s="3" t="s">
        <v>168</v>
      </c>
      <c r="L5" s="3" t="s">
        <v>41</v>
      </c>
      <c r="M5" s="3" t="s">
        <v>48</v>
      </c>
      <c r="N5" s="3" t="s">
        <v>169</v>
      </c>
      <c r="O5" s="3" t="s">
        <v>49</v>
      </c>
    </row>
    <row r="6" spans="1:15" x14ac:dyDescent="0.35">
      <c r="B6" s="3">
        <f>C2+1</f>
        <v>13</v>
      </c>
      <c r="C6" s="3">
        <v>6</v>
      </c>
      <c r="E6">
        <f>(100/B8)*C8</f>
        <v>16.666666666666668</v>
      </c>
      <c r="F6" s="10" t="s">
        <v>170</v>
      </c>
      <c r="I6" s="10">
        <f>C4</f>
        <v>10</v>
      </c>
      <c r="J6" s="10">
        <f>40/B6*C6</f>
        <v>18.461538461538463</v>
      </c>
      <c r="K6" s="10">
        <f>15/B8*C8</f>
        <v>2.5</v>
      </c>
      <c r="L6" s="10">
        <f>10/B10*C10</f>
        <v>0</v>
      </c>
      <c r="M6" s="10">
        <f>10/B12*C12</f>
        <v>0</v>
      </c>
      <c r="N6" s="10">
        <f>5/B14*C14</f>
        <v>0</v>
      </c>
      <c r="O6" s="10">
        <f>5/B16*C16</f>
        <v>0</v>
      </c>
    </row>
    <row r="7" spans="1:15" x14ac:dyDescent="0.35">
      <c r="A7" t="s">
        <v>171</v>
      </c>
      <c r="B7" t="s">
        <v>172</v>
      </c>
      <c r="C7" t="s">
        <v>173</v>
      </c>
      <c r="E7">
        <f>(100/B10)*C10</f>
        <v>0</v>
      </c>
      <c r="F7" s="3" t="s">
        <v>174</v>
      </c>
      <c r="G7" s="3"/>
      <c r="H7" s="3"/>
      <c r="I7" s="3">
        <f>I6+20</f>
        <v>30</v>
      </c>
      <c r="J7" s="3">
        <f>30/B6*C6</f>
        <v>13.846153846153845</v>
      </c>
      <c r="K7" s="3">
        <f>15/B8*C8</f>
        <v>2.5</v>
      </c>
      <c r="L7" s="3">
        <f>10/B10*C10</f>
        <v>0</v>
      </c>
      <c r="M7" s="3">
        <f>5/B12*C12</f>
        <v>0</v>
      </c>
      <c r="N7" s="3">
        <f>5/B14*C14</f>
        <v>0</v>
      </c>
      <c r="O7" s="3">
        <f>5/B16*C16</f>
        <v>0</v>
      </c>
    </row>
    <row r="8" spans="1:15" x14ac:dyDescent="0.35">
      <c r="B8" s="3">
        <f>C2</f>
        <v>12</v>
      </c>
      <c r="C8" s="3">
        <v>2</v>
      </c>
      <c r="E8">
        <f>(100/B12)*C12</f>
        <v>0</v>
      </c>
    </row>
    <row r="9" spans="1:15" x14ac:dyDescent="0.35">
      <c r="A9" t="s">
        <v>175</v>
      </c>
      <c r="B9" t="s">
        <v>172</v>
      </c>
      <c r="C9" t="s">
        <v>173</v>
      </c>
      <c r="E9">
        <f>(100/B14)*C14</f>
        <v>0</v>
      </c>
    </row>
    <row r="10" spans="1:15" x14ac:dyDescent="0.35">
      <c r="B10" s="3">
        <f>C2</f>
        <v>12</v>
      </c>
      <c r="C10" s="3">
        <v>0</v>
      </c>
      <c r="E10">
        <f>(100/B16)*C16</f>
        <v>0</v>
      </c>
    </row>
    <row r="11" spans="1:15" x14ac:dyDescent="0.35">
      <c r="A11" t="s">
        <v>48</v>
      </c>
      <c r="B11" t="s">
        <v>172</v>
      </c>
      <c r="C11" t="s">
        <v>173</v>
      </c>
    </row>
    <row r="12" spans="1:15" x14ac:dyDescent="0.35">
      <c r="B12" s="3">
        <f>C2</f>
        <v>12</v>
      </c>
      <c r="C12" s="3">
        <v>0</v>
      </c>
      <c r="F12" s="3"/>
      <c r="G12" s="3" t="s">
        <v>170</v>
      </c>
      <c r="H12" s="3" t="s">
        <v>176</v>
      </c>
      <c r="L12" t="s">
        <v>177</v>
      </c>
    </row>
    <row r="13" spans="1:15" ht="31.5" customHeight="1" x14ac:dyDescent="0.35">
      <c r="A13" s="11" t="s">
        <v>169</v>
      </c>
      <c r="B13" t="s">
        <v>172</v>
      </c>
      <c r="C13" t="s">
        <v>173</v>
      </c>
      <c r="F13" s="3" t="s">
        <v>39</v>
      </c>
      <c r="G13" s="3">
        <f>I6</f>
        <v>10</v>
      </c>
      <c r="H13" s="3">
        <f>I7</f>
        <v>30</v>
      </c>
      <c r="L13" t="s">
        <v>177</v>
      </c>
    </row>
    <row r="14" spans="1:15" x14ac:dyDescent="0.35">
      <c r="B14" s="3">
        <f>C2</f>
        <v>12</v>
      </c>
      <c r="C14" s="3">
        <v>0</v>
      </c>
      <c r="F14" s="3" t="s">
        <v>40</v>
      </c>
      <c r="G14" s="3">
        <f>J6</f>
        <v>18.461538461538463</v>
      </c>
      <c r="H14" s="3">
        <f>J7</f>
        <v>13.846153846153845</v>
      </c>
    </row>
    <row r="15" spans="1:15" x14ac:dyDescent="0.35">
      <c r="A15" t="s">
        <v>49</v>
      </c>
      <c r="B15" t="s">
        <v>172</v>
      </c>
      <c r="C15" t="s">
        <v>173</v>
      </c>
      <c r="F15" s="3" t="s">
        <v>168</v>
      </c>
      <c r="G15" s="3">
        <f>K6</f>
        <v>2.5</v>
      </c>
      <c r="H15" s="3">
        <f>K7</f>
        <v>2.5</v>
      </c>
    </row>
    <row r="16" spans="1:15" x14ac:dyDescent="0.35">
      <c r="B16" s="3">
        <f>C2</f>
        <v>12</v>
      </c>
      <c r="C16" s="3">
        <v>0</v>
      </c>
      <c r="F16" s="3" t="s">
        <v>41</v>
      </c>
      <c r="G16" s="3">
        <f>L6</f>
        <v>0</v>
      </c>
      <c r="H16" s="3">
        <f>L7</f>
        <v>0</v>
      </c>
    </row>
    <row r="17" spans="6:8" x14ac:dyDescent="0.35">
      <c r="F17" s="3" t="s">
        <v>48</v>
      </c>
      <c r="G17" s="3">
        <f>M6</f>
        <v>0</v>
      </c>
      <c r="H17" s="3">
        <f>M7</f>
        <v>0</v>
      </c>
    </row>
    <row r="18" spans="6:8" ht="29.25" customHeight="1" x14ac:dyDescent="0.35">
      <c r="F18" s="12" t="s">
        <v>169</v>
      </c>
      <c r="G18" s="3">
        <f>N6</f>
        <v>0</v>
      </c>
      <c r="H18" s="3">
        <f>N7</f>
        <v>0</v>
      </c>
    </row>
    <row r="19" spans="6:8" x14ac:dyDescent="0.35">
      <c r="F19" s="3" t="s">
        <v>49</v>
      </c>
      <c r="G19" s="3">
        <f>O6</f>
        <v>0</v>
      </c>
      <c r="H19" s="3">
        <f>O7</f>
        <v>0</v>
      </c>
    </row>
    <row r="20" spans="6:8" x14ac:dyDescent="0.35">
      <c r="F20" s="3" t="s">
        <v>178</v>
      </c>
      <c r="G20" s="3">
        <f>G13+G14+G15+G16+G17+G18+G19</f>
        <v>30.961538461538463</v>
      </c>
      <c r="H20" s="3">
        <f>H13+H14+H15+H16+H17+H18+H19</f>
        <v>46.346153846153847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
  <sheetViews>
    <sheetView workbookViewId="0">
      <selection activeCell="C2" sqref="C2"/>
    </sheetView>
  </sheetViews>
  <sheetFormatPr defaultRowHeight="14.5" x14ac:dyDescent="0.35"/>
  <cols>
    <col min="1" max="1" width="11.1796875" bestFit="1" customWidth="1"/>
  </cols>
  <sheetData>
    <row r="2" spans="1:2" x14ac:dyDescent="0.35">
      <c r="A2" t="s">
        <v>187</v>
      </c>
      <c r="B2" t="s">
        <v>188</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workbookViewId="0">
      <selection activeCell="A6" sqref="A6"/>
    </sheetView>
  </sheetViews>
  <sheetFormatPr defaultColWidth="8.81640625" defaultRowHeight="14.5" x14ac:dyDescent="0.35"/>
  <cols>
    <col min="1" max="1" width="11.1796875" style="15" bestFit="1" customWidth="1"/>
    <col min="2" max="2" width="22.1796875" style="15" customWidth="1"/>
    <col min="3" max="3" width="37" style="15" customWidth="1"/>
    <col min="4" max="4" width="12.453125" style="15" bestFit="1" customWidth="1"/>
    <col min="5" max="5" width="11.453125" style="15" customWidth="1"/>
    <col min="6" max="6" width="14" style="15" customWidth="1"/>
    <col min="7" max="7" width="20" style="15" customWidth="1"/>
    <col min="8" max="8" width="16.453125" style="15" customWidth="1"/>
    <col min="9" max="16384" width="8.81640625" style="15"/>
  </cols>
  <sheetData>
    <row r="1" spans="1:9" ht="15" customHeight="1" x14ac:dyDescent="0.35">
      <c r="A1" s="15" t="s">
        <v>187</v>
      </c>
      <c r="B1" s="15" t="s">
        <v>188</v>
      </c>
    </row>
    <row r="2" spans="1:9" ht="15" customHeight="1" x14ac:dyDescent="0.35">
      <c r="A2" s="16"/>
      <c r="B2" s="16"/>
      <c r="C2" s="16"/>
      <c r="D2" s="16"/>
      <c r="E2" s="16"/>
      <c r="F2" s="16"/>
      <c r="G2" s="16"/>
      <c r="H2" s="16"/>
    </row>
    <row r="3" spans="1:9" ht="15.75" customHeight="1" x14ac:dyDescent="0.35">
      <c r="A3" s="16"/>
      <c r="B3" s="165" t="s">
        <v>189</v>
      </c>
      <c r="C3" s="165"/>
      <c r="D3" s="165"/>
      <c r="E3" s="165"/>
      <c r="F3" s="165"/>
      <c r="G3" s="165"/>
      <c r="H3" s="165"/>
    </row>
    <row r="4" spans="1:9" x14ac:dyDescent="0.35">
      <c r="A4" s="16"/>
      <c r="B4" s="17" t="s">
        <v>190</v>
      </c>
      <c r="C4" s="17" t="s">
        <v>191</v>
      </c>
      <c r="D4" s="17" t="s">
        <v>115</v>
      </c>
      <c r="E4" s="17" t="s">
        <v>192</v>
      </c>
      <c r="F4" s="17" t="s">
        <v>193</v>
      </c>
      <c r="G4" s="17" t="s">
        <v>194</v>
      </c>
      <c r="H4" s="17" t="s">
        <v>195</v>
      </c>
    </row>
    <row r="5" spans="1:9" ht="15" customHeight="1" x14ac:dyDescent="0.35">
      <c r="A5" s="16"/>
      <c r="B5" s="18" t="s">
        <v>198</v>
      </c>
      <c r="C5" s="25" t="s">
        <v>183</v>
      </c>
      <c r="D5" s="18" t="s">
        <v>199</v>
      </c>
      <c r="E5" s="18">
        <f>F5/1.5</f>
        <v>666</v>
      </c>
      <c r="F5" s="19">
        <v>999</v>
      </c>
      <c r="G5" s="19">
        <f>H5/F5</f>
        <v>4504.5045045045044</v>
      </c>
      <c r="H5" s="20">
        <v>4500000</v>
      </c>
    </row>
    <row r="6" spans="1:9" x14ac:dyDescent="0.35">
      <c r="A6" s="16"/>
      <c r="B6" s="18" t="s">
        <v>198</v>
      </c>
      <c r="C6" s="25" t="s">
        <v>183</v>
      </c>
      <c r="D6" s="18" t="s">
        <v>199</v>
      </c>
      <c r="E6" s="18">
        <v>614</v>
      </c>
      <c r="F6" s="19">
        <f>E6*1.5</f>
        <v>921</v>
      </c>
      <c r="G6" s="19">
        <f>H6/F6</f>
        <v>4800.2171552660157</v>
      </c>
      <c r="H6" s="20">
        <v>4421000</v>
      </c>
    </row>
    <row r="7" spans="1:9" ht="15" customHeight="1" x14ac:dyDescent="0.35">
      <c r="A7" s="16"/>
      <c r="B7" s="18" t="s">
        <v>200</v>
      </c>
      <c r="C7" s="25" t="s">
        <v>183</v>
      </c>
      <c r="D7" s="18" t="s">
        <v>199</v>
      </c>
      <c r="E7" s="18">
        <f>F7/1.5</f>
        <v>630</v>
      </c>
      <c r="F7" s="19">
        <v>945</v>
      </c>
      <c r="G7" s="19">
        <f>H7/F7</f>
        <v>4539.6825396825398</v>
      </c>
      <c r="H7" s="20">
        <v>4290000</v>
      </c>
    </row>
    <row r="8" spans="1:9" x14ac:dyDescent="0.35">
      <c r="A8" s="16"/>
      <c r="B8" s="18" t="s">
        <v>200</v>
      </c>
      <c r="C8" s="25" t="s">
        <v>183</v>
      </c>
      <c r="D8" s="18" t="s">
        <v>201</v>
      </c>
      <c r="E8" s="18">
        <f>F8/1.5</f>
        <v>842.66666666666663</v>
      </c>
      <c r="F8" s="19">
        <v>1264</v>
      </c>
      <c r="G8" s="19">
        <f>H8/F8</f>
        <v>4459.6518987341769</v>
      </c>
      <c r="H8" s="20">
        <v>5637000</v>
      </c>
    </row>
    <row r="9" spans="1:9" ht="15" customHeight="1" x14ac:dyDescent="0.35">
      <c r="A9" s="16"/>
      <c r="B9" s="21" t="s">
        <v>196</v>
      </c>
      <c r="C9" s="18"/>
      <c r="D9" s="18"/>
      <c r="E9" s="18"/>
      <c r="F9" s="18"/>
      <c r="G9" s="22">
        <f>AVERAGE(G5:G8)</f>
        <v>4576.0140245468092</v>
      </c>
      <c r="H9" s="18"/>
    </row>
    <row r="10" spans="1:9" ht="15" customHeight="1" x14ac:dyDescent="0.35">
      <c r="B10" s="21" t="s">
        <v>197</v>
      </c>
      <c r="C10" s="18"/>
      <c r="D10" s="18"/>
      <c r="E10" s="18"/>
      <c r="F10" s="23"/>
      <c r="G10" s="21">
        <v>4600</v>
      </c>
      <c r="H10" s="21"/>
      <c r="I10" s="24"/>
    </row>
    <row r="11" spans="1:9" ht="15" customHeight="1" x14ac:dyDescent="0.35"/>
    <row r="12" spans="1:9" ht="15" customHeight="1" x14ac:dyDescent="0.35"/>
    <row r="13" spans="1:9" ht="15" customHeight="1" x14ac:dyDescent="0.35"/>
  </sheetData>
  <mergeCells count="1">
    <mergeCell ref="B3:H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Sheet1</vt:lpstr>
      <vt:lpstr>Sheet2</vt:lpstr>
      <vt:lpstr>PP3</vt:lpstr>
      <vt:lpstr>QQ12, QQ21</vt:lpstr>
      <vt:lpstr>QQ13</vt:lpstr>
      <vt:lpstr>QQ16</vt:lpstr>
      <vt:lpstr>QQ9</vt:lpstr>
      <vt:lpstr>Note</vt:lpstr>
      <vt:lpstr>Valuation</vt:lpstr>
      <vt:lpstr>Wing C</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Hp Elitebook 840 G6</cp:lastModifiedBy>
  <cp:lastPrinted>2025-06-11T13:02:42Z</cp:lastPrinted>
  <dcterms:created xsi:type="dcterms:W3CDTF">2013-11-23T05:32:33Z</dcterms:created>
  <dcterms:modified xsi:type="dcterms:W3CDTF">2025-09-17T14:30:08Z</dcterms:modified>
</cp:coreProperties>
</file>