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tabRatio="770"/>
  </bookViews>
  <sheets>
    <sheet name="Sheet1" sheetId="1" r:id="rId1"/>
    <sheet name="A2" sheetId="14" r:id="rId2"/>
    <sheet name="A3" sheetId="16" r:id="rId3"/>
    <sheet name="B." sheetId="17" r:id="rId4"/>
    <sheet name="C" sheetId="18" r:id="rId5"/>
    <sheet name="Wing A" sheetId="11" r:id="rId6"/>
    <sheet name="Wing B" sheetId="12" r:id="rId7"/>
    <sheet name="Wing C" sheetId="13" r:id="rId8"/>
    <sheet name="VALUATION" sheetId="19" r:id="rId9"/>
    <sheet name="NOTE" sheetId="20" r:id="rId10"/>
  </sheets>
  <definedNames>
    <definedName name="_xlnm.Print_Area" localSheetId="0">Sheet1!$A$1:$J$235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3" i="1" l="1"/>
  <c r="F10" i="19" l="1"/>
  <c r="G10" i="19" s="1"/>
  <c r="F9" i="19"/>
  <c r="G9" i="19" s="1"/>
  <c r="F8" i="19"/>
  <c r="G8" i="19" s="1"/>
  <c r="F7" i="19"/>
  <c r="G7" i="19" s="1"/>
  <c r="F6" i="19"/>
  <c r="G6" i="19" s="1"/>
  <c r="F5" i="19"/>
  <c r="G5" i="19"/>
  <c r="G15" i="18"/>
  <c r="G16" i="18" s="1"/>
  <c r="C15" i="18" s="1"/>
  <c r="B7" i="18"/>
  <c r="D7" i="18" s="1"/>
  <c r="H16" i="18"/>
  <c r="C16" i="18" s="1"/>
  <c r="D6" i="18"/>
  <c r="C5" i="18"/>
  <c r="B9" i="18" s="1"/>
  <c r="G15" i="17"/>
  <c r="G16" i="17" s="1"/>
  <c r="C15" i="17" s="1"/>
  <c r="B7" i="17"/>
  <c r="H16" i="17" s="1"/>
  <c r="C16" i="17" s="1"/>
  <c r="D6" i="17"/>
  <c r="C5" i="17"/>
  <c r="B8" i="17" s="1"/>
  <c r="G15" i="16"/>
  <c r="B15" i="16" s="1"/>
  <c r="B7" i="16"/>
  <c r="H16" i="16" s="1"/>
  <c r="C16" i="16" s="1"/>
  <c r="D6" i="16"/>
  <c r="C5" i="16"/>
  <c r="B9" i="16" s="1"/>
  <c r="H45" i="1"/>
  <c r="H46" i="1" s="1"/>
  <c r="D48" i="1" s="1"/>
  <c r="D145" i="1"/>
  <c r="G15" i="14"/>
  <c r="G16" i="14" s="1"/>
  <c r="C15" i="14" s="1"/>
  <c r="B7" i="14"/>
  <c r="D7" i="14" s="1"/>
  <c r="D6" i="14"/>
  <c r="C5" i="14"/>
  <c r="B8"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50" i="1"/>
  <c r="G132" i="1"/>
  <c r="B9" i="14"/>
  <c r="D9" i="14" s="1"/>
  <c r="B10" i="14"/>
  <c r="D10" i="14" s="1"/>
  <c r="H15" i="18"/>
  <c r="B16" i="18" s="1"/>
  <c r="D7" i="17"/>
  <c r="D7" i="16"/>
  <c r="B15" i="17"/>
  <c r="H15" i="16"/>
  <c r="B16" i="16" s="1"/>
  <c r="B12" i="14"/>
  <c r="M15" i="14" s="1"/>
  <c r="B21" i="14" s="1"/>
  <c r="B12" i="18"/>
  <c r="D12" i="18" s="1"/>
  <c r="B11" i="14"/>
  <c r="D11" i="14" s="1"/>
  <c r="B8" i="16"/>
  <c r="I16" i="16" s="1"/>
  <c r="C17" i="16" s="1"/>
  <c r="L15" i="14"/>
  <c r="B20" i="14" s="1"/>
  <c r="J16" i="14"/>
  <c r="C18" i="14" s="1"/>
  <c r="H15" i="17"/>
  <c r="B16" i="17" s="1"/>
  <c r="I84" i="1"/>
  <c r="I98" i="1"/>
  <c r="I56" i="1"/>
  <c r="I70" i="1"/>
  <c r="D8" i="14" l="1"/>
  <c r="I16" i="14"/>
  <c r="C17" i="14" s="1"/>
  <c r="B15" i="14"/>
  <c r="B15" i="18"/>
  <c r="D8" i="16"/>
  <c r="K16" i="14"/>
  <c r="C19" i="14" s="1"/>
  <c r="J15" i="14"/>
  <c r="B18" i="14" s="1"/>
  <c r="G16" i="16"/>
  <c r="C15" i="16" s="1"/>
  <c r="L16" i="14"/>
  <c r="C20" i="14" s="1"/>
  <c r="B11" i="17"/>
  <c r="I15" i="17"/>
  <c r="B17" i="17" s="1"/>
  <c r="I16" i="17"/>
  <c r="C17" i="17" s="1"/>
  <c r="D8" i="17"/>
  <c r="G11" i="19"/>
  <c r="M15" i="18"/>
  <c r="B21" i="18" s="1"/>
  <c r="B12" i="17"/>
  <c r="M34" i="11"/>
  <c r="L34" i="11" s="1"/>
  <c r="F34" i="11"/>
  <c r="E34" i="11" s="1"/>
  <c r="B10" i="17"/>
  <c r="I15" i="16"/>
  <c r="B17" i="16" s="1"/>
  <c r="I15" i="14"/>
  <c r="B17" i="14" s="1"/>
  <c r="M35" i="12"/>
  <c r="L35" i="12" s="1"/>
  <c r="G35" i="13"/>
  <c r="F35" i="13" s="1"/>
  <c r="B10" i="18"/>
  <c r="K16" i="18" s="1"/>
  <c r="C19" i="18" s="1"/>
  <c r="N35" i="13"/>
  <c r="M35" i="13" s="1"/>
  <c r="K35" i="13"/>
  <c r="J35" i="13" s="1"/>
  <c r="M16" i="14"/>
  <c r="C21" i="14" s="1"/>
  <c r="B9" i="17"/>
  <c r="J15" i="17" s="1"/>
  <c r="B18" i="17" s="1"/>
  <c r="J35" i="12"/>
  <c r="I35" i="12" s="1"/>
  <c r="B12" i="16"/>
  <c r="M16" i="16" s="1"/>
  <c r="C21" i="16" s="1"/>
  <c r="K15" i="14"/>
  <c r="B19" i="14" s="1"/>
  <c r="J34" i="11"/>
  <c r="I34" i="11" s="1"/>
  <c r="F35" i="12"/>
  <c r="E35" i="12" s="1"/>
  <c r="H16" i="14"/>
  <c r="C16" i="14" s="1"/>
  <c r="C22" i="14" s="1"/>
  <c r="B10" i="16"/>
  <c r="K15" i="16" s="1"/>
  <c r="B19" i="16" s="1"/>
  <c r="J16" i="16"/>
  <c r="C18" i="16" s="1"/>
  <c r="D9" i="16"/>
  <c r="J15" i="16"/>
  <c r="B18" i="16" s="1"/>
  <c r="D9" i="18"/>
  <c r="J15" i="18"/>
  <c r="B18" i="18" s="1"/>
  <c r="J16" i="18"/>
  <c r="C18" i="18" s="1"/>
  <c r="B11" i="18"/>
  <c r="B8" i="18"/>
  <c r="D12" i="16"/>
  <c r="H15" i="14"/>
  <c r="B16" i="14" s="1"/>
  <c r="B22" i="14" s="1"/>
  <c r="D12" i="14"/>
  <c r="M16" i="18"/>
  <c r="C21" i="18" s="1"/>
  <c r="B11" i="16"/>
  <c r="D117" i="1"/>
  <c r="M115" i="1"/>
  <c r="M117" i="1"/>
  <c r="M118" i="1" s="1"/>
  <c r="D123" i="1"/>
  <c r="D119" i="1"/>
  <c r="D124" i="1"/>
  <c r="D122" i="1"/>
  <c r="D120" i="1"/>
  <c r="D118" i="1"/>
  <c r="M116" i="1"/>
  <c r="C115" i="1" s="1"/>
  <c r="M114" i="1"/>
  <c r="D121" i="1"/>
  <c r="M101" i="1"/>
  <c r="D109" i="1"/>
  <c r="D105" i="1"/>
  <c r="D103" i="1"/>
  <c r="D110" i="1"/>
  <c r="D108" i="1"/>
  <c r="D106" i="1"/>
  <c r="D104" i="1"/>
  <c r="M102" i="1"/>
  <c r="C101" i="1" s="1"/>
  <c r="D101" i="1" s="1"/>
  <c r="M100" i="1"/>
  <c r="M103" i="1"/>
  <c r="M104" i="1" s="1"/>
  <c r="D107" i="1"/>
  <c r="M87" i="1"/>
  <c r="D91" i="1"/>
  <c r="D96" i="1"/>
  <c r="D94" i="1"/>
  <c r="D92" i="1"/>
  <c r="D90" i="1"/>
  <c r="M88" i="1"/>
  <c r="C87" i="1" s="1"/>
  <c r="M86" i="1"/>
  <c r="M89" i="1"/>
  <c r="M90" i="1" s="1"/>
  <c r="D95" i="1"/>
  <c r="D93" i="1"/>
  <c r="D89" i="1"/>
  <c r="M73" i="1"/>
  <c r="D77" i="1"/>
  <c r="D82" i="1"/>
  <c r="D80" i="1"/>
  <c r="D78" i="1"/>
  <c r="D76" i="1"/>
  <c r="M74" i="1"/>
  <c r="C73" i="1" s="1"/>
  <c r="M72" i="1"/>
  <c r="M75" i="1"/>
  <c r="M76" i="1" s="1"/>
  <c r="C74" i="1" s="1"/>
  <c r="D79" i="1"/>
  <c r="D81" i="1"/>
  <c r="D75" i="1"/>
  <c r="D61" i="1"/>
  <c r="M59" i="1"/>
  <c r="D68" i="1"/>
  <c r="D66" i="1"/>
  <c r="D64" i="1"/>
  <c r="D62" i="1"/>
  <c r="M60" i="1"/>
  <c r="M58" i="1"/>
  <c r="D67" i="1"/>
  <c r="D65" i="1"/>
  <c r="M61" i="1"/>
  <c r="D63" i="1"/>
  <c r="D9" i="17" l="1"/>
  <c r="J16" i="17"/>
  <c r="C18" i="17" s="1"/>
  <c r="M15" i="16"/>
  <c r="B21" i="16" s="1"/>
  <c r="L16" i="17"/>
  <c r="C20" i="17" s="1"/>
  <c r="C22" i="17" s="1"/>
  <c r="L15" i="17"/>
  <c r="B20" i="17" s="1"/>
  <c r="D11" i="17"/>
  <c r="D10" i="16"/>
  <c r="K16" i="16"/>
  <c r="C19" i="16" s="1"/>
  <c r="D10" i="18"/>
  <c r="K15" i="18"/>
  <c r="B19" i="18" s="1"/>
  <c r="M16" i="17"/>
  <c r="C21" i="17" s="1"/>
  <c r="D12" i="17"/>
  <c r="M15" i="17"/>
  <c r="B21" i="17" s="1"/>
  <c r="D10" i="17"/>
  <c r="K15" i="17"/>
  <c r="B19" i="17" s="1"/>
  <c r="K16" i="17"/>
  <c r="C19" i="17" s="1"/>
  <c r="M62" i="1"/>
  <c r="M63" i="1" s="1"/>
  <c r="M64" i="1" s="1"/>
  <c r="M65" i="1" s="1"/>
  <c r="M66" i="1" s="1"/>
  <c r="D59" i="1"/>
  <c r="D11" i="16"/>
  <c r="L15" i="16"/>
  <c r="B20" i="16" s="1"/>
  <c r="L16" i="16"/>
  <c r="C20" i="16" s="1"/>
  <c r="I16" i="18"/>
  <c r="C17" i="18" s="1"/>
  <c r="I15" i="18"/>
  <c r="B17" i="18" s="1"/>
  <c r="D8" i="18"/>
  <c r="D11" i="18"/>
  <c r="L16" i="18"/>
  <c r="C20" i="18" s="1"/>
  <c r="L15" i="18"/>
  <c r="B20" i="18" s="1"/>
  <c r="M119" i="1"/>
  <c r="M120" i="1" s="1"/>
  <c r="M121" i="1" s="1"/>
  <c r="M122" i="1" s="1"/>
  <c r="D115" i="1"/>
  <c r="M105" i="1"/>
  <c r="M106" i="1" s="1"/>
  <c r="M107" i="1" s="1"/>
  <c r="M108" i="1" s="1"/>
  <c r="M91" i="1"/>
  <c r="M92" i="1" s="1"/>
  <c r="M93" i="1" s="1"/>
  <c r="M94" i="1" s="1"/>
  <c r="D87" i="1"/>
  <c r="M77" i="1"/>
  <c r="M78" i="1" s="1"/>
  <c r="M79" i="1" s="1"/>
  <c r="M80" i="1" s="1"/>
  <c r="D73" i="1"/>
  <c r="B22" i="18" l="1"/>
  <c r="C22" i="16"/>
  <c r="B22" i="16"/>
  <c r="C22" i="18"/>
  <c r="B22" i="17"/>
  <c r="M67" i="1"/>
  <c r="M68" i="1" s="1"/>
  <c r="D60" i="1" s="1"/>
  <c r="M123" i="1"/>
  <c r="M124" i="1" s="1"/>
  <c r="C116" i="1" s="1"/>
  <c r="D116" i="1" s="1"/>
  <c r="M109" i="1"/>
  <c r="M110" i="1" s="1"/>
  <c r="C102" i="1" s="1"/>
  <c r="D102" i="1" s="1"/>
  <c r="M95" i="1"/>
  <c r="M96" i="1" s="1"/>
  <c r="C88" i="1" s="1"/>
  <c r="M81" i="1"/>
  <c r="K55" i="1"/>
  <c r="C57" i="1" s="1"/>
  <c r="F59" i="1" s="1"/>
  <c r="H59" i="1"/>
  <c r="M82" i="1" l="1"/>
  <c r="H115" i="1"/>
  <c r="K111" i="1"/>
  <c r="C113" i="1" s="1"/>
  <c r="F115" i="1" s="1"/>
  <c r="K97" i="1"/>
  <c r="C99" i="1" s="1"/>
  <c r="F101" i="1" s="1"/>
  <c r="H101" i="1"/>
  <c r="D88" i="1"/>
  <c r="H87" i="1"/>
  <c r="K83" i="1"/>
  <c r="C85" i="1" s="1"/>
  <c r="F87" i="1" s="1"/>
  <c r="H73" i="1" l="1"/>
  <c r="K69" i="1"/>
  <c r="C71" i="1" s="1"/>
  <c r="F73" i="1" s="1"/>
  <c r="D74" i="1"/>
</calcChain>
</file>

<file path=xl/sharedStrings.xml><?xml version="1.0" encoding="utf-8"?>
<sst xmlns="http://schemas.openxmlformats.org/spreadsheetml/2006/main" count="716" uniqueCount="236">
  <si>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</si>
  <si>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</si>
  <si>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</si>
  <si>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</si>
  <si>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</si>
  <si>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</si>
  <si>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</si>
  <si>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</si>
  <si>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</si>
  <si>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</si>
  <si>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</si>
  <si>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</si>
  <si>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</si>
  <si>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</si>
  <si>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</si>
  <si>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</si>
  <si>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</si>
  <si>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</si>
  <si>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</si>
  <si>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</si>
  <si>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</si>
  <si>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</si>
  <si>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</si>
  <si>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</si>
  <si>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</si>
  <si>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</si>
  <si>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</si>
  <si>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</si>
  <si>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</si>
  <si>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</si>
  <si>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</si>
  <si>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</si>
  <si>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</si>
  <si>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</si>
  <si>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</si>
  <si>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</si>
  <si>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</si>
  <si>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</si>
  <si>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</si>
  <si>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</si>
  <si>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</si>
  <si>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</si>
  <si>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</si>
  <si>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</si>
  <si>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</si>
  <si>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</si>
  <si>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</si>
  <si>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</si>
  <si>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</si>
  <si>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</si>
  <si>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</si>
  <si>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</si>
  <si>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</si>
  <si>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</si>
  <si>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</si>
  <si>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</si>
  <si>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</si>
  <si>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</si>
  <si>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</si>
  <si>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</si>
  <si>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</si>
  <si>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</si>
  <si>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</si>
  <si>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</si>
  <si>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</si>
  <si>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</si>
  <si>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</si>
  <si>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</si>
  <si>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</si>
  <si>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</si>
  <si>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</si>
  <si>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</si>
  <si>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</si>
  <si>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</si>
  <si>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</si>
  <si>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</si>
  <si>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</si>
  <si>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</si>
  <si>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</si>
  <si>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</si>
  <si>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</si>
  <si>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</si>
  <si>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</si>
  <si>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</si>
  <si>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</si>
  <si>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</si>
  <si>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</si>
  <si>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</si>
  <si>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</si>
  <si>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</si>
  <si>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</si>
  <si>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</si>
  <si>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</si>
  <si>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</si>
  <si>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</si>
  <si>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</si>
  <si>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</si>
  <si>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</si>
  <si>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Date of approval: </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</si>
  <si>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</si>
  <si>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</si>
  <si>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</si>
  <si>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</si>
  <si>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</si>
  <si>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</si>
  <si>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</si>
  <si>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</si>
  <si>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</si>
  <si>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</si>
  <si>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</si>
  <si>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</si>
  <si>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</si>
  <si>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</si>
  <si>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</si>
  <si>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</si>
  <si>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Refer Data</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</si>
  <si>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</si>
  <si>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</si>
  <si>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</si>
  <si>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</si>
  <si>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</si>
  <si>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</si>
  <si>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</si>
  <si>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</si>
  <si>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</si>
  <si>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</si>
  <si>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</si>
  <si>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</si>
  <si>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</si>
  <si>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</si>
  <si>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</si>
  <si>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</si>
  <si>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</si>
  <si>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</si>
  <si>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</si>
  <si>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</si>
  <si>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</si>
  <si>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</si>
  <si>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</si>
  <si>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</si>
  <si>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</si>
  <si>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</si>
  <si>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</si>
  <si>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</si>
  <si>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</si>
  <si>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</si>
  <si>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</si>
  <si>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</si>
  <si>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Proposed no of Floors</t>
  </si>
  <si>
    <t>Middle class</t>
  </si>
  <si>
    <t>Developing</t>
  </si>
  <si>
    <t>Axis Goregaon</t>
  </si>
  <si>
    <t>M/s. Panika Infrastructure Pvt Ltd.</t>
  </si>
  <si>
    <t>Vangani Darshan</t>
  </si>
  <si>
    <t>Mr. Pramod Shetty - 9172753440</t>
  </si>
  <si>
    <t>P51700003380</t>
  </si>
  <si>
    <t>Vangani Darshan, Revised Residential Building Plan In G. No. 2/1 + 2 At Village - Karav, Near
Gandhkuti, Pashane Road, Vangani, Tal - Ambernath, Dist - Thane - 421503.</t>
  </si>
  <si>
    <t>Gut No</t>
  </si>
  <si>
    <t xml:space="preserve"> 2/1 + 2</t>
  </si>
  <si>
    <t>Karav</t>
  </si>
  <si>
    <t>Thane</t>
  </si>
  <si>
    <t>About 3.8Km Distance From    Vangani Railway Station</t>
  </si>
  <si>
    <t>Vangani</t>
  </si>
  <si>
    <t>Internal Road</t>
  </si>
  <si>
    <t>Karav Water Tank</t>
  </si>
  <si>
    <t>Open Plot</t>
  </si>
  <si>
    <t>05 Wings</t>
  </si>
  <si>
    <t xml:space="preserve">NA/BP/Village - Karav/Tal - Ambernath/SSThane/525 </t>
  </si>
  <si>
    <t>11/03/2015.</t>
  </si>
  <si>
    <t>NA/BP/Village - Karav/Tal - Ambernath/SSThane/525</t>
  </si>
  <si>
    <t>NA Cum C.C No.</t>
  </si>
  <si>
    <t>O. Certificate No.: NA</t>
  </si>
  <si>
    <t>Name &amp; No. of the Building</t>
  </si>
  <si>
    <t>Recommended rate of the flat Per Sq. Ft. ( on  Builder's Saleable area)</t>
  </si>
  <si>
    <t>Other Charges</t>
  </si>
  <si>
    <t>Wing/Type A1, A2, A3, B &amp; C</t>
  </si>
  <si>
    <t>11/11/2020.</t>
  </si>
  <si>
    <t>Market Research Data</t>
  </si>
  <si>
    <t>Source</t>
  </si>
  <si>
    <t>Distance from proposed property</t>
  </si>
  <si>
    <t>Net Carpet</t>
  </si>
  <si>
    <t>Saleable Area</t>
  </si>
  <si>
    <t>Rate on Saleable</t>
  </si>
  <si>
    <t>Market Value</t>
  </si>
  <si>
    <t>Average</t>
  </si>
  <si>
    <t xml:space="preserve">Valuation Adopted </t>
  </si>
  <si>
    <t>proptiger</t>
  </si>
  <si>
    <t>1BHK</t>
  </si>
  <si>
    <t>commonfloor.</t>
  </si>
  <si>
    <t>1RK</t>
  </si>
  <si>
    <t>Dhanashree</t>
  </si>
  <si>
    <t>OLD APF</t>
  </si>
  <si>
    <t>1. Rate has not Changed.</t>
  </si>
  <si>
    <t xml:space="preserve">NA/BP/Village - Karav/Tal - Ambernath/SSThane/525                                                                                Valid Up to: 
Type A1, A2, A3, B &amp; C = G + 1st to 3rd Floor
</t>
  </si>
  <si>
    <t>Type A1, A2, A3, B &amp; C = G + 1st to 3rd Floor</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</si>
  <si>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</si>
  <si>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</si>
  <si>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</si>
  <si>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</si>
  <si>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</si>
  <si>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</si>
  <si>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</si>
  <si>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</si>
  <si>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</si>
  <si>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</si>
  <si>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</si>
  <si>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</si>
  <si>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</si>
  <si>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</si>
  <si>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</si>
  <si>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</si>
  <si>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</si>
  <si>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</si>
  <si>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</si>
  <si>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</si>
  <si>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</si>
  <si>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</si>
  <si>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</si>
  <si>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</si>
  <si>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</si>
  <si>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Type A1 = G + 1st to 3rd Floor</t>
  </si>
  <si>
    <t>Type A2 = G + 1st to 3rd Floor</t>
  </si>
  <si>
    <t>Type B = G + 1st to 3rd Floor</t>
  </si>
  <si>
    <t>Type C = G + 1st to 3rd Floor</t>
  </si>
  <si>
    <t>2,50,000/-</t>
  </si>
  <si>
    <t>As per Info from site inqury Area of plot has been undertaken by mhada authority.</t>
  </si>
  <si>
    <t>Location Link</t>
  </si>
  <si>
    <t>https://goo.gl/maps/JdVDfJTj1PexTe337</t>
  </si>
  <si>
    <t>Office No. 1031, Wing J, Akshar Business Park, Plot No. 03 Sector 25, Near APMC Market,
 Vashi, Navi Mumbai, Maharashtra 400703 TEL: 022-46090378/79/80                                                                      
 E mail : vsjcapf@gmail.com. Web site : www.vsjadon.com</t>
  </si>
  <si>
    <t>Contact Details ( Name &amp; Contact No.)</t>
  </si>
  <si>
    <t>Site Meet Person Contact Details ( Name &amp; Contact No.)</t>
  </si>
  <si>
    <t>Type A3 = G + 1st to 3rd Floor</t>
  </si>
  <si>
    <t>Mr.Jagdish : 9373144033</t>
  </si>
  <si>
    <t>Material laying at Site: : Bricks, Cement &amp; Steel etc.</t>
  </si>
  <si>
    <t>19.11613512,73.31681082</t>
  </si>
  <si>
    <r>
      <t xml:space="preserve">Remarks:  
1. Type A1 = Work not yet started. Work is same as last visit (14/08/2020).
    Type A2 = Construction work is same as last visit (14/08/2020).
    Type B = Construction work is same as last visit (20/03/2024).
    Type C = Construction work is same as last visit (18/12/2023).
    Type A3 = Construction work is same as last visit (21/09/2024).
2. We have given rate verify by market inquire.
3. We have considered rate by verifying it from market inquire. 
4. We have considered Other charges from cost sheet.
5. Project has received first CC on 11/03/2015, But Type A1 building constuction not started yet and Type A2, A3, B &amp; C construction work is not yet completed.
6. </t>
    </r>
    <r>
      <rPr>
        <b/>
        <sz val="11"/>
        <color rgb="FFFF0000"/>
        <rFont val="Times New Roman"/>
        <family val="1"/>
      </rPr>
      <t>As per RERA, completion period of project is expired on 31/12/2024 but still project is under construction.
7. As checked on RERA portal on date 19/09/2025, we have observed that above project "Vangani Darshan" is kept under abeyance. Please check from your 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</si>
</sst>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1"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8" fillId="0" borderId="0"/>
    <xf numFmtId="9" fontId="5" fillId="0" borderId="0" applyFont="0" applyFill="0" applyBorder="0" applyAlignment="0" applyProtection="0"/>
    <xf numFmtId="0" fontId="8" fillId="0" borderId="0"/>
    <xf numFmtId="0" fontId="19" fillId="0" borderId="0" applyNumberFormat="0" applyFill="0" applyBorder="0" applyAlignment="0" applyProtection="0"/>
  </cellStyleXfs>
  <cellXfs count="191">
    <xf numFmtId="0" fontId="0" fillId="0" borderId="0" xfId="0"/>
    <xf numFmtId="0" fontId="4" fillId="0" borderId="1" xfId="0" applyFont="1" applyFill="1" applyBorder="1" applyAlignment="1">
      <alignment vertical="top"/>
    </xf>
    <xf numFmtId="0" fontId="4" fillId="2" borderId="2" xfId="0" applyFont="1" applyFill="1" applyBorder="1" applyAlignment="1">
      <alignment vertical="top"/>
    </xf>
    <xf numFmtId="0" fontId="0" fillId="0" borderId="2" xfId="0" applyBorder="1"/>
    <xf numFmtId="0" fontId="9" fillId="0" borderId="2" xfId="0" applyFont="1" applyBorder="1"/>
    <xf numFmtId="0" fontId="0" fillId="0" borderId="3" xfId="0" applyBorder="1" applyAlignment="1"/>
    <xf numFmtId="0" fontId="0" fillId="3" borderId="2" xfId="0" applyFill="1" applyBorder="1"/>
    <xf numFmtId="0" fontId="9" fillId="0" borderId="2" xfId="0" applyFont="1" applyBorder="1" applyAlignment="1">
      <alignment horizontal="center"/>
    </xf>
    <xf numFmtId="0" fontId="11" fillId="0" borderId="0" xfId="0" applyFont="1"/>
    <xf numFmtId="0" fontId="4" fillId="0" borderId="4" xfId="0" applyFont="1" applyFill="1" applyBorder="1" applyAlignment="1">
      <alignment vertical="top"/>
    </xf>
    <xf numFmtId="0" fontId="12" fillId="0" borderId="2" xfId="0" applyFont="1" applyBorder="1"/>
    <xf numFmtId="0" fontId="12" fillId="0" borderId="0" xfId="0" applyFont="1"/>
    <xf numFmtId="0" fontId="12" fillId="3" borderId="2" xfId="0" applyFont="1" applyFill="1" applyBorder="1"/>
    <xf numFmtId="0" fontId="11" fillId="0" borderId="2" xfId="0" applyFont="1" applyFill="1" applyBorder="1" applyAlignment="1">
      <alignment horizontal="center"/>
    </xf>
    <xf numFmtId="0" fontId="11" fillId="0" borderId="0" xfId="0" applyFont="1" applyFill="1" applyBorder="1" applyAlignment="1">
      <alignment horizontal="center"/>
    </xf>
    <xf numFmtId="0" fontId="12" fillId="0" borderId="2" xfId="0" applyFont="1" applyBorder="1" applyAlignment="1">
      <alignment horizontal="center"/>
    </xf>
    <xf numFmtId="0" fontId="12" fillId="3" borderId="2" xfId="0" applyFont="1" applyFill="1" applyBorder="1" applyAlignment="1">
      <alignment horizontal="center"/>
    </xf>
    <xf numFmtId="9" fontId="12" fillId="0" borderId="0" xfId="5" applyFont="1" applyBorder="1"/>
    <xf numFmtId="0" fontId="12" fillId="0" borderId="0" xfId="0" applyFont="1" applyBorder="1"/>
    <xf numFmtId="0" fontId="13" fillId="0" borderId="2" xfId="0" applyFont="1" applyBorder="1" applyAlignment="1">
      <alignment horizontal="center"/>
    </xf>
    <xf numFmtId="0" fontId="12" fillId="0" borderId="0" xfId="0" applyFont="1" applyBorder="1" applyAlignment="1">
      <alignment horizontal="right"/>
    </xf>
    <xf numFmtId="0" fontId="12" fillId="0" borderId="0" xfId="0" applyFont="1" applyAlignment="1">
      <alignment wrapText="1"/>
    </xf>
    <xf numFmtId="0" fontId="12" fillId="0" borderId="5" xfId="0" applyFont="1" applyBorder="1"/>
    <xf numFmtId="0" fontId="12" fillId="0" borderId="2" xfId="0" applyFont="1" applyBorder="1" applyAlignment="1">
      <alignment wrapText="1"/>
    </xf>
    <xf numFmtId="9" fontId="12" fillId="0" borderId="2" xfId="5" applyFont="1" applyBorder="1"/>
    <xf numFmtId="0" fontId="12" fillId="0" borderId="0" xfId="0" applyFont="1" applyFill="1" applyBorder="1"/>
    <xf numFmtId="9" fontId="12" fillId="0" borderId="0" xfId="0" applyNumberFormat="1" applyFont="1"/>
    <xf numFmtId="0" fontId="12" fillId="3" borderId="2" xfId="0" applyFont="1" applyFill="1" applyBorder="1" applyAlignment="1">
      <alignment horizontal="center"/>
    </xf>
    <xf numFmtId="0" fontId="14" fillId="0" borderId="0" xfId="0" applyFont="1"/>
    <xf numFmtId="0" fontId="14" fillId="0" borderId="0" xfId="0" applyFont="1" applyFill="1"/>
    <xf numFmtId="0" fontId="4" fillId="0" borderId="0" xfId="2" applyFont="1"/>
    <xf numFmtId="0" fontId="12" fillId="0" borderId="2" xfId="0" applyFont="1" applyBorder="1" applyAlignment="1">
      <alignment horizontal="center"/>
    </xf>
    <xf numFmtId="0" fontId="12" fillId="3" borderId="2" xfId="0" applyFont="1" applyFill="1" applyBorder="1" applyAlignment="1">
      <alignment horizontal="center"/>
    </xf>
    <xf numFmtId="0" fontId="13" fillId="0" borderId="2" xfId="0" applyFont="1" applyBorder="1" applyAlignment="1">
      <alignment horizontal="center"/>
    </xf>
    <xf numFmtId="0" fontId="1" fillId="0" borderId="0" xfId="3" applyFont="1"/>
    <xf numFmtId="0" fontId="1" fillId="0" borderId="0" xfId="3"/>
    <xf numFmtId="0" fontId="8" fillId="0" borderId="0" xfId="4"/>
    <xf numFmtId="0" fontId="9" fillId="0" borderId="2" xfId="4" applyFont="1" applyBorder="1" applyAlignment="1">
      <alignment horizontal="center" vertical="top" wrapText="1"/>
    </xf>
    <xf numFmtId="0" fontId="8" fillId="0" borderId="2" xfId="4" applyBorder="1" applyAlignment="1">
      <alignment horizontal="center" vertical="center"/>
    </xf>
    <xf numFmtId="1" fontId="8" fillId="0" borderId="2" xfId="4" applyNumberFormat="1" applyBorder="1" applyAlignment="1">
      <alignment horizontal="center" vertical="center"/>
    </xf>
    <xf numFmtId="165" fontId="8" fillId="0" borderId="2" xfId="1" applyNumberFormat="1" applyFont="1" applyBorder="1" applyAlignment="1">
      <alignment horizontal="right" vertical="center"/>
    </xf>
    <xf numFmtId="0" fontId="9" fillId="0" borderId="2" xfId="4" applyFont="1" applyBorder="1" applyAlignment="1">
      <alignment horizontal="center" vertical="center"/>
    </xf>
    <xf numFmtId="1" fontId="10" fillId="0" borderId="2" xfId="4" applyNumberFormat="1" applyFont="1" applyBorder="1" applyAlignment="1">
      <alignment horizontal="center" vertical="center"/>
    </xf>
    <xf numFmtId="0" fontId="8" fillId="0" borderId="2" xfId="4" applyFont="1" applyBorder="1" applyAlignment="1">
      <alignment horizontal="center" vertical="center"/>
    </xf>
    <xf numFmtId="0" fontId="1" fillId="0" borderId="2" xfId="3" applyFont="1" applyBorder="1" applyAlignment="1">
      <alignment horizontal="center" vertical="center"/>
    </xf>
    <xf numFmtId="0" fontId="15" fillId="0" borderId="0" xfId="3" applyFont="1"/>
    <xf numFmtId="0" fontId="8" fillId="0" borderId="2" xfId="4" applyFont="1" applyBorder="1" applyAlignment="1">
      <alignment horizontal="left" vertical="center"/>
    </xf>
    <xf numFmtId="0" fontId="8" fillId="0" borderId="2" xfId="4" applyFont="1" applyBorder="1" applyAlignment="1">
      <alignment horizontal="center" vertical="center"/>
    </xf>
    <xf numFmtId="0" fontId="16" fillId="0" borderId="17" xfId="6" applyFont="1" applyFill="1" applyBorder="1" applyProtection="1">
      <protection hidden="1"/>
    </xf>
    <xf numFmtId="0" fontId="16" fillId="0" borderId="17" xfId="6" applyFont="1" applyBorder="1" applyProtection="1">
      <protection hidden="1"/>
    </xf>
    <xf numFmtId="0" fontId="16" fillId="0" borderId="18" xfId="6" applyFont="1" applyBorder="1" applyProtection="1">
      <protection hidden="1"/>
    </xf>
    <xf numFmtId="0" fontId="17" fillId="0" borderId="19" xfId="6" applyFont="1" applyFill="1" applyBorder="1" applyAlignment="1" applyProtection="1">
      <alignment horizontal="center" vertical="top"/>
      <protection locked="0"/>
    </xf>
    <xf numFmtId="0" fontId="17" fillId="0" borderId="2" xfId="6" applyFont="1" applyFill="1" applyBorder="1" applyAlignment="1" applyProtection="1">
      <alignment horizontal="center" vertical="top"/>
      <protection locked="0"/>
    </xf>
    <xf numFmtId="0" fontId="16" fillId="0" borderId="0" xfId="6" applyFont="1" applyFill="1" applyBorder="1" applyProtection="1">
      <protection hidden="1"/>
    </xf>
    <xf numFmtId="0" fontId="16" fillId="0" borderId="0" xfId="6" applyFont="1" applyBorder="1" applyProtection="1">
      <protection hidden="1"/>
    </xf>
    <xf numFmtId="0" fontId="16" fillId="0" borderId="21" xfId="6" applyFont="1" applyBorder="1" applyProtection="1">
      <protection hidden="1"/>
    </xf>
    <xf numFmtId="0" fontId="12" fillId="0" borderId="0" xfId="0" applyFont="1" applyFill="1" applyBorder="1" applyProtection="1">
      <protection hidden="1"/>
    </xf>
    <xf numFmtId="0" fontId="16" fillId="0" borderId="0" xfId="6" applyFont="1" applyBorder="1"/>
    <xf numFmtId="0" fontId="16" fillId="0" borderId="21" xfId="6" applyFont="1" applyBorder="1"/>
    <xf numFmtId="9" fontId="12" fillId="0" borderId="0" xfId="0" applyNumberFormat="1" applyFont="1" applyBorder="1" applyProtection="1">
      <protection hidden="1"/>
    </xf>
    <xf numFmtId="0" fontId="12" fillId="0" borderId="21" xfId="0" applyNumberFormat="1" applyFont="1" applyBorder="1" applyProtection="1">
      <protection hidden="1"/>
    </xf>
    <xf numFmtId="1" fontId="0" fillId="0" borderId="21" xfId="0" applyNumberFormat="1" applyBorder="1"/>
    <xf numFmtId="1" fontId="0" fillId="0" borderId="0" xfId="0" applyNumberFormat="1" applyBorder="1"/>
    <xf numFmtId="166" fontId="0" fillId="0" borderId="0" xfId="0" applyNumberFormat="1" applyBorder="1"/>
    <xf numFmtId="1" fontId="0" fillId="0" borderId="21" xfId="0" applyNumberFormat="1" applyBorder="1" applyAlignment="1">
      <alignment horizontal="right"/>
    </xf>
    <xf numFmtId="0" fontId="0" fillId="0" borderId="0" xfId="0" applyBorder="1"/>
    <xf numFmtId="0" fontId="0" fillId="0" borderId="21" xfId="0" applyBorder="1"/>
    <xf numFmtId="0" fontId="12" fillId="0" borderId="25" xfId="0" applyFont="1" applyFill="1" applyBorder="1" applyProtection="1">
      <protection hidden="1"/>
    </xf>
    <xf numFmtId="9" fontId="12" fillId="0" borderId="25" xfId="0" applyNumberFormat="1" applyFont="1" applyBorder="1" applyProtection="1">
      <protection hidden="1"/>
    </xf>
    <xf numFmtId="1" fontId="0" fillId="0" borderId="26" xfId="0" applyNumberFormat="1" applyBorder="1"/>
    <xf numFmtId="0" fontId="17" fillId="0" borderId="2" xfId="6" applyFont="1" applyBorder="1" applyAlignment="1" applyProtection="1">
      <alignment horizontal="center" vertical="top" wrapText="1"/>
      <protection locked="0"/>
    </xf>
    <xf numFmtId="0" fontId="17" fillId="0" borderId="2" xfId="6" applyFont="1" applyBorder="1" applyAlignment="1" applyProtection="1">
      <alignment horizontal="center" wrapText="1"/>
      <protection locked="0"/>
    </xf>
    <xf numFmtId="1" fontId="17" fillId="0" borderId="2" xfId="6" applyNumberFormat="1" applyFont="1" applyBorder="1" applyAlignment="1" applyProtection="1">
      <alignment horizontal="center" wrapText="1"/>
      <protection locked="0"/>
    </xf>
    <xf numFmtId="0" fontId="17" fillId="0" borderId="23" xfId="6" applyFont="1" applyBorder="1" applyAlignment="1" applyProtection="1">
      <alignment horizontal="center" wrapText="1"/>
      <protection locked="0"/>
    </xf>
    <xf numFmtId="0" fontId="4" fillId="0" borderId="1"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7" fillId="0" borderId="2" xfId="0" applyFont="1" applyFill="1" applyBorder="1" applyAlignment="1">
      <alignment horizontal="left" vertical="top"/>
    </xf>
    <xf numFmtId="0" fontId="4" fillId="2" borderId="2" xfId="0" applyFont="1" applyFill="1" applyBorder="1" applyAlignment="1">
      <alignment horizontal="left" vertical="top"/>
    </xf>
    <xf numFmtId="0" fontId="17" fillId="0" borderId="22" xfId="6" applyFont="1" applyFill="1" applyBorder="1" applyAlignment="1" applyProtection="1">
      <alignment horizontal="center" vertical="top" wrapText="1"/>
      <protection locked="0"/>
    </xf>
    <xf numFmtId="0" fontId="17" fillId="0" borderId="23" xfId="6" applyFont="1" applyFill="1" applyBorder="1" applyAlignment="1" applyProtection="1">
      <alignment horizontal="center" vertical="top" wrapText="1"/>
      <protection locked="0"/>
    </xf>
    <xf numFmtId="9" fontId="17" fillId="2" borderId="23" xfId="6" applyNumberFormat="1" applyFont="1" applyFill="1" applyBorder="1" applyAlignment="1" applyProtection="1">
      <alignment horizontal="center" vertical="center" wrapText="1"/>
      <protection hidden="1"/>
    </xf>
    <xf numFmtId="0" fontId="17" fillId="0" borderId="19" xfId="6" applyFont="1" applyFill="1" applyBorder="1" applyAlignment="1" applyProtection="1">
      <alignment horizontal="center" vertical="top" wrapText="1"/>
      <protection locked="0"/>
    </xf>
    <xf numFmtId="0" fontId="17" fillId="0" borderId="2" xfId="6" applyFont="1" applyFill="1" applyBorder="1" applyAlignment="1" applyProtection="1">
      <alignment horizontal="center" vertical="top" wrapText="1"/>
      <protection locked="0"/>
    </xf>
    <xf numFmtId="0" fontId="17" fillId="0" borderId="20" xfId="6" applyFont="1" applyFill="1" applyBorder="1" applyAlignment="1" applyProtection="1">
      <alignment horizontal="center" vertical="top" wrapText="1"/>
      <protection locked="0"/>
    </xf>
    <xf numFmtId="9" fontId="17" fillId="2" borderId="2" xfId="6" applyNumberFormat="1" applyFont="1" applyFill="1" applyBorder="1" applyAlignment="1" applyProtection="1">
      <alignment horizontal="center" vertical="center" wrapText="1"/>
      <protection hidden="1"/>
    </xf>
    <xf numFmtId="9" fontId="17" fillId="2" borderId="20" xfId="6" applyNumberFormat="1" applyFont="1" applyFill="1" applyBorder="1" applyAlignment="1" applyProtection="1">
      <alignment horizontal="center" vertical="center" wrapText="1"/>
      <protection hidden="1"/>
    </xf>
    <xf numFmtId="9" fontId="17" fillId="2" borderId="24" xfId="6" applyNumberFormat="1" applyFont="1" applyFill="1" applyBorder="1" applyAlignment="1" applyProtection="1">
      <alignment horizontal="center" vertical="center" wrapText="1"/>
      <protection hidden="1"/>
    </xf>
    <xf numFmtId="0" fontId="18" fillId="0" borderId="14" xfId="6" applyFont="1" applyFill="1" applyBorder="1" applyAlignment="1" applyProtection="1">
      <alignment horizontal="center" vertical="top" wrapText="1"/>
      <protection locked="0"/>
    </xf>
    <xf numFmtId="0" fontId="18" fillId="0" borderId="15" xfId="6" applyFont="1" applyFill="1" applyBorder="1" applyAlignment="1" applyProtection="1">
      <alignment horizontal="center" vertical="top" wrapText="1"/>
      <protection locked="0"/>
    </xf>
    <xf numFmtId="0" fontId="18" fillId="0" borderId="15" xfId="6" applyFont="1" applyFill="1" applyBorder="1" applyAlignment="1" applyProtection="1">
      <alignment horizontal="left" vertical="top" wrapText="1"/>
      <protection locked="0"/>
    </xf>
    <xf numFmtId="0" fontId="18" fillId="0" borderId="16" xfId="6" applyFont="1" applyFill="1" applyBorder="1" applyAlignment="1" applyProtection="1">
      <alignment horizontal="left" vertical="top" wrapText="1"/>
      <protection locked="0"/>
    </xf>
    <xf numFmtId="0" fontId="17" fillId="0" borderId="2" xfId="6" applyFont="1" applyFill="1" applyBorder="1" applyAlignment="1" applyProtection="1">
      <alignment horizontal="center" vertical="top"/>
      <protection locked="0"/>
    </xf>
    <xf numFmtId="0" fontId="17" fillId="0" borderId="20" xfId="6" applyFont="1" applyFill="1" applyBorder="1" applyAlignment="1" applyProtection="1">
      <alignment horizontal="center" vertical="top"/>
      <protection locked="0"/>
    </xf>
    <xf numFmtId="0" fontId="18" fillId="0" borderId="19" xfId="6" applyFont="1" applyFill="1" applyBorder="1" applyAlignment="1" applyProtection="1">
      <alignment horizontal="left" vertical="top"/>
      <protection locked="0"/>
    </xf>
    <xf numFmtId="0" fontId="18" fillId="0" borderId="2" xfId="6" applyFont="1" applyFill="1" applyBorder="1" applyAlignment="1" applyProtection="1">
      <alignment horizontal="left" vertical="top"/>
      <protection locked="0"/>
    </xf>
    <xf numFmtId="0" fontId="18" fillId="0" borderId="2" xfId="6" applyFont="1" applyFill="1" applyBorder="1" applyAlignment="1" applyProtection="1">
      <alignment horizontal="left" vertical="top" wrapText="1"/>
      <protection locked="0"/>
    </xf>
    <xf numFmtId="0" fontId="18" fillId="0" borderId="20" xfId="6" applyFont="1" applyFill="1" applyBorder="1" applyAlignment="1" applyProtection="1">
      <alignment horizontal="left" vertical="top" wrapText="1"/>
      <protection locked="0"/>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7" fillId="0" borderId="1" xfId="0" applyFont="1" applyFill="1" applyBorder="1" applyAlignment="1">
      <alignment horizontal="center" vertical="top"/>
    </xf>
    <xf numFmtId="0" fontId="7" fillId="0" borderId="6" xfId="0" applyFont="1" applyFill="1" applyBorder="1" applyAlignment="1">
      <alignment horizontal="center" vertical="top"/>
    </xf>
    <xf numFmtId="0" fontId="4" fillId="0" borderId="1" xfId="0" applyFont="1" applyFill="1" applyBorder="1" applyAlignment="1">
      <alignment horizontal="center" vertical="top"/>
    </xf>
    <xf numFmtId="0" fontId="4" fillId="0" borderId="6" xfId="0" applyFont="1" applyFill="1" applyBorder="1" applyAlignment="1">
      <alignment horizontal="center" vertical="top"/>
    </xf>
    <xf numFmtId="0" fontId="4" fillId="0" borderId="1" xfId="0" applyFont="1" applyFill="1" applyBorder="1" applyAlignment="1">
      <alignment horizontal="left" vertical="top"/>
    </xf>
    <xf numFmtId="0" fontId="4" fillId="0" borderId="6" xfId="0" applyFont="1" applyFill="1" applyBorder="1" applyAlignment="1">
      <alignment horizontal="left" vertical="top"/>
    </xf>
    <xf numFmtId="0" fontId="19" fillId="0" borderId="1" xfId="7" applyFill="1" applyBorder="1" applyAlignment="1">
      <alignment horizontal="left" vertical="top"/>
    </xf>
    <xf numFmtId="0" fontId="4"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4" xfId="0" applyFont="1" applyFill="1" applyBorder="1" applyAlignment="1">
      <alignment horizontal="left" vertical="top"/>
    </xf>
    <xf numFmtId="0" fontId="3" fillId="0" borderId="6" xfId="0" applyFont="1" applyFill="1" applyBorder="1" applyAlignment="1">
      <alignment horizontal="left" vertical="top"/>
    </xf>
    <xf numFmtId="0" fontId="7" fillId="0" borderId="2" xfId="0" applyFont="1" applyFill="1" applyBorder="1" applyAlignment="1">
      <alignment horizontal="left" vertical="top" wrapText="1"/>
    </xf>
    <xf numFmtId="0" fontId="4" fillId="0" borderId="1" xfId="0" applyFont="1" applyFill="1" applyBorder="1" applyAlignment="1">
      <alignment vertical="top"/>
    </xf>
    <xf numFmtId="0" fontId="4" fillId="0" borderId="4" xfId="0" applyFont="1" applyFill="1" applyBorder="1" applyAlignment="1">
      <alignment vertical="top"/>
    </xf>
    <xf numFmtId="0" fontId="4" fillId="0" borderId="6" xfId="0" applyFont="1" applyFill="1" applyBorder="1" applyAlignment="1">
      <alignment vertical="top"/>
    </xf>
    <xf numFmtId="0" fontId="4" fillId="0" borderId="7" xfId="0" applyFont="1" applyFill="1" applyBorder="1" applyAlignment="1">
      <alignment horizontal="left" vertical="top"/>
    </xf>
    <xf numFmtId="0" fontId="4" fillId="0" borderId="13" xfId="0" applyFont="1" applyFill="1" applyBorder="1" applyAlignment="1">
      <alignment horizontal="left" vertical="top"/>
    </xf>
    <xf numFmtId="0" fontId="4" fillId="0" borderId="8" xfId="0" applyFont="1" applyFill="1" applyBorder="1" applyAlignment="1">
      <alignment horizontal="left" vertical="top"/>
    </xf>
    <xf numFmtId="0" fontId="4" fillId="0" borderId="11" xfId="0" applyFont="1" applyFill="1" applyBorder="1" applyAlignment="1">
      <alignment horizontal="left" vertical="top"/>
    </xf>
    <xf numFmtId="0" fontId="4" fillId="0" borderId="3" xfId="0" applyFont="1" applyFill="1" applyBorder="1" applyAlignment="1">
      <alignment horizontal="left" vertical="top"/>
    </xf>
    <xf numFmtId="0" fontId="4" fillId="0" borderId="12" xfId="0" applyFont="1" applyFill="1" applyBorder="1" applyAlignment="1">
      <alignment horizontal="left"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14" fontId="4" fillId="0" borderId="1" xfId="0" applyNumberFormat="1" applyFont="1" applyFill="1" applyBorder="1" applyAlignment="1">
      <alignment horizontal="left" vertical="top"/>
    </xf>
    <xf numFmtId="14" fontId="4" fillId="0" borderId="4" xfId="0" applyNumberFormat="1" applyFont="1" applyFill="1" applyBorder="1" applyAlignment="1">
      <alignment horizontal="left" vertical="top"/>
    </xf>
    <xf numFmtId="14" fontId="4" fillId="0" borderId="6" xfId="0" applyNumberFormat="1" applyFont="1" applyFill="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4" fillId="0" borderId="7"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2" xfId="0" applyFont="1" applyFill="1" applyBorder="1" applyAlignment="1">
      <alignment horizontal="left" vertical="top"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3" fillId="0" borderId="7"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6" xfId="0" applyFont="1" applyFill="1" applyBorder="1" applyAlignment="1">
      <alignment vertical="top"/>
    </xf>
    <xf numFmtId="0" fontId="4" fillId="0" borderId="2" xfId="0" applyFont="1" applyFill="1" applyBorder="1" applyAlignment="1">
      <alignment horizontal="center" vertical="top"/>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2" xfId="0" applyFont="1" applyFill="1" applyBorder="1" applyAlignment="1">
      <alignment horizontal="left" vertical="top"/>
    </xf>
    <xf numFmtId="3" fontId="4" fillId="2" borderId="1" xfId="0" applyNumberFormat="1" applyFont="1" applyFill="1" applyBorder="1" applyAlignment="1">
      <alignment horizontal="left" vertical="top"/>
    </xf>
    <xf numFmtId="0" fontId="6" fillId="0" borderId="7" xfId="0" applyFont="1" applyFill="1" applyBorder="1" applyAlignment="1">
      <alignment vertical="top" wrapText="1"/>
    </xf>
    <xf numFmtId="0" fontId="6" fillId="0" borderId="13"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0" xfId="0" applyFont="1" applyFill="1" applyBorder="1" applyAlignment="1">
      <alignment vertical="top" wrapText="1"/>
    </xf>
    <xf numFmtId="0" fontId="6" fillId="0" borderId="10" xfId="0" applyFont="1" applyFill="1" applyBorder="1" applyAlignment="1">
      <alignment vertical="top" wrapText="1"/>
    </xf>
    <xf numFmtId="0" fontId="7" fillId="0" borderId="2" xfId="0" applyFont="1" applyFill="1" applyBorder="1" applyAlignment="1">
      <alignment horizontal="center" vertical="top" wrapText="1"/>
    </xf>
    <xf numFmtId="0" fontId="14" fillId="3" borderId="0" xfId="0" applyFont="1" applyFill="1" applyAlignment="1">
      <alignment horizontal="left" vertical="top" wrapText="1"/>
    </xf>
    <xf numFmtId="0" fontId="14" fillId="0" borderId="0" xfId="0" applyFont="1" applyFill="1" applyAlignment="1">
      <alignment horizontal="center" vertical="top" wrapText="1"/>
    </xf>
    <xf numFmtId="0" fontId="4" fillId="0" borderId="2" xfId="0" applyFont="1" applyBorder="1" applyAlignment="1">
      <alignment horizontal="left" vertical="top"/>
    </xf>
    <xf numFmtId="0" fontId="4" fillId="0" borderId="2" xfId="0" applyFont="1" applyFill="1" applyBorder="1" applyAlignment="1">
      <alignment horizontal="center" vertical="top" wrapText="1"/>
    </xf>
    <xf numFmtId="0" fontId="7" fillId="0" borderId="1" xfId="0" applyFont="1" applyFill="1" applyBorder="1" applyAlignment="1">
      <alignment horizontal="left" vertical="top"/>
    </xf>
    <xf numFmtId="0" fontId="7" fillId="0" borderId="6" xfId="0" applyFont="1" applyBorder="1" applyAlignment="1">
      <alignment horizontal="left"/>
    </xf>
    <xf numFmtId="0" fontId="12" fillId="0" borderId="2" xfId="0" applyFont="1" applyBorder="1" applyAlignment="1">
      <alignment horizontal="left"/>
    </xf>
    <xf numFmtId="0" fontId="12" fillId="0" borderId="2" xfId="0" applyFont="1" applyBorder="1" applyAlignment="1">
      <alignment horizontal="center"/>
    </xf>
    <xf numFmtId="0" fontId="12" fillId="3" borderId="2" xfId="0" applyFont="1" applyFill="1" applyBorder="1" applyAlignment="1">
      <alignment horizontal="center"/>
    </xf>
    <xf numFmtId="0" fontId="13" fillId="0" borderId="2" xfId="0" applyFont="1" applyBorder="1" applyAlignment="1">
      <alignment horizontal="center"/>
    </xf>
    <xf numFmtId="0" fontId="0" fillId="3" borderId="2" xfId="0" applyFill="1" applyBorder="1" applyAlignment="1">
      <alignment horizontal="center" wrapText="1"/>
    </xf>
    <xf numFmtId="0" fontId="9" fillId="0" borderId="2" xfId="0" applyFont="1" applyBorder="1" applyAlignment="1">
      <alignment horizontal="center"/>
    </xf>
    <xf numFmtId="0" fontId="9" fillId="0" borderId="2" xfId="4" applyFont="1" applyBorder="1" applyAlignment="1">
      <alignment horizontal="left"/>
    </xf>
  </cellXfs>
  <cellStyles count="8">
    <cellStyle name="Comma 2" xfId="1"/>
    <cellStyle name="Excel Built-in Normal" xfId="2"/>
    <cellStyle name="Excel Built-in Normal 2" xfId="3"/>
    <cellStyle name="Hyperlink" xfId="7" builtinId="8"/>
    <cellStyle name="Normal" xfId="0" builtinId="0"/>
    <cellStyle name="Normal 3" xfId="6"/>
    <cellStyle name="Normal 4"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2" Type="http://schemas.openxmlformats.org/officeDocument/2006/relationships/image" Target="../media/image37.jpeg"/><Relationship Id="rId1" Type="http://schemas.openxmlformats.org/officeDocument/2006/relationships/image" Target="../media/image3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491938</xdr:colOff>
      <xdr:row>213</xdr:row>
      <xdr:rowOff>50427</xdr:rowOff>
    </xdr:from>
    <xdr:to>
      <xdr:col>9</xdr:col>
      <xdr:colOff>368113</xdr:colOff>
      <xdr:row>233</xdr:row>
      <xdr:rowOff>69477</xdr:rowOff>
    </xdr:to>
    <xdr:pic>
      <xdr:nvPicPr>
        <xdr:cNvPr id="1781" name="Picture 1">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91938" y="45741852"/>
          <a:ext cx="5772150" cy="3829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491938</xdr:colOff>
      <xdr:row>192</xdr:row>
      <xdr:rowOff>40902</xdr:rowOff>
    </xdr:from>
    <xdr:to>
      <xdr:col>9</xdr:col>
      <xdr:colOff>368113</xdr:colOff>
      <xdr:row>212</xdr:row>
      <xdr:rowOff>59952</xdr:rowOff>
    </xdr:to>
    <xdr:pic>
      <xdr:nvPicPr>
        <xdr:cNvPr id="1782" name="Picture 2">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91938" y="41731827"/>
          <a:ext cx="5772150" cy="3829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266700</xdr:colOff>
      <xdr:row>146</xdr:row>
      <xdr:rowOff>44450</xdr:rowOff>
    </xdr:from>
    <xdr:to>
      <xdr:col>21</xdr:col>
      <xdr:colOff>334664</xdr:colOff>
      <xdr:row>184</xdr:row>
      <xdr:rowOff>117364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594600" y="32931100"/>
          <a:ext cx="6481464" cy="6829314"/>
          <a:chOff x="304800" y="32385000"/>
          <a:chExt cx="6440189" cy="6829314"/>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317519" y="37054314"/>
            <a:ext cx="1618313"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54663" y="34722452"/>
            <a:ext cx="1618313"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54663" y="37054314"/>
            <a:ext cx="1618313"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126676" y="32385000"/>
            <a:ext cx="161831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086228" y="32385000"/>
            <a:ext cx="2877333" cy="21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04800" y="32390590"/>
            <a:ext cx="1618313"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36091" y="34722452"/>
            <a:ext cx="1618313"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317519" y="34722452"/>
            <a:ext cx="1618313"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536090" y="37054314"/>
            <a:ext cx="1618313" cy="2160000"/>
          </a:xfrm>
          <a:prstGeom prst="rect">
            <a:avLst/>
          </a:prstGeom>
          <a:ln>
            <a:solidFill>
              <a:schemeClr val="tx1"/>
            </a:solidFill>
          </a:ln>
        </xdr:spPr>
      </xdr:pic>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304800" y="32390590"/>
            <a:ext cx="646587"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Type</a:t>
            </a:r>
            <a:r>
              <a:rPr lang="en-IN" sz="1100" b="0" cap="none" spc="0" baseline="0">
                <a:ln w="0"/>
                <a:solidFill>
                  <a:sysClr val="windowText" lastClr="000000"/>
                </a:solidFill>
                <a:effectLst>
                  <a:outerShdw blurRad="38100" dist="25400" dir="5400000" algn="ctr" rotWithShape="0">
                    <a:srgbClr val="6E747A">
                      <a:alpha val="43000"/>
                    </a:srgbClr>
                  </a:outerShdw>
                </a:effectLst>
              </a:rPr>
              <a:t> A2</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3000628" y="32385000"/>
            <a:ext cx="646587"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Type</a:t>
            </a:r>
            <a:r>
              <a:rPr lang="en-IN" sz="1100" b="0" cap="none" spc="0" baseline="0">
                <a:ln w="0"/>
                <a:solidFill>
                  <a:sysClr val="windowText" lastClr="000000"/>
                </a:solidFill>
                <a:effectLst>
                  <a:outerShdw blurRad="38100" dist="25400" dir="5400000" algn="ctr" rotWithShape="0">
                    <a:srgbClr val="6E747A">
                      <a:alpha val="43000"/>
                    </a:srgbClr>
                  </a:outerShdw>
                </a:effectLst>
              </a:rPr>
              <a:t> A3</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5126676" y="32385000"/>
            <a:ext cx="570221"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Type</a:t>
            </a:r>
            <a:r>
              <a:rPr lang="en-IN" sz="1100" b="0" cap="none" spc="0" baseline="0">
                <a:ln w="0"/>
                <a:solidFill>
                  <a:sysClr val="windowText" lastClr="000000"/>
                </a:solidFill>
                <a:effectLst>
                  <a:outerShdw blurRad="38100" dist="25400" dir="5400000" algn="ctr" rotWithShape="0">
                    <a:srgbClr val="6E747A">
                      <a:alpha val="43000"/>
                    </a:srgbClr>
                  </a:outerShdw>
                </a:effectLst>
              </a:rPr>
              <a:t> B</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754663" y="34722452"/>
            <a:ext cx="568682"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Type</a:t>
            </a:r>
            <a:r>
              <a:rPr lang="en-IN" sz="1100" b="0" cap="none" spc="0" baseline="0">
                <a:ln w="0"/>
                <a:solidFill>
                  <a:sysClr val="windowText" lastClr="000000"/>
                </a:solidFill>
                <a:effectLst>
                  <a:outerShdw blurRad="38100" dist="25400" dir="5400000" algn="ctr" rotWithShape="0">
                    <a:srgbClr val="6E747A">
                      <a:alpha val="43000"/>
                    </a:srgbClr>
                  </a:outerShdw>
                </a:effectLst>
              </a:rPr>
              <a:t> C</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2536091" y="34722452"/>
            <a:ext cx="568682"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Type</a:t>
            </a:r>
            <a:r>
              <a:rPr lang="en-IN" sz="1100" b="0" cap="none" spc="0" baseline="0">
                <a:ln w="0"/>
                <a:solidFill>
                  <a:sysClr val="windowText" lastClr="000000"/>
                </a:solidFill>
                <a:effectLst>
                  <a:outerShdw blurRad="38100" dist="25400" dir="5400000" algn="ctr" rotWithShape="0">
                    <a:srgbClr val="6E747A">
                      <a:alpha val="43000"/>
                    </a:srgbClr>
                  </a:outerShdw>
                </a:effectLst>
              </a:rPr>
              <a:t> C</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grpSp>
    <xdr:clientData/>
  </xdr:twoCellAnchor>
  <xdr:twoCellAnchor>
    <xdr:from>
      <xdr:col>11</xdr:col>
      <xdr:colOff>247650</xdr:colOff>
      <xdr:row>146</xdr:row>
      <xdr:rowOff>9525</xdr:rowOff>
    </xdr:from>
    <xdr:to>
      <xdr:col>21</xdr:col>
      <xdr:colOff>426973</xdr:colOff>
      <xdr:row>180</xdr:row>
      <xdr:rowOff>42693</xdr:rowOff>
    </xdr:to>
    <xdr:grpSp>
      <xdr:nvGrpSpPr>
        <xdr:cNvPr id="28" name="Group 27">
          <a:extLst>
            <a:ext uri="{FF2B5EF4-FFF2-40B4-BE49-F238E27FC236}">
              <a16:creationId xmlns:a16="http://schemas.microsoft.com/office/drawing/2014/main" id="{E5BF2AE9-104A-44BE-B001-668D2E08E0E3}"/>
            </a:ext>
          </a:extLst>
        </xdr:cNvPr>
        <xdr:cNvGrpSpPr/>
      </xdr:nvGrpSpPr>
      <xdr:grpSpPr>
        <a:xfrm>
          <a:off x="7575550" y="32896175"/>
          <a:ext cx="6592823" cy="6078368"/>
          <a:chOff x="300754" y="788045"/>
          <a:chExt cx="6275323" cy="6491118"/>
        </a:xfrm>
      </xdr:grpSpPr>
      <xdr:pic>
        <xdr:nvPicPr>
          <xdr:cNvPr id="29" name="Picture 28">
            <a:extLst>
              <a:ext uri="{FF2B5EF4-FFF2-40B4-BE49-F238E27FC236}">
                <a16:creationId xmlns:a16="http://schemas.microsoft.com/office/drawing/2014/main" id="{39E5A352-E318-44A7-ABE9-E6B081651CD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25053" y="788045"/>
            <a:ext cx="2022890" cy="2700000"/>
          </a:xfrm>
          <a:prstGeom prst="rect">
            <a:avLst/>
          </a:prstGeom>
          <a:ln>
            <a:solidFill>
              <a:schemeClr val="tx1"/>
            </a:solidFill>
          </a:ln>
        </xdr:spPr>
      </xdr:pic>
      <xdr:pic>
        <xdr:nvPicPr>
          <xdr:cNvPr id="30" name="Picture 29">
            <a:extLst>
              <a:ext uri="{FF2B5EF4-FFF2-40B4-BE49-F238E27FC236}">
                <a16:creationId xmlns:a16="http://schemas.microsoft.com/office/drawing/2014/main" id="{C1A018DC-3A70-44E2-AF36-D4A6CFD2B6F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430247" y="788045"/>
            <a:ext cx="2022890" cy="2700000"/>
          </a:xfrm>
          <a:prstGeom prst="rect">
            <a:avLst/>
          </a:prstGeom>
          <a:ln>
            <a:solidFill>
              <a:schemeClr val="tx1"/>
            </a:solidFill>
          </a:ln>
        </xdr:spPr>
      </xdr:pic>
      <xdr:pic>
        <xdr:nvPicPr>
          <xdr:cNvPr id="31" name="Picture 30">
            <a:extLst>
              <a:ext uri="{FF2B5EF4-FFF2-40B4-BE49-F238E27FC236}">
                <a16:creationId xmlns:a16="http://schemas.microsoft.com/office/drawing/2014/main" id="{B6A94951-6C7C-4B2F-BBE5-DDB2ACC8E31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510057" y="788045"/>
            <a:ext cx="2022890" cy="2700000"/>
          </a:xfrm>
          <a:prstGeom prst="rect">
            <a:avLst/>
          </a:prstGeom>
          <a:ln>
            <a:solidFill>
              <a:schemeClr val="tx1"/>
            </a:solidFill>
          </a:ln>
        </xdr:spPr>
      </xdr:pic>
      <xdr:pic>
        <xdr:nvPicPr>
          <xdr:cNvPr id="40" name="Picture 39">
            <a:extLst>
              <a:ext uri="{FF2B5EF4-FFF2-40B4-BE49-F238E27FC236}">
                <a16:creationId xmlns:a16="http://schemas.microsoft.com/office/drawing/2014/main" id="{595F9C37-9C4E-4048-B2A2-5C87B4A3FB9E}"/>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00754" y="3599585"/>
            <a:ext cx="1483453" cy="1980000"/>
          </a:xfrm>
          <a:prstGeom prst="rect">
            <a:avLst/>
          </a:prstGeom>
          <a:ln>
            <a:solidFill>
              <a:schemeClr val="tx1"/>
            </a:solidFill>
          </a:ln>
        </xdr:spPr>
      </xdr:pic>
      <xdr:pic>
        <xdr:nvPicPr>
          <xdr:cNvPr id="41" name="Picture 40">
            <a:extLst>
              <a:ext uri="{FF2B5EF4-FFF2-40B4-BE49-F238E27FC236}">
                <a16:creationId xmlns:a16="http://schemas.microsoft.com/office/drawing/2014/main" id="{52052175-5443-47E4-9EBB-D97F0947C85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910407" y="3582000"/>
            <a:ext cx="1483453" cy="1980000"/>
          </a:xfrm>
          <a:prstGeom prst="rect">
            <a:avLst/>
          </a:prstGeom>
          <a:ln>
            <a:solidFill>
              <a:schemeClr val="tx1"/>
            </a:solidFill>
          </a:ln>
        </xdr:spPr>
      </xdr:pic>
      <xdr:pic>
        <xdr:nvPicPr>
          <xdr:cNvPr id="42" name="Picture 41">
            <a:extLst>
              <a:ext uri="{FF2B5EF4-FFF2-40B4-BE49-F238E27FC236}">
                <a16:creationId xmlns:a16="http://schemas.microsoft.com/office/drawing/2014/main" id="{373DB840-0ABA-499E-9BE1-DD03589BB53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503721" y="3582000"/>
            <a:ext cx="1483453" cy="1980000"/>
          </a:xfrm>
          <a:prstGeom prst="rect">
            <a:avLst/>
          </a:prstGeom>
          <a:ln>
            <a:solidFill>
              <a:schemeClr val="tx1"/>
            </a:solidFill>
          </a:ln>
        </xdr:spPr>
      </xdr:pic>
      <xdr:pic>
        <xdr:nvPicPr>
          <xdr:cNvPr id="43" name="Picture 42">
            <a:extLst>
              <a:ext uri="{FF2B5EF4-FFF2-40B4-BE49-F238E27FC236}">
                <a16:creationId xmlns:a16="http://schemas.microsoft.com/office/drawing/2014/main" id="{18907686-086E-4DF7-9CF1-F960D5532215}"/>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5092624" y="3582000"/>
            <a:ext cx="1483453" cy="1980000"/>
          </a:xfrm>
          <a:prstGeom prst="rect">
            <a:avLst/>
          </a:prstGeom>
          <a:ln>
            <a:solidFill>
              <a:schemeClr val="tx1"/>
            </a:solidFill>
          </a:ln>
        </xdr:spPr>
      </xdr:pic>
      <xdr:pic>
        <xdr:nvPicPr>
          <xdr:cNvPr id="44" name="Picture 43">
            <a:extLst>
              <a:ext uri="{FF2B5EF4-FFF2-40B4-BE49-F238E27FC236}">
                <a16:creationId xmlns:a16="http://schemas.microsoft.com/office/drawing/2014/main" id="{F222B107-B5A2-4023-B160-75E72EB1E9B3}"/>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191597" y="5659163"/>
            <a:ext cx="1213734" cy="1620000"/>
          </a:xfrm>
          <a:prstGeom prst="rect">
            <a:avLst/>
          </a:prstGeom>
          <a:ln>
            <a:solidFill>
              <a:schemeClr val="tx1"/>
            </a:solidFill>
          </a:ln>
        </xdr:spPr>
      </xdr:pic>
      <xdr:pic>
        <xdr:nvPicPr>
          <xdr:cNvPr id="45" name="Picture 44">
            <a:extLst>
              <a:ext uri="{FF2B5EF4-FFF2-40B4-BE49-F238E27FC236}">
                <a16:creationId xmlns:a16="http://schemas.microsoft.com/office/drawing/2014/main" id="{1671DCF4-94FC-4D40-AE70-AF958FF83E82}"/>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485519" y="5659163"/>
            <a:ext cx="1213734" cy="1620000"/>
          </a:xfrm>
          <a:prstGeom prst="rect">
            <a:avLst/>
          </a:prstGeom>
          <a:ln>
            <a:solidFill>
              <a:schemeClr val="tx1"/>
            </a:solidFill>
          </a:ln>
        </xdr:spPr>
      </xdr:pic>
      <xdr:sp macro="" textlink="">
        <xdr:nvSpPr>
          <xdr:cNvPr id="46" name="TextBox 59">
            <a:extLst>
              <a:ext uri="{FF2B5EF4-FFF2-40B4-BE49-F238E27FC236}">
                <a16:creationId xmlns:a16="http://schemas.microsoft.com/office/drawing/2014/main" id="{11D1C776-B624-4D22-8C5F-39E66E5180D5}"/>
              </a:ext>
            </a:extLst>
          </xdr:cNvPr>
          <xdr:cNvSpPr txBox="1"/>
        </xdr:nvSpPr>
        <xdr:spPr>
          <a:xfrm>
            <a:off x="886468" y="830972"/>
            <a:ext cx="1140056" cy="4054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A2  </a:t>
            </a:r>
            <a:endParaRPr lang="en-IN" sz="2000" b="1">
              <a:solidFill>
                <a:srgbClr val="FF0000"/>
              </a:solidFill>
            </a:endParaRPr>
          </a:p>
        </xdr:txBody>
      </xdr:sp>
      <xdr:sp macro="" textlink="">
        <xdr:nvSpPr>
          <xdr:cNvPr id="47" name="TextBox 60">
            <a:extLst>
              <a:ext uri="{FF2B5EF4-FFF2-40B4-BE49-F238E27FC236}">
                <a16:creationId xmlns:a16="http://schemas.microsoft.com/office/drawing/2014/main" id="{09A8E945-E02C-418F-A258-7BC2A975CA6E}"/>
              </a:ext>
            </a:extLst>
          </xdr:cNvPr>
          <xdr:cNvSpPr txBox="1"/>
        </xdr:nvSpPr>
        <xdr:spPr>
          <a:xfrm>
            <a:off x="3101711" y="1112485"/>
            <a:ext cx="1140056" cy="4054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A3</a:t>
            </a:r>
            <a:endParaRPr lang="en-IN" sz="2000" b="1">
              <a:solidFill>
                <a:srgbClr val="FF0000"/>
              </a:solidFill>
            </a:endParaRPr>
          </a:p>
        </xdr:txBody>
      </xdr:sp>
      <xdr:sp macro="" textlink="">
        <xdr:nvSpPr>
          <xdr:cNvPr id="48" name="TextBox 61">
            <a:extLst>
              <a:ext uri="{FF2B5EF4-FFF2-40B4-BE49-F238E27FC236}">
                <a16:creationId xmlns:a16="http://schemas.microsoft.com/office/drawing/2014/main" id="{0C43D77B-5D79-402F-9CDA-1F29AEF16F6E}"/>
              </a:ext>
            </a:extLst>
          </xdr:cNvPr>
          <xdr:cNvSpPr txBox="1"/>
        </xdr:nvSpPr>
        <xdr:spPr>
          <a:xfrm>
            <a:off x="5099845" y="912429"/>
            <a:ext cx="1051853" cy="43296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B </a:t>
            </a:r>
            <a:endParaRPr lang="en-IN" sz="2000" b="1">
              <a:solidFill>
                <a:srgbClr val="FF0000"/>
              </a:solidFill>
            </a:endParaRPr>
          </a:p>
        </xdr:txBody>
      </xdr:sp>
      <xdr:sp macro="" textlink="">
        <xdr:nvSpPr>
          <xdr:cNvPr id="49" name="TextBox 62">
            <a:extLst>
              <a:ext uri="{FF2B5EF4-FFF2-40B4-BE49-F238E27FC236}">
                <a16:creationId xmlns:a16="http://schemas.microsoft.com/office/drawing/2014/main" id="{A96EA6E0-4E29-4514-AFD3-4C40EA50019F}"/>
              </a:ext>
            </a:extLst>
          </xdr:cNvPr>
          <xdr:cNvSpPr txBox="1"/>
        </xdr:nvSpPr>
        <xdr:spPr>
          <a:xfrm>
            <a:off x="471194" y="5028876"/>
            <a:ext cx="990977" cy="4054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C  </a:t>
            </a:r>
            <a:endParaRPr lang="en-IN" sz="2000" b="1">
              <a:solidFill>
                <a:srgbClr val="FF0000"/>
              </a:solidFill>
            </a:endParaRPr>
          </a:p>
        </xdr:txBody>
      </xdr:sp>
    </xdr:grpSp>
    <xdr:clientData/>
  </xdr:twoCellAnchor>
  <xdr:twoCellAnchor editAs="oneCell">
    <xdr:from>
      <xdr:col>11</xdr:col>
      <xdr:colOff>101600</xdr:colOff>
      <xdr:row>0</xdr:row>
      <xdr:rowOff>304800</xdr:rowOff>
    </xdr:from>
    <xdr:to>
      <xdr:col>19</xdr:col>
      <xdr:colOff>370800</xdr:colOff>
      <xdr:row>16</xdr:row>
      <xdr:rowOff>33950</xdr:rowOff>
    </xdr:to>
    <xdr:pic>
      <xdr:nvPicPr>
        <xdr:cNvPr id="67" name="Picture 6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7429500" y="304800"/>
          <a:ext cx="5400000" cy="3037500"/>
        </a:xfrm>
        <a:prstGeom prst="rect">
          <a:avLst/>
        </a:prstGeom>
        <a:ln>
          <a:solidFill>
            <a:schemeClr val="tx1"/>
          </a:solidFill>
        </a:ln>
      </xdr:spPr>
    </xdr:pic>
    <xdr:clientData/>
  </xdr:twoCellAnchor>
  <xdr:twoCellAnchor>
    <xdr:from>
      <xdr:col>0</xdr:col>
      <xdr:colOff>323850</xdr:colOff>
      <xdr:row>145</xdr:row>
      <xdr:rowOff>114300</xdr:rowOff>
    </xdr:from>
    <xdr:to>
      <xdr:col>9</xdr:col>
      <xdr:colOff>575645</xdr:colOff>
      <xdr:row>183</xdr:row>
      <xdr:rowOff>74548</xdr:rowOff>
    </xdr:to>
    <xdr:grpSp>
      <xdr:nvGrpSpPr>
        <xdr:cNvPr id="2" name="Group 1"/>
        <xdr:cNvGrpSpPr/>
      </xdr:nvGrpSpPr>
      <xdr:grpSpPr>
        <a:xfrm>
          <a:off x="323850" y="32823150"/>
          <a:ext cx="6423995" cy="6716648"/>
          <a:chOff x="323850" y="32823150"/>
          <a:chExt cx="6423995" cy="6716648"/>
        </a:xfrm>
      </xdr:grpSpPr>
      <xdr:pic>
        <xdr:nvPicPr>
          <xdr:cNvPr id="68" name="Picture 6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570430" y="37379798"/>
            <a:ext cx="1618313" cy="216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106281" y="32823150"/>
            <a:ext cx="1618313"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58087" y="32823150"/>
            <a:ext cx="1618313" cy="216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102674" y="32823150"/>
            <a:ext cx="2877333" cy="216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23850" y="35101474"/>
            <a:ext cx="2877333" cy="216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5129532" y="35101474"/>
            <a:ext cx="1618313" cy="216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791606" y="37379798"/>
            <a:ext cx="1618313" cy="216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356201" y="35101474"/>
            <a:ext cx="1618313" cy="216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1012782" y="37379798"/>
            <a:ext cx="1618313" cy="2160000"/>
          </a:xfrm>
          <a:prstGeom prst="rect">
            <a:avLst/>
          </a:prstGeom>
          <a:ln>
            <a:solidFill>
              <a:schemeClr val="tx1"/>
            </a:solidFill>
          </a:ln>
        </xdr:spPr>
      </xdr:pic>
      <xdr:sp macro="" textlink="">
        <xdr:nvSpPr>
          <xdr:cNvPr id="77" name="TextBox 59">
            <a:extLst>
              <a:ext uri="{FF2B5EF4-FFF2-40B4-BE49-F238E27FC236}">
                <a16:creationId xmlns:a16="http://schemas.microsoft.com/office/drawing/2014/main" id="{11D1C776-B624-4D22-8C5F-39E66E5180D5}"/>
              </a:ext>
            </a:extLst>
          </xdr:cNvPr>
          <xdr:cNvSpPr txBox="1"/>
        </xdr:nvSpPr>
        <xdr:spPr>
          <a:xfrm>
            <a:off x="580337" y="33896300"/>
            <a:ext cx="1197737" cy="37965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A2  </a:t>
            </a:r>
            <a:endParaRPr lang="en-IN" sz="2000" b="1">
              <a:solidFill>
                <a:srgbClr val="FF0000"/>
              </a:solidFill>
            </a:endParaRPr>
          </a:p>
        </xdr:txBody>
      </xdr:sp>
      <xdr:sp macro="" textlink="">
        <xdr:nvSpPr>
          <xdr:cNvPr id="78" name="TextBox 59">
            <a:extLst>
              <a:ext uri="{FF2B5EF4-FFF2-40B4-BE49-F238E27FC236}">
                <a16:creationId xmlns:a16="http://schemas.microsoft.com/office/drawing/2014/main" id="{11D1C776-B624-4D22-8C5F-39E66E5180D5}"/>
              </a:ext>
            </a:extLst>
          </xdr:cNvPr>
          <xdr:cNvSpPr txBox="1"/>
        </xdr:nvSpPr>
        <xdr:spPr>
          <a:xfrm>
            <a:off x="2737674" y="33007300"/>
            <a:ext cx="1197737" cy="37965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A3  </a:t>
            </a:r>
            <a:endParaRPr lang="en-IN" sz="2000" b="1">
              <a:solidFill>
                <a:srgbClr val="FF0000"/>
              </a:solidFill>
            </a:endParaRPr>
          </a:p>
        </xdr:txBody>
      </xdr:sp>
      <xdr:sp macro="" textlink="">
        <xdr:nvSpPr>
          <xdr:cNvPr id="79" name="TextBox 61">
            <a:extLst>
              <a:ext uri="{FF2B5EF4-FFF2-40B4-BE49-F238E27FC236}">
                <a16:creationId xmlns:a16="http://schemas.microsoft.com/office/drawing/2014/main" id="{0C43D77B-5D79-402F-9CDA-1F29AEF16F6E}"/>
              </a:ext>
            </a:extLst>
          </xdr:cNvPr>
          <xdr:cNvSpPr txBox="1"/>
        </xdr:nvSpPr>
        <xdr:spPr>
          <a:xfrm>
            <a:off x="5436481" y="33026350"/>
            <a:ext cx="1105072" cy="4054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B </a:t>
            </a:r>
            <a:endParaRPr lang="en-IN" sz="2000" b="1">
              <a:solidFill>
                <a:srgbClr val="FF0000"/>
              </a:solidFill>
            </a:endParaRPr>
          </a:p>
        </xdr:txBody>
      </xdr:sp>
      <xdr:sp macro="" textlink="">
        <xdr:nvSpPr>
          <xdr:cNvPr id="80" name="TextBox 61">
            <a:extLst>
              <a:ext uri="{FF2B5EF4-FFF2-40B4-BE49-F238E27FC236}">
                <a16:creationId xmlns:a16="http://schemas.microsoft.com/office/drawing/2014/main" id="{0C43D77B-5D79-402F-9CDA-1F29AEF16F6E}"/>
              </a:ext>
            </a:extLst>
          </xdr:cNvPr>
          <xdr:cNvSpPr txBox="1"/>
        </xdr:nvSpPr>
        <xdr:spPr>
          <a:xfrm>
            <a:off x="558800" y="35082424"/>
            <a:ext cx="1105072" cy="4054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B </a:t>
            </a:r>
            <a:endParaRPr lang="en-IN" sz="2000" b="1">
              <a:solidFill>
                <a:srgbClr val="FF0000"/>
              </a:solidFill>
            </a:endParaRPr>
          </a:p>
        </xdr:txBody>
      </xdr:sp>
      <xdr:sp macro="" textlink="">
        <xdr:nvSpPr>
          <xdr:cNvPr id="81" name="TextBox 61">
            <a:extLst>
              <a:ext uri="{FF2B5EF4-FFF2-40B4-BE49-F238E27FC236}">
                <a16:creationId xmlns:a16="http://schemas.microsoft.com/office/drawing/2014/main" id="{0C43D77B-5D79-402F-9CDA-1F29AEF16F6E}"/>
              </a:ext>
            </a:extLst>
          </xdr:cNvPr>
          <xdr:cNvSpPr txBox="1"/>
        </xdr:nvSpPr>
        <xdr:spPr>
          <a:xfrm>
            <a:off x="3883251" y="35203074"/>
            <a:ext cx="1105072" cy="4054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Type C </a:t>
            </a:r>
            <a:endParaRPr lang="en-IN" sz="20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32" name="Picture 1">
          <a:extLst>
            <a:ext uri="{FF2B5EF4-FFF2-40B4-BE49-F238E27FC236}">
              <a16:creationId xmlns:a16="http://schemas.microsoft.com/office/drawing/2014/main" id="{00000000-0008-0000-0500-00005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13</xdr:row>
      <xdr:rowOff>0</xdr:rowOff>
    </xdr:from>
    <xdr:to>
      <xdr:col>5</xdr:col>
      <xdr:colOff>504825</xdr:colOff>
      <xdr:row>32</xdr:row>
      <xdr:rowOff>38100</xdr:rowOff>
    </xdr:to>
    <xdr:pic>
      <xdr:nvPicPr>
        <xdr:cNvPr id="7211" name="Picture 1">
          <a:extLst>
            <a:ext uri="{FF2B5EF4-FFF2-40B4-BE49-F238E27FC236}">
              <a16:creationId xmlns:a16="http://schemas.microsoft.com/office/drawing/2014/main" id="{00000000-0008-0000-0800-00002B1C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85800" y="2667000"/>
          <a:ext cx="6505575" cy="365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38100</xdr:rowOff>
    </xdr:from>
    <xdr:to>
      <xdr:col>5</xdr:col>
      <xdr:colOff>428625</xdr:colOff>
      <xdr:row>53</xdr:row>
      <xdr:rowOff>76200</xdr:rowOff>
    </xdr:to>
    <xdr:pic>
      <xdr:nvPicPr>
        <xdr:cNvPr id="7212" name="Picture 2">
          <a:extLst>
            <a:ext uri="{FF2B5EF4-FFF2-40B4-BE49-F238E27FC236}">
              <a16:creationId xmlns:a16="http://schemas.microsoft.com/office/drawing/2014/main" id="{00000000-0008-0000-0800-00002C1C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09600" y="6705600"/>
          <a:ext cx="6505575" cy="365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10</xdr:col>
      <xdr:colOff>0</xdr:colOff>
      <xdr:row>22</xdr:row>
      <xdr:rowOff>38100</xdr:rowOff>
    </xdr:to>
    <xdr:pic>
      <xdr:nvPicPr>
        <xdr:cNvPr id="8235" name="Picture 1" descr="C:\Users\Owner\Downloads\APF\OLD - Kaatyani heights\WhatsApp Image 2020-11-11 at 2.48.12 PM.jpeg">
          <a:extLst>
            <a:ext uri="{FF2B5EF4-FFF2-40B4-BE49-F238E27FC236}">
              <a16:creationId xmlns:a16="http://schemas.microsoft.com/office/drawing/2014/main" id="{00000000-0008-0000-0900-00002B2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685925" y="571500"/>
          <a:ext cx="4876800" cy="365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209550</xdr:colOff>
      <xdr:row>22</xdr:row>
      <xdr:rowOff>142875</xdr:rowOff>
    </xdr:from>
    <xdr:to>
      <xdr:col>6</xdr:col>
      <xdr:colOff>514350</xdr:colOff>
      <xdr:row>41</xdr:row>
      <xdr:rowOff>180975</xdr:rowOff>
    </xdr:to>
    <xdr:pic>
      <xdr:nvPicPr>
        <xdr:cNvPr id="8236" name="Picture 2" descr="C:\Users\Owner\Downloads\APF\OLD - Kaatyani heights\WhatsApp Image 2020-11-11 at 2.48.12 PM (1).jpeg">
          <a:extLst>
            <a:ext uri="{FF2B5EF4-FFF2-40B4-BE49-F238E27FC236}">
              <a16:creationId xmlns:a16="http://schemas.microsoft.com/office/drawing/2014/main" id="{00000000-0008-0000-0900-00002C2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895475" y="4333875"/>
          <a:ext cx="2743200" cy="365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JdVDfJTj1PexTe337"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2"/>
  <sheetViews>
    <sheetView tabSelected="1" view="pageBreakPreview" zoomScaleNormal="100" zoomScaleSheetLayoutView="100" zoomScalePageLayoutView="85" workbookViewId="0">
      <selection activeCell="F9" sqref="F9:J9"/>
    </sheetView>
  </sheetViews>
  <sheetFormatPr defaultColWidth="9.1796875" defaultRowHeight="14" x14ac:dyDescent="0.3"/>
  <cols>
    <col min="1" max="1" width="8.7265625" style="28" customWidth="1"/>
    <col min="2" max="2" width="9.81640625" style="28" customWidth="1"/>
    <col min="3" max="3" width="14.453125" style="28" customWidth="1"/>
    <col min="4" max="4" width="7.26953125" style="28" customWidth="1"/>
    <col min="5" max="5" width="8.1796875" style="28" customWidth="1"/>
    <col min="6" max="6" width="10.54296875" style="28" customWidth="1"/>
    <col min="7" max="8" width="9.81640625" style="28" customWidth="1"/>
    <col min="9" max="9" width="9.7265625" style="28" customWidth="1"/>
    <col min="10" max="10" width="13" style="28" customWidth="1"/>
    <col min="11" max="11" width="3.54296875" style="28" customWidth="1"/>
    <col min="12" max="16384" width="9.1796875" style="28"/>
  </cols>
  <sheetData>
    <row r="1" spans="1:10" ht="43.9" customHeight="1" x14ac:dyDescent="0.3">
      <c r="A1" s="159" t="s">
        <v>228</v>
      </c>
      <c r="B1" s="160"/>
      <c r="C1" s="160"/>
      <c r="D1" s="160"/>
      <c r="E1" s="160"/>
      <c r="F1" s="160"/>
      <c r="G1" s="160"/>
      <c r="H1" s="160"/>
      <c r="I1" s="160"/>
      <c r="J1" s="161"/>
    </row>
    <row r="2" spans="1:10" x14ac:dyDescent="0.3">
      <c r="A2" s="122" t="s">
        <v>39</v>
      </c>
      <c r="B2" s="123"/>
      <c r="C2" s="123"/>
      <c r="D2" s="123"/>
      <c r="E2" s="123"/>
      <c r="F2" s="123"/>
      <c r="G2" s="123"/>
      <c r="H2" s="123"/>
      <c r="I2" s="123"/>
      <c r="J2" s="124"/>
    </row>
    <row r="3" spans="1:10" x14ac:dyDescent="0.3">
      <c r="A3" s="125" t="s">
        <v>0</v>
      </c>
      <c r="B3" s="126"/>
      <c r="C3" s="126"/>
      <c r="D3" s="126"/>
      <c r="E3" s="127"/>
      <c r="F3" s="128" t="str">
        <f ca="1">TEXT(TODAY(),"DD/MM/YYYY")</f>
        <v>19/09/2025</v>
      </c>
      <c r="G3" s="129"/>
      <c r="H3" s="129"/>
      <c r="I3" s="129"/>
      <c r="J3" s="130"/>
    </row>
    <row r="4" spans="1:10" x14ac:dyDescent="0.3">
      <c r="A4" s="125" t="s">
        <v>1</v>
      </c>
      <c r="B4" s="126"/>
      <c r="C4" s="126"/>
      <c r="D4" s="126"/>
      <c r="E4" s="127"/>
      <c r="F4" s="105" t="s">
        <v>151</v>
      </c>
      <c r="G4" s="108"/>
      <c r="H4" s="108"/>
      <c r="I4" s="108"/>
      <c r="J4" s="106"/>
    </row>
    <row r="5" spans="1:10" x14ac:dyDescent="0.3">
      <c r="A5" s="125" t="s">
        <v>2</v>
      </c>
      <c r="B5" s="126"/>
      <c r="C5" s="126"/>
      <c r="D5" s="126"/>
      <c r="E5" s="127"/>
      <c r="F5" s="128">
        <v>45908</v>
      </c>
      <c r="G5" s="129"/>
      <c r="H5" s="129"/>
      <c r="I5" s="129"/>
      <c r="J5" s="130"/>
    </row>
    <row r="6" spans="1:10" ht="16.5" customHeight="1" x14ac:dyDescent="0.3">
      <c r="A6" s="125" t="s">
        <v>3</v>
      </c>
      <c r="B6" s="126"/>
      <c r="C6" s="126"/>
      <c r="D6" s="126"/>
      <c r="E6" s="127"/>
      <c r="F6" s="131" t="s">
        <v>152</v>
      </c>
      <c r="G6" s="132"/>
      <c r="H6" s="132"/>
      <c r="I6" s="132"/>
      <c r="J6" s="133"/>
    </row>
    <row r="7" spans="1:10" ht="15" customHeight="1" x14ac:dyDescent="0.3">
      <c r="A7" s="125" t="s">
        <v>4</v>
      </c>
      <c r="B7" s="126"/>
      <c r="C7" s="126"/>
      <c r="D7" s="126"/>
      <c r="E7" s="127"/>
      <c r="F7" s="131" t="str">
        <f>F6</f>
        <v>M/s. Panika Infrastructure Pvt Ltd.</v>
      </c>
      <c r="G7" s="132"/>
      <c r="H7" s="132"/>
      <c r="I7" s="132"/>
      <c r="J7" s="133"/>
    </row>
    <row r="8" spans="1:10" x14ac:dyDescent="0.3">
      <c r="A8" s="125" t="s">
        <v>5</v>
      </c>
      <c r="B8" s="126"/>
      <c r="C8" s="126"/>
      <c r="D8" s="126"/>
      <c r="E8" s="127"/>
      <c r="F8" s="134" t="s">
        <v>153</v>
      </c>
      <c r="G8" s="135"/>
      <c r="H8" s="135"/>
      <c r="I8" s="135"/>
      <c r="J8" s="136"/>
    </row>
    <row r="9" spans="1:10" x14ac:dyDescent="0.3">
      <c r="A9" s="125" t="s">
        <v>172</v>
      </c>
      <c r="B9" s="126"/>
      <c r="C9" s="126"/>
      <c r="D9" s="126"/>
      <c r="E9" s="127"/>
      <c r="F9" s="125" t="s">
        <v>175</v>
      </c>
      <c r="G9" s="126"/>
      <c r="H9" s="126"/>
      <c r="I9" s="126"/>
      <c r="J9" s="127"/>
    </row>
    <row r="10" spans="1:10" x14ac:dyDescent="0.3">
      <c r="A10" s="125" t="s">
        <v>229</v>
      </c>
      <c r="B10" s="126"/>
      <c r="C10" s="126"/>
      <c r="D10" s="126"/>
      <c r="E10" s="127"/>
      <c r="F10" s="131" t="s">
        <v>154</v>
      </c>
      <c r="G10" s="132"/>
      <c r="H10" s="132"/>
      <c r="I10" s="132"/>
      <c r="J10" s="133"/>
    </row>
    <row r="11" spans="1:10" hidden="1" x14ac:dyDescent="0.3">
      <c r="A11" s="125" t="s">
        <v>230</v>
      </c>
      <c r="B11" s="126"/>
      <c r="C11" s="126"/>
      <c r="D11" s="126"/>
      <c r="E11" s="127"/>
      <c r="F11" s="131" t="s">
        <v>232</v>
      </c>
      <c r="G11" s="132"/>
      <c r="H11" s="132"/>
      <c r="I11" s="132"/>
      <c r="J11" s="133"/>
    </row>
    <row r="12" spans="1:10" x14ac:dyDescent="0.3">
      <c r="A12" s="125" t="s">
        <v>146</v>
      </c>
      <c r="B12" s="126"/>
      <c r="C12" s="126"/>
      <c r="D12" s="126"/>
      <c r="E12" s="127"/>
      <c r="F12" s="131" t="s">
        <v>155</v>
      </c>
      <c r="G12" s="132"/>
      <c r="H12" s="132"/>
      <c r="I12" s="132"/>
      <c r="J12" s="133"/>
    </row>
    <row r="13" spans="1:10" x14ac:dyDescent="0.3">
      <c r="A13" s="125" t="s">
        <v>6</v>
      </c>
      <c r="B13" s="126"/>
      <c r="C13" s="126"/>
      <c r="D13" s="126"/>
      <c r="E13" s="127"/>
      <c r="F13" s="125" t="s">
        <v>115</v>
      </c>
      <c r="G13" s="126"/>
      <c r="H13" s="126"/>
      <c r="I13" s="126"/>
      <c r="J13" s="127"/>
    </row>
    <row r="14" spans="1:10" ht="31.5" customHeight="1" x14ac:dyDescent="0.3">
      <c r="A14" s="180" t="s">
        <v>56</v>
      </c>
      <c r="B14" s="180"/>
      <c r="C14" s="131" t="s">
        <v>156</v>
      </c>
      <c r="D14" s="132"/>
      <c r="E14" s="132"/>
      <c r="F14" s="132"/>
      <c r="G14" s="132"/>
      <c r="H14" s="132"/>
      <c r="I14" s="132"/>
      <c r="J14" s="133"/>
    </row>
    <row r="15" spans="1:10" x14ac:dyDescent="0.3">
      <c r="A15" s="77" t="s">
        <v>157</v>
      </c>
      <c r="B15" s="77"/>
      <c r="C15" s="78" t="s">
        <v>158</v>
      </c>
      <c r="D15" s="78"/>
      <c r="E15" s="78"/>
      <c r="F15" s="74" t="s">
        <v>57</v>
      </c>
      <c r="G15" s="75"/>
      <c r="H15" s="74" t="s">
        <v>159</v>
      </c>
      <c r="I15" s="76"/>
      <c r="J15" s="75"/>
    </row>
    <row r="16" spans="1:10" x14ac:dyDescent="0.3">
      <c r="A16" s="77" t="s">
        <v>7</v>
      </c>
      <c r="B16" s="77"/>
      <c r="C16" s="78" t="s">
        <v>163</v>
      </c>
      <c r="D16" s="78"/>
      <c r="E16" s="78"/>
      <c r="F16" s="74" t="s">
        <v>58</v>
      </c>
      <c r="G16" s="75"/>
      <c r="H16" s="74" t="s">
        <v>160</v>
      </c>
      <c r="I16" s="76"/>
      <c r="J16" s="75"/>
    </row>
    <row r="17" spans="1:10" x14ac:dyDescent="0.3">
      <c r="A17" s="77" t="s">
        <v>8</v>
      </c>
      <c r="B17" s="77"/>
      <c r="C17" s="78" t="s">
        <v>162</v>
      </c>
      <c r="D17" s="78"/>
      <c r="E17" s="78"/>
      <c r="F17" s="74" t="s">
        <v>59</v>
      </c>
      <c r="G17" s="75"/>
      <c r="H17" s="74">
        <v>421503</v>
      </c>
      <c r="I17" s="76"/>
      <c r="J17" s="75"/>
    </row>
    <row r="18" spans="1:10" ht="32.25" customHeight="1" x14ac:dyDescent="0.3">
      <c r="A18" s="77" t="s">
        <v>60</v>
      </c>
      <c r="B18" s="77"/>
      <c r="C18" s="78" t="s">
        <v>164</v>
      </c>
      <c r="D18" s="78"/>
      <c r="E18" s="78"/>
      <c r="F18" s="143" t="s">
        <v>47</v>
      </c>
      <c r="G18" s="143"/>
      <c r="H18" s="76" t="s">
        <v>161</v>
      </c>
      <c r="I18" s="76"/>
      <c r="J18" s="75"/>
    </row>
    <row r="19" spans="1:10" ht="15" customHeight="1" x14ac:dyDescent="0.3">
      <c r="A19" s="137" t="s">
        <v>49</v>
      </c>
      <c r="B19" s="138"/>
      <c r="C19" s="138"/>
      <c r="D19" s="138"/>
      <c r="E19" s="139"/>
      <c r="F19" s="116" t="s">
        <v>54</v>
      </c>
      <c r="G19" s="117"/>
      <c r="H19" s="117"/>
      <c r="I19" s="117"/>
      <c r="J19" s="118"/>
    </row>
    <row r="20" spans="1:10" x14ac:dyDescent="0.3">
      <c r="A20" s="140"/>
      <c r="B20" s="141"/>
      <c r="C20" s="141"/>
      <c r="D20" s="141"/>
      <c r="E20" s="142"/>
      <c r="F20" s="119"/>
      <c r="G20" s="120"/>
      <c r="H20" s="120"/>
      <c r="I20" s="120"/>
      <c r="J20" s="121"/>
    </row>
    <row r="21" spans="1:10" ht="15" customHeight="1" x14ac:dyDescent="0.3">
      <c r="A21" s="137" t="s">
        <v>9</v>
      </c>
      <c r="B21" s="138"/>
      <c r="C21" s="138"/>
      <c r="D21" s="138"/>
      <c r="E21" s="139"/>
      <c r="F21" s="137" t="s">
        <v>40</v>
      </c>
      <c r="G21" s="138"/>
      <c r="H21" s="138"/>
      <c r="I21" s="138"/>
      <c r="J21" s="139"/>
    </row>
    <row r="22" spans="1:10" x14ac:dyDescent="0.3">
      <c r="A22" s="140"/>
      <c r="B22" s="141"/>
      <c r="C22" s="141"/>
      <c r="D22" s="141"/>
      <c r="E22" s="142"/>
      <c r="F22" s="140"/>
      <c r="G22" s="141"/>
      <c r="H22" s="141"/>
      <c r="I22" s="141"/>
      <c r="J22" s="142"/>
    </row>
    <row r="23" spans="1:10" x14ac:dyDescent="0.3">
      <c r="A23" s="105" t="s">
        <v>10</v>
      </c>
      <c r="B23" s="108"/>
      <c r="C23" s="108"/>
      <c r="D23" s="108"/>
      <c r="E23" s="106"/>
      <c r="F23" s="113" t="s">
        <v>149</v>
      </c>
      <c r="G23" s="114"/>
      <c r="H23" s="114"/>
      <c r="I23" s="114"/>
      <c r="J23" s="115"/>
    </row>
    <row r="24" spans="1:10" x14ac:dyDescent="0.3">
      <c r="A24" s="105" t="s">
        <v>11</v>
      </c>
      <c r="B24" s="108"/>
      <c r="C24" s="108"/>
      <c r="D24" s="108"/>
      <c r="E24" s="106"/>
      <c r="F24" s="113" t="s">
        <v>48</v>
      </c>
      <c r="G24" s="114"/>
      <c r="H24" s="114"/>
      <c r="I24" s="114"/>
      <c r="J24" s="115"/>
    </row>
    <row r="25" spans="1:10" x14ac:dyDescent="0.3">
      <c r="A25" s="105" t="s">
        <v>12</v>
      </c>
      <c r="B25" s="108"/>
      <c r="C25" s="108"/>
      <c r="D25" s="108"/>
      <c r="E25" s="106"/>
      <c r="F25" s="113" t="s">
        <v>150</v>
      </c>
      <c r="G25" s="114"/>
      <c r="H25" s="114"/>
      <c r="I25" s="114"/>
      <c r="J25" s="115"/>
    </row>
    <row r="26" spans="1:10" x14ac:dyDescent="0.3">
      <c r="A26" s="105" t="s">
        <v>29</v>
      </c>
      <c r="B26" s="108"/>
      <c r="C26" s="108"/>
      <c r="D26" s="108"/>
      <c r="E26" s="106"/>
      <c r="F26" s="113" t="s">
        <v>61</v>
      </c>
      <c r="G26" s="114"/>
      <c r="H26" s="114"/>
      <c r="I26" s="114"/>
      <c r="J26" s="115"/>
    </row>
    <row r="27" spans="1:10" x14ac:dyDescent="0.3">
      <c r="A27" s="103" t="s">
        <v>13</v>
      </c>
      <c r="B27" s="104"/>
      <c r="C27" s="103" t="s">
        <v>14</v>
      </c>
      <c r="D27" s="104"/>
      <c r="E27" s="103" t="s">
        <v>15</v>
      </c>
      <c r="F27" s="104"/>
      <c r="G27" s="103" t="s">
        <v>46</v>
      </c>
      <c r="H27" s="104"/>
      <c r="I27" s="103" t="s">
        <v>16</v>
      </c>
      <c r="J27" s="104"/>
    </row>
    <row r="28" spans="1:10" x14ac:dyDescent="0.3">
      <c r="A28" s="103" t="s">
        <v>17</v>
      </c>
      <c r="B28" s="104"/>
      <c r="C28" s="103" t="s">
        <v>45</v>
      </c>
      <c r="D28" s="104"/>
      <c r="E28" s="103" t="s">
        <v>45</v>
      </c>
      <c r="F28" s="104"/>
      <c r="G28" s="103" t="s">
        <v>45</v>
      </c>
      <c r="H28" s="104"/>
      <c r="I28" s="103" t="s">
        <v>45</v>
      </c>
      <c r="J28" s="104"/>
    </row>
    <row r="29" spans="1:10" x14ac:dyDescent="0.3">
      <c r="A29" s="101" t="s">
        <v>18</v>
      </c>
      <c r="B29" s="102"/>
      <c r="C29" s="103" t="s">
        <v>165</v>
      </c>
      <c r="D29" s="104"/>
      <c r="E29" s="103" t="s">
        <v>165</v>
      </c>
      <c r="F29" s="104"/>
      <c r="G29" s="103" t="s">
        <v>165</v>
      </c>
      <c r="H29" s="104"/>
      <c r="I29" s="103" t="s">
        <v>165</v>
      </c>
      <c r="J29" s="104"/>
    </row>
    <row r="30" spans="1:10" x14ac:dyDescent="0.3">
      <c r="A30" s="105" t="s">
        <v>53</v>
      </c>
      <c r="B30" s="108"/>
      <c r="C30" s="108"/>
      <c r="D30" s="108"/>
      <c r="E30" s="108"/>
      <c r="F30" s="108"/>
      <c r="G30" s="108"/>
      <c r="H30" s="108"/>
      <c r="I30" s="108"/>
      <c r="J30" s="106"/>
    </row>
    <row r="31" spans="1:10" x14ac:dyDescent="0.3">
      <c r="A31" s="105" t="s">
        <v>41</v>
      </c>
      <c r="B31" s="108"/>
      <c r="C31" s="108"/>
      <c r="D31" s="108"/>
      <c r="E31" s="108"/>
      <c r="F31" s="108"/>
      <c r="G31" s="108"/>
      <c r="H31" s="108"/>
      <c r="I31" s="108"/>
      <c r="J31" s="106"/>
    </row>
    <row r="32" spans="1:10" x14ac:dyDescent="0.3">
      <c r="A32" s="105" t="s">
        <v>36</v>
      </c>
      <c r="B32" s="106"/>
      <c r="C32" s="109" t="s">
        <v>234</v>
      </c>
      <c r="D32" s="110"/>
      <c r="E32" s="110"/>
      <c r="F32" s="110"/>
      <c r="G32" s="110"/>
      <c r="H32" s="110"/>
      <c r="I32" s="110"/>
      <c r="J32" s="111"/>
    </row>
    <row r="33" spans="1:10" ht="14.5" x14ac:dyDescent="0.3">
      <c r="A33" s="105" t="s">
        <v>226</v>
      </c>
      <c r="B33" s="106"/>
      <c r="C33" s="107" t="s">
        <v>227</v>
      </c>
      <c r="D33" s="108"/>
      <c r="E33" s="108"/>
      <c r="F33" s="108"/>
      <c r="G33" s="108"/>
      <c r="H33" s="108"/>
      <c r="I33" s="108"/>
      <c r="J33" s="106"/>
    </row>
    <row r="34" spans="1:10" x14ac:dyDescent="0.3">
      <c r="A34" s="109" t="s">
        <v>19</v>
      </c>
      <c r="B34" s="110"/>
      <c r="C34" s="110"/>
      <c r="D34" s="110"/>
      <c r="E34" s="110"/>
      <c r="F34" s="110"/>
      <c r="G34" s="110"/>
      <c r="H34" s="110"/>
      <c r="I34" s="110"/>
      <c r="J34" s="111"/>
    </row>
    <row r="35" spans="1:10" ht="15" customHeight="1" x14ac:dyDescent="0.3">
      <c r="A35" s="137" t="s">
        <v>42</v>
      </c>
      <c r="B35" s="138"/>
      <c r="C35" s="138"/>
      <c r="D35" s="138"/>
      <c r="E35" s="138"/>
      <c r="F35" s="138"/>
      <c r="G35" s="138"/>
      <c r="H35" s="138"/>
      <c r="I35" s="138"/>
      <c r="J35" s="139"/>
    </row>
    <row r="36" spans="1:10" x14ac:dyDescent="0.3">
      <c r="A36" s="140"/>
      <c r="B36" s="141"/>
      <c r="C36" s="141"/>
      <c r="D36" s="141"/>
      <c r="E36" s="141"/>
      <c r="F36" s="141"/>
      <c r="G36" s="141"/>
      <c r="H36" s="141"/>
      <c r="I36" s="141"/>
      <c r="J36" s="142"/>
    </row>
    <row r="37" spans="1:10" ht="16.5" customHeight="1" x14ac:dyDescent="0.3">
      <c r="A37" s="105" t="s">
        <v>62</v>
      </c>
      <c r="B37" s="108"/>
      <c r="C37" s="108"/>
      <c r="D37" s="108"/>
      <c r="E37" s="106"/>
      <c r="F37" s="74">
        <v>9115</v>
      </c>
      <c r="G37" s="76"/>
      <c r="H37" s="76"/>
      <c r="I37" s="76"/>
      <c r="J37" s="75"/>
    </row>
    <row r="38" spans="1:10" x14ac:dyDescent="0.3">
      <c r="A38" s="105" t="s">
        <v>20</v>
      </c>
      <c r="B38" s="108"/>
      <c r="C38" s="108"/>
      <c r="D38" s="108"/>
      <c r="E38" s="106"/>
      <c r="F38" s="105">
        <v>1</v>
      </c>
      <c r="G38" s="108"/>
      <c r="H38" s="108"/>
      <c r="I38" s="108"/>
      <c r="J38" s="106"/>
    </row>
    <row r="39" spans="1:10" x14ac:dyDescent="0.3">
      <c r="A39" s="105" t="s">
        <v>21</v>
      </c>
      <c r="B39" s="108"/>
      <c r="C39" s="108"/>
      <c r="D39" s="108"/>
      <c r="E39" s="106"/>
      <c r="F39" s="105" t="s">
        <v>45</v>
      </c>
      <c r="G39" s="108"/>
      <c r="H39" s="108"/>
      <c r="I39" s="108"/>
      <c r="J39" s="106"/>
    </row>
    <row r="40" spans="1:10" x14ac:dyDescent="0.3">
      <c r="A40" s="105" t="s">
        <v>22</v>
      </c>
      <c r="B40" s="108"/>
      <c r="C40" s="108"/>
      <c r="D40" s="108"/>
      <c r="E40" s="106"/>
      <c r="F40" s="105" t="s">
        <v>45</v>
      </c>
      <c r="G40" s="108"/>
      <c r="H40" s="108"/>
      <c r="I40" s="108"/>
      <c r="J40" s="106"/>
    </row>
    <row r="41" spans="1:10" x14ac:dyDescent="0.3">
      <c r="A41" s="105" t="s">
        <v>63</v>
      </c>
      <c r="B41" s="108"/>
      <c r="C41" s="108"/>
      <c r="D41" s="108"/>
      <c r="E41" s="106"/>
      <c r="F41" s="105">
        <v>6936.65</v>
      </c>
      <c r="G41" s="108"/>
      <c r="H41" s="108"/>
      <c r="I41" s="108"/>
      <c r="J41" s="106"/>
    </row>
    <row r="42" spans="1:10" x14ac:dyDescent="0.3">
      <c r="A42" s="105" t="s">
        <v>23</v>
      </c>
      <c r="B42" s="108"/>
      <c r="C42" s="108"/>
      <c r="D42" s="108"/>
      <c r="E42" s="106"/>
      <c r="F42" s="105" t="s">
        <v>166</v>
      </c>
      <c r="G42" s="108"/>
      <c r="H42" s="108"/>
      <c r="I42" s="108"/>
      <c r="J42" s="106"/>
    </row>
    <row r="43" spans="1:10" x14ac:dyDescent="0.3">
      <c r="A43" s="109" t="s">
        <v>65</v>
      </c>
      <c r="B43" s="110"/>
      <c r="C43" s="110"/>
      <c r="D43" s="110"/>
      <c r="E43" s="110"/>
      <c r="F43" s="110"/>
      <c r="G43" s="110"/>
      <c r="H43" s="110"/>
      <c r="I43" s="110"/>
      <c r="J43" s="111"/>
    </row>
    <row r="44" spans="1:10" ht="31.9" customHeight="1" x14ac:dyDescent="0.3">
      <c r="A44" s="181" t="s">
        <v>64</v>
      </c>
      <c r="B44" s="181"/>
      <c r="C44" s="166" t="s">
        <v>167</v>
      </c>
      <c r="D44" s="167"/>
      <c r="E44" s="167"/>
      <c r="F44" s="168"/>
      <c r="G44" s="2" t="s">
        <v>55</v>
      </c>
      <c r="H44" s="98" t="s">
        <v>168</v>
      </c>
      <c r="I44" s="99"/>
      <c r="J44" s="100"/>
    </row>
    <row r="45" spans="1:10" ht="31.5" customHeight="1" x14ac:dyDescent="0.3">
      <c r="A45" s="74" t="s">
        <v>66</v>
      </c>
      <c r="B45" s="75"/>
      <c r="C45" s="166" t="s">
        <v>169</v>
      </c>
      <c r="D45" s="167"/>
      <c r="E45" s="167"/>
      <c r="F45" s="168"/>
      <c r="G45" s="2" t="s">
        <v>55</v>
      </c>
      <c r="H45" s="98" t="str">
        <f>H44</f>
        <v>11/03/2015.</v>
      </c>
      <c r="I45" s="99"/>
      <c r="J45" s="100"/>
    </row>
    <row r="46" spans="1:10" ht="61.9" customHeight="1" x14ac:dyDescent="0.3">
      <c r="A46" s="74" t="s">
        <v>170</v>
      </c>
      <c r="B46" s="75"/>
      <c r="C46" s="166" t="s">
        <v>193</v>
      </c>
      <c r="D46" s="167"/>
      <c r="E46" s="167"/>
      <c r="F46" s="168"/>
      <c r="G46" s="2" t="s">
        <v>55</v>
      </c>
      <c r="H46" s="98" t="str">
        <f>H45</f>
        <v>11/03/2015.</v>
      </c>
      <c r="I46" s="99"/>
      <c r="J46" s="100"/>
    </row>
    <row r="47" spans="1:10" x14ac:dyDescent="0.3">
      <c r="A47" s="105" t="s">
        <v>171</v>
      </c>
      <c r="B47" s="108"/>
      <c r="C47" s="108"/>
      <c r="D47" s="108"/>
      <c r="E47" s="106"/>
      <c r="F47" s="105" t="s">
        <v>98</v>
      </c>
      <c r="G47" s="108"/>
      <c r="H47" s="106"/>
      <c r="I47" s="105" t="s">
        <v>50</v>
      </c>
      <c r="J47" s="106"/>
    </row>
    <row r="48" spans="1:10" x14ac:dyDescent="0.3">
      <c r="A48" s="169" t="s">
        <v>72</v>
      </c>
      <c r="B48" s="169"/>
      <c r="C48" s="169"/>
      <c r="D48" s="165" t="str">
        <f>H46</f>
        <v>11/03/2015.</v>
      </c>
      <c r="E48" s="165"/>
      <c r="F48" s="182" t="s">
        <v>67</v>
      </c>
      <c r="G48" s="183"/>
      <c r="H48" s="128">
        <v>45656</v>
      </c>
      <c r="I48" s="108"/>
      <c r="J48" s="106"/>
    </row>
    <row r="49" spans="1:13" x14ac:dyDescent="0.3">
      <c r="A49" s="162" t="s">
        <v>24</v>
      </c>
      <c r="B49" s="163"/>
      <c r="C49" s="163"/>
      <c r="D49" s="163"/>
      <c r="E49" s="163"/>
      <c r="F49" s="163"/>
      <c r="G49" s="163"/>
      <c r="H49" s="163"/>
      <c r="I49" s="163"/>
      <c r="J49" s="164"/>
    </row>
    <row r="50" spans="1:13" ht="17.25" customHeight="1" x14ac:dyDescent="0.3">
      <c r="A50" s="105" t="s">
        <v>97</v>
      </c>
      <c r="B50" s="108"/>
      <c r="C50" s="106"/>
      <c r="D50" s="103">
        <f>F41</f>
        <v>6936.65</v>
      </c>
      <c r="E50" s="104"/>
      <c r="F50" s="112" t="s">
        <v>68</v>
      </c>
      <c r="G50" s="112"/>
      <c r="H50" s="112"/>
      <c r="I50" s="177" t="s">
        <v>45</v>
      </c>
      <c r="J50" s="177"/>
    </row>
    <row r="51" spans="1:13" x14ac:dyDescent="0.3">
      <c r="A51" s="1" t="s">
        <v>69</v>
      </c>
      <c r="B51" s="9"/>
      <c r="C51" s="74" t="s">
        <v>194</v>
      </c>
      <c r="D51" s="76"/>
      <c r="E51" s="76"/>
      <c r="F51" s="76"/>
      <c r="G51" s="76"/>
      <c r="H51" s="76"/>
      <c r="I51" s="76"/>
      <c r="J51" s="75"/>
    </row>
    <row r="52" spans="1:13" x14ac:dyDescent="0.3">
      <c r="A52" s="1" t="s">
        <v>148</v>
      </c>
      <c r="B52" s="9"/>
      <c r="C52" s="74" t="s">
        <v>194</v>
      </c>
      <c r="D52" s="76"/>
      <c r="E52" s="76"/>
      <c r="F52" s="76"/>
      <c r="G52" s="76"/>
      <c r="H52" s="76"/>
      <c r="I52" s="76"/>
      <c r="J52" s="75"/>
    </row>
    <row r="53" spans="1:13" x14ac:dyDescent="0.3">
      <c r="A53" s="105" t="s">
        <v>43</v>
      </c>
      <c r="B53" s="108"/>
      <c r="C53" s="108"/>
      <c r="D53" s="108"/>
      <c r="E53" s="106"/>
      <c r="F53" s="74" t="s">
        <v>51</v>
      </c>
      <c r="G53" s="76"/>
      <c r="H53" s="76"/>
      <c r="I53" s="76"/>
      <c r="J53" s="75"/>
    </row>
    <row r="54" spans="1:13" ht="14.5" thickBot="1" x14ac:dyDescent="0.35">
      <c r="A54" s="105" t="s">
        <v>233</v>
      </c>
      <c r="B54" s="108"/>
      <c r="C54" s="108"/>
      <c r="D54" s="108"/>
      <c r="E54" s="108"/>
      <c r="F54" s="108"/>
      <c r="G54" s="108"/>
      <c r="H54" s="108"/>
      <c r="I54" s="108"/>
      <c r="J54" s="106"/>
    </row>
    <row r="55" spans="1:13" customFormat="1" ht="15.75" customHeight="1" x14ac:dyDescent="0.35">
      <c r="A55" s="88" t="s">
        <v>195</v>
      </c>
      <c r="B55" s="89"/>
      <c r="C55" s="90" t="s">
        <v>220</v>
      </c>
      <c r="D55" s="90"/>
      <c r="E55" s="90"/>
      <c r="F55" s="90"/>
      <c r="G55" s="90"/>
      <c r="H55" s="90"/>
      <c r="I55" s="90"/>
      <c r="J55" s="91"/>
      <c r="K55" s="48" t="str">
        <f>(IF(C59=0,"Work not yet Started.",IF(D59=25%,"Piling work in process",IF(D59=50%,"Excavation work in process",IF(D59=100%,"Excavation work completed, ","0")))&amp;(IF(C60=0%,"",IF(C60=M61,"Footing work is process",IF(C60=M62,"Footing work Completed",IF(C60=M63,"1st Basement Completed",IF(C60=M64,"1st &amp; 2nd Basement Completed",IF(C60=M65,"1st to 3rd Basement Completed",IF(C60=M66,"1st to 4th Basement Completed",IF(C60=M67,"Plinth work is process",IF(C60=M68,"Plinth work completed","0")))))))))))&amp;(IF(C61&gt;0,", RCC upto "&amp;C61&amp;" Slab completed",""))&amp;(IF(C62&gt;0,", Brickwork upto "&amp;C62&amp;" Floor completed"," "))&amp;(IF(C63&gt;0,", Internal Plaster upto "&amp;C63&amp;" Floor completed"," "))&amp;(IF(C64&gt;0,", External Plaster upto "&amp;C64&amp;" Floor completed"," "))&amp;(IF(C65&gt;0,", Flooring upto "&amp;C65&amp;" Floor completed"," "))&amp;(IF(C66&gt;0,", Painting upto "&amp;C66&amp;" Floor completed"," "))&amp;(IF(C67&gt;0,", Finishing upto "&amp;C67&amp;" Floor completed"," ")))</f>
        <v xml:space="preserve">Work not yet Started.      </v>
      </c>
      <c r="L55" s="49"/>
      <c r="M55" s="50"/>
    </row>
    <row r="56" spans="1:13" customFormat="1" ht="15.5" x14ac:dyDescent="0.35">
      <c r="A56" s="51" t="s">
        <v>116</v>
      </c>
      <c r="B56" s="52">
        <v>0</v>
      </c>
      <c r="C56" s="52" t="s">
        <v>118</v>
      </c>
      <c r="D56" s="52">
        <v>1</v>
      </c>
      <c r="E56" s="52" t="s">
        <v>117</v>
      </c>
      <c r="F56" s="92">
        <v>0</v>
      </c>
      <c r="G56" s="92"/>
      <c r="H56" s="52" t="s">
        <v>196</v>
      </c>
      <c r="I56" s="92">
        <f ca="1">--TRIM(RIGHT(SUBSTITUTE(LEFT(C55,_xlfn.AGGREGATE(16,6,FIND({0,1,2,3,4,5,6,7,8,9},C55,ROW(INDIRECT("1:"&amp;LEN(C55)))),1))," ",REPT(" ",LEN(C55))),LEN(C55)))</f>
        <v>3</v>
      </c>
      <c r="J56" s="93"/>
      <c r="K56" s="53" t="s">
        <v>197</v>
      </c>
      <c r="L56" s="54"/>
      <c r="M56" s="55"/>
    </row>
    <row r="57" spans="1:13" customFormat="1" ht="15.75" customHeight="1" x14ac:dyDescent="0.35">
      <c r="A57" s="94" t="s">
        <v>198</v>
      </c>
      <c r="B57" s="95"/>
      <c r="C57" s="96" t="str">
        <f>K55</f>
        <v xml:space="preserve">Work not yet Started.      </v>
      </c>
      <c r="D57" s="96"/>
      <c r="E57" s="96"/>
      <c r="F57" s="96"/>
      <c r="G57" s="96"/>
      <c r="H57" s="96"/>
      <c r="I57" s="96"/>
      <c r="J57" s="97"/>
      <c r="K57" s="53" t="s">
        <v>199</v>
      </c>
      <c r="L57" s="54"/>
      <c r="M57" s="55"/>
    </row>
    <row r="58" spans="1:13" customFormat="1" ht="15.5" x14ac:dyDescent="0.35">
      <c r="A58" s="82" t="s">
        <v>31</v>
      </c>
      <c r="B58" s="83"/>
      <c r="C58" s="70" t="s">
        <v>200</v>
      </c>
      <c r="D58" s="83" t="s">
        <v>201</v>
      </c>
      <c r="E58" s="83"/>
      <c r="F58" s="83" t="s">
        <v>202</v>
      </c>
      <c r="G58" s="83"/>
      <c r="H58" s="83" t="s">
        <v>203</v>
      </c>
      <c r="I58" s="83"/>
      <c r="J58" s="84"/>
      <c r="K58" s="56" t="s">
        <v>204</v>
      </c>
      <c r="L58" s="57"/>
      <c r="M58" s="58">
        <f ca="1">I56*25%</f>
        <v>0.75</v>
      </c>
    </row>
    <row r="59" spans="1:13" customFormat="1" ht="15.5" x14ac:dyDescent="0.35">
      <c r="A59" s="82" t="s">
        <v>205</v>
      </c>
      <c r="B59" s="83"/>
      <c r="C59" s="71">
        <v>0</v>
      </c>
      <c r="D59" s="85">
        <f ca="1">((100/I56)*C59)/100</f>
        <v>0</v>
      </c>
      <c r="E59" s="85"/>
      <c r="F59" s="85">
        <f ca="1">(IF(C57=K56,"100%",IF(C57=K57,"100%",(((C60/I56*10)+(40/(D56+F56+I56)*C61)+(7.5/(I56)*C62)+(7.5/(I56)*C63)+(10/I56*C64)+(10/I56*C65)+(5/I56*C66)+(5/I56*C67)+(5/I56*C68))/100))))</f>
        <v>0</v>
      </c>
      <c r="G59" s="85"/>
      <c r="H59" s="85">
        <f ca="1">((((C59/I56)*20)+((C60/I56)*25)+(30/(I56+F56+D56)*C61)+(5/I56*C62)+(5/I56*C63)+(5/I56*C64)+(5/I56*C65)+(0/I56*C66)+(0/I56*C67)+(5/I56*C68))/100)</f>
        <v>0</v>
      </c>
      <c r="I59" s="85"/>
      <c r="J59" s="86"/>
      <c r="K59" s="56" t="s">
        <v>138</v>
      </c>
      <c r="L59" s="59"/>
      <c r="M59" s="60">
        <f ca="1">I56*50%</f>
        <v>1.5</v>
      </c>
    </row>
    <row r="60" spans="1:13" customFormat="1" ht="15.5" x14ac:dyDescent="0.35">
      <c r="A60" s="82" t="s">
        <v>32</v>
      </c>
      <c r="B60" s="83"/>
      <c r="C60" s="72">
        <v>0</v>
      </c>
      <c r="D60" s="85">
        <f ca="1">((100/I56)*C60)/100</f>
        <v>0</v>
      </c>
      <c r="E60" s="85"/>
      <c r="F60" s="85"/>
      <c r="G60" s="85"/>
      <c r="H60" s="85"/>
      <c r="I60" s="85"/>
      <c r="J60" s="86"/>
      <c r="K60" s="56" t="s">
        <v>141</v>
      </c>
      <c r="L60" s="59"/>
      <c r="M60" s="60">
        <f ca="1">I56</f>
        <v>3</v>
      </c>
    </row>
    <row r="61" spans="1:13" customFormat="1" ht="15.5" x14ac:dyDescent="0.35">
      <c r="A61" s="82" t="s">
        <v>206</v>
      </c>
      <c r="B61" s="83"/>
      <c r="C61" s="72">
        <v>0</v>
      </c>
      <c r="D61" s="85">
        <f ca="1">((100/(D56+F56+I56))*C61)/100</f>
        <v>0</v>
      </c>
      <c r="E61" s="85"/>
      <c r="F61" s="85"/>
      <c r="G61" s="85"/>
      <c r="H61" s="85"/>
      <c r="I61" s="85"/>
      <c r="J61" s="86"/>
      <c r="K61" s="56" t="s">
        <v>142</v>
      </c>
      <c r="L61" s="59"/>
      <c r="M61" s="61">
        <f ca="1">(IF(B56=0,I56/4,(I56/(B56+4))))</f>
        <v>0.75</v>
      </c>
    </row>
    <row r="62" spans="1:13" customFormat="1" ht="15.5" x14ac:dyDescent="0.35">
      <c r="A62" s="82" t="s">
        <v>207</v>
      </c>
      <c r="B62" s="83" t="s">
        <v>208</v>
      </c>
      <c r="C62" s="71">
        <v>0</v>
      </c>
      <c r="D62" s="85">
        <f ca="1">((100/I56)*C62)/100</f>
        <v>0</v>
      </c>
      <c r="E62" s="85"/>
      <c r="F62" s="85"/>
      <c r="G62" s="85"/>
      <c r="H62" s="85"/>
      <c r="I62" s="85"/>
      <c r="J62" s="86"/>
      <c r="K62" s="56" t="s">
        <v>143</v>
      </c>
      <c r="L62" s="59"/>
      <c r="M62" s="61">
        <f ca="1">(IF(B56=0,I56/4+M61,(I56/(B56+4)+M61)))</f>
        <v>1.5</v>
      </c>
    </row>
    <row r="63" spans="1:13" customFormat="1" ht="15.5" x14ac:dyDescent="0.35">
      <c r="A63" s="82" t="s">
        <v>209</v>
      </c>
      <c r="B63" s="83" t="s">
        <v>208</v>
      </c>
      <c r="C63" s="71">
        <v>0</v>
      </c>
      <c r="D63" s="85">
        <f ca="1">((100/I56)*C63)/100</f>
        <v>0</v>
      </c>
      <c r="E63" s="85"/>
      <c r="F63" s="85"/>
      <c r="G63" s="85"/>
      <c r="H63" s="85"/>
      <c r="I63" s="85"/>
      <c r="J63" s="86"/>
      <c r="K63" s="56" t="s">
        <v>210</v>
      </c>
      <c r="L63" s="62"/>
      <c r="M63" s="61">
        <f>(IF(B56=0,0,(I56/(B56+4)+M62)))</f>
        <v>0</v>
      </c>
    </row>
    <row r="64" spans="1:13" customFormat="1" ht="15.5" x14ac:dyDescent="0.35">
      <c r="A64" s="82" t="s">
        <v>211</v>
      </c>
      <c r="B64" s="83" t="s">
        <v>212</v>
      </c>
      <c r="C64" s="71">
        <v>0</v>
      </c>
      <c r="D64" s="85">
        <f ca="1">((100/(I56))*C64)/100</f>
        <v>0</v>
      </c>
      <c r="E64" s="85"/>
      <c r="F64" s="85"/>
      <c r="G64" s="85"/>
      <c r="H64" s="85"/>
      <c r="I64" s="85"/>
      <c r="J64" s="86"/>
      <c r="K64" s="56" t="s">
        <v>213</v>
      </c>
      <c r="L64" s="62"/>
      <c r="M64" s="61">
        <f>(IF(B56&gt;1,(I56/(B56+4)+M63),0))</f>
        <v>0</v>
      </c>
    </row>
    <row r="65" spans="1:13" customFormat="1" ht="15.5" x14ac:dyDescent="0.35">
      <c r="A65" s="82" t="s">
        <v>214</v>
      </c>
      <c r="B65" s="83" t="s">
        <v>214</v>
      </c>
      <c r="C65" s="71">
        <v>0</v>
      </c>
      <c r="D65" s="85">
        <f ca="1">((100/I56)*C65)/100</f>
        <v>0</v>
      </c>
      <c r="E65" s="85"/>
      <c r="F65" s="85"/>
      <c r="G65" s="85"/>
      <c r="H65" s="85"/>
      <c r="I65" s="85"/>
      <c r="J65" s="86"/>
      <c r="K65" s="56" t="s">
        <v>215</v>
      </c>
      <c r="L65" s="63"/>
      <c r="M65" s="64">
        <f>(IF(B56&gt;2,(I56/(B56+4)+M64),0))</f>
        <v>0</v>
      </c>
    </row>
    <row r="66" spans="1:13" customFormat="1" ht="15.5" x14ac:dyDescent="0.35">
      <c r="A66" s="82" t="s">
        <v>216</v>
      </c>
      <c r="B66" s="83"/>
      <c r="C66" s="71">
        <v>0</v>
      </c>
      <c r="D66" s="85">
        <f ca="1">((100/I56)*C66)/100</f>
        <v>0</v>
      </c>
      <c r="E66" s="85"/>
      <c r="F66" s="85"/>
      <c r="G66" s="85"/>
      <c r="H66" s="85"/>
      <c r="I66" s="85"/>
      <c r="J66" s="86"/>
      <c r="K66" s="56" t="s">
        <v>217</v>
      </c>
      <c r="L66" s="65"/>
      <c r="M66" s="66">
        <f>(IF(B56&gt;3,(I56/(B56+4)+M65),0))</f>
        <v>0</v>
      </c>
    </row>
    <row r="67" spans="1:13" customFormat="1" ht="15.5" x14ac:dyDescent="0.35">
      <c r="A67" s="82" t="s">
        <v>218</v>
      </c>
      <c r="B67" s="83" t="s">
        <v>218</v>
      </c>
      <c r="C67" s="71">
        <v>0</v>
      </c>
      <c r="D67" s="85">
        <f ca="1">((100/(I56))*C67)/100</f>
        <v>0</v>
      </c>
      <c r="E67" s="85"/>
      <c r="F67" s="85"/>
      <c r="G67" s="85"/>
      <c r="H67" s="85"/>
      <c r="I67" s="85"/>
      <c r="J67" s="86"/>
      <c r="K67" s="56" t="s">
        <v>144</v>
      </c>
      <c r="L67" s="59"/>
      <c r="M67" s="61">
        <f ca="1">(IF(B56=0,I56/4+M62,(I56/(B56+4)+M62+MAX(0,M63-M62)+MAX(0,M64-M63)+MAX(0,M65-M64)+MAX(0,M66-M65))))</f>
        <v>2.25</v>
      </c>
    </row>
    <row r="68" spans="1:13" customFormat="1" ht="16" thickBot="1" x14ac:dyDescent="0.4">
      <c r="A68" s="79" t="s">
        <v>219</v>
      </c>
      <c r="B68" s="80"/>
      <c r="C68" s="73">
        <v>0</v>
      </c>
      <c r="D68" s="81">
        <f ca="1">((100/(I56))*C68)/100</f>
        <v>0</v>
      </c>
      <c r="E68" s="81"/>
      <c r="F68" s="81"/>
      <c r="G68" s="81"/>
      <c r="H68" s="81"/>
      <c r="I68" s="81"/>
      <c r="J68" s="87"/>
      <c r="K68" s="67" t="s">
        <v>145</v>
      </c>
      <c r="L68" s="68"/>
      <c r="M68" s="69">
        <f ca="1">(IF(B56=0,I56/4+M67,(I56/(B56+4)+M67)))</f>
        <v>3</v>
      </c>
    </row>
    <row r="69" spans="1:13" customFormat="1" ht="15.75" customHeight="1" x14ac:dyDescent="0.35">
      <c r="A69" s="88" t="s">
        <v>195</v>
      </c>
      <c r="B69" s="89"/>
      <c r="C69" s="90" t="s">
        <v>221</v>
      </c>
      <c r="D69" s="90"/>
      <c r="E69" s="90"/>
      <c r="F69" s="90"/>
      <c r="G69" s="90"/>
      <c r="H69" s="90"/>
      <c r="I69" s="90"/>
      <c r="J69" s="91"/>
      <c r="K69" s="48" t="str">
        <f ca="1">(IF(C73=0,"Work not yet Started.",IF(D73=25%,"Piling work in process",IF(D73=50%,"Excavation work in process",IF(D73=100%,"Excavation work completed, ","0")))&amp;(IF(C74=0%,"",IF(C74=M75,"Footing work is process",IF(C74=M76,"Footing work Completed",IF(C74=M77,"1st Basement Completed",IF(C74=M78,"1st &amp; 2nd Basement Completed",IF(C74=M79,"1st to 3rd Basement Completed",IF(C74=M80,"1st to 4th Basement Completed",IF(C74=M81,"Plinth work is process",IF(C74=M82,"Plinth work completed","0")))))))))))&amp;(IF(C75&gt;0,", RCC upto "&amp;C75&amp;" Slab completed",""))&amp;(IF(C76&gt;0,", Brickwork upto "&amp;C76&amp;" Floor completed"," "))&amp;(IF(C77&gt;0,", Internal Plaster upto "&amp;C77&amp;" Floor completed"," "))&amp;(IF(C78&gt;0,", External Plaster upto "&amp;C78&amp;" Floor completed"," "))&amp;(IF(C79&gt;0,", Flooring upto "&amp;C79&amp;" Floor completed"," "))&amp;(IF(C80&gt;0,", Painting upto "&amp;C80&amp;" Floor completed"," "))&amp;(IF(C81&gt;0,", Finishing upto "&amp;C81&amp;" Floor completed"," ")))</f>
        <v xml:space="preserve">Excavation work completed, Footing work Completed      </v>
      </c>
      <c r="L69" s="49"/>
      <c r="M69" s="50"/>
    </row>
    <row r="70" spans="1:13" customFormat="1" ht="15.5" x14ac:dyDescent="0.35">
      <c r="A70" s="51" t="s">
        <v>116</v>
      </c>
      <c r="B70" s="52">
        <v>0</v>
      </c>
      <c r="C70" s="52" t="s">
        <v>118</v>
      </c>
      <c r="D70" s="52">
        <v>1</v>
      </c>
      <c r="E70" s="52" t="s">
        <v>117</v>
      </c>
      <c r="F70" s="92">
        <v>0</v>
      </c>
      <c r="G70" s="92"/>
      <c r="H70" s="52" t="s">
        <v>196</v>
      </c>
      <c r="I70" s="92">
        <f ca="1">--TRIM(RIGHT(SUBSTITUTE(LEFT(C69,_xlfn.AGGREGATE(16,6,FIND({0,1,2,3,4,5,6,7,8,9},C69,ROW(INDIRECT("1:"&amp;LEN(C69)))),1))," ",REPT(" ",LEN(C69))),LEN(C69)))</f>
        <v>3</v>
      </c>
      <c r="J70" s="93"/>
      <c r="K70" s="53" t="s">
        <v>197</v>
      </c>
      <c r="L70" s="54"/>
      <c r="M70" s="55"/>
    </row>
    <row r="71" spans="1:13" customFormat="1" ht="15.75" customHeight="1" x14ac:dyDescent="0.35">
      <c r="A71" s="94" t="s">
        <v>198</v>
      </c>
      <c r="B71" s="95"/>
      <c r="C71" s="96" t="str">
        <f ca="1">K69</f>
        <v xml:space="preserve">Excavation work completed, Footing work Completed      </v>
      </c>
      <c r="D71" s="96"/>
      <c r="E71" s="96"/>
      <c r="F71" s="96"/>
      <c r="G71" s="96"/>
      <c r="H71" s="96"/>
      <c r="I71" s="96"/>
      <c r="J71" s="97"/>
      <c r="K71" s="53" t="s">
        <v>199</v>
      </c>
      <c r="L71" s="54"/>
      <c r="M71" s="55"/>
    </row>
    <row r="72" spans="1:13" customFormat="1" ht="15.5" x14ac:dyDescent="0.35">
      <c r="A72" s="82" t="s">
        <v>31</v>
      </c>
      <c r="B72" s="83"/>
      <c r="C72" s="70" t="s">
        <v>200</v>
      </c>
      <c r="D72" s="83" t="s">
        <v>201</v>
      </c>
      <c r="E72" s="83"/>
      <c r="F72" s="83" t="s">
        <v>202</v>
      </c>
      <c r="G72" s="83"/>
      <c r="H72" s="83" t="s">
        <v>203</v>
      </c>
      <c r="I72" s="83"/>
      <c r="J72" s="84"/>
      <c r="K72" s="56" t="s">
        <v>204</v>
      </c>
      <c r="L72" s="57"/>
      <c r="M72" s="58">
        <f ca="1">I70*25%</f>
        <v>0.75</v>
      </c>
    </row>
    <row r="73" spans="1:13" customFormat="1" ht="15.5" x14ac:dyDescent="0.35">
      <c r="A73" s="82" t="s">
        <v>205</v>
      </c>
      <c r="B73" s="83"/>
      <c r="C73" s="71">
        <f ca="1">M74</f>
        <v>3</v>
      </c>
      <c r="D73" s="85">
        <f ca="1">((100/I70)*C73)/100</f>
        <v>1</v>
      </c>
      <c r="E73" s="85"/>
      <c r="F73" s="85">
        <f ca="1">(IF(C71=K70,"100%",IF(C71=K71,"100%",(((C74/I70*10)+(40/(D70+F70+I70)*C75)+(7.5/(I70)*C76)+(7.5/(I70)*C77)+(10/I70*C78)+(10/I70*C79)+(5/I70*C80)+(5/I70*C81)+(5/I70*C82))/100))))</f>
        <v>0.05</v>
      </c>
      <c r="G73" s="85"/>
      <c r="H73" s="85">
        <f ca="1">((((C73/I70)*20)+((C74/I70)*25)+(30/(I70+F70+D70)*C75)+(5/I70*C76)+(5/I70*C77)+(5/I70*C78)+(5/I70*C79)+(0/I70*C80)+(0/I70*C81)+(5/I70*C82))/100)</f>
        <v>0.32500000000000001</v>
      </c>
      <c r="I73" s="85"/>
      <c r="J73" s="86"/>
      <c r="K73" s="56" t="s">
        <v>138</v>
      </c>
      <c r="L73" s="59"/>
      <c r="M73" s="60">
        <f ca="1">I70*50%</f>
        <v>1.5</v>
      </c>
    </row>
    <row r="74" spans="1:13" customFormat="1" ht="15.5" x14ac:dyDescent="0.35">
      <c r="A74" s="82" t="s">
        <v>32</v>
      </c>
      <c r="B74" s="83"/>
      <c r="C74" s="72">
        <f ca="1">M76</f>
        <v>1.5</v>
      </c>
      <c r="D74" s="85">
        <f ca="1">((100/I70)*C74)/100</f>
        <v>0.5</v>
      </c>
      <c r="E74" s="85"/>
      <c r="F74" s="85"/>
      <c r="G74" s="85"/>
      <c r="H74" s="85"/>
      <c r="I74" s="85"/>
      <c r="J74" s="86"/>
      <c r="K74" s="56" t="s">
        <v>141</v>
      </c>
      <c r="L74" s="59"/>
      <c r="M74" s="60">
        <f ca="1">I70</f>
        <v>3</v>
      </c>
    </row>
    <row r="75" spans="1:13" customFormat="1" ht="15.5" x14ac:dyDescent="0.35">
      <c r="A75" s="82" t="s">
        <v>206</v>
      </c>
      <c r="B75" s="83"/>
      <c r="C75" s="72">
        <v>0</v>
      </c>
      <c r="D75" s="85">
        <f ca="1">((100/(D70+F70+I70))*C75)/100</f>
        <v>0</v>
      </c>
      <c r="E75" s="85"/>
      <c r="F75" s="85"/>
      <c r="G75" s="85"/>
      <c r="H75" s="85"/>
      <c r="I75" s="85"/>
      <c r="J75" s="86"/>
      <c r="K75" s="56" t="s">
        <v>142</v>
      </c>
      <c r="L75" s="59"/>
      <c r="M75" s="61">
        <f ca="1">(IF(B70=0,I70/4,(I70/(B70+4))))</f>
        <v>0.75</v>
      </c>
    </row>
    <row r="76" spans="1:13" customFormat="1" ht="15.5" x14ac:dyDescent="0.35">
      <c r="A76" s="82" t="s">
        <v>207</v>
      </c>
      <c r="B76" s="83" t="s">
        <v>208</v>
      </c>
      <c r="C76" s="71">
        <v>0</v>
      </c>
      <c r="D76" s="85">
        <f ca="1">((100/I70)*C76)/100</f>
        <v>0</v>
      </c>
      <c r="E76" s="85"/>
      <c r="F76" s="85"/>
      <c r="G76" s="85"/>
      <c r="H76" s="85"/>
      <c r="I76" s="85"/>
      <c r="J76" s="86"/>
      <c r="K76" s="56" t="s">
        <v>143</v>
      </c>
      <c r="L76" s="59"/>
      <c r="M76" s="61">
        <f ca="1">(IF(B70=0,I70/4+M75,(I70/(B70+4)+M75)))</f>
        <v>1.5</v>
      </c>
    </row>
    <row r="77" spans="1:13" customFormat="1" ht="15.5" x14ac:dyDescent="0.35">
      <c r="A77" s="82" t="s">
        <v>209</v>
      </c>
      <c r="B77" s="83" t="s">
        <v>208</v>
      </c>
      <c r="C77" s="71">
        <v>0</v>
      </c>
      <c r="D77" s="85">
        <f ca="1">((100/I70)*C77)/100</f>
        <v>0</v>
      </c>
      <c r="E77" s="85"/>
      <c r="F77" s="85"/>
      <c r="G77" s="85"/>
      <c r="H77" s="85"/>
      <c r="I77" s="85"/>
      <c r="J77" s="86"/>
      <c r="K77" s="56" t="s">
        <v>210</v>
      </c>
      <c r="L77" s="62"/>
      <c r="M77" s="61">
        <f>(IF(B70=0,0,(I70/(B70+4)+M76)))</f>
        <v>0</v>
      </c>
    </row>
    <row r="78" spans="1:13" customFormat="1" ht="15.5" x14ac:dyDescent="0.35">
      <c r="A78" s="82" t="s">
        <v>211</v>
      </c>
      <c r="B78" s="83" t="s">
        <v>212</v>
      </c>
      <c r="C78" s="71">
        <v>0</v>
      </c>
      <c r="D78" s="85">
        <f ca="1">((100/(I70))*C78)/100</f>
        <v>0</v>
      </c>
      <c r="E78" s="85"/>
      <c r="F78" s="85"/>
      <c r="G78" s="85"/>
      <c r="H78" s="85"/>
      <c r="I78" s="85"/>
      <c r="J78" s="86"/>
      <c r="K78" s="56" t="s">
        <v>213</v>
      </c>
      <c r="L78" s="62"/>
      <c r="M78" s="61">
        <f>(IF(B70&gt;1,(I70/(B70+4)+M77),0))</f>
        <v>0</v>
      </c>
    </row>
    <row r="79" spans="1:13" customFormat="1" ht="15.5" x14ac:dyDescent="0.35">
      <c r="A79" s="82" t="s">
        <v>214</v>
      </c>
      <c r="B79" s="83" t="s">
        <v>214</v>
      </c>
      <c r="C79" s="71">
        <v>0</v>
      </c>
      <c r="D79" s="85">
        <f ca="1">((100/I70)*C79)/100</f>
        <v>0</v>
      </c>
      <c r="E79" s="85"/>
      <c r="F79" s="85"/>
      <c r="G79" s="85"/>
      <c r="H79" s="85"/>
      <c r="I79" s="85"/>
      <c r="J79" s="86"/>
      <c r="K79" s="56" t="s">
        <v>215</v>
      </c>
      <c r="L79" s="63"/>
      <c r="M79" s="64">
        <f>(IF(B70&gt;2,(I70/(B70+4)+M78),0))</f>
        <v>0</v>
      </c>
    </row>
    <row r="80" spans="1:13" customFormat="1" ht="15.5" x14ac:dyDescent="0.35">
      <c r="A80" s="82" t="s">
        <v>216</v>
      </c>
      <c r="B80" s="83"/>
      <c r="C80" s="71">
        <v>0</v>
      </c>
      <c r="D80" s="85">
        <f ca="1">((100/I70)*C80)/100</f>
        <v>0</v>
      </c>
      <c r="E80" s="85"/>
      <c r="F80" s="85"/>
      <c r="G80" s="85"/>
      <c r="H80" s="85"/>
      <c r="I80" s="85"/>
      <c r="J80" s="86"/>
      <c r="K80" s="56" t="s">
        <v>217</v>
      </c>
      <c r="L80" s="65"/>
      <c r="M80" s="66">
        <f>(IF(B70&gt;3,(I70/(B70+4)+M79),0))</f>
        <v>0</v>
      </c>
    </row>
    <row r="81" spans="1:13" customFormat="1" ht="15.5" x14ac:dyDescent="0.35">
      <c r="A81" s="82" t="s">
        <v>218</v>
      </c>
      <c r="B81" s="83" t="s">
        <v>218</v>
      </c>
      <c r="C81" s="71">
        <v>0</v>
      </c>
      <c r="D81" s="85">
        <f ca="1">((100/(I70))*C81)/100</f>
        <v>0</v>
      </c>
      <c r="E81" s="85"/>
      <c r="F81" s="85"/>
      <c r="G81" s="85"/>
      <c r="H81" s="85"/>
      <c r="I81" s="85"/>
      <c r="J81" s="86"/>
      <c r="K81" s="56" t="s">
        <v>144</v>
      </c>
      <c r="L81" s="59"/>
      <c r="M81" s="61">
        <f ca="1">(IF(B70=0,I70/4+M76,(I70/(B70+4)+M76+MAX(0,M77-M76)+MAX(0,M78-M77)+MAX(0,M79-M78)+MAX(0,M80-M79))))</f>
        <v>2.25</v>
      </c>
    </row>
    <row r="82" spans="1:13" customFormat="1" ht="16" thickBot="1" x14ac:dyDescent="0.4">
      <c r="A82" s="79" t="s">
        <v>219</v>
      </c>
      <c r="B82" s="80"/>
      <c r="C82" s="73">
        <v>0</v>
      </c>
      <c r="D82" s="81">
        <f ca="1">((100/(I70))*C82)/100</f>
        <v>0</v>
      </c>
      <c r="E82" s="81"/>
      <c r="F82" s="81"/>
      <c r="G82" s="81"/>
      <c r="H82" s="81"/>
      <c r="I82" s="81"/>
      <c r="J82" s="87"/>
      <c r="K82" s="67" t="s">
        <v>145</v>
      </c>
      <c r="L82" s="68"/>
      <c r="M82" s="69">
        <f ca="1">(IF(B70=0,I70/4+M81,(I70/(B70+4)+M81)))</f>
        <v>3</v>
      </c>
    </row>
    <row r="83" spans="1:13" customFormat="1" ht="15.75" customHeight="1" x14ac:dyDescent="0.35">
      <c r="A83" s="88" t="s">
        <v>195</v>
      </c>
      <c r="B83" s="89"/>
      <c r="C83" s="90" t="s">
        <v>231</v>
      </c>
      <c r="D83" s="90"/>
      <c r="E83" s="90"/>
      <c r="F83" s="90"/>
      <c r="G83" s="90"/>
      <c r="H83" s="90"/>
      <c r="I83" s="90"/>
      <c r="J83" s="91"/>
      <c r="K83" s="48" t="str">
        <f ca="1">(IF(C87=0,"Work not yet Started.",IF(D87=25%,"Piling work in process",IF(D87=50%,"Excavation work in process",IF(D87=100%,"Excavation work completed, ","0")))&amp;(IF(C88=0%,"",IF(C88=M89,"Footing work is process",IF(C88=M90,"Footing work Completed",IF(C88=M91,"1st Basement Completed",IF(C88=M92,"1st &amp; 2nd Basement Completed",IF(C88=M93,"1st to 3rd Basement Completed",IF(C88=M94,"1st to 4th Basement Completed",IF(C88=M95,"Plinth work is process",IF(C88=M96,"Plinth work completed","0")))))))))))&amp;(IF(C89&gt;0,", RCC upto "&amp;C89&amp;" Slab completed",""))&amp;(IF(C90&gt;0,", Brickwork upto "&amp;C90&amp;" Floor completed"," "))&amp;(IF(C91&gt;0,", Internal Plaster upto "&amp;C91&amp;" Floor completed"," "))&amp;(IF(C92&gt;0,", External Plaster upto "&amp;C92&amp;" Floor completed"," "))&amp;(IF(C93&gt;0,", Flooring upto "&amp;C93&amp;" Floor completed"," "))&amp;(IF(C94&gt;0,", Painting upto "&amp;C94&amp;" Floor completed"," "))&amp;(IF(C95&gt;0,", Finishing upto "&amp;C95&amp;" Floor completed"," ")))</f>
        <v xml:space="preserve">Excavation work completed, Plinth work completed, RCC upto 3 Slab completed      </v>
      </c>
      <c r="L83" s="49"/>
      <c r="M83" s="50"/>
    </row>
    <row r="84" spans="1:13" customFormat="1" ht="15.5" x14ac:dyDescent="0.35">
      <c r="A84" s="51" t="s">
        <v>116</v>
      </c>
      <c r="B84" s="52">
        <v>0</v>
      </c>
      <c r="C84" s="52" t="s">
        <v>118</v>
      </c>
      <c r="D84" s="52">
        <v>1</v>
      </c>
      <c r="E84" s="52" t="s">
        <v>117</v>
      </c>
      <c r="F84" s="92">
        <v>0</v>
      </c>
      <c r="G84" s="92"/>
      <c r="H84" s="52" t="s">
        <v>196</v>
      </c>
      <c r="I84" s="92">
        <f ca="1">--TRIM(RIGHT(SUBSTITUTE(LEFT(C83,_xlfn.AGGREGATE(16,6,FIND({0,1,2,3,4,5,6,7,8,9},C83,ROW(INDIRECT("1:"&amp;LEN(C83)))),1))," ",REPT(" ",LEN(C83))),LEN(C83)))</f>
        <v>3</v>
      </c>
      <c r="J84" s="93"/>
      <c r="K84" s="53" t="s">
        <v>197</v>
      </c>
      <c r="L84" s="54"/>
      <c r="M84" s="55"/>
    </row>
    <row r="85" spans="1:13" customFormat="1" ht="15.75" customHeight="1" x14ac:dyDescent="0.35">
      <c r="A85" s="94" t="s">
        <v>198</v>
      </c>
      <c r="B85" s="95"/>
      <c r="C85" s="96" t="str">
        <f ca="1">K83</f>
        <v xml:space="preserve">Excavation work completed, Plinth work completed, RCC upto 3 Slab completed      </v>
      </c>
      <c r="D85" s="96"/>
      <c r="E85" s="96"/>
      <c r="F85" s="96"/>
      <c r="G85" s="96"/>
      <c r="H85" s="96"/>
      <c r="I85" s="96"/>
      <c r="J85" s="97"/>
      <c r="K85" s="53" t="s">
        <v>199</v>
      </c>
      <c r="L85" s="54"/>
      <c r="M85" s="55"/>
    </row>
    <row r="86" spans="1:13" customFormat="1" ht="15.5" x14ac:dyDescent="0.35">
      <c r="A86" s="82" t="s">
        <v>31</v>
      </c>
      <c r="B86" s="83"/>
      <c r="C86" s="70" t="s">
        <v>200</v>
      </c>
      <c r="D86" s="83" t="s">
        <v>201</v>
      </c>
      <c r="E86" s="83"/>
      <c r="F86" s="83" t="s">
        <v>202</v>
      </c>
      <c r="G86" s="83"/>
      <c r="H86" s="83" t="s">
        <v>203</v>
      </c>
      <c r="I86" s="83"/>
      <c r="J86" s="84"/>
      <c r="K86" s="56" t="s">
        <v>204</v>
      </c>
      <c r="L86" s="57"/>
      <c r="M86" s="58">
        <f ca="1">I84*25%</f>
        <v>0.75</v>
      </c>
    </row>
    <row r="87" spans="1:13" customFormat="1" ht="15.5" x14ac:dyDescent="0.35">
      <c r="A87" s="82" t="s">
        <v>205</v>
      </c>
      <c r="B87" s="83"/>
      <c r="C87" s="71">
        <f ca="1">M88</f>
        <v>3</v>
      </c>
      <c r="D87" s="85">
        <f ca="1">((100/I84)*C87)/100</f>
        <v>1</v>
      </c>
      <c r="E87" s="85"/>
      <c r="F87" s="85">
        <f ca="1">(IF(C85=K84,"100%",IF(C85=K85,"100%",(((C88/I84*10)+(40/(D84+F84+I84)*C89)+(7.5/(I84)*C90)+(7.5/(I84)*C91)+(10/I84*C92)+(10/I84*C93)+(5/I84*C94)+(5/I84*C95)+(5/I84*C96))/100))))</f>
        <v>0.4</v>
      </c>
      <c r="G87" s="85"/>
      <c r="H87" s="85">
        <f ca="1">((((C87/I84)*20)+((C88/I84)*25)+(30/(I84+F84+D84)*C89)+(5/I84*C90)+(5/I84*C91)+(5/I84*C92)+(5/I84*C93)+(0/I84*C94)+(0/I84*C95)+(5/I84*C96))/100)</f>
        <v>0.67500000000000004</v>
      </c>
      <c r="I87" s="85"/>
      <c r="J87" s="86"/>
      <c r="K87" s="56" t="s">
        <v>138</v>
      </c>
      <c r="L87" s="59"/>
      <c r="M87" s="60">
        <f ca="1">I84*50%</f>
        <v>1.5</v>
      </c>
    </row>
    <row r="88" spans="1:13" customFormat="1" ht="15.5" x14ac:dyDescent="0.35">
      <c r="A88" s="82" t="s">
        <v>32</v>
      </c>
      <c r="B88" s="83"/>
      <c r="C88" s="72">
        <f ca="1">M96</f>
        <v>3</v>
      </c>
      <c r="D88" s="85">
        <f ca="1">((100/I84)*C88)/100</f>
        <v>1</v>
      </c>
      <c r="E88" s="85"/>
      <c r="F88" s="85"/>
      <c r="G88" s="85"/>
      <c r="H88" s="85"/>
      <c r="I88" s="85"/>
      <c r="J88" s="86"/>
      <c r="K88" s="56" t="s">
        <v>141</v>
      </c>
      <c r="L88" s="59"/>
      <c r="M88" s="60">
        <f ca="1">I84</f>
        <v>3</v>
      </c>
    </row>
    <row r="89" spans="1:13" customFormat="1" ht="15.5" x14ac:dyDescent="0.35">
      <c r="A89" s="82" t="s">
        <v>206</v>
      </c>
      <c r="B89" s="83"/>
      <c r="C89" s="72">
        <v>3</v>
      </c>
      <c r="D89" s="85">
        <f ca="1">((100/(D84+F84+I84))*C89)/100</f>
        <v>0.75</v>
      </c>
      <c r="E89" s="85"/>
      <c r="F89" s="85"/>
      <c r="G89" s="85"/>
      <c r="H89" s="85"/>
      <c r="I89" s="85"/>
      <c r="J89" s="86"/>
      <c r="K89" s="56" t="s">
        <v>142</v>
      </c>
      <c r="L89" s="59"/>
      <c r="M89" s="61">
        <f ca="1">(IF(B84=0,I84/4,(I84/(B84+4))))</f>
        <v>0.75</v>
      </c>
    </row>
    <row r="90" spans="1:13" customFormat="1" ht="15.5" x14ac:dyDescent="0.35">
      <c r="A90" s="82" t="s">
        <v>207</v>
      </c>
      <c r="B90" s="83" t="s">
        <v>208</v>
      </c>
      <c r="C90" s="71">
        <v>0</v>
      </c>
      <c r="D90" s="85">
        <f ca="1">((100/I84)*C90)/100</f>
        <v>0</v>
      </c>
      <c r="E90" s="85"/>
      <c r="F90" s="85"/>
      <c r="G90" s="85"/>
      <c r="H90" s="85"/>
      <c r="I90" s="85"/>
      <c r="J90" s="86"/>
      <c r="K90" s="56" t="s">
        <v>143</v>
      </c>
      <c r="L90" s="59"/>
      <c r="M90" s="61">
        <f ca="1">(IF(B84=0,I84/4+M89,(I84/(B84+4)+M89)))</f>
        <v>1.5</v>
      </c>
    </row>
    <row r="91" spans="1:13" customFormat="1" ht="15.5" x14ac:dyDescent="0.35">
      <c r="A91" s="82" t="s">
        <v>209</v>
      </c>
      <c r="B91" s="83" t="s">
        <v>208</v>
      </c>
      <c r="C91" s="71">
        <v>0</v>
      </c>
      <c r="D91" s="85">
        <f ca="1">((100/I84)*C91)/100</f>
        <v>0</v>
      </c>
      <c r="E91" s="85"/>
      <c r="F91" s="85"/>
      <c r="G91" s="85"/>
      <c r="H91" s="85"/>
      <c r="I91" s="85"/>
      <c r="J91" s="86"/>
      <c r="K91" s="56" t="s">
        <v>210</v>
      </c>
      <c r="L91" s="62"/>
      <c r="M91" s="61">
        <f>(IF(B84=0,0,(I84/(B84+4)+M90)))</f>
        <v>0</v>
      </c>
    </row>
    <row r="92" spans="1:13" customFormat="1" ht="15.5" x14ac:dyDescent="0.35">
      <c r="A92" s="82" t="s">
        <v>211</v>
      </c>
      <c r="B92" s="83" t="s">
        <v>212</v>
      </c>
      <c r="C92" s="71">
        <v>0</v>
      </c>
      <c r="D92" s="85">
        <f ca="1">((100/(I84))*C92)/100</f>
        <v>0</v>
      </c>
      <c r="E92" s="85"/>
      <c r="F92" s="85"/>
      <c r="G92" s="85"/>
      <c r="H92" s="85"/>
      <c r="I92" s="85"/>
      <c r="J92" s="86"/>
      <c r="K92" s="56" t="s">
        <v>213</v>
      </c>
      <c r="L92" s="62"/>
      <c r="M92" s="61">
        <f>(IF(B84&gt;1,(I84/(B84+4)+M91),0))</f>
        <v>0</v>
      </c>
    </row>
    <row r="93" spans="1:13" customFormat="1" ht="15.5" x14ac:dyDescent="0.35">
      <c r="A93" s="82" t="s">
        <v>214</v>
      </c>
      <c r="B93" s="83" t="s">
        <v>214</v>
      </c>
      <c r="C93" s="71">
        <v>0</v>
      </c>
      <c r="D93" s="85">
        <f ca="1">((100/I84)*C93)/100</f>
        <v>0</v>
      </c>
      <c r="E93" s="85"/>
      <c r="F93" s="85"/>
      <c r="G93" s="85"/>
      <c r="H93" s="85"/>
      <c r="I93" s="85"/>
      <c r="J93" s="86"/>
      <c r="K93" s="56" t="s">
        <v>215</v>
      </c>
      <c r="L93" s="63"/>
      <c r="M93" s="64">
        <f>(IF(B84&gt;2,(I84/(B84+4)+M92),0))</f>
        <v>0</v>
      </c>
    </row>
    <row r="94" spans="1:13" customFormat="1" ht="15.5" x14ac:dyDescent="0.35">
      <c r="A94" s="82" t="s">
        <v>216</v>
      </c>
      <c r="B94" s="83"/>
      <c r="C94" s="71">
        <v>0</v>
      </c>
      <c r="D94" s="85">
        <f ca="1">((100/I84)*C94)/100</f>
        <v>0</v>
      </c>
      <c r="E94" s="85"/>
      <c r="F94" s="85"/>
      <c r="G94" s="85"/>
      <c r="H94" s="85"/>
      <c r="I94" s="85"/>
      <c r="J94" s="86"/>
      <c r="K94" s="56" t="s">
        <v>217</v>
      </c>
      <c r="L94" s="65"/>
      <c r="M94" s="66">
        <f>(IF(B84&gt;3,(I84/(B84+4)+M93),0))</f>
        <v>0</v>
      </c>
    </row>
    <row r="95" spans="1:13" customFormat="1" ht="15.5" x14ac:dyDescent="0.35">
      <c r="A95" s="82" t="s">
        <v>218</v>
      </c>
      <c r="B95" s="83" t="s">
        <v>218</v>
      </c>
      <c r="C95" s="71">
        <v>0</v>
      </c>
      <c r="D95" s="85">
        <f ca="1">((100/(I84))*C95)/100</f>
        <v>0</v>
      </c>
      <c r="E95" s="85"/>
      <c r="F95" s="85"/>
      <c r="G95" s="85"/>
      <c r="H95" s="85"/>
      <c r="I95" s="85"/>
      <c r="J95" s="86"/>
      <c r="K95" s="56" t="s">
        <v>144</v>
      </c>
      <c r="L95" s="59"/>
      <c r="M95" s="61">
        <f ca="1">(IF(B84=0,I84/4+M90,(I84/(B84+4)+M90+MAX(0,M91-M90)+MAX(0,M92-M91)+MAX(0,M93-M92)+MAX(0,M94-M93))))</f>
        <v>2.25</v>
      </c>
    </row>
    <row r="96" spans="1:13" customFormat="1" ht="16" thickBot="1" x14ac:dyDescent="0.4">
      <c r="A96" s="79" t="s">
        <v>219</v>
      </c>
      <c r="B96" s="80"/>
      <c r="C96" s="73">
        <v>0</v>
      </c>
      <c r="D96" s="81">
        <f ca="1">((100/(I84))*C96)/100</f>
        <v>0</v>
      </c>
      <c r="E96" s="81"/>
      <c r="F96" s="81"/>
      <c r="G96" s="81"/>
      <c r="H96" s="81"/>
      <c r="I96" s="81"/>
      <c r="J96" s="87"/>
      <c r="K96" s="67" t="s">
        <v>145</v>
      </c>
      <c r="L96" s="68"/>
      <c r="M96" s="69">
        <f ca="1">(IF(B84=0,I84/4+M95,(I84/(B84+4)+M95)))</f>
        <v>3</v>
      </c>
    </row>
    <row r="97" spans="1:13" customFormat="1" ht="15.75" customHeight="1" x14ac:dyDescent="0.35">
      <c r="A97" s="88" t="s">
        <v>195</v>
      </c>
      <c r="B97" s="89"/>
      <c r="C97" s="90" t="s">
        <v>222</v>
      </c>
      <c r="D97" s="90"/>
      <c r="E97" s="90"/>
      <c r="F97" s="90"/>
      <c r="G97" s="90"/>
      <c r="H97" s="90"/>
      <c r="I97" s="90"/>
      <c r="J97" s="91"/>
      <c r="K97" s="48" t="str">
        <f ca="1">(IF(C101=0,"Work not yet Started.",IF(D101=25%,"Piling work in process",IF(D101=50%,"Excavation work in process",IF(D101=100%,"Excavation work completed, ","0")))&amp;(IF(C102=0%,"",IF(C102=M103,"Footing work is process",IF(C102=M104,"Footing work Completed",IF(C102=M105,"1st Basement Completed",IF(C102=M106,"1st &amp; 2nd Basement Completed",IF(C102=M107,"1st to 3rd Basement Completed",IF(C102=M108,"1st to 4th Basement Completed",IF(C102=M109,"Plinth work is process",IF(C102=M110,"Plinth work completed","0")))))))))))&amp;(IF(C103&gt;0,", RCC upto "&amp;C103&amp;" Slab completed",""))&amp;(IF(C104&gt;0,", Brickwork upto "&amp;C104&amp;" Floor completed"," "))&amp;(IF(C105&gt;0,", Internal Plaster upto "&amp;C105&amp;" Floor completed"," "))&amp;(IF(C106&gt;0,", External Plaster upto "&amp;C106&amp;" Floor completed"," "))&amp;(IF(C107&gt;0,", Flooring upto "&amp;C107&amp;" Floor completed"," "))&amp;(IF(C108&gt;0,", Painting upto "&amp;C108&amp;" Floor completed"," "))&amp;(IF(C109&gt;0,", Finishing upto "&amp;C109&amp;" Floor completed"," ")))</f>
        <v xml:space="preserve">Excavation work completed, Plinth work completed, RCC upto 4 Slab completed, Brickwork upto 3 Floor completed, Internal Plaster upto 0.5 Floor completed, External Plaster upto 1 Floor completed   </v>
      </c>
      <c r="L97" s="49"/>
      <c r="M97" s="50"/>
    </row>
    <row r="98" spans="1:13" customFormat="1" ht="15.5" x14ac:dyDescent="0.35">
      <c r="A98" s="51" t="s">
        <v>116</v>
      </c>
      <c r="B98" s="52">
        <v>0</v>
      </c>
      <c r="C98" s="52" t="s">
        <v>118</v>
      </c>
      <c r="D98" s="52">
        <v>1</v>
      </c>
      <c r="E98" s="52" t="s">
        <v>117</v>
      </c>
      <c r="F98" s="92">
        <v>0</v>
      </c>
      <c r="G98" s="92"/>
      <c r="H98" s="52" t="s">
        <v>196</v>
      </c>
      <c r="I98" s="92">
        <f ca="1">--TRIM(RIGHT(SUBSTITUTE(LEFT(C97,_xlfn.AGGREGATE(16,6,FIND({0,1,2,3,4,5,6,7,8,9},C97,ROW(INDIRECT("1:"&amp;LEN(C97)))),1))," ",REPT(" ",LEN(C97))),LEN(C97)))</f>
        <v>3</v>
      </c>
      <c r="J98" s="93"/>
      <c r="K98" s="53" t="s">
        <v>197</v>
      </c>
      <c r="L98" s="54"/>
      <c r="M98" s="55"/>
    </row>
    <row r="99" spans="1:13" customFormat="1" ht="47.5" customHeight="1" x14ac:dyDescent="0.35">
      <c r="A99" s="94" t="s">
        <v>198</v>
      </c>
      <c r="B99" s="95"/>
      <c r="C99" s="96" t="str">
        <f ca="1">K97</f>
        <v xml:space="preserve">Excavation work completed, Plinth work completed, RCC upto 4 Slab completed, Brickwork upto 3 Floor completed, Internal Plaster upto 0.5 Floor completed, External Plaster upto 1 Floor completed   </v>
      </c>
      <c r="D99" s="96"/>
      <c r="E99" s="96"/>
      <c r="F99" s="96"/>
      <c r="G99" s="96"/>
      <c r="H99" s="96"/>
      <c r="I99" s="96"/>
      <c r="J99" s="97"/>
      <c r="K99" s="53" t="s">
        <v>199</v>
      </c>
      <c r="L99" s="54"/>
      <c r="M99" s="55"/>
    </row>
    <row r="100" spans="1:13" customFormat="1" ht="15.5" x14ac:dyDescent="0.35">
      <c r="A100" s="82" t="s">
        <v>31</v>
      </c>
      <c r="B100" s="83"/>
      <c r="C100" s="70" t="s">
        <v>200</v>
      </c>
      <c r="D100" s="83" t="s">
        <v>201</v>
      </c>
      <c r="E100" s="83"/>
      <c r="F100" s="83" t="s">
        <v>202</v>
      </c>
      <c r="G100" s="83"/>
      <c r="H100" s="83" t="s">
        <v>203</v>
      </c>
      <c r="I100" s="83"/>
      <c r="J100" s="84"/>
      <c r="K100" s="56" t="s">
        <v>204</v>
      </c>
      <c r="L100" s="57"/>
      <c r="M100" s="58">
        <f ca="1">I98*25%</f>
        <v>0.75</v>
      </c>
    </row>
    <row r="101" spans="1:13" customFormat="1" ht="15.5" x14ac:dyDescent="0.35">
      <c r="A101" s="82" t="s">
        <v>205</v>
      </c>
      <c r="B101" s="83"/>
      <c r="C101" s="71">
        <f ca="1">M102</f>
        <v>3</v>
      </c>
      <c r="D101" s="85">
        <f ca="1">((100/I98)*C101)/100</f>
        <v>1</v>
      </c>
      <c r="E101" s="85"/>
      <c r="F101" s="85">
        <f ca="1">(IF(C99=K98,"100%",IF(C99=K99,"100%",(((C102/I98*10)+(40/(D98+F98+I98)*C103)+(7.5/(I98)*C104)+(7.5/(I98)*C105)+(10/I98*C106)+(10/I98*C107)+(5/I98*C108)+(5/I98*C109)+(5/I98*C110))/100))))</f>
        <v>0.62083333333333335</v>
      </c>
      <c r="G101" s="85"/>
      <c r="H101" s="85">
        <f ca="1">((((C101/I98)*20)+((C102/I98)*25)+(30/(I98+F98+D98)*C103)+(5/I98*C104)+(5/I98*C105)+(5/I98*C106)+(5/I98*C107)+(0/I98*C108)+(0/I98*C109)+(5/I98*C110))/100)</f>
        <v>0.82499999999999996</v>
      </c>
      <c r="I101" s="85"/>
      <c r="J101" s="86"/>
      <c r="K101" s="56" t="s">
        <v>138</v>
      </c>
      <c r="L101" s="59"/>
      <c r="M101" s="60">
        <f ca="1">I98*50%</f>
        <v>1.5</v>
      </c>
    </row>
    <row r="102" spans="1:13" customFormat="1" ht="15.5" x14ac:dyDescent="0.35">
      <c r="A102" s="82" t="s">
        <v>32</v>
      </c>
      <c r="B102" s="83"/>
      <c r="C102" s="72">
        <f ca="1">M110</f>
        <v>3</v>
      </c>
      <c r="D102" s="85">
        <f ca="1">((100/I98)*C102)/100</f>
        <v>1</v>
      </c>
      <c r="E102" s="85"/>
      <c r="F102" s="85"/>
      <c r="G102" s="85"/>
      <c r="H102" s="85"/>
      <c r="I102" s="85"/>
      <c r="J102" s="86"/>
      <c r="K102" s="56" t="s">
        <v>141</v>
      </c>
      <c r="L102" s="59"/>
      <c r="M102" s="60">
        <f ca="1">I98</f>
        <v>3</v>
      </c>
    </row>
    <row r="103" spans="1:13" customFormat="1" ht="15.5" x14ac:dyDescent="0.35">
      <c r="A103" s="82" t="s">
        <v>206</v>
      </c>
      <c r="B103" s="83"/>
      <c r="C103" s="72">
        <v>4</v>
      </c>
      <c r="D103" s="85">
        <f ca="1">((100/(D98+F98+I98))*C103)/100</f>
        <v>1</v>
      </c>
      <c r="E103" s="85"/>
      <c r="F103" s="85"/>
      <c r="G103" s="85"/>
      <c r="H103" s="85"/>
      <c r="I103" s="85"/>
      <c r="J103" s="86"/>
      <c r="K103" s="56" t="s">
        <v>142</v>
      </c>
      <c r="L103" s="59"/>
      <c r="M103" s="61">
        <f ca="1">(IF(B98=0,I98/4,(I98/(B98+4))))</f>
        <v>0.75</v>
      </c>
    </row>
    <row r="104" spans="1:13" customFormat="1" ht="15.5" x14ac:dyDescent="0.35">
      <c r="A104" s="82" t="s">
        <v>207</v>
      </c>
      <c r="B104" s="83" t="s">
        <v>208</v>
      </c>
      <c r="C104" s="71">
        <v>3</v>
      </c>
      <c r="D104" s="85">
        <f ca="1">((100/I98)*C104)/100</f>
        <v>1</v>
      </c>
      <c r="E104" s="85"/>
      <c r="F104" s="85"/>
      <c r="G104" s="85"/>
      <c r="H104" s="85"/>
      <c r="I104" s="85"/>
      <c r="J104" s="86"/>
      <c r="K104" s="56" t="s">
        <v>143</v>
      </c>
      <c r="L104" s="59"/>
      <c r="M104" s="61">
        <f ca="1">(IF(B98=0,I98/4+M103,(I98/(B98+4)+M103)))</f>
        <v>1.5</v>
      </c>
    </row>
    <row r="105" spans="1:13" customFormat="1" ht="15.5" x14ac:dyDescent="0.35">
      <c r="A105" s="82" t="s">
        <v>209</v>
      </c>
      <c r="B105" s="83" t="s">
        <v>208</v>
      </c>
      <c r="C105" s="71">
        <v>0.5</v>
      </c>
      <c r="D105" s="85">
        <f ca="1">((100/I98)*C105)/100</f>
        <v>0.16666666666666669</v>
      </c>
      <c r="E105" s="85"/>
      <c r="F105" s="85"/>
      <c r="G105" s="85"/>
      <c r="H105" s="85"/>
      <c r="I105" s="85"/>
      <c r="J105" s="86"/>
      <c r="K105" s="56" t="s">
        <v>210</v>
      </c>
      <c r="L105" s="62"/>
      <c r="M105" s="61">
        <f>(IF(B98=0,0,(I98/(B98+4)+M104)))</f>
        <v>0</v>
      </c>
    </row>
    <row r="106" spans="1:13" customFormat="1" ht="15.5" x14ac:dyDescent="0.35">
      <c r="A106" s="82" t="s">
        <v>211</v>
      </c>
      <c r="B106" s="83" t="s">
        <v>212</v>
      </c>
      <c r="C106" s="71">
        <v>1</v>
      </c>
      <c r="D106" s="85">
        <f ca="1">((100/(I98))*C106)/100</f>
        <v>0.33333333333333337</v>
      </c>
      <c r="E106" s="85"/>
      <c r="F106" s="85"/>
      <c r="G106" s="85"/>
      <c r="H106" s="85"/>
      <c r="I106" s="85"/>
      <c r="J106" s="86"/>
      <c r="K106" s="56" t="s">
        <v>213</v>
      </c>
      <c r="L106" s="62"/>
      <c r="M106" s="61">
        <f>(IF(B98&gt;1,(I98/(B98+4)+M105),0))</f>
        <v>0</v>
      </c>
    </row>
    <row r="107" spans="1:13" customFormat="1" ht="15.5" x14ac:dyDescent="0.35">
      <c r="A107" s="82" t="s">
        <v>214</v>
      </c>
      <c r="B107" s="83" t="s">
        <v>214</v>
      </c>
      <c r="C107" s="71">
        <v>0</v>
      </c>
      <c r="D107" s="85">
        <f ca="1">((100/I98)*C107)/100</f>
        <v>0</v>
      </c>
      <c r="E107" s="85"/>
      <c r="F107" s="85"/>
      <c r="G107" s="85"/>
      <c r="H107" s="85"/>
      <c r="I107" s="85"/>
      <c r="J107" s="86"/>
      <c r="K107" s="56" t="s">
        <v>215</v>
      </c>
      <c r="L107" s="63"/>
      <c r="M107" s="64">
        <f>(IF(B98&gt;2,(I98/(B98+4)+M106),0))</f>
        <v>0</v>
      </c>
    </row>
    <row r="108" spans="1:13" customFormat="1" ht="15.5" x14ac:dyDescent="0.35">
      <c r="A108" s="82" t="s">
        <v>216</v>
      </c>
      <c r="B108" s="83"/>
      <c r="C108" s="71">
        <v>0</v>
      </c>
      <c r="D108" s="85">
        <f ca="1">((100/I98)*C108)/100</f>
        <v>0</v>
      </c>
      <c r="E108" s="85"/>
      <c r="F108" s="85"/>
      <c r="G108" s="85"/>
      <c r="H108" s="85"/>
      <c r="I108" s="85"/>
      <c r="J108" s="86"/>
      <c r="K108" s="56" t="s">
        <v>217</v>
      </c>
      <c r="L108" s="65"/>
      <c r="M108" s="66">
        <f>(IF(B98&gt;3,(I98/(B98+4)+M107),0))</f>
        <v>0</v>
      </c>
    </row>
    <row r="109" spans="1:13" customFormat="1" ht="15.5" x14ac:dyDescent="0.35">
      <c r="A109" s="82" t="s">
        <v>218</v>
      </c>
      <c r="B109" s="83" t="s">
        <v>218</v>
      </c>
      <c r="C109" s="71">
        <v>0</v>
      </c>
      <c r="D109" s="85">
        <f ca="1">((100/(I98))*C109)/100</f>
        <v>0</v>
      </c>
      <c r="E109" s="85"/>
      <c r="F109" s="85"/>
      <c r="G109" s="85"/>
      <c r="H109" s="85"/>
      <c r="I109" s="85"/>
      <c r="J109" s="86"/>
      <c r="K109" s="56" t="s">
        <v>144</v>
      </c>
      <c r="L109" s="59"/>
      <c r="M109" s="61">
        <f ca="1">(IF(B98=0,I98/4+M104,(I98/(B98+4)+M104+MAX(0,M105-M104)+MAX(0,M106-M105)+MAX(0,M107-M106)+MAX(0,M108-M107))))</f>
        <v>2.25</v>
      </c>
    </row>
    <row r="110" spans="1:13" customFormat="1" ht="16" thickBot="1" x14ac:dyDescent="0.4">
      <c r="A110" s="79" t="s">
        <v>219</v>
      </c>
      <c r="B110" s="80"/>
      <c r="C110" s="73">
        <v>0</v>
      </c>
      <c r="D110" s="81">
        <f ca="1">((100/(I98))*C110)/100</f>
        <v>0</v>
      </c>
      <c r="E110" s="81"/>
      <c r="F110" s="81"/>
      <c r="G110" s="81"/>
      <c r="H110" s="81"/>
      <c r="I110" s="81"/>
      <c r="J110" s="87"/>
      <c r="K110" s="67" t="s">
        <v>145</v>
      </c>
      <c r="L110" s="68"/>
      <c r="M110" s="69">
        <f ca="1">(IF(B98=0,I98/4+M109,(I98/(B98+4)+M109)))</f>
        <v>3</v>
      </c>
    </row>
    <row r="111" spans="1:13" customFormat="1" ht="15.75" customHeight="1" x14ac:dyDescent="0.35">
      <c r="A111" s="88" t="s">
        <v>195</v>
      </c>
      <c r="B111" s="89"/>
      <c r="C111" s="90" t="s">
        <v>223</v>
      </c>
      <c r="D111" s="90"/>
      <c r="E111" s="90"/>
      <c r="F111" s="90"/>
      <c r="G111" s="90"/>
      <c r="H111" s="90"/>
      <c r="I111" s="90"/>
      <c r="J111" s="91"/>
      <c r="K111" s="48" t="str">
        <f>(IF(C115=0,"Work not yet Started.",IF(D115=25%,"Piling work in process",IF(D115=50%,"Excavation work in process",IF(D115=100%,"Excavation work completed, ","0")))&amp;(IF(C116=0%,"",IF(C116=M117,"Footing work is process",IF(C116=M118,"Footing work Completed",IF(C116=M119,"1st Basement Completed",IF(C116=M120,"1st &amp; 2nd Basement Completed",IF(C116=M121,"1st to 3rd Basement Completed",IF(C116=M122,"1st to 4th Basement Completed",IF(C116=M123,"Plinth work is process",IF(C116=M124,"Plinth work completed","0")))))))))))&amp;(IF(C117&gt;0,", RCC upto "&amp;C117&amp;" Slab completed",""))&amp;(IF(C118&gt;0,", Brickwork upto "&amp;C118&amp;" Floor completed"," "))&amp;(IF(C119&gt;0,", Internal Plaster upto "&amp;C119&amp;" Floor completed"," "))&amp;(IF(C120&gt;0,", External Plaster upto "&amp;C120&amp;" Floor completed"," "))&amp;(IF(C121&gt;0,", Flooring upto "&amp;C121&amp;" Floor completed"," "))&amp;(IF(C122&gt;0,", Painting upto "&amp;C122&amp;" Floor completed"," "))&amp;(IF(C123&gt;0,", Finishing upto "&amp;C123&amp;" Floor completed"," ")))</f>
        <v xml:space="preserve">Excavation work completed, Plinth work completed, RCC upto 4 Slab completed, Brickwork upto 3 Floor completed, Internal Plaster upto 3 Floor completed, External Plaster upto 3 Floor completed, Flooring upto 3 Floor completed, Painting upto 3 Floor completed </v>
      </c>
      <c r="L111" s="49"/>
      <c r="M111" s="50"/>
    </row>
    <row r="112" spans="1:13" customFormat="1" ht="15.5" x14ac:dyDescent="0.35">
      <c r="A112" s="51" t="s">
        <v>116</v>
      </c>
      <c r="B112" s="52">
        <v>0</v>
      </c>
      <c r="C112" s="52" t="s">
        <v>118</v>
      </c>
      <c r="D112" s="52">
        <v>1</v>
      </c>
      <c r="E112" s="52" t="s">
        <v>117</v>
      </c>
      <c r="F112" s="92">
        <v>0</v>
      </c>
      <c r="G112" s="92"/>
      <c r="H112" s="52" t="s">
        <v>196</v>
      </c>
      <c r="I112" s="92">
        <v>3</v>
      </c>
      <c r="J112" s="93"/>
      <c r="K112" s="53" t="s">
        <v>197</v>
      </c>
      <c r="L112" s="54"/>
      <c r="M112" s="55"/>
    </row>
    <row r="113" spans="1:15" customFormat="1" ht="66.75" customHeight="1" x14ac:dyDescent="0.35">
      <c r="A113" s="94" t="s">
        <v>198</v>
      </c>
      <c r="B113" s="95"/>
      <c r="C113" s="96" t="str">
        <f>K111</f>
        <v xml:space="preserve">Excavation work completed, Plinth work completed, RCC upto 4 Slab completed, Brickwork upto 3 Floor completed, Internal Plaster upto 3 Floor completed, External Plaster upto 3 Floor completed, Flooring upto 3 Floor completed, Painting upto 3 Floor completed </v>
      </c>
      <c r="D113" s="96"/>
      <c r="E113" s="96"/>
      <c r="F113" s="96"/>
      <c r="G113" s="96"/>
      <c r="H113" s="96"/>
      <c r="I113" s="96"/>
      <c r="J113" s="97"/>
      <c r="K113" s="53" t="s">
        <v>199</v>
      </c>
      <c r="L113" s="54"/>
      <c r="M113" s="55"/>
    </row>
    <row r="114" spans="1:15" customFormat="1" ht="15.5" x14ac:dyDescent="0.35">
      <c r="A114" s="82" t="s">
        <v>31</v>
      </c>
      <c r="B114" s="83"/>
      <c r="C114" s="70" t="s">
        <v>200</v>
      </c>
      <c r="D114" s="83" t="s">
        <v>201</v>
      </c>
      <c r="E114" s="83"/>
      <c r="F114" s="83" t="s">
        <v>202</v>
      </c>
      <c r="G114" s="83"/>
      <c r="H114" s="83" t="s">
        <v>203</v>
      </c>
      <c r="I114" s="83"/>
      <c r="J114" s="84"/>
      <c r="K114" s="56" t="s">
        <v>204</v>
      </c>
      <c r="L114" s="57"/>
      <c r="M114" s="58">
        <f>I112*25%</f>
        <v>0.75</v>
      </c>
    </row>
    <row r="115" spans="1:15" customFormat="1" ht="15.5" x14ac:dyDescent="0.35">
      <c r="A115" s="82" t="s">
        <v>205</v>
      </c>
      <c r="B115" s="83"/>
      <c r="C115" s="71">
        <f>M116</f>
        <v>3</v>
      </c>
      <c r="D115" s="85">
        <f>((100/I112)*C115)/100</f>
        <v>1</v>
      </c>
      <c r="E115" s="85"/>
      <c r="F115" s="85">
        <f>(IF(C113=K112,"100%",IF(C113=K113,"100%",(((C116/I112*10)+(40/(D112+F112+I112)*C117)+(7.5/(I112)*C118)+(7.5/(I112)*C119)+(10/I112*C120)+(10/I112*C121)+(5/I112*C122)+(5/I112*C123)+(5/I112*C124))/100))))</f>
        <v>0.9</v>
      </c>
      <c r="G115" s="85"/>
      <c r="H115" s="85">
        <f>((((C115/I112)*20)+((C116/I112)*25)+(30/(I112+F112+D112)*C117)+(5/I112*C118)+(5/I112*C119)+(5/I112*C120)+(5/I112*C121)+(0/I112*C122)+(0/I112*C123)+(5/I112*C124))/100)</f>
        <v>0.95</v>
      </c>
      <c r="I115" s="85"/>
      <c r="J115" s="86"/>
      <c r="K115" s="56" t="s">
        <v>138</v>
      </c>
      <c r="L115" s="59"/>
      <c r="M115" s="60">
        <f>I112*50%</f>
        <v>1.5</v>
      </c>
    </row>
    <row r="116" spans="1:15" customFormat="1" ht="15.5" x14ac:dyDescent="0.35">
      <c r="A116" s="82" t="s">
        <v>32</v>
      </c>
      <c r="B116" s="83"/>
      <c r="C116" s="72">
        <f>M124</f>
        <v>3</v>
      </c>
      <c r="D116" s="85">
        <f>((100/I112)*C116)/100</f>
        <v>1</v>
      </c>
      <c r="E116" s="85"/>
      <c r="F116" s="85"/>
      <c r="G116" s="85"/>
      <c r="H116" s="85"/>
      <c r="I116" s="85"/>
      <c r="J116" s="86"/>
      <c r="K116" s="56" t="s">
        <v>141</v>
      </c>
      <c r="L116" s="59"/>
      <c r="M116" s="60">
        <f>I112</f>
        <v>3</v>
      </c>
    </row>
    <row r="117" spans="1:15" customFormat="1" ht="15.5" x14ac:dyDescent="0.35">
      <c r="A117" s="82" t="s">
        <v>206</v>
      </c>
      <c r="B117" s="83"/>
      <c r="C117" s="72">
        <v>4</v>
      </c>
      <c r="D117" s="85">
        <f>((100/(D112+F112+I112))*C117)/100</f>
        <v>1</v>
      </c>
      <c r="E117" s="85"/>
      <c r="F117" s="85"/>
      <c r="G117" s="85"/>
      <c r="H117" s="85"/>
      <c r="I117" s="85"/>
      <c r="J117" s="86"/>
      <c r="K117" s="56" t="s">
        <v>142</v>
      </c>
      <c r="L117" s="59"/>
      <c r="M117" s="61">
        <f>(IF(B112=0,I112/4,(I112/(B112+4))))</f>
        <v>0.75</v>
      </c>
    </row>
    <row r="118" spans="1:15" customFormat="1" ht="15.5" x14ac:dyDescent="0.35">
      <c r="A118" s="82" t="s">
        <v>207</v>
      </c>
      <c r="B118" s="83" t="s">
        <v>208</v>
      </c>
      <c r="C118" s="71">
        <v>3</v>
      </c>
      <c r="D118" s="85">
        <f>((100/I112)*C118)/100</f>
        <v>1</v>
      </c>
      <c r="E118" s="85"/>
      <c r="F118" s="85"/>
      <c r="G118" s="85"/>
      <c r="H118" s="85"/>
      <c r="I118" s="85"/>
      <c r="J118" s="86"/>
      <c r="K118" s="56" t="s">
        <v>143</v>
      </c>
      <c r="L118" s="59"/>
      <c r="M118" s="61">
        <f>(IF(B112=0,I112/4+M117,(I112/(B112+4)+M117)))</f>
        <v>1.5</v>
      </c>
    </row>
    <row r="119" spans="1:15" customFormat="1" ht="15.5" x14ac:dyDescent="0.35">
      <c r="A119" s="82" t="s">
        <v>209</v>
      </c>
      <c r="B119" s="83" t="s">
        <v>208</v>
      </c>
      <c r="C119" s="71">
        <v>3</v>
      </c>
      <c r="D119" s="85">
        <f>((100/I112)*C119)/100</f>
        <v>1</v>
      </c>
      <c r="E119" s="85"/>
      <c r="F119" s="85"/>
      <c r="G119" s="85"/>
      <c r="H119" s="85"/>
      <c r="I119" s="85"/>
      <c r="J119" s="86"/>
      <c r="K119" s="56" t="s">
        <v>210</v>
      </c>
      <c r="L119" s="62"/>
      <c r="M119" s="61">
        <f>(IF(B112=0,0,(I112/(B112+4)+M118)))</f>
        <v>0</v>
      </c>
    </row>
    <row r="120" spans="1:15" customFormat="1" ht="15.5" x14ac:dyDescent="0.35">
      <c r="A120" s="82" t="s">
        <v>211</v>
      </c>
      <c r="B120" s="83" t="s">
        <v>212</v>
      </c>
      <c r="C120" s="71">
        <v>3</v>
      </c>
      <c r="D120" s="85">
        <f>((100/(I112))*C120)/100</f>
        <v>1</v>
      </c>
      <c r="E120" s="85"/>
      <c r="F120" s="85"/>
      <c r="G120" s="85"/>
      <c r="H120" s="85"/>
      <c r="I120" s="85"/>
      <c r="J120" s="86"/>
      <c r="K120" s="56" t="s">
        <v>213</v>
      </c>
      <c r="L120" s="62"/>
      <c r="M120" s="61">
        <f>(IF(B112&gt;1,(I112/(B112+4)+M119),0))</f>
        <v>0</v>
      </c>
    </row>
    <row r="121" spans="1:15" customFormat="1" ht="15.5" x14ac:dyDescent="0.35">
      <c r="A121" s="82" t="s">
        <v>214</v>
      </c>
      <c r="B121" s="83" t="s">
        <v>214</v>
      </c>
      <c r="C121" s="71">
        <v>3</v>
      </c>
      <c r="D121" s="85">
        <f>((100/I112)*C121)/100</f>
        <v>1</v>
      </c>
      <c r="E121" s="85"/>
      <c r="F121" s="85"/>
      <c r="G121" s="85"/>
      <c r="H121" s="85"/>
      <c r="I121" s="85"/>
      <c r="J121" s="86"/>
      <c r="K121" s="56" t="s">
        <v>215</v>
      </c>
      <c r="L121" s="63"/>
      <c r="M121" s="64">
        <f>(IF(B112&gt;2,(I112/(B112+4)+M120),0))</f>
        <v>0</v>
      </c>
    </row>
    <row r="122" spans="1:15" customFormat="1" ht="15.5" x14ac:dyDescent="0.35">
      <c r="A122" s="82" t="s">
        <v>216</v>
      </c>
      <c r="B122" s="83"/>
      <c r="C122" s="71">
        <v>3</v>
      </c>
      <c r="D122" s="85">
        <f>((100/I112)*C122)/100</f>
        <v>1</v>
      </c>
      <c r="E122" s="85"/>
      <c r="F122" s="85"/>
      <c r="G122" s="85"/>
      <c r="H122" s="85"/>
      <c r="I122" s="85"/>
      <c r="J122" s="86"/>
      <c r="K122" s="56" t="s">
        <v>217</v>
      </c>
      <c r="L122" s="65"/>
      <c r="M122" s="66">
        <f>(IF(B112&gt;3,(I112/(B112+4)+M121),0))</f>
        <v>0</v>
      </c>
    </row>
    <row r="123" spans="1:15" customFormat="1" ht="15.5" x14ac:dyDescent="0.35">
      <c r="A123" s="82" t="s">
        <v>218</v>
      </c>
      <c r="B123" s="83" t="s">
        <v>218</v>
      </c>
      <c r="C123" s="71">
        <v>0</v>
      </c>
      <c r="D123" s="85">
        <f>((100/(I112))*C123)/100</f>
        <v>0</v>
      </c>
      <c r="E123" s="85"/>
      <c r="F123" s="85"/>
      <c r="G123" s="85"/>
      <c r="H123" s="85"/>
      <c r="I123" s="85"/>
      <c r="J123" s="86"/>
      <c r="K123" s="56" t="s">
        <v>144</v>
      </c>
      <c r="L123" s="59"/>
      <c r="M123" s="61">
        <f>(IF(B112=0,I112/4+M118,(I112/(B112+4)+M118+MAX(0,M119-M118)+MAX(0,M120-M119)+MAX(0,M121-M120)+MAX(0,M122-M121))))</f>
        <v>2.25</v>
      </c>
    </row>
    <row r="124" spans="1:15" customFormat="1" ht="16" thickBot="1" x14ac:dyDescent="0.4">
      <c r="A124" s="79" t="s">
        <v>219</v>
      </c>
      <c r="B124" s="80"/>
      <c r="C124" s="73">
        <v>0</v>
      </c>
      <c r="D124" s="81">
        <f>((100/(I112))*C124)/100</f>
        <v>0</v>
      </c>
      <c r="E124" s="81"/>
      <c r="F124" s="81"/>
      <c r="G124" s="81"/>
      <c r="H124" s="81"/>
      <c r="I124" s="81"/>
      <c r="J124" s="87"/>
      <c r="K124" s="67" t="s">
        <v>145</v>
      </c>
      <c r="L124" s="68"/>
      <c r="M124" s="69">
        <f>(IF(B112=0,I112/4+M123,(I112/(B112+4)+M123)))</f>
        <v>3</v>
      </c>
    </row>
    <row r="125" spans="1:15" x14ac:dyDescent="0.3">
      <c r="A125" s="105" t="s">
        <v>52</v>
      </c>
      <c r="B125" s="108"/>
      <c r="C125" s="108"/>
      <c r="D125" s="108"/>
      <c r="E125" s="108"/>
      <c r="F125" s="108"/>
      <c r="G125" s="108"/>
      <c r="H125" s="108"/>
      <c r="I125" s="108"/>
      <c r="J125" s="106"/>
    </row>
    <row r="126" spans="1:15" x14ac:dyDescent="0.3">
      <c r="A126" s="105" t="s">
        <v>44</v>
      </c>
      <c r="B126" s="108"/>
      <c r="C126" s="108"/>
      <c r="D126" s="108"/>
      <c r="E126" s="108"/>
      <c r="F126" s="108"/>
      <c r="G126" s="108"/>
      <c r="H126" s="108"/>
      <c r="I126" s="108"/>
      <c r="J126" s="106"/>
    </row>
    <row r="127" spans="1:15" ht="15" customHeight="1" x14ac:dyDescent="0.3">
      <c r="A127" s="171" t="s">
        <v>71</v>
      </c>
      <c r="B127" s="172"/>
      <c r="C127" s="172"/>
      <c r="D127" s="172"/>
      <c r="E127" s="172"/>
      <c r="F127" s="172"/>
      <c r="G127" s="172"/>
      <c r="H127" s="172"/>
      <c r="I127" s="172"/>
      <c r="J127" s="173"/>
    </row>
    <row r="128" spans="1:15" x14ac:dyDescent="0.3">
      <c r="A128" s="174"/>
      <c r="B128" s="175"/>
      <c r="C128" s="175"/>
      <c r="D128" s="175"/>
      <c r="E128" s="175"/>
      <c r="F128" s="175"/>
      <c r="G128" s="175"/>
      <c r="H128" s="175"/>
      <c r="I128" s="175"/>
      <c r="J128" s="176"/>
      <c r="K128" s="29"/>
      <c r="L128" s="29"/>
      <c r="M128" s="29"/>
      <c r="N128" s="29"/>
      <c r="O128" s="29"/>
    </row>
    <row r="129" spans="1:15" x14ac:dyDescent="0.3">
      <c r="A129" s="109" t="s">
        <v>25</v>
      </c>
      <c r="B129" s="110"/>
      <c r="C129" s="110"/>
      <c r="D129" s="110"/>
      <c r="E129" s="110"/>
      <c r="F129" s="110"/>
      <c r="G129" s="110"/>
      <c r="H129" s="110"/>
      <c r="I129" s="110"/>
      <c r="J129" s="111"/>
      <c r="K129" s="29"/>
      <c r="L129" s="29"/>
      <c r="M129" s="29"/>
      <c r="N129" s="29"/>
      <c r="O129" s="29"/>
    </row>
    <row r="130" spans="1:15" ht="15" customHeight="1" x14ac:dyDescent="0.3">
      <c r="A130" s="105" t="s">
        <v>173</v>
      </c>
      <c r="B130" s="108"/>
      <c r="C130" s="108"/>
      <c r="D130" s="108"/>
      <c r="E130" s="108"/>
      <c r="F130" s="106"/>
      <c r="G130" s="170">
        <v>2250</v>
      </c>
      <c r="H130" s="99"/>
      <c r="I130" s="99"/>
      <c r="J130" s="100"/>
      <c r="K130" s="29"/>
      <c r="L130" s="179"/>
      <c r="M130" s="179"/>
      <c r="N130" s="179"/>
      <c r="O130" s="179"/>
    </row>
    <row r="131" spans="1:15" ht="17.25" customHeight="1" x14ac:dyDescent="0.3">
      <c r="A131" s="105" t="s">
        <v>174</v>
      </c>
      <c r="B131" s="108"/>
      <c r="C131" s="108"/>
      <c r="D131" s="108"/>
      <c r="E131" s="108"/>
      <c r="F131" s="106"/>
      <c r="G131" s="166" t="s">
        <v>224</v>
      </c>
      <c r="H131" s="167"/>
      <c r="I131" s="167"/>
      <c r="J131" s="168"/>
      <c r="K131" s="29"/>
      <c r="L131" s="179"/>
      <c r="M131" s="179"/>
      <c r="N131" s="179"/>
      <c r="O131" s="179"/>
    </row>
    <row r="132" spans="1:15" s="30" customFormat="1" ht="14.5" customHeight="1" x14ac:dyDescent="0.3">
      <c r="A132" s="109" t="s">
        <v>70</v>
      </c>
      <c r="B132" s="110"/>
      <c r="C132" s="110"/>
      <c r="D132" s="110"/>
      <c r="E132" s="110"/>
      <c r="F132" s="111"/>
      <c r="G132" s="98">
        <f>G130*0.8</f>
        <v>1800</v>
      </c>
      <c r="H132" s="99"/>
      <c r="I132" s="99"/>
      <c r="J132" s="100"/>
    </row>
    <row r="133" spans="1:15" ht="199.5" customHeight="1" x14ac:dyDescent="0.3">
      <c r="A133" s="156" t="s">
        <v>235</v>
      </c>
      <c r="B133" s="157"/>
      <c r="C133" s="157"/>
      <c r="D133" s="157"/>
      <c r="E133" s="157"/>
      <c r="F133" s="157"/>
      <c r="G133" s="157"/>
      <c r="H133" s="157"/>
      <c r="I133" s="157"/>
      <c r="J133" s="158"/>
      <c r="L133" s="178" t="s">
        <v>225</v>
      </c>
      <c r="M133" s="178"/>
      <c r="N133" s="178"/>
    </row>
    <row r="134" spans="1:15" x14ac:dyDescent="0.3">
      <c r="A134" s="153" t="s">
        <v>26</v>
      </c>
      <c r="B134" s="154"/>
      <c r="C134" s="154"/>
      <c r="D134" s="154"/>
      <c r="E134" s="154"/>
      <c r="F134" s="154"/>
      <c r="G134" s="154"/>
      <c r="H134" s="154"/>
      <c r="I134" s="154"/>
      <c r="J134" s="155"/>
    </row>
    <row r="135" spans="1:15" x14ac:dyDescent="0.3">
      <c r="A135" s="125" t="s">
        <v>30</v>
      </c>
      <c r="B135" s="126"/>
      <c r="C135" s="126"/>
      <c r="D135" s="126"/>
      <c r="E135" s="126"/>
      <c r="F135" s="126"/>
      <c r="G135" s="126"/>
      <c r="H135" s="126"/>
      <c r="I135" s="126"/>
      <c r="J135" s="127"/>
    </row>
    <row r="136" spans="1:15" x14ac:dyDescent="0.3">
      <c r="A136" s="153" t="s">
        <v>28</v>
      </c>
      <c r="B136" s="154"/>
      <c r="C136" s="154"/>
      <c r="D136" s="154"/>
      <c r="E136" s="154"/>
      <c r="F136" s="154"/>
      <c r="G136" s="154"/>
      <c r="H136" s="154"/>
      <c r="I136" s="154"/>
      <c r="J136" s="155"/>
    </row>
    <row r="137" spans="1:15" x14ac:dyDescent="0.3">
      <c r="A137" s="125" t="s">
        <v>35</v>
      </c>
      <c r="B137" s="126"/>
      <c r="C137" s="126"/>
      <c r="D137" s="126"/>
      <c r="E137" s="126"/>
      <c r="F137" s="126"/>
      <c r="G137" s="126"/>
      <c r="H137" s="126"/>
      <c r="I137" s="126"/>
      <c r="J137" s="127"/>
    </row>
    <row r="138" spans="1:15" x14ac:dyDescent="0.3">
      <c r="A138" s="125" t="s">
        <v>99</v>
      </c>
      <c r="B138" s="126"/>
      <c r="C138" s="126"/>
      <c r="D138" s="126"/>
      <c r="E138" s="126"/>
      <c r="F138" s="126"/>
      <c r="G138" s="126"/>
      <c r="H138" s="126"/>
      <c r="I138" s="126"/>
      <c r="J138" s="127"/>
    </row>
    <row r="139" spans="1:15" x14ac:dyDescent="0.3">
      <c r="A139" s="125" t="s">
        <v>100</v>
      </c>
      <c r="B139" s="126"/>
      <c r="C139" s="126"/>
      <c r="D139" s="126"/>
      <c r="E139" s="126"/>
      <c r="F139" s="126"/>
      <c r="G139" s="126"/>
      <c r="H139" s="126"/>
      <c r="I139" s="126"/>
      <c r="J139" s="127"/>
    </row>
    <row r="140" spans="1:15" ht="30.75" customHeight="1" x14ac:dyDescent="0.3">
      <c r="A140" s="131" t="s">
        <v>101</v>
      </c>
      <c r="B140" s="132"/>
      <c r="C140" s="132"/>
      <c r="D140" s="132"/>
      <c r="E140" s="132"/>
      <c r="F140" s="132"/>
      <c r="G140" s="132"/>
      <c r="H140" s="132"/>
      <c r="I140" s="132"/>
      <c r="J140" s="133"/>
    </row>
    <row r="141" spans="1:15" ht="15" customHeight="1" x14ac:dyDescent="0.3">
      <c r="A141" s="144" t="s">
        <v>27</v>
      </c>
      <c r="B141" s="145"/>
      <c r="C141" s="145"/>
      <c r="D141" s="145"/>
      <c r="E141" s="145"/>
      <c r="F141" s="145"/>
      <c r="G141" s="145"/>
      <c r="H141" s="145"/>
      <c r="I141" s="145"/>
      <c r="J141" s="146"/>
    </row>
    <row r="142" spans="1:15" x14ac:dyDescent="0.3">
      <c r="A142" s="147"/>
      <c r="B142" s="148"/>
      <c r="C142" s="148"/>
      <c r="D142" s="148"/>
      <c r="E142" s="148"/>
      <c r="F142" s="148"/>
      <c r="G142" s="148"/>
      <c r="H142" s="148"/>
      <c r="I142" s="148"/>
      <c r="J142" s="149"/>
    </row>
    <row r="143" spans="1:15" x14ac:dyDescent="0.3">
      <c r="A143" s="147"/>
      <c r="B143" s="148"/>
      <c r="C143" s="148"/>
      <c r="D143" s="148"/>
      <c r="E143" s="148"/>
      <c r="F143" s="148"/>
      <c r="G143" s="148"/>
      <c r="H143" s="148"/>
      <c r="I143" s="148"/>
      <c r="J143" s="149"/>
    </row>
    <row r="144" spans="1:15" x14ac:dyDescent="0.3">
      <c r="A144" s="150"/>
      <c r="B144" s="151"/>
      <c r="C144" s="151"/>
      <c r="D144" s="151"/>
      <c r="E144" s="151"/>
      <c r="F144" s="151"/>
      <c r="G144" s="151"/>
      <c r="H144" s="151"/>
      <c r="I144" s="151"/>
      <c r="J144" s="152"/>
    </row>
    <row r="145" spans="1:13" x14ac:dyDescent="0.3">
      <c r="A145" s="8" t="s">
        <v>147</v>
      </c>
      <c r="B145" s="8"/>
      <c r="C145" s="8"/>
      <c r="D145" s="8" t="str">
        <f>F8</f>
        <v>Vangani Darshan</v>
      </c>
      <c r="E145" s="8"/>
      <c r="F145" s="8"/>
    </row>
    <row r="146" spans="1:13" x14ac:dyDescent="0.3">
      <c r="A146" s="8"/>
      <c r="B146" s="8"/>
      <c r="C146" s="8"/>
      <c r="D146" s="8"/>
      <c r="E146" s="8"/>
      <c r="F146" s="8"/>
      <c r="M146" s="8"/>
    </row>
    <row r="148" spans="1:13" s="8" customFormat="1" x14ac:dyDescent="0.3"/>
    <row r="149" spans="1:13" s="8" customFormat="1" x14ac:dyDescent="0.3"/>
    <row r="191" spans="1:2" x14ac:dyDescent="0.3">
      <c r="A191" s="8" t="s">
        <v>114</v>
      </c>
      <c r="B191" s="8"/>
    </row>
    <row r="192" spans="1:2" x14ac:dyDescent="0.3">
      <c r="A192" s="8"/>
      <c r="B192" s="8"/>
    </row>
  </sheetData>
  <mergeCells count="297">
    <mergeCell ref="L133:N133"/>
    <mergeCell ref="A46:B46"/>
    <mergeCell ref="A50:C50"/>
    <mergeCell ref="L130:O131"/>
    <mergeCell ref="A31:J31"/>
    <mergeCell ref="G131:J131"/>
    <mergeCell ref="A14:B14"/>
    <mergeCell ref="C14:J14"/>
    <mergeCell ref="A44:B44"/>
    <mergeCell ref="F42:J42"/>
    <mergeCell ref="A54:J54"/>
    <mergeCell ref="C52:J52"/>
    <mergeCell ref="F40:J40"/>
    <mergeCell ref="A41:E41"/>
    <mergeCell ref="C44:F44"/>
    <mergeCell ref="F48:G48"/>
    <mergeCell ref="A38:E38"/>
    <mergeCell ref="I29:J29"/>
    <mergeCell ref="A130:F130"/>
    <mergeCell ref="F38:J38"/>
    <mergeCell ref="A125:J125"/>
    <mergeCell ref="A126:J126"/>
    <mergeCell ref="I47:J47"/>
    <mergeCell ref="H58:J58"/>
    <mergeCell ref="A73:B73"/>
    <mergeCell ref="A39:E39"/>
    <mergeCell ref="A35:J36"/>
    <mergeCell ref="A42:E42"/>
    <mergeCell ref="I50:J50"/>
    <mergeCell ref="F37:J37"/>
    <mergeCell ref="A55:B55"/>
    <mergeCell ref="C55:J55"/>
    <mergeCell ref="A59:B59"/>
    <mergeCell ref="D59:E59"/>
    <mergeCell ref="F59:G68"/>
    <mergeCell ref="H59:J68"/>
    <mergeCell ref="A60:B60"/>
    <mergeCell ref="D60:E60"/>
    <mergeCell ref="A61:B61"/>
    <mergeCell ref="D61:E61"/>
    <mergeCell ref="A62:B62"/>
    <mergeCell ref="D62:E62"/>
    <mergeCell ref="A63:B63"/>
    <mergeCell ref="A68:B68"/>
    <mergeCell ref="A69:B69"/>
    <mergeCell ref="C69:J69"/>
    <mergeCell ref="F70:G70"/>
    <mergeCell ref="I70:J70"/>
    <mergeCell ref="A129:J129"/>
    <mergeCell ref="D68:E68"/>
    <mergeCell ref="D63:E63"/>
    <mergeCell ref="A64:B64"/>
    <mergeCell ref="D64:E64"/>
    <mergeCell ref="A65:B65"/>
    <mergeCell ref="D65:E65"/>
    <mergeCell ref="A66:B66"/>
    <mergeCell ref="D66:E66"/>
    <mergeCell ref="A67:B67"/>
    <mergeCell ref="D67:E67"/>
    <mergeCell ref="D73:E73"/>
    <mergeCell ref="F73:G82"/>
    <mergeCell ref="H73:J82"/>
    <mergeCell ref="A74:B74"/>
    <mergeCell ref="D74:E74"/>
    <mergeCell ref="A75:B75"/>
    <mergeCell ref="D75:E75"/>
    <mergeCell ref="A76:B76"/>
    <mergeCell ref="D76:E76"/>
    <mergeCell ref="A77:B77"/>
    <mergeCell ref="D77:E77"/>
    <mergeCell ref="A78:B78"/>
    <mergeCell ref="D78:E78"/>
    <mergeCell ref="A131:F131"/>
    <mergeCell ref="A1:J1"/>
    <mergeCell ref="A53:E53"/>
    <mergeCell ref="F53:J53"/>
    <mergeCell ref="A47:E47"/>
    <mergeCell ref="F47:H47"/>
    <mergeCell ref="F41:J41"/>
    <mergeCell ref="A49:J49"/>
    <mergeCell ref="A28:B28"/>
    <mergeCell ref="A12:E12"/>
    <mergeCell ref="F12:J12"/>
    <mergeCell ref="A43:J43"/>
    <mergeCell ref="D48:E48"/>
    <mergeCell ref="C45:F45"/>
    <mergeCell ref="C46:F46"/>
    <mergeCell ref="A48:C48"/>
    <mergeCell ref="D50:E50"/>
    <mergeCell ref="H44:J44"/>
    <mergeCell ref="A23:E23"/>
    <mergeCell ref="F23:J23"/>
    <mergeCell ref="G130:J130"/>
    <mergeCell ref="F39:J39"/>
    <mergeCell ref="H48:J48"/>
    <mergeCell ref="A127:J128"/>
    <mergeCell ref="A141:J144"/>
    <mergeCell ref="A132:F132"/>
    <mergeCell ref="G132:J132"/>
    <mergeCell ref="A138:J138"/>
    <mergeCell ref="A135:J135"/>
    <mergeCell ref="A139:J139"/>
    <mergeCell ref="A140:J140"/>
    <mergeCell ref="A136:J136"/>
    <mergeCell ref="A133:J133"/>
    <mergeCell ref="A137:J137"/>
    <mergeCell ref="A134:J134"/>
    <mergeCell ref="A7:E7"/>
    <mergeCell ref="F7:J7"/>
    <mergeCell ref="A37:E37"/>
    <mergeCell ref="H15:J15"/>
    <mergeCell ref="A13:E13"/>
    <mergeCell ref="H18:J18"/>
    <mergeCell ref="F9:J9"/>
    <mergeCell ref="A18:B18"/>
    <mergeCell ref="F8:J8"/>
    <mergeCell ref="F13:J13"/>
    <mergeCell ref="A30:J30"/>
    <mergeCell ref="A11:E11"/>
    <mergeCell ref="F11:J11"/>
    <mergeCell ref="A8:E8"/>
    <mergeCell ref="F26:J26"/>
    <mergeCell ref="A21:E22"/>
    <mergeCell ref="F21:J22"/>
    <mergeCell ref="F18:G18"/>
    <mergeCell ref="A9:E9"/>
    <mergeCell ref="A19:E20"/>
    <mergeCell ref="A24:E24"/>
    <mergeCell ref="A10:E10"/>
    <mergeCell ref="F10:J10"/>
    <mergeCell ref="C18:E18"/>
    <mergeCell ref="A2:J2"/>
    <mergeCell ref="A3:E3"/>
    <mergeCell ref="F3:J3"/>
    <mergeCell ref="A4:E4"/>
    <mergeCell ref="F4:J4"/>
    <mergeCell ref="A6:E6"/>
    <mergeCell ref="F6:J6"/>
    <mergeCell ref="A5:E5"/>
    <mergeCell ref="F5:J5"/>
    <mergeCell ref="F24:J24"/>
    <mergeCell ref="F19:J20"/>
    <mergeCell ref="A45:B45"/>
    <mergeCell ref="A40:E40"/>
    <mergeCell ref="A34:J34"/>
    <mergeCell ref="A32:B32"/>
    <mergeCell ref="C28:D28"/>
    <mergeCell ref="E28:F28"/>
    <mergeCell ref="I27:J27"/>
    <mergeCell ref="G28:H28"/>
    <mergeCell ref="I28:J28"/>
    <mergeCell ref="A27:B27"/>
    <mergeCell ref="A25:E25"/>
    <mergeCell ref="A26:E26"/>
    <mergeCell ref="F25:J25"/>
    <mergeCell ref="E29:F29"/>
    <mergeCell ref="G29:H29"/>
    <mergeCell ref="C27:D27"/>
    <mergeCell ref="E27:F27"/>
    <mergeCell ref="G27:H27"/>
    <mergeCell ref="H45:J45"/>
    <mergeCell ref="A71:B71"/>
    <mergeCell ref="C71:J71"/>
    <mergeCell ref="A72:B72"/>
    <mergeCell ref="D72:E72"/>
    <mergeCell ref="F72:G72"/>
    <mergeCell ref="H72:J72"/>
    <mergeCell ref="C51:J51"/>
    <mergeCell ref="H46:J46"/>
    <mergeCell ref="A29:B29"/>
    <mergeCell ref="C29:D29"/>
    <mergeCell ref="F56:G56"/>
    <mergeCell ref="I56:J56"/>
    <mergeCell ref="A57:B57"/>
    <mergeCell ref="C57:J57"/>
    <mergeCell ref="A58:B58"/>
    <mergeCell ref="D58:E58"/>
    <mergeCell ref="A33:B33"/>
    <mergeCell ref="C33:J33"/>
    <mergeCell ref="F58:G58"/>
    <mergeCell ref="C32:J32"/>
    <mergeCell ref="F50:H50"/>
    <mergeCell ref="A79:B79"/>
    <mergeCell ref="D79:E79"/>
    <mergeCell ref="A80:B80"/>
    <mergeCell ref="D80:E80"/>
    <mergeCell ref="A81:B81"/>
    <mergeCell ref="D81:E81"/>
    <mergeCell ref="A82:B82"/>
    <mergeCell ref="D82:E82"/>
    <mergeCell ref="A83:B83"/>
    <mergeCell ref="C83:J83"/>
    <mergeCell ref="F84:G84"/>
    <mergeCell ref="I84:J84"/>
    <mergeCell ref="A85:B85"/>
    <mergeCell ref="C85:J85"/>
    <mergeCell ref="A86:B86"/>
    <mergeCell ref="D86:E86"/>
    <mergeCell ref="F86:G86"/>
    <mergeCell ref="H86:J86"/>
    <mergeCell ref="A87:B87"/>
    <mergeCell ref="D87:E87"/>
    <mergeCell ref="F87:G96"/>
    <mergeCell ref="H87:J96"/>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97:B97"/>
    <mergeCell ref="C97:J97"/>
    <mergeCell ref="F98:G98"/>
    <mergeCell ref="I98:J98"/>
    <mergeCell ref="A99:B99"/>
    <mergeCell ref="C99:J99"/>
    <mergeCell ref="A100:B100"/>
    <mergeCell ref="D100:E100"/>
    <mergeCell ref="F100:G100"/>
    <mergeCell ref="H100:J100"/>
    <mergeCell ref="A101:B101"/>
    <mergeCell ref="D101:E101"/>
    <mergeCell ref="F101:G110"/>
    <mergeCell ref="H101:J110"/>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23:B123"/>
    <mergeCell ref="D123:E123"/>
    <mergeCell ref="A109:B109"/>
    <mergeCell ref="D109:E109"/>
    <mergeCell ref="A110:B110"/>
    <mergeCell ref="D110:E110"/>
    <mergeCell ref="A111:B111"/>
    <mergeCell ref="C111:J111"/>
    <mergeCell ref="F112:G112"/>
    <mergeCell ref="I112:J112"/>
    <mergeCell ref="A113:B113"/>
    <mergeCell ref="C113:J113"/>
    <mergeCell ref="A124:B124"/>
    <mergeCell ref="D124:E124"/>
    <mergeCell ref="A114:B114"/>
    <mergeCell ref="D114:E114"/>
    <mergeCell ref="F114:G114"/>
    <mergeCell ref="H114:J114"/>
    <mergeCell ref="A115:B115"/>
    <mergeCell ref="D115:E115"/>
    <mergeCell ref="F115:G124"/>
    <mergeCell ref="H115:J124"/>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D122:E122"/>
    <mergeCell ref="F15:G15"/>
    <mergeCell ref="F16:G16"/>
    <mergeCell ref="H16:J16"/>
    <mergeCell ref="F17:G17"/>
    <mergeCell ref="H17:J17"/>
    <mergeCell ref="A15:B15"/>
    <mergeCell ref="C15:E15"/>
    <mergeCell ref="A16:B16"/>
    <mergeCell ref="C16:E16"/>
    <mergeCell ref="A17:B17"/>
    <mergeCell ref="C17:E17"/>
  </mergeCells>
  <phoneticPr fontId="0" type="noConversion"/>
  <hyperlinks>
    <hyperlink ref="C33" r:id="rId1"/>
  </hyperlinks>
  <printOptions horizontalCentered="1"/>
  <pageMargins left="0.39370078740157483" right="0.39370078740157483" top="0.78740157480314965" bottom="0.78740157480314965" header="0.19685039370078741" footer="0.19685039370078741"/>
  <pageSetup paperSize="9" scale="94" fitToHeight="0" orientation="portrait" horizontalDpi="4294967293" r:id="rId2"/>
  <headerFooter>
    <oddHeader>&amp;C&amp;G</oddHeader>
    <oddFooter>&amp;L&amp;"Times New Roman,Bold"Ref No: &amp;F&amp;C&amp;G&amp;R                                                                              &amp;P</oddFooter>
  </headerFooter>
  <rowBreaks count="3" manualBreakCount="3">
    <brk id="82" max="16383" man="1"/>
    <brk id="144" max="16383" man="1"/>
    <brk id="190"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topLeftCell="A19" workbookViewId="0">
      <selection activeCell="I40" sqref="I40"/>
    </sheetView>
  </sheetViews>
  <sheetFormatPr defaultRowHeight="14.5" x14ac:dyDescent="0.35"/>
  <cols>
    <col min="1" max="1" width="11.1796875" customWidth="1"/>
    <col min="2" max="2" width="14.1796875" customWidth="1"/>
  </cols>
  <sheetData>
    <row r="1" spans="1:3" x14ac:dyDescent="0.35">
      <c r="A1" t="s">
        <v>176</v>
      </c>
      <c r="B1" t="s">
        <v>190</v>
      </c>
      <c r="C1" t="s">
        <v>191</v>
      </c>
    </row>
    <row r="2" spans="1:3" x14ac:dyDescent="0.35">
      <c r="C2" t="s">
        <v>192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zoomScaleNormal="100" workbookViewId="0">
      <selection activeCell="C6" sqref="C6"/>
    </sheetView>
  </sheetViews>
  <sheetFormatPr defaultColWidth="9.1796875" defaultRowHeight="14" x14ac:dyDescent="0.3"/>
  <cols>
    <col min="1" max="1" width="20.54296875" style="11" customWidth="1"/>
    <col min="2" max="2" width="11.7265625" style="11" customWidth="1"/>
    <col min="3" max="4" width="9.1796875" style="11"/>
    <col min="5" max="5" width="10.1796875" style="11" customWidth="1"/>
    <col min="6" max="6" width="10.7265625" style="11" customWidth="1"/>
    <col min="7" max="7" width="9.1796875" style="11"/>
    <col min="8" max="8" width="10.453125" style="11" customWidth="1"/>
    <col min="9" max="9" width="15.453125" style="11" customWidth="1"/>
    <col min="10" max="16384" width="9.1796875" style="11"/>
  </cols>
  <sheetData>
    <row r="2" spans="1:13" x14ac:dyDescent="0.3">
      <c r="A2" s="10" t="s">
        <v>116</v>
      </c>
      <c r="B2" s="10" t="s">
        <v>117</v>
      </c>
      <c r="C2" s="10" t="s">
        <v>118</v>
      </c>
      <c r="D2" s="185" t="s">
        <v>119</v>
      </c>
      <c r="E2" s="185"/>
    </row>
    <row r="3" spans="1:13" x14ac:dyDescent="0.3">
      <c r="A3" s="12">
        <v>0</v>
      </c>
      <c r="B3" s="12">
        <v>0</v>
      </c>
      <c r="C3" s="12">
        <v>1</v>
      </c>
      <c r="D3" s="186">
        <v>4</v>
      </c>
      <c r="E3" s="186"/>
    </row>
    <row r="5" spans="1:13" x14ac:dyDescent="0.3">
      <c r="A5" s="11" t="s">
        <v>102</v>
      </c>
      <c r="B5" s="13" t="s">
        <v>120</v>
      </c>
      <c r="C5" s="13">
        <f>D3</f>
        <v>4</v>
      </c>
      <c r="D5" s="14"/>
    </row>
    <row r="6" spans="1:13" x14ac:dyDescent="0.3">
      <c r="A6" s="11" t="s">
        <v>103</v>
      </c>
      <c r="B6" s="15">
        <v>10</v>
      </c>
      <c r="C6" s="16">
        <v>10</v>
      </c>
      <c r="D6" s="17">
        <f>((100/B6)*C6)/100</f>
        <v>1</v>
      </c>
      <c r="E6" s="18"/>
      <c r="J6" s="18"/>
    </row>
    <row r="7" spans="1:13" x14ac:dyDescent="0.3">
      <c r="A7" s="11" t="s">
        <v>104</v>
      </c>
      <c r="B7" s="15">
        <f>A3+B3+C3+D3</f>
        <v>5</v>
      </c>
      <c r="C7" s="27">
        <v>0</v>
      </c>
      <c r="D7" s="17">
        <f t="shared" ref="D7:D12" si="0">((100/B7)*C7)/100</f>
        <v>0</v>
      </c>
      <c r="F7" s="187" t="s">
        <v>121</v>
      </c>
      <c r="G7" s="187"/>
      <c r="H7" s="19" t="s">
        <v>122</v>
      </c>
      <c r="J7" s="20"/>
    </row>
    <row r="8" spans="1:13" x14ac:dyDescent="0.3">
      <c r="A8" s="11" t="s">
        <v>109</v>
      </c>
      <c r="B8" s="15">
        <f>C5</f>
        <v>4</v>
      </c>
      <c r="C8" s="16">
        <v>0</v>
      </c>
      <c r="D8" s="17">
        <f t="shared" si="0"/>
        <v>0</v>
      </c>
      <c r="E8" s="18"/>
      <c r="F8" s="184" t="s">
        <v>123</v>
      </c>
      <c r="G8" s="184"/>
      <c r="H8" s="15" t="s">
        <v>124</v>
      </c>
      <c r="J8" s="18"/>
    </row>
    <row r="9" spans="1:13" x14ac:dyDescent="0.3">
      <c r="A9" s="11" t="s">
        <v>111</v>
      </c>
      <c r="B9" s="15">
        <f>C5</f>
        <v>4</v>
      </c>
      <c r="C9" s="16">
        <v>0</v>
      </c>
      <c r="D9" s="17">
        <f t="shared" si="0"/>
        <v>0</v>
      </c>
      <c r="E9" s="18"/>
      <c r="F9" s="184" t="s">
        <v>125</v>
      </c>
      <c r="G9" s="184"/>
      <c r="H9" s="15" t="s">
        <v>126</v>
      </c>
      <c r="J9" s="18"/>
    </row>
    <row r="10" spans="1:13" x14ac:dyDescent="0.3">
      <c r="A10" s="11" t="s">
        <v>37</v>
      </c>
      <c r="B10" s="15">
        <f>C5</f>
        <v>4</v>
      </c>
      <c r="C10" s="16">
        <v>0</v>
      </c>
      <c r="D10" s="17">
        <f t="shared" si="0"/>
        <v>0</v>
      </c>
      <c r="E10" s="18"/>
      <c r="F10" s="184" t="s">
        <v>127</v>
      </c>
      <c r="G10" s="184"/>
      <c r="H10" s="15" t="s">
        <v>128</v>
      </c>
      <c r="J10" s="18"/>
    </row>
    <row r="11" spans="1:13" x14ac:dyDescent="0.3">
      <c r="A11" s="21" t="s">
        <v>107</v>
      </c>
      <c r="B11" s="15">
        <f>C5</f>
        <v>4</v>
      </c>
      <c r="C11" s="16">
        <v>0</v>
      </c>
      <c r="D11" s="17">
        <f t="shared" si="0"/>
        <v>0</v>
      </c>
      <c r="E11" s="18"/>
      <c r="F11" s="184" t="s">
        <v>129</v>
      </c>
      <c r="G11" s="184"/>
      <c r="H11" s="15" t="s">
        <v>130</v>
      </c>
    </row>
    <row r="12" spans="1:13" x14ac:dyDescent="0.3">
      <c r="A12" s="11" t="s">
        <v>38</v>
      </c>
      <c r="B12" s="15">
        <f>C5</f>
        <v>4</v>
      </c>
      <c r="C12" s="16">
        <v>0</v>
      </c>
      <c r="D12" s="17">
        <f t="shared" si="0"/>
        <v>0</v>
      </c>
      <c r="E12" s="18"/>
      <c r="F12" s="184" t="s">
        <v>131</v>
      </c>
      <c r="G12" s="184"/>
      <c r="H12" s="15" t="s">
        <v>132</v>
      </c>
    </row>
    <row r="13" spans="1:13" ht="31.5" customHeight="1" x14ac:dyDescent="0.3">
      <c r="F13" s="184" t="s">
        <v>133</v>
      </c>
      <c r="G13" s="184"/>
      <c r="H13" s="15" t="s">
        <v>134</v>
      </c>
    </row>
    <row r="14" spans="1:13" hidden="1" x14ac:dyDescent="0.3">
      <c r="A14" s="10"/>
      <c r="B14" s="10" t="s">
        <v>108</v>
      </c>
      <c r="C14" s="10" t="s">
        <v>112</v>
      </c>
      <c r="G14" s="10" t="s">
        <v>103</v>
      </c>
      <c r="H14" s="10" t="s">
        <v>105</v>
      </c>
      <c r="I14" s="10" t="s">
        <v>106</v>
      </c>
      <c r="J14" s="10" t="s">
        <v>34</v>
      </c>
      <c r="K14" s="10" t="s">
        <v>37</v>
      </c>
      <c r="L14" s="10" t="s">
        <v>107</v>
      </c>
      <c r="M14" s="10" t="s">
        <v>38</v>
      </c>
    </row>
    <row r="15" spans="1:13" hidden="1" x14ac:dyDescent="0.3">
      <c r="A15" s="10" t="s">
        <v>32</v>
      </c>
      <c r="B15" s="10">
        <f>G15</f>
        <v>10</v>
      </c>
      <c r="C15" s="10">
        <f>G16</f>
        <v>30</v>
      </c>
      <c r="E15" s="185" t="s">
        <v>108</v>
      </c>
      <c r="F15" s="185"/>
      <c r="G15" s="22">
        <f>C6</f>
        <v>10</v>
      </c>
      <c r="H15" s="22">
        <f>40/B7*C7</f>
        <v>0</v>
      </c>
      <c r="I15" s="22">
        <f>15/B8*C8</f>
        <v>0</v>
      </c>
      <c r="J15" s="22">
        <f>10/B9*C9</f>
        <v>0</v>
      </c>
      <c r="K15" s="22">
        <f>10/B10*C10</f>
        <v>0</v>
      </c>
      <c r="L15" s="22">
        <f>5/B11*C11</f>
        <v>0</v>
      </c>
      <c r="M15" s="22">
        <f>5/B12*C12</f>
        <v>0</v>
      </c>
    </row>
    <row r="16" spans="1:13" hidden="1" x14ac:dyDescent="0.3">
      <c r="A16" s="10" t="s">
        <v>33</v>
      </c>
      <c r="B16" s="10">
        <f>H15</f>
        <v>0</v>
      </c>
      <c r="C16" s="10">
        <f>H16</f>
        <v>0</v>
      </c>
      <c r="E16" s="185" t="s">
        <v>110</v>
      </c>
      <c r="F16" s="185"/>
      <c r="G16" s="10">
        <f>G15+20</f>
        <v>30</v>
      </c>
      <c r="H16" s="10">
        <f>30/B7*C7</f>
        <v>0</v>
      </c>
      <c r="I16" s="10">
        <f>15/B8*C8</f>
        <v>0</v>
      </c>
      <c r="J16" s="10">
        <f>10/B9*C9</f>
        <v>0</v>
      </c>
      <c r="K16" s="10">
        <f>5/B10*C10</f>
        <v>0</v>
      </c>
      <c r="L16" s="10">
        <f>5/B11*C11</f>
        <v>0</v>
      </c>
      <c r="M16" s="10">
        <f>5/B12*C12</f>
        <v>0</v>
      </c>
    </row>
    <row r="17" spans="1:13" hidden="1" x14ac:dyDescent="0.3">
      <c r="A17" s="10" t="s">
        <v>106</v>
      </c>
      <c r="B17" s="10">
        <f>I15</f>
        <v>0</v>
      </c>
      <c r="C17" s="10">
        <f>I16</f>
        <v>0</v>
      </c>
      <c r="M17" s="18"/>
    </row>
    <row r="18" spans="1:13" ht="29.25" hidden="1" customHeight="1" x14ac:dyDescent="0.3">
      <c r="A18" s="10" t="s">
        <v>34</v>
      </c>
      <c r="B18" s="10">
        <f>J15</f>
        <v>0</v>
      </c>
      <c r="C18" s="10">
        <f>J16</f>
        <v>0</v>
      </c>
      <c r="M18" s="18"/>
    </row>
    <row r="19" spans="1:13" hidden="1" x14ac:dyDescent="0.3">
      <c r="A19" s="10" t="s">
        <v>37</v>
      </c>
      <c r="B19" s="10">
        <f>K15</f>
        <v>0</v>
      </c>
      <c r="C19" s="10">
        <f>K16</f>
        <v>0</v>
      </c>
      <c r="M19" s="18"/>
    </row>
    <row r="20" spans="1:13" hidden="1" x14ac:dyDescent="0.3">
      <c r="A20" s="23" t="s">
        <v>107</v>
      </c>
      <c r="B20" s="10">
        <f>L15</f>
        <v>0</v>
      </c>
      <c r="C20" s="10">
        <f>L16</f>
        <v>0</v>
      </c>
      <c r="M20" s="18"/>
    </row>
    <row r="21" spans="1:13" hidden="1" x14ac:dyDescent="0.3">
      <c r="A21" s="10" t="s">
        <v>38</v>
      </c>
      <c r="B21" s="10">
        <f>M15</f>
        <v>0</v>
      </c>
      <c r="C21" s="10">
        <f>M16</f>
        <v>0</v>
      </c>
      <c r="M21" s="18"/>
    </row>
    <row r="22" spans="1:13" x14ac:dyDescent="0.3">
      <c r="A22" s="10" t="s">
        <v>113</v>
      </c>
      <c r="B22" s="24">
        <f>(B15+B16+B17+B18+B19+B20+B21)/100</f>
        <v>0.1</v>
      </c>
      <c r="C22" s="24">
        <f>(C15+C16+C17+C18+C19+C20+C21)/100</f>
        <v>0.3</v>
      </c>
      <c r="F22" s="184" t="s">
        <v>135</v>
      </c>
      <c r="G22" s="184"/>
      <c r="H22" s="15" t="s">
        <v>126</v>
      </c>
      <c r="M22" s="18"/>
    </row>
    <row r="23" spans="1:13" x14ac:dyDescent="0.3">
      <c r="F23" s="184" t="s">
        <v>136</v>
      </c>
      <c r="G23" s="184"/>
      <c r="H23" s="15" t="s">
        <v>137</v>
      </c>
    </row>
    <row r="24" spans="1:13" x14ac:dyDescent="0.3">
      <c r="A24" s="25" t="s">
        <v>138</v>
      </c>
      <c r="B24" s="26">
        <v>0.01</v>
      </c>
      <c r="C24" s="26">
        <v>0.02</v>
      </c>
      <c r="F24" s="184" t="s">
        <v>139</v>
      </c>
      <c r="G24" s="184"/>
      <c r="H24" s="15" t="s">
        <v>140</v>
      </c>
    </row>
    <row r="25" spans="1:13" x14ac:dyDescent="0.3">
      <c r="A25" s="25" t="s">
        <v>141</v>
      </c>
      <c r="B25" s="26">
        <v>0.01</v>
      </c>
      <c r="C25" s="26">
        <v>0.03</v>
      </c>
    </row>
    <row r="26" spans="1:13" x14ac:dyDescent="0.3">
      <c r="A26" s="25" t="s">
        <v>142</v>
      </c>
      <c r="B26" s="26">
        <v>0.03</v>
      </c>
      <c r="C26" s="26">
        <v>0.08</v>
      </c>
    </row>
    <row r="27" spans="1:13" x14ac:dyDescent="0.3">
      <c r="A27" s="25" t="s">
        <v>143</v>
      </c>
      <c r="B27" s="26">
        <v>0.05</v>
      </c>
      <c r="C27" s="26">
        <v>0.15</v>
      </c>
    </row>
    <row r="28" spans="1:13" x14ac:dyDescent="0.3">
      <c r="A28" s="25" t="s">
        <v>144</v>
      </c>
      <c r="B28" s="26">
        <v>7.0000000000000007E-2</v>
      </c>
      <c r="C28" s="26">
        <v>0.2</v>
      </c>
    </row>
    <row r="29" spans="1:13" x14ac:dyDescent="0.3">
      <c r="A29" s="25" t="s">
        <v>145</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796875" defaultRowHeight="14" x14ac:dyDescent="0.3"/>
  <cols>
    <col min="1" max="1" width="20.54296875" style="11" customWidth="1"/>
    <col min="2" max="2" width="11.7265625" style="11" customWidth="1"/>
    <col min="3" max="4" width="9.1796875" style="11"/>
    <col min="5" max="5" width="10.1796875" style="11" customWidth="1"/>
    <col min="6" max="6" width="10.7265625" style="11" customWidth="1"/>
    <col min="7" max="7" width="9.1796875" style="11"/>
    <col min="8" max="8" width="10.453125" style="11" customWidth="1"/>
    <col min="9" max="9" width="15.453125" style="11" customWidth="1"/>
    <col min="10" max="16384" width="9.1796875" style="11"/>
  </cols>
  <sheetData>
    <row r="2" spans="1:13" x14ac:dyDescent="0.3">
      <c r="A2" s="10" t="s">
        <v>116</v>
      </c>
      <c r="B2" s="10" t="s">
        <v>117</v>
      </c>
      <c r="C2" s="10" t="s">
        <v>118</v>
      </c>
      <c r="D2" s="185" t="s">
        <v>119</v>
      </c>
      <c r="E2" s="185"/>
    </row>
    <row r="3" spans="1:13" x14ac:dyDescent="0.3">
      <c r="A3" s="12">
        <v>0</v>
      </c>
      <c r="B3" s="12">
        <v>0</v>
      </c>
      <c r="C3" s="12">
        <v>1</v>
      </c>
      <c r="D3" s="186">
        <v>4</v>
      </c>
      <c r="E3" s="186"/>
    </row>
    <row r="5" spans="1:13" x14ac:dyDescent="0.3">
      <c r="A5" s="11" t="s">
        <v>102</v>
      </c>
      <c r="B5" s="13" t="s">
        <v>120</v>
      </c>
      <c r="C5" s="13">
        <f>D3</f>
        <v>4</v>
      </c>
      <c r="D5" s="14"/>
    </row>
    <row r="6" spans="1:13" x14ac:dyDescent="0.3">
      <c r="A6" s="11" t="s">
        <v>103</v>
      </c>
      <c r="B6" s="31">
        <v>10</v>
      </c>
      <c r="C6" s="32">
        <v>10</v>
      </c>
      <c r="D6" s="17">
        <f>((100/B6)*C6)/100</f>
        <v>1</v>
      </c>
      <c r="E6" s="18"/>
      <c r="J6" s="18"/>
    </row>
    <row r="7" spans="1:13" x14ac:dyDescent="0.3">
      <c r="A7" s="11" t="s">
        <v>104</v>
      </c>
      <c r="B7" s="31">
        <f>A3+B3+C3+D3</f>
        <v>5</v>
      </c>
      <c r="C7" s="32">
        <v>1</v>
      </c>
      <c r="D7" s="17">
        <f t="shared" ref="D7:D12" si="0">((100/B7)*C7)/100</f>
        <v>0.2</v>
      </c>
      <c r="F7" s="187" t="s">
        <v>121</v>
      </c>
      <c r="G7" s="187"/>
      <c r="H7" s="33" t="s">
        <v>122</v>
      </c>
      <c r="J7" s="20"/>
    </row>
    <row r="8" spans="1:13" x14ac:dyDescent="0.3">
      <c r="A8" s="11" t="s">
        <v>109</v>
      </c>
      <c r="B8" s="31">
        <f>C5</f>
        <v>4</v>
      </c>
      <c r="C8" s="32">
        <v>0</v>
      </c>
      <c r="D8" s="17">
        <f t="shared" si="0"/>
        <v>0</v>
      </c>
      <c r="E8" s="18"/>
      <c r="F8" s="184" t="s">
        <v>123</v>
      </c>
      <c r="G8" s="184"/>
      <c r="H8" s="31" t="s">
        <v>124</v>
      </c>
      <c r="J8" s="18"/>
    </row>
    <row r="9" spans="1:13" x14ac:dyDescent="0.3">
      <c r="A9" s="11" t="s">
        <v>111</v>
      </c>
      <c r="B9" s="31">
        <f>C5</f>
        <v>4</v>
      </c>
      <c r="C9" s="32">
        <v>0</v>
      </c>
      <c r="D9" s="17">
        <f t="shared" si="0"/>
        <v>0</v>
      </c>
      <c r="E9" s="18"/>
      <c r="F9" s="184" t="s">
        <v>125</v>
      </c>
      <c r="G9" s="184"/>
      <c r="H9" s="31" t="s">
        <v>126</v>
      </c>
      <c r="J9" s="18"/>
    </row>
    <row r="10" spans="1:13" x14ac:dyDescent="0.3">
      <c r="A10" s="11" t="s">
        <v>37</v>
      </c>
      <c r="B10" s="31">
        <f>C5</f>
        <v>4</v>
      </c>
      <c r="C10" s="32">
        <v>0</v>
      </c>
      <c r="D10" s="17">
        <f t="shared" si="0"/>
        <v>0</v>
      </c>
      <c r="E10" s="18"/>
      <c r="F10" s="184" t="s">
        <v>127</v>
      </c>
      <c r="G10" s="184"/>
      <c r="H10" s="31" t="s">
        <v>128</v>
      </c>
      <c r="J10" s="18"/>
    </row>
    <row r="11" spans="1:13" x14ac:dyDescent="0.3">
      <c r="A11" s="21" t="s">
        <v>107</v>
      </c>
      <c r="B11" s="31">
        <f>C5</f>
        <v>4</v>
      </c>
      <c r="C11" s="32">
        <v>0</v>
      </c>
      <c r="D11" s="17">
        <f t="shared" si="0"/>
        <v>0</v>
      </c>
      <c r="E11" s="18"/>
      <c r="F11" s="184" t="s">
        <v>129</v>
      </c>
      <c r="G11" s="184"/>
      <c r="H11" s="31" t="s">
        <v>130</v>
      </c>
    </row>
    <row r="12" spans="1:13" x14ac:dyDescent="0.3">
      <c r="A12" s="11" t="s">
        <v>38</v>
      </c>
      <c r="B12" s="31">
        <f>C5</f>
        <v>4</v>
      </c>
      <c r="C12" s="32">
        <v>0</v>
      </c>
      <c r="D12" s="17">
        <f t="shared" si="0"/>
        <v>0</v>
      </c>
      <c r="E12" s="18"/>
      <c r="F12" s="184" t="s">
        <v>131</v>
      </c>
      <c r="G12" s="184"/>
      <c r="H12" s="31" t="s">
        <v>132</v>
      </c>
    </row>
    <row r="13" spans="1:13" ht="31.5" customHeight="1" x14ac:dyDescent="0.3">
      <c r="F13" s="184" t="s">
        <v>133</v>
      </c>
      <c r="G13" s="184"/>
      <c r="H13" s="31" t="s">
        <v>134</v>
      </c>
    </row>
    <row r="14" spans="1:13" hidden="1" x14ac:dyDescent="0.3">
      <c r="A14" s="10"/>
      <c r="B14" s="10" t="s">
        <v>108</v>
      </c>
      <c r="C14" s="10" t="s">
        <v>112</v>
      </c>
      <c r="G14" s="10" t="s">
        <v>103</v>
      </c>
      <c r="H14" s="10" t="s">
        <v>105</v>
      </c>
      <c r="I14" s="10" t="s">
        <v>106</v>
      </c>
      <c r="J14" s="10" t="s">
        <v>34</v>
      </c>
      <c r="K14" s="10" t="s">
        <v>37</v>
      </c>
      <c r="L14" s="10" t="s">
        <v>107</v>
      </c>
      <c r="M14" s="10" t="s">
        <v>38</v>
      </c>
    </row>
    <row r="15" spans="1:13" hidden="1" x14ac:dyDescent="0.3">
      <c r="A15" s="10" t="s">
        <v>32</v>
      </c>
      <c r="B15" s="10">
        <f>G15</f>
        <v>10</v>
      </c>
      <c r="C15" s="10">
        <f>G16</f>
        <v>30</v>
      </c>
      <c r="E15" s="185" t="s">
        <v>108</v>
      </c>
      <c r="F15" s="185"/>
      <c r="G15" s="22">
        <f>C6</f>
        <v>10</v>
      </c>
      <c r="H15" s="22">
        <f>40/B7*C7</f>
        <v>8</v>
      </c>
      <c r="I15" s="22">
        <f>15/B8*C8</f>
        <v>0</v>
      </c>
      <c r="J15" s="22">
        <f>10/B9*C9</f>
        <v>0</v>
      </c>
      <c r="K15" s="22">
        <f>10/B10*C10</f>
        <v>0</v>
      </c>
      <c r="L15" s="22">
        <f>5/B11*C11</f>
        <v>0</v>
      </c>
      <c r="M15" s="22">
        <f>5/B12*C12</f>
        <v>0</v>
      </c>
    </row>
    <row r="16" spans="1:13" hidden="1" x14ac:dyDescent="0.3">
      <c r="A16" s="10" t="s">
        <v>33</v>
      </c>
      <c r="B16" s="10">
        <f>H15</f>
        <v>8</v>
      </c>
      <c r="C16" s="10">
        <f>H16</f>
        <v>6</v>
      </c>
      <c r="E16" s="185" t="s">
        <v>110</v>
      </c>
      <c r="F16" s="185"/>
      <c r="G16" s="10">
        <f>G15+20</f>
        <v>30</v>
      </c>
      <c r="H16" s="10">
        <f>30/B7*C7</f>
        <v>6</v>
      </c>
      <c r="I16" s="10">
        <f>15/B8*C8</f>
        <v>0</v>
      </c>
      <c r="J16" s="10">
        <f>10/B9*C9</f>
        <v>0</v>
      </c>
      <c r="K16" s="10">
        <f>5/B10*C10</f>
        <v>0</v>
      </c>
      <c r="L16" s="10">
        <f>5/B11*C11</f>
        <v>0</v>
      </c>
      <c r="M16" s="10">
        <f>5/B12*C12</f>
        <v>0</v>
      </c>
    </row>
    <row r="17" spans="1:13" hidden="1" x14ac:dyDescent="0.3">
      <c r="A17" s="10" t="s">
        <v>106</v>
      </c>
      <c r="B17" s="10">
        <f>I15</f>
        <v>0</v>
      </c>
      <c r="C17" s="10">
        <f>I16</f>
        <v>0</v>
      </c>
      <c r="M17" s="18"/>
    </row>
    <row r="18" spans="1:13" ht="29.25" hidden="1" customHeight="1" x14ac:dyDescent="0.3">
      <c r="A18" s="10" t="s">
        <v>34</v>
      </c>
      <c r="B18" s="10">
        <f>J15</f>
        <v>0</v>
      </c>
      <c r="C18" s="10">
        <f>J16</f>
        <v>0</v>
      </c>
      <c r="M18" s="18"/>
    </row>
    <row r="19" spans="1:13" hidden="1" x14ac:dyDescent="0.3">
      <c r="A19" s="10" t="s">
        <v>37</v>
      </c>
      <c r="B19" s="10">
        <f>K15</f>
        <v>0</v>
      </c>
      <c r="C19" s="10">
        <f>K16</f>
        <v>0</v>
      </c>
      <c r="M19" s="18"/>
    </row>
    <row r="20" spans="1:13" hidden="1" x14ac:dyDescent="0.3">
      <c r="A20" s="23" t="s">
        <v>107</v>
      </c>
      <c r="B20" s="10">
        <f>L15</f>
        <v>0</v>
      </c>
      <c r="C20" s="10">
        <f>L16</f>
        <v>0</v>
      </c>
      <c r="M20" s="18"/>
    </row>
    <row r="21" spans="1:13" hidden="1" x14ac:dyDescent="0.3">
      <c r="A21" s="10" t="s">
        <v>38</v>
      </c>
      <c r="B21" s="10">
        <f>M15</f>
        <v>0</v>
      </c>
      <c r="C21" s="10">
        <f>M16</f>
        <v>0</v>
      </c>
      <c r="M21" s="18"/>
    </row>
    <row r="22" spans="1:13" x14ac:dyDescent="0.3">
      <c r="A22" s="10" t="s">
        <v>113</v>
      </c>
      <c r="B22" s="24">
        <f>(B15+B16+B17+B18+B19+B20+B21)/100</f>
        <v>0.18</v>
      </c>
      <c r="C22" s="24">
        <f>(C15+C16+C17+C18+C19+C20+C21)/100</f>
        <v>0.36</v>
      </c>
      <c r="F22" s="184" t="s">
        <v>135</v>
      </c>
      <c r="G22" s="184"/>
      <c r="H22" s="31" t="s">
        <v>126</v>
      </c>
      <c r="M22" s="18"/>
    </row>
    <row r="23" spans="1:13" x14ac:dyDescent="0.3">
      <c r="F23" s="184" t="s">
        <v>136</v>
      </c>
      <c r="G23" s="184"/>
      <c r="H23" s="31" t="s">
        <v>137</v>
      </c>
    </row>
    <row r="24" spans="1:13" x14ac:dyDescent="0.3">
      <c r="A24" s="25" t="s">
        <v>138</v>
      </c>
      <c r="B24" s="26">
        <v>0.01</v>
      </c>
      <c r="C24" s="26">
        <v>0.02</v>
      </c>
      <c r="F24" s="184" t="s">
        <v>139</v>
      </c>
      <c r="G24" s="184"/>
      <c r="H24" s="31" t="s">
        <v>140</v>
      </c>
    </row>
    <row r="25" spans="1:13" x14ac:dyDescent="0.3">
      <c r="A25" s="25" t="s">
        <v>141</v>
      </c>
      <c r="B25" s="26">
        <v>0.01</v>
      </c>
      <c r="C25" s="26">
        <v>0.03</v>
      </c>
    </row>
    <row r="26" spans="1:13" x14ac:dyDescent="0.3">
      <c r="A26" s="25" t="s">
        <v>142</v>
      </c>
      <c r="B26" s="26">
        <v>0.03</v>
      </c>
      <c r="C26" s="26">
        <v>0.08</v>
      </c>
    </row>
    <row r="27" spans="1:13" x14ac:dyDescent="0.3">
      <c r="A27" s="25" t="s">
        <v>143</v>
      </c>
      <c r="B27" s="26">
        <v>0.05</v>
      </c>
      <c r="C27" s="26">
        <v>0.15</v>
      </c>
    </row>
    <row r="28" spans="1:13" x14ac:dyDescent="0.3">
      <c r="A28" s="25" t="s">
        <v>144</v>
      </c>
      <c r="B28" s="26">
        <v>7.0000000000000007E-2</v>
      </c>
      <c r="C28" s="26">
        <v>0.2</v>
      </c>
    </row>
    <row r="29" spans="1:13" x14ac:dyDescent="0.3">
      <c r="A29" s="25" t="s">
        <v>145</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A7" workbookViewId="0">
      <selection activeCell="C8" sqref="C8"/>
    </sheetView>
  </sheetViews>
  <sheetFormatPr defaultColWidth="9.1796875" defaultRowHeight="14" x14ac:dyDescent="0.3"/>
  <cols>
    <col min="1" max="1" width="20.54296875" style="11" customWidth="1"/>
    <col min="2" max="2" width="11.7265625" style="11" customWidth="1"/>
    <col min="3" max="4" width="9.1796875" style="11"/>
    <col min="5" max="5" width="10.1796875" style="11" customWidth="1"/>
    <col min="6" max="6" width="10.7265625" style="11" customWidth="1"/>
    <col min="7" max="7" width="9.1796875" style="11"/>
    <col min="8" max="8" width="10.453125" style="11" customWidth="1"/>
    <col min="9" max="9" width="15.453125" style="11" customWidth="1"/>
    <col min="10" max="16384" width="9.1796875" style="11"/>
  </cols>
  <sheetData>
    <row r="2" spans="1:13" x14ac:dyDescent="0.3">
      <c r="A2" s="10" t="s">
        <v>116</v>
      </c>
      <c r="B2" s="10" t="s">
        <v>117</v>
      </c>
      <c r="C2" s="10" t="s">
        <v>118</v>
      </c>
      <c r="D2" s="185" t="s">
        <v>119</v>
      </c>
      <c r="E2" s="185"/>
    </row>
    <row r="3" spans="1:13" x14ac:dyDescent="0.3">
      <c r="A3" s="12">
        <v>0</v>
      </c>
      <c r="B3" s="12">
        <v>0</v>
      </c>
      <c r="C3" s="12">
        <v>1</v>
      </c>
      <c r="D3" s="186">
        <v>4</v>
      </c>
      <c r="E3" s="186"/>
    </row>
    <row r="5" spans="1:13" x14ac:dyDescent="0.3">
      <c r="A5" s="11" t="s">
        <v>102</v>
      </c>
      <c r="B5" s="13" t="s">
        <v>120</v>
      </c>
      <c r="C5" s="13">
        <f>D3</f>
        <v>4</v>
      </c>
      <c r="D5" s="14"/>
    </row>
    <row r="6" spans="1:13" x14ac:dyDescent="0.3">
      <c r="A6" s="11" t="s">
        <v>103</v>
      </c>
      <c r="B6" s="31">
        <v>10</v>
      </c>
      <c r="C6" s="32">
        <v>10</v>
      </c>
      <c r="D6" s="17">
        <f>((100/B6)*C6)/100</f>
        <v>1</v>
      </c>
      <c r="E6" s="18"/>
      <c r="J6" s="18"/>
    </row>
    <row r="7" spans="1:13" x14ac:dyDescent="0.3">
      <c r="A7" s="11" t="s">
        <v>104</v>
      </c>
      <c r="B7" s="31">
        <f>A3+B3+C3+D3</f>
        <v>5</v>
      </c>
      <c r="C7" s="32">
        <v>2</v>
      </c>
      <c r="D7" s="17">
        <f t="shared" ref="D7:D12" si="0">((100/B7)*C7)/100</f>
        <v>0.4</v>
      </c>
      <c r="F7" s="187" t="s">
        <v>121</v>
      </c>
      <c r="G7" s="187"/>
      <c r="H7" s="33" t="s">
        <v>122</v>
      </c>
      <c r="J7" s="20"/>
    </row>
    <row r="8" spans="1:13" x14ac:dyDescent="0.3">
      <c r="A8" s="11" t="s">
        <v>109</v>
      </c>
      <c r="B8" s="31">
        <f>C5</f>
        <v>4</v>
      </c>
      <c r="C8" s="32">
        <v>0</v>
      </c>
      <c r="D8" s="17">
        <f t="shared" si="0"/>
        <v>0</v>
      </c>
      <c r="E8" s="18"/>
      <c r="F8" s="184" t="s">
        <v>123</v>
      </c>
      <c r="G8" s="184"/>
      <c r="H8" s="31" t="s">
        <v>124</v>
      </c>
      <c r="J8" s="18"/>
    </row>
    <row r="9" spans="1:13" x14ac:dyDescent="0.3">
      <c r="A9" s="11" t="s">
        <v>111</v>
      </c>
      <c r="B9" s="31">
        <f>C5</f>
        <v>4</v>
      </c>
      <c r="C9" s="32">
        <v>0</v>
      </c>
      <c r="D9" s="17">
        <f t="shared" si="0"/>
        <v>0</v>
      </c>
      <c r="E9" s="18"/>
      <c r="F9" s="184" t="s">
        <v>125</v>
      </c>
      <c r="G9" s="184"/>
      <c r="H9" s="31" t="s">
        <v>126</v>
      </c>
      <c r="J9" s="18"/>
    </row>
    <row r="10" spans="1:13" x14ac:dyDescent="0.3">
      <c r="A10" s="11" t="s">
        <v>37</v>
      </c>
      <c r="B10" s="31">
        <f>C5</f>
        <v>4</v>
      </c>
      <c r="C10" s="32">
        <v>0</v>
      </c>
      <c r="D10" s="17">
        <f t="shared" si="0"/>
        <v>0</v>
      </c>
      <c r="E10" s="18"/>
      <c r="F10" s="184" t="s">
        <v>127</v>
      </c>
      <c r="G10" s="184"/>
      <c r="H10" s="31" t="s">
        <v>128</v>
      </c>
      <c r="J10" s="18"/>
    </row>
    <row r="11" spans="1:13" x14ac:dyDescent="0.3">
      <c r="A11" s="21" t="s">
        <v>107</v>
      </c>
      <c r="B11" s="31">
        <f>C5</f>
        <v>4</v>
      </c>
      <c r="C11" s="32">
        <v>0</v>
      </c>
      <c r="D11" s="17">
        <f t="shared" si="0"/>
        <v>0</v>
      </c>
      <c r="E11" s="18"/>
      <c r="F11" s="184" t="s">
        <v>129</v>
      </c>
      <c r="G11" s="184"/>
      <c r="H11" s="31" t="s">
        <v>130</v>
      </c>
    </row>
    <row r="12" spans="1:13" x14ac:dyDescent="0.3">
      <c r="A12" s="11" t="s">
        <v>38</v>
      </c>
      <c r="B12" s="31">
        <f>C5</f>
        <v>4</v>
      </c>
      <c r="C12" s="32">
        <v>0</v>
      </c>
      <c r="D12" s="17">
        <f t="shared" si="0"/>
        <v>0</v>
      </c>
      <c r="E12" s="18"/>
      <c r="F12" s="184" t="s">
        <v>131</v>
      </c>
      <c r="G12" s="184"/>
      <c r="H12" s="31" t="s">
        <v>132</v>
      </c>
    </row>
    <row r="13" spans="1:13" ht="31.5" customHeight="1" x14ac:dyDescent="0.3">
      <c r="F13" s="184" t="s">
        <v>133</v>
      </c>
      <c r="G13" s="184"/>
      <c r="H13" s="31" t="s">
        <v>134</v>
      </c>
    </row>
    <row r="14" spans="1:13" hidden="1" x14ac:dyDescent="0.3">
      <c r="A14" s="10"/>
      <c r="B14" s="10" t="s">
        <v>108</v>
      </c>
      <c r="C14" s="10" t="s">
        <v>112</v>
      </c>
      <c r="G14" s="10" t="s">
        <v>103</v>
      </c>
      <c r="H14" s="10" t="s">
        <v>105</v>
      </c>
      <c r="I14" s="10" t="s">
        <v>106</v>
      </c>
      <c r="J14" s="10" t="s">
        <v>34</v>
      </c>
      <c r="K14" s="10" t="s">
        <v>37</v>
      </c>
      <c r="L14" s="10" t="s">
        <v>107</v>
      </c>
      <c r="M14" s="10" t="s">
        <v>38</v>
      </c>
    </row>
    <row r="15" spans="1:13" hidden="1" x14ac:dyDescent="0.3">
      <c r="A15" s="10" t="s">
        <v>32</v>
      </c>
      <c r="B15" s="10">
        <f>G15</f>
        <v>10</v>
      </c>
      <c r="C15" s="10">
        <f>G16</f>
        <v>30</v>
      </c>
      <c r="E15" s="185" t="s">
        <v>108</v>
      </c>
      <c r="F15" s="185"/>
      <c r="G15" s="22">
        <f>C6</f>
        <v>10</v>
      </c>
      <c r="H15" s="22">
        <f>40/B7*C7</f>
        <v>16</v>
      </c>
      <c r="I15" s="22">
        <f>15/B8*C8</f>
        <v>0</v>
      </c>
      <c r="J15" s="22">
        <f>10/B9*C9</f>
        <v>0</v>
      </c>
      <c r="K15" s="22">
        <f>10/B10*C10</f>
        <v>0</v>
      </c>
      <c r="L15" s="22">
        <f>5/B11*C11</f>
        <v>0</v>
      </c>
      <c r="M15" s="22">
        <f>5/B12*C12</f>
        <v>0</v>
      </c>
    </row>
    <row r="16" spans="1:13" hidden="1" x14ac:dyDescent="0.3">
      <c r="A16" s="10" t="s">
        <v>33</v>
      </c>
      <c r="B16" s="10">
        <f>H15</f>
        <v>16</v>
      </c>
      <c r="C16" s="10">
        <f>H16</f>
        <v>12</v>
      </c>
      <c r="E16" s="185" t="s">
        <v>110</v>
      </c>
      <c r="F16" s="185"/>
      <c r="G16" s="10">
        <f>G15+20</f>
        <v>30</v>
      </c>
      <c r="H16" s="10">
        <f>30/B7*C7</f>
        <v>12</v>
      </c>
      <c r="I16" s="10">
        <f>15/B8*C8</f>
        <v>0</v>
      </c>
      <c r="J16" s="10">
        <f>10/B9*C9</f>
        <v>0</v>
      </c>
      <c r="K16" s="10">
        <f>5/B10*C10</f>
        <v>0</v>
      </c>
      <c r="L16" s="10">
        <f>5/B11*C11</f>
        <v>0</v>
      </c>
      <c r="M16" s="10">
        <f>5/B12*C12</f>
        <v>0</v>
      </c>
    </row>
    <row r="17" spans="1:13" hidden="1" x14ac:dyDescent="0.3">
      <c r="A17" s="10" t="s">
        <v>106</v>
      </c>
      <c r="B17" s="10">
        <f>I15</f>
        <v>0</v>
      </c>
      <c r="C17" s="10">
        <f>I16</f>
        <v>0</v>
      </c>
      <c r="M17" s="18"/>
    </row>
    <row r="18" spans="1:13" ht="29.25" hidden="1" customHeight="1" x14ac:dyDescent="0.3">
      <c r="A18" s="10" t="s">
        <v>34</v>
      </c>
      <c r="B18" s="10">
        <f>J15</f>
        <v>0</v>
      </c>
      <c r="C18" s="10">
        <f>J16</f>
        <v>0</v>
      </c>
      <c r="M18" s="18"/>
    </row>
    <row r="19" spans="1:13" hidden="1" x14ac:dyDescent="0.3">
      <c r="A19" s="10" t="s">
        <v>37</v>
      </c>
      <c r="B19" s="10">
        <f>K15</f>
        <v>0</v>
      </c>
      <c r="C19" s="10">
        <f>K16</f>
        <v>0</v>
      </c>
      <c r="M19" s="18"/>
    </row>
    <row r="20" spans="1:13" hidden="1" x14ac:dyDescent="0.3">
      <c r="A20" s="23" t="s">
        <v>107</v>
      </c>
      <c r="B20" s="10">
        <f>L15</f>
        <v>0</v>
      </c>
      <c r="C20" s="10">
        <f>L16</f>
        <v>0</v>
      </c>
      <c r="M20" s="18"/>
    </row>
    <row r="21" spans="1:13" hidden="1" x14ac:dyDescent="0.3">
      <c r="A21" s="10" t="s">
        <v>38</v>
      </c>
      <c r="B21" s="10">
        <f>M15</f>
        <v>0</v>
      </c>
      <c r="C21" s="10">
        <f>M16</f>
        <v>0</v>
      </c>
      <c r="M21" s="18"/>
    </row>
    <row r="22" spans="1:13" x14ac:dyDescent="0.3">
      <c r="A22" s="10" t="s">
        <v>113</v>
      </c>
      <c r="B22" s="24">
        <f>(B15+B16+B17+B18+B19+B20+B21)/100</f>
        <v>0.26</v>
      </c>
      <c r="C22" s="24">
        <f>(C15+C16+C17+C18+C19+C20+C21)/100</f>
        <v>0.42</v>
      </c>
      <c r="F22" s="184" t="s">
        <v>135</v>
      </c>
      <c r="G22" s="184"/>
      <c r="H22" s="31" t="s">
        <v>126</v>
      </c>
      <c r="M22" s="18"/>
    </row>
    <row r="23" spans="1:13" x14ac:dyDescent="0.3">
      <c r="F23" s="184" t="s">
        <v>136</v>
      </c>
      <c r="G23" s="184"/>
      <c r="H23" s="31" t="s">
        <v>137</v>
      </c>
    </row>
    <row r="24" spans="1:13" x14ac:dyDescent="0.3">
      <c r="A24" s="25" t="s">
        <v>138</v>
      </c>
      <c r="B24" s="26">
        <v>0.01</v>
      </c>
      <c r="C24" s="26">
        <v>0.02</v>
      </c>
      <c r="F24" s="184" t="s">
        <v>139</v>
      </c>
      <c r="G24" s="184"/>
      <c r="H24" s="31" t="s">
        <v>140</v>
      </c>
    </row>
    <row r="25" spans="1:13" x14ac:dyDescent="0.3">
      <c r="A25" s="25" t="s">
        <v>141</v>
      </c>
      <c r="B25" s="26">
        <v>0.01</v>
      </c>
      <c r="C25" s="26">
        <v>0.03</v>
      </c>
    </row>
    <row r="26" spans="1:13" x14ac:dyDescent="0.3">
      <c r="A26" s="25" t="s">
        <v>142</v>
      </c>
      <c r="B26" s="26">
        <v>0.03</v>
      </c>
      <c r="C26" s="26">
        <v>0.08</v>
      </c>
    </row>
    <row r="27" spans="1:13" x14ac:dyDescent="0.3">
      <c r="A27" s="25" t="s">
        <v>143</v>
      </c>
      <c r="B27" s="26">
        <v>0.05</v>
      </c>
      <c r="C27" s="26">
        <v>0.15</v>
      </c>
    </row>
    <row r="28" spans="1:13" x14ac:dyDescent="0.3">
      <c r="A28" s="25" t="s">
        <v>144</v>
      </c>
      <c r="B28" s="26">
        <v>7.0000000000000007E-2</v>
      </c>
      <c r="C28" s="26">
        <v>0.2</v>
      </c>
    </row>
    <row r="29" spans="1:13" x14ac:dyDescent="0.3">
      <c r="A29" s="25" t="s">
        <v>145</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2" sqref="C12"/>
    </sheetView>
  </sheetViews>
  <sheetFormatPr defaultColWidth="9.1796875" defaultRowHeight="14" x14ac:dyDescent="0.3"/>
  <cols>
    <col min="1" max="1" width="20.54296875" style="11" customWidth="1"/>
    <col min="2" max="2" width="11.7265625" style="11" customWidth="1"/>
    <col min="3" max="4" width="9.1796875" style="11"/>
    <col min="5" max="5" width="10.1796875" style="11" customWidth="1"/>
    <col min="6" max="6" width="10.7265625" style="11" customWidth="1"/>
    <col min="7" max="7" width="9.1796875" style="11"/>
    <col min="8" max="8" width="10.453125" style="11" customWidth="1"/>
    <col min="9" max="9" width="15.453125" style="11" customWidth="1"/>
    <col min="10" max="16384" width="9.1796875" style="11"/>
  </cols>
  <sheetData>
    <row r="2" spans="1:13" x14ac:dyDescent="0.3">
      <c r="A2" s="10" t="s">
        <v>116</v>
      </c>
      <c r="B2" s="10" t="s">
        <v>117</v>
      </c>
      <c r="C2" s="10" t="s">
        <v>118</v>
      </c>
      <c r="D2" s="185" t="s">
        <v>119</v>
      </c>
      <c r="E2" s="185"/>
    </row>
    <row r="3" spans="1:13" x14ac:dyDescent="0.3">
      <c r="A3" s="12">
        <v>0</v>
      </c>
      <c r="B3" s="12">
        <v>0</v>
      </c>
      <c r="C3" s="12">
        <v>1</v>
      </c>
      <c r="D3" s="186">
        <v>4</v>
      </c>
      <c r="E3" s="186"/>
    </row>
    <row r="5" spans="1:13" x14ac:dyDescent="0.3">
      <c r="A5" s="11" t="s">
        <v>102</v>
      </c>
      <c r="B5" s="13" t="s">
        <v>120</v>
      </c>
      <c r="C5" s="13">
        <f>D3</f>
        <v>4</v>
      </c>
      <c r="D5" s="14"/>
    </row>
    <row r="6" spans="1:13" x14ac:dyDescent="0.3">
      <c r="A6" s="11" t="s">
        <v>103</v>
      </c>
      <c r="B6" s="31">
        <v>10</v>
      </c>
      <c r="C6" s="32">
        <v>10</v>
      </c>
      <c r="D6" s="17">
        <f>((100/B6)*C6)/100</f>
        <v>1</v>
      </c>
      <c r="E6" s="18"/>
      <c r="J6" s="18"/>
    </row>
    <row r="7" spans="1:13" x14ac:dyDescent="0.3">
      <c r="A7" s="11" t="s">
        <v>104</v>
      </c>
      <c r="B7" s="31">
        <f>A3+B3+C3+D3</f>
        <v>5</v>
      </c>
      <c r="C7" s="32">
        <v>4</v>
      </c>
      <c r="D7" s="17">
        <f t="shared" ref="D7:D12" si="0">((100/B7)*C7)/100</f>
        <v>0.8</v>
      </c>
      <c r="F7" s="187" t="s">
        <v>121</v>
      </c>
      <c r="G7" s="187"/>
      <c r="H7" s="33" t="s">
        <v>122</v>
      </c>
      <c r="J7" s="20"/>
    </row>
    <row r="8" spans="1:13" x14ac:dyDescent="0.3">
      <c r="A8" s="11" t="s">
        <v>109</v>
      </c>
      <c r="B8" s="31">
        <f>C5</f>
        <v>4</v>
      </c>
      <c r="C8" s="32">
        <v>3</v>
      </c>
      <c r="D8" s="17">
        <f t="shared" si="0"/>
        <v>0.75</v>
      </c>
      <c r="E8" s="18"/>
      <c r="F8" s="184" t="s">
        <v>123</v>
      </c>
      <c r="G8" s="184"/>
      <c r="H8" s="31" t="s">
        <v>124</v>
      </c>
      <c r="J8" s="18"/>
    </row>
    <row r="9" spans="1:13" x14ac:dyDescent="0.3">
      <c r="A9" s="11" t="s">
        <v>111</v>
      </c>
      <c r="B9" s="31">
        <f>C5</f>
        <v>4</v>
      </c>
      <c r="C9" s="32">
        <v>3</v>
      </c>
      <c r="D9" s="17">
        <f t="shared" si="0"/>
        <v>0.75</v>
      </c>
      <c r="E9" s="18"/>
      <c r="F9" s="184" t="s">
        <v>125</v>
      </c>
      <c r="G9" s="184"/>
      <c r="H9" s="31" t="s">
        <v>126</v>
      </c>
      <c r="J9" s="18"/>
    </row>
    <row r="10" spans="1:13" x14ac:dyDescent="0.3">
      <c r="A10" s="11" t="s">
        <v>37</v>
      </c>
      <c r="B10" s="31">
        <f>C5</f>
        <v>4</v>
      </c>
      <c r="C10" s="32">
        <v>3</v>
      </c>
      <c r="D10" s="17">
        <f t="shared" si="0"/>
        <v>0.75</v>
      </c>
      <c r="E10" s="18"/>
      <c r="F10" s="184" t="s">
        <v>127</v>
      </c>
      <c r="G10" s="184"/>
      <c r="H10" s="31" t="s">
        <v>128</v>
      </c>
      <c r="J10" s="18"/>
    </row>
    <row r="11" spans="1:13" x14ac:dyDescent="0.3">
      <c r="A11" s="21" t="s">
        <v>107</v>
      </c>
      <c r="B11" s="31">
        <f>C5</f>
        <v>4</v>
      </c>
      <c r="C11" s="32">
        <v>2</v>
      </c>
      <c r="D11" s="17">
        <f t="shared" si="0"/>
        <v>0.5</v>
      </c>
      <c r="E11" s="18"/>
      <c r="F11" s="184" t="s">
        <v>129</v>
      </c>
      <c r="G11" s="184"/>
      <c r="H11" s="31" t="s">
        <v>130</v>
      </c>
    </row>
    <row r="12" spans="1:13" x14ac:dyDescent="0.3">
      <c r="A12" s="11" t="s">
        <v>38</v>
      </c>
      <c r="B12" s="31">
        <f>C5</f>
        <v>4</v>
      </c>
      <c r="C12" s="32">
        <v>0</v>
      </c>
      <c r="D12" s="17">
        <f t="shared" si="0"/>
        <v>0</v>
      </c>
      <c r="E12" s="18"/>
      <c r="F12" s="184" t="s">
        <v>131</v>
      </c>
      <c r="G12" s="184"/>
      <c r="H12" s="31" t="s">
        <v>132</v>
      </c>
    </row>
    <row r="13" spans="1:13" ht="31.5" customHeight="1" x14ac:dyDescent="0.3">
      <c r="F13" s="184" t="s">
        <v>133</v>
      </c>
      <c r="G13" s="184"/>
      <c r="H13" s="31" t="s">
        <v>134</v>
      </c>
    </row>
    <row r="14" spans="1:13" hidden="1" x14ac:dyDescent="0.3">
      <c r="A14" s="10"/>
      <c r="B14" s="10" t="s">
        <v>108</v>
      </c>
      <c r="C14" s="10" t="s">
        <v>112</v>
      </c>
      <c r="G14" s="10" t="s">
        <v>103</v>
      </c>
      <c r="H14" s="10" t="s">
        <v>105</v>
      </c>
      <c r="I14" s="10" t="s">
        <v>106</v>
      </c>
      <c r="J14" s="10" t="s">
        <v>34</v>
      </c>
      <c r="K14" s="10" t="s">
        <v>37</v>
      </c>
      <c r="L14" s="10" t="s">
        <v>107</v>
      </c>
      <c r="M14" s="10" t="s">
        <v>38</v>
      </c>
    </row>
    <row r="15" spans="1:13" hidden="1" x14ac:dyDescent="0.3">
      <c r="A15" s="10" t="s">
        <v>32</v>
      </c>
      <c r="B15" s="10">
        <f>G15</f>
        <v>10</v>
      </c>
      <c r="C15" s="10">
        <f>G16</f>
        <v>30</v>
      </c>
      <c r="E15" s="185" t="s">
        <v>108</v>
      </c>
      <c r="F15" s="185"/>
      <c r="G15" s="22">
        <f>C6</f>
        <v>10</v>
      </c>
      <c r="H15" s="22">
        <f>40/B7*C7</f>
        <v>32</v>
      </c>
      <c r="I15" s="22">
        <f>15/B8*C8</f>
        <v>11.25</v>
      </c>
      <c r="J15" s="22">
        <f>10/B9*C9</f>
        <v>7.5</v>
      </c>
      <c r="K15" s="22">
        <f>10/B10*C10</f>
        <v>7.5</v>
      </c>
      <c r="L15" s="22">
        <f>5/B11*C11</f>
        <v>2.5</v>
      </c>
      <c r="M15" s="22">
        <f>5/B12*C12</f>
        <v>0</v>
      </c>
    </row>
    <row r="16" spans="1:13" hidden="1" x14ac:dyDescent="0.3">
      <c r="A16" s="10" t="s">
        <v>33</v>
      </c>
      <c r="B16" s="10">
        <f>H15</f>
        <v>32</v>
      </c>
      <c r="C16" s="10">
        <f>H16</f>
        <v>24</v>
      </c>
      <c r="E16" s="185" t="s">
        <v>110</v>
      </c>
      <c r="F16" s="185"/>
      <c r="G16" s="10">
        <f>G15+20</f>
        <v>30</v>
      </c>
      <c r="H16" s="10">
        <f>30/B7*C7</f>
        <v>24</v>
      </c>
      <c r="I16" s="10">
        <f>15/B8*C8</f>
        <v>11.25</v>
      </c>
      <c r="J16" s="10">
        <f>10/B9*C9</f>
        <v>7.5</v>
      </c>
      <c r="K16" s="10">
        <f>5/B10*C10</f>
        <v>3.75</v>
      </c>
      <c r="L16" s="10">
        <f>5/B11*C11</f>
        <v>2.5</v>
      </c>
      <c r="M16" s="10">
        <f>5/B12*C12</f>
        <v>0</v>
      </c>
    </row>
    <row r="17" spans="1:13" hidden="1" x14ac:dyDescent="0.3">
      <c r="A17" s="10" t="s">
        <v>106</v>
      </c>
      <c r="B17" s="10">
        <f>I15</f>
        <v>11.25</v>
      </c>
      <c r="C17" s="10">
        <f>I16</f>
        <v>11.25</v>
      </c>
      <c r="M17" s="18"/>
    </row>
    <row r="18" spans="1:13" ht="29.25" hidden="1" customHeight="1" x14ac:dyDescent="0.3">
      <c r="A18" s="10" t="s">
        <v>34</v>
      </c>
      <c r="B18" s="10">
        <f>J15</f>
        <v>7.5</v>
      </c>
      <c r="C18" s="10">
        <f>J16</f>
        <v>7.5</v>
      </c>
      <c r="M18" s="18"/>
    </row>
    <row r="19" spans="1:13" hidden="1" x14ac:dyDescent="0.3">
      <c r="A19" s="10" t="s">
        <v>37</v>
      </c>
      <c r="B19" s="10">
        <f>K15</f>
        <v>7.5</v>
      </c>
      <c r="C19" s="10">
        <f>K16</f>
        <v>3.75</v>
      </c>
      <c r="M19" s="18"/>
    </row>
    <row r="20" spans="1:13" hidden="1" x14ac:dyDescent="0.3">
      <c r="A20" s="23" t="s">
        <v>107</v>
      </c>
      <c r="B20" s="10">
        <f>L15</f>
        <v>2.5</v>
      </c>
      <c r="C20" s="10">
        <f>L16</f>
        <v>2.5</v>
      </c>
      <c r="M20" s="18"/>
    </row>
    <row r="21" spans="1:13" hidden="1" x14ac:dyDescent="0.3">
      <c r="A21" s="10" t="s">
        <v>38</v>
      </c>
      <c r="B21" s="10">
        <f>M15</f>
        <v>0</v>
      </c>
      <c r="C21" s="10">
        <f>M16</f>
        <v>0</v>
      </c>
      <c r="M21" s="18"/>
    </row>
    <row r="22" spans="1:13" x14ac:dyDescent="0.3">
      <c r="A22" s="10" t="s">
        <v>113</v>
      </c>
      <c r="B22" s="24">
        <f>(B15+B16+B17+B18+B19+B20+B21)/100</f>
        <v>0.70750000000000002</v>
      </c>
      <c r="C22" s="24">
        <f>(C15+C16+C17+C18+C19+C20+C21)/100</f>
        <v>0.79</v>
      </c>
      <c r="F22" s="184" t="s">
        <v>135</v>
      </c>
      <c r="G22" s="184"/>
      <c r="H22" s="31" t="s">
        <v>126</v>
      </c>
      <c r="M22" s="18"/>
    </row>
    <row r="23" spans="1:13" x14ac:dyDescent="0.3">
      <c r="F23" s="184" t="s">
        <v>136</v>
      </c>
      <c r="G23" s="184"/>
      <c r="H23" s="31" t="s">
        <v>137</v>
      </c>
    </row>
    <row r="24" spans="1:13" x14ac:dyDescent="0.3">
      <c r="A24" s="25" t="s">
        <v>138</v>
      </c>
      <c r="B24" s="26">
        <v>0.01</v>
      </c>
      <c r="C24" s="26">
        <v>0.02</v>
      </c>
      <c r="F24" s="184" t="s">
        <v>139</v>
      </c>
      <c r="G24" s="184"/>
      <c r="H24" s="31" t="s">
        <v>140</v>
      </c>
    </row>
    <row r="25" spans="1:13" x14ac:dyDescent="0.3">
      <c r="A25" s="25" t="s">
        <v>141</v>
      </c>
      <c r="B25" s="26">
        <v>0.01</v>
      </c>
      <c r="C25" s="26">
        <v>0.03</v>
      </c>
    </row>
    <row r="26" spans="1:13" x14ac:dyDescent="0.3">
      <c r="A26" s="25" t="s">
        <v>142</v>
      </c>
      <c r="B26" s="26">
        <v>0.03</v>
      </c>
      <c r="C26" s="26">
        <v>0.08</v>
      </c>
    </row>
    <row r="27" spans="1:13" x14ac:dyDescent="0.3">
      <c r="A27" s="25" t="s">
        <v>143</v>
      </c>
      <c r="B27" s="26">
        <v>0.05</v>
      </c>
      <c r="C27" s="26">
        <v>0.15</v>
      </c>
    </row>
    <row r="28" spans="1:13" x14ac:dyDescent="0.3">
      <c r="A28" s="25" t="s">
        <v>144</v>
      </c>
      <c r="B28" s="26">
        <v>7.0000000000000007E-2</v>
      </c>
      <c r="C28" s="26">
        <v>0.2</v>
      </c>
    </row>
    <row r="29" spans="1:13" x14ac:dyDescent="0.3">
      <c r="A29" s="25" t="s">
        <v>145</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G21" sqref="G21"/>
    </sheetView>
  </sheetViews>
  <sheetFormatPr defaultRowHeight="14.5" x14ac:dyDescent="0.35"/>
  <sheetData>
    <row r="2" spans="2:13" x14ac:dyDescent="0.35">
      <c r="C2" s="6" t="s">
        <v>92</v>
      </c>
      <c r="D2" s="188"/>
      <c r="E2" s="188"/>
    </row>
    <row r="3" spans="2:13" x14ac:dyDescent="0.35">
      <c r="E3" s="5"/>
      <c r="F3" s="5"/>
      <c r="G3" s="5"/>
      <c r="H3" s="5"/>
      <c r="I3" s="5"/>
      <c r="J3" s="5"/>
    </row>
    <row r="4" spans="2:13" x14ac:dyDescent="0.35">
      <c r="B4" s="6" t="s">
        <v>93</v>
      </c>
      <c r="C4" s="4" t="s">
        <v>73</v>
      </c>
      <c r="D4" s="189" t="s">
        <v>74</v>
      </c>
      <c r="E4" s="189"/>
      <c r="F4" s="189"/>
      <c r="G4" s="7"/>
      <c r="H4" s="189" t="s">
        <v>75</v>
      </c>
      <c r="I4" s="189"/>
      <c r="J4" s="189"/>
      <c r="K4" s="189" t="s">
        <v>76</v>
      </c>
      <c r="L4" s="189"/>
      <c r="M4" s="189"/>
    </row>
    <row r="5" spans="2:13" x14ac:dyDescent="0.35">
      <c r="B5" s="6">
        <v>1</v>
      </c>
      <c r="C5" s="4"/>
      <c r="D5" s="4" t="s">
        <v>77</v>
      </c>
      <c r="E5" s="4" t="s">
        <v>78</v>
      </c>
      <c r="F5" s="4" t="s">
        <v>79</v>
      </c>
      <c r="G5" s="4"/>
      <c r="H5" s="4" t="s">
        <v>77</v>
      </c>
      <c r="I5" s="4" t="s">
        <v>78</v>
      </c>
      <c r="J5" s="4" t="s">
        <v>79</v>
      </c>
      <c r="K5" s="4" t="s">
        <v>77</v>
      </c>
      <c r="L5" s="4" t="s">
        <v>78</v>
      </c>
      <c r="M5" s="4" t="s">
        <v>79</v>
      </c>
    </row>
    <row r="6" spans="2:13" x14ac:dyDescent="0.35">
      <c r="C6" s="3" t="s">
        <v>80</v>
      </c>
      <c r="D6" s="3"/>
      <c r="E6" s="3"/>
      <c r="F6" s="3">
        <f>D6*E6</f>
        <v>0</v>
      </c>
      <c r="G6" s="3" t="s">
        <v>94</v>
      </c>
      <c r="H6" s="3"/>
      <c r="I6" s="3"/>
      <c r="J6" s="3">
        <f>H6*I6</f>
        <v>0</v>
      </c>
      <c r="K6" s="3"/>
      <c r="L6" s="3"/>
      <c r="M6" s="3">
        <f>K6*L6</f>
        <v>0</v>
      </c>
    </row>
    <row r="7" spans="2:13" x14ac:dyDescent="0.35">
      <c r="C7" s="3"/>
      <c r="D7" s="3"/>
      <c r="E7" s="3"/>
      <c r="F7" s="3">
        <f t="shared" ref="F7:F33" si="0">D7*E7</f>
        <v>0</v>
      </c>
      <c r="G7" s="3" t="s">
        <v>95</v>
      </c>
      <c r="H7" s="3"/>
      <c r="I7" s="3"/>
      <c r="J7" s="3">
        <f t="shared" ref="J7:J29" si="1">H7*I7</f>
        <v>0</v>
      </c>
      <c r="K7" s="3"/>
      <c r="L7" s="3"/>
      <c r="M7" s="3">
        <f t="shared" ref="M7:M29" si="2">K7*L7</f>
        <v>0</v>
      </c>
    </row>
    <row r="8" spans="2:13" x14ac:dyDescent="0.35">
      <c r="C8" s="3"/>
      <c r="D8" s="3"/>
      <c r="E8" s="3"/>
      <c r="F8" s="3">
        <f t="shared" si="0"/>
        <v>0</v>
      </c>
      <c r="G8" s="3"/>
      <c r="H8" s="3"/>
      <c r="I8" s="3"/>
      <c r="J8" s="3">
        <f t="shared" si="1"/>
        <v>0</v>
      </c>
      <c r="K8" s="3"/>
      <c r="L8" s="3"/>
      <c r="M8" s="3">
        <f t="shared" si="2"/>
        <v>0</v>
      </c>
    </row>
    <row r="9" spans="2:13" x14ac:dyDescent="0.35">
      <c r="C9" s="3" t="s">
        <v>83</v>
      </c>
      <c r="D9" s="3"/>
      <c r="E9" s="3"/>
      <c r="F9" s="3">
        <f t="shared" si="0"/>
        <v>0</v>
      </c>
      <c r="G9" s="3" t="s">
        <v>94</v>
      </c>
      <c r="H9" s="3"/>
      <c r="I9" s="3"/>
      <c r="J9" s="3">
        <f t="shared" si="1"/>
        <v>0</v>
      </c>
      <c r="K9" s="3"/>
      <c r="L9" s="3"/>
      <c r="M9" s="3">
        <f t="shared" si="2"/>
        <v>0</v>
      </c>
    </row>
    <row r="10" spans="2:13" x14ac:dyDescent="0.35">
      <c r="C10" s="3"/>
      <c r="D10" s="3"/>
      <c r="E10" s="3"/>
      <c r="F10" s="3">
        <f t="shared" si="0"/>
        <v>0</v>
      </c>
      <c r="G10" s="3" t="s">
        <v>95</v>
      </c>
      <c r="H10" s="3"/>
      <c r="I10" s="3"/>
      <c r="J10" s="3">
        <f t="shared" si="1"/>
        <v>0</v>
      </c>
      <c r="K10" s="3"/>
      <c r="L10" s="3"/>
      <c r="M10" s="3">
        <f t="shared" si="2"/>
        <v>0</v>
      </c>
    </row>
    <row r="11" spans="2:13" x14ac:dyDescent="0.35">
      <c r="C11" s="3"/>
      <c r="D11" s="3"/>
      <c r="E11" s="3"/>
      <c r="F11" s="3">
        <f t="shared" si="0"/>
        <v>0</v>
      </c>
      <c r="G11" s="3"/>
      <c r="H11" s="3"/>
      <c r="I11" s="3"/>
      <c r="J11" s="3">
        <f t="shared" si="1"/>
        <v>0</v>
      </c>
      <c r="K11" s="3"/>
      <c r="L11" s="3"/>
      <c r="M11" s="3">
        <f t="shared" si="2"/>
        <v>0</v>
      </c>
    </row>
    <row r="12" spans="2:13" x14ac:dyDescent="0.35">
      <c r="C12" s="3"/>
      <c r="D12" s="3"/>
      <c r="E12" s="3"/>
      <c r="F12" s="3">
        <f t="shared" si="0"/>
        <v>0</v>
      </c>
      <c r="G12" s="3"/>
      <c r="H12" s="3"/>
      <c r="I12" s="3"/>
      <c r="J12" s="3">
        <f t="shared" si="1"/>
        <v>0</v>
      </c>
      <c r="K12" s="3"/>
      <c r="L12" s="3"/>
      <c r="M12" s="3">
        <f t="shared" si="2"/>
        <v>0</v>
      </c>
    </row>
    <row r="13" spans="2:13" x14ac:dyDescent="0.35">
      <c r="C13" s="3" t="s">
        <v>81</v>
      </c>
      <c r="D13" s="3"/>
      <c r="E13" s="3"/>
      <c r="F13" s="3">
        <f t="shared" si="0"/>
        <v>0</v>
      </c>
      <c r="G13" s="3" t="s">
        <v>94</v>
      </c>
      <c r="H13" s="3"/>
      <c r="I13" s="3"/>
      <c r="J13" s="3">
        <f t="shared" si="1"/>
        <v>0</v>
      </c>
      <c r="K13" s="3"/>
      <c r="L13" s="3"/>
      <c r="M13" s="3">
        <f t="shared" si="2"/>
        <v>0</v>
      </c>
    </row>
    <row r="14" spans="2:13" x14ac:dyDescent="0.35">
      <c r="C14" s="3"/>
      <c r="D14" s="3"/>
      <c r="E14" s="3"/>
      <c r="F14" s="3">
        <f t="shared" si="0"/>
        <v>0</v>
      </c>
      <c r="G14" s="3" t="s">
        <v>95</v>
      </c>
      <c r="H14" s="3"/>
      <c r="I14" s="3"/>
      <c r="J14" s="3">
        <f t="shared" si="1"/>
        <v>0</v>
      </c>
      <c r="K14" s="3"/>
      <c r="L14" s="3"/>
      <c r="M14" s="3">
        <f t="shared" si="2"/>
        <v>0</v>
      </c>
    </row>
    <row r="15" spans="2:13" x14ac:dyDescent="0.35">
      <c r="C15" s="3"/>
      <c r="D15" s="3"/>
      <c r="E15" s="3"/>
      <c r="F15" s="3">
        <f t="shared" si="0"/>
        <v>0</v>
      </c>
      <c r="G15" s="3"/>
      <c r="H15" s="3"/>
      <c r="I15" s="3"/>
      <c r="J15" s="3">
        <f t="shared" si="1"/>
        <v>0</v>
      </c>
      <c r="K15" s="3"/>
      <c r="L15" s="3"/>
      <c r="M15" s="3">
        <f t="shared" si="2"/>
        <v>0</v>
      </c>
    </row>
    <row r="16" spans="2:13" x14ac:dyDescent="0.35">
      <c r="C16" s="3"/>
      <c r="D16" s="3"/>
      <c r="E16" s="3"/>
      <c r="F16" s="3">
        <f t="shared" si="0"/>
        <v>0</v>
      </c>
      <c r="G16" s="3"/>
      <c r="H16" s="3"/>
      <c r="I16" s="3"/>
      <c r="J16" s="3">
        <f t="shared" si="1"/>
        <v>0</v>
      </c>
      <c r="K16" s="3"/>
      <c r="L16" s="3"/>
      <c r="M16" s="3">
        <f t="shared" si="2"/>
        <v>0</v>
      </c>
    </row>
    <row r="17" spans="3:13" x14ac:dyDescent="0.35">
      <c r="C17" s="3" t="s">
        <v>82</v>
      </c>
      <c r="D17" s="3"/>
      <c r="E17" s="3"/>
      <c r="F17" s="3">
        <f t="shared" si="0"/>
        <v>0</v>
      </c>
      <c r="G17" s="3" t="s">
        <v>94</v>
      </c>
      <c r="H17" s="3"/>
      <c r="I17" s="3"/>
      <c r="J17" s="3">
        <f t="shared" si="1"/>
        <v>0</v>
      </c>
      <c r="K17" s="3"/>
      <c r="L17" s="3"/>
      <c r="M17" s="3">
        <f t="shared" si="2"/>
        <v>0</v>
      </c>
    </row>
    <row r="18" spans="3:13" x14ac:dyDescent="0.35">
      <c r="C18" s="3"/>
      <c r="D18" s="3"/>
      <c r="E18" s="3"/>
      <c r="F18" s="3">
        <f t="shared" si="0"/>
        <v>0</v>
      </c>
      <c r="G18" s="3" t="s">
        <v>95</v>
      </c>
      <c r="H18" s="3"/>
      <c r="I18" s="3"/>
      <c r="J18" s="3">
        <f t="shared" si="1"/>
        <v>0</v>
      </c>
      <c r="K18" s="3"/>
      <c r="L18" s="3"/>
      <c r="M18" s="3">
        <f t="shared" si="2"/>
        <v>0</v>
      </c>
    </row>
    <row r="19" spans="3:13" x14ac:dyDescent="0.35">
      <c r="C19" s="3"/>
      <c r="D19" s="3"/>
      <c r="E19" s="3"/>
      <c r="F19" s="3">
        <f t="shared" si="0"/>
        <v>0</v>
      </c>
      <c r="G19" s="3"/>
      <c r="H19" s="3"/>
      <c r="I19" s="3"/>
      <c r="J19" s="3">
        <f t="shared" si="1"/>
        <v>0</v>
      </c>
      <c r="K19" s="3"/>
      <c r="L19" s="3"/>
      <c r="M19" s="3">
        <f t="shared" si="2"/>
        <v>0</v>
      </c>
    </row>
    <row r="20" spans="3:13" x14ac:dyDescent="0.35">
      <c r="C20" s="3" t="s">
        <v>82</v>
      </c>
      <c r="D20" s="3"/>
      <c r="E20" s="3"/>
      <c r="F20" s="3">
        <f t="shared" si="0"/>
        <v>0</v>
      </c>
      <c r="G20" s="3" t="s">
        <v>94</v>
      </c>
      <c r="H20" s="3"/>
      <c r="I20" s="3"/>
      <c r="J20" s="3">
        <f t="shared" si="1"/>
        <v>0</v>
      </c>
      <c r="K20" s="3"/>
      <c r="L20" s="3"/>
      <c r="M20" s="3">
        <f t="shared" si="2"/>
        <v>0</v>
      </c>
    </row>
    <row r="21" spans="3:13" x14ac:dyDescent="0.35">
      <c r="C21" s="3"/>
      <c r="D21" s="3"/>
      <c r="E21" s="3"/>
      <c r="F21" s="3">
        <f t="shared" si="0"/>
        <v>0</v>
      </c>
      <c r="G21" s="3" t="s">
        <v>95</v>
      </c>
      <c r="H21" s="3"/>
      <c r="I21" s="3"/>
      <c r="J21" s="3">
        <f t="shared" si="1"/>
        <v>0</v>
      </c>
      <c r="K21" s="3"/>
      <c r="L21" s="3"/>
      <c r="M21" s="3">
        <f t="shared" si="2"/>
        <v>0</v>
      </c>
    </row>
    <row r="22" spans="3:13" x14ac:dyDescent="0.35">
      <c r="C22" s="3"/>
      <c r="D22" s="3"/>
      <c r="E22" s="3"/>
      <c r="F22" s="3">
        <f t="shared" si="0"/>
        <v>0</v>
      </c>
      <c r="G22" s="3"/>
      <c r="H22" s="3"/>
      <c r="I22" s="3"/>
      <c r="J22" s="3">
        <f t="shared" si="1"/>
        <v>0</v>
      </c>
      <c r="K22" s="3"/>
      <c r="L22" s="3"/>
      <c r="M22" s="3">
        <f t="shared" si="2"/>
        <v>0</v>
      </c>
    </row>
    <row r="23" spans="3:13" x14ac:dyDescent="0.35">
      <c r="C23" s="3" t="s">
        <v>88</v>
      </c>
      <c r="D23" s="3"/>
      <c r="E23" s="3"/>
      <c r="F23" s="3">
        <f t="shared" si="0"/>
        <v>0</v>
      </c>
      <c r="G23" s="3" t="s">
        <v>96</v>
      </c>
      <c r="H23" s="3"/>
      <c r="I23" s="3"/>
      <c r="J23" s="3">
        <f t="shared" si="1"/>
        <v>0</v>
      </c>
      <c r="K23" s="3"/>
      <c r="L23" s="3"/>
      <c r="M23" s="3">
        <f t="shared" si="2"/>
        <v>0</v>
      </c>
    </row>
    <row r="24" spans="3:13" x14ac:dyDescent="0.35">
      <c r="C24" s="3" t="s">
        <v>89</v>
      </c>
      <c r="D24" s="3"/>
      <c r="E24" s="3"/>
      <c r="F24" s="3">
        <f t="shared" si="0"/>
        <v>0</v>
      </c>
      <c r="G24" s="3" t="s">
        <v>96</v>
      </c>
      <c r="H24" s="3"/>
      <c r="I24" s="3"/>
      <c r="J24" s="3">
        <f t="shared" si="1"/>
        <v>0</v>
      </c>
      <c r="K24" s="3"/>
      <c r="L24" s="3"/>
      <c r="M24" s="3">
        <f t="shared" si="2"/>
        <v>0</v>
      </c>
    </row>
    <row r="25" spans="3:13" x14ac:dyDescent="0.35">
      <c r="C25" s="3" t="s">
        <v>90</v>
      </c>
      <c r="D25" s="3"/>
      <c r="E25" s="3"/>
      <c r="F25" s="3">
        <f t="shared" si="0"/>
        <v>0</v>
      </c>
      <c r="G25" s="3" t="s">
        <v>96</v>
      </c>
      <c r="H25" s="3"/>
      <c r="I25" s="3"/>
      <c r="J25" s="3">
        <f t="shared" si="1"/>
        <v>0</v>
      </c>
      <c r="K25" s="3"/>
      <c r="L25" s="3"/>
      <c r="M25" s="3">
        <f t="shared" si="2"/>
        <v>0</v>
      </c>
    </row>
    <row r="26" spans="3:13" x14ac:dyDescent="0.35">
      <c r="C26" s="3"/>
      <c r="D26" s="3"/>
      <c r="E26" s="3"/>
      <c r="F26" s="3">
        <f t="shared" si="0"/>
        <v>0</v>
      </c>
      <c r="G26" s="3"/>
      <c r="H26" s="3"/>
      <c r="I26" s="3"/>
      <c r="J26" s="3">
        <f t="shared" si="1"/>
        <v>0</v>
      </c>
      <c r="K26" s="3"/>
      <c r="L26" s="3"/>
      <c r="M26" s="3">
        <f t="shared" si="2"/>
        <v>0</v>
      </c>
    </row>
    <row r="27" spans="3:13" x14ac:dyDescent="0.35">
      <c r="C27" s="3" t="s">
        <v>84</v>
      </c>
      <c r="D27" s="3"/>
      <c r="E27" s="3"/>
      <c r="F27" s="3">
        <f t="shared" si="0"/>
        <v>0</v>
      </c>
      <c r="G27" s="3"/>
      <c r="H27" s="3"/>
      <c r="I27" s="3"/>
      <c r="J27" s="3">
        <f t="shared" si="1"/>
        <v>0</v>
      </c>
      <c r="K27" s="3"/>
      <c r="L27" s="3"/>
      <c r="M27" s="3">
        <f t="shared" si="2"/>
        <v>0</v>
      </c>
    </row>
    <row r="28" spans="3:13" x14ac:dyDescent="0.35">
      <c r="C28" s="3" t="s">
        <v>85</v>
      </c>
      <c r="D28" s="3"/>
      <c r="E28" s="3"/>
      <c r="F28" s="3">
        <f t="shared" si="0"/>
        <v>0</v>
      </c>
      <c r="G28" s="3"/>
      <c r="H28" s="3"/>
      <c r="I28" s="3"/>
      <c r="J28" s="3">
        <f t="shared" si="1"/>
        <v>0</v>
      </c>
      <c r="K28" s="3"/>
      <c r="L28" s="3"/>
      <c r="M28" s="3">
        <f t="shared" si="2"/>
        <v>0</v>
      </c>
    </row>
    <row r="29" spans="3:13" x14ac:dyDescent="0.35">
      <c r="C29" s="3" t="s">
        <v>86</v>
      </c>
      <c r="D29" s="3"/>
      <c r="E29" s="3"/>
      <c r="F29" s="3">
        <f t="shared" si="0"/>
        <v>0</v>
      </c>
      <c r="G29" s="3"/>
      <c r="H29" s="3"/>
      <c r="I29" s="3"/>
      <c r="J29" s="3">
        <f t="shared" si="1"/>
        <v>0</v>
      </c>
      <c r="K29" s="3"/>
      <c r="L29" s="3"/>
      <c r="M29" s="3">
        <f t="shared" si="2"/>
        <v>0</v>
      </c>
    </row>
    <row r="30" spans="3:13" x14ac:dyDescent="0.35">
      <c r="C30" s="3" t="s">
        <v>87</v>
      </c>
      <c r="D30" s="3"/>
      <c r="E30" s="3"/>
      <c r="F30" s="3">
        <f t="shared" si="0"/>
        <v>0</v>
      </c>
      <c r="G30" s="3"/>
      <c r="H30" s="3"/>
      <c r="I30" s="3"/>
      <c r="J30" s="3">
        <f>H30*I30</f>
        <v>0</v>
      </c>
      <c r="K30" s="3"/>
      <c r="L30" s="3"/>
      <c r="M30" s="3">
        <f>K30*L30</f>
        <v>0</v>
      </c>
    </row>
    <row r="31" spans="3:13" x14ac:dyDescent="0.35">
      <c r="C31" s="3"/>
      <c r="D31" s="3"/>
      <c r="E31" s="3"/>
      <c r="F31" s="3">
        <f t="shared" si="0"/>
        <v>0</v>
      </c>
      <c r="G31" s="3"/>
      <c r="H31" s="3"/>
      <c r="I31" s="3"/>
      <c r="J31" s="3">
        <f>H31*I31</f>
        <v>0</v>
      </c>
      <c r="K31" s="3"/>
      <c r="L31" s="3"/>
      <c r="M31" s="3">
        <f>K31*L31</f>
        <v>0</v>
      </c>
    </row>
    <row r="32" spans="3:13" x14ac:dyDescent="0.35">
      <c r="C32" s="3"/>
      <c r="D32" s="3"/>
      <c r="E32" s="3"/>
      <c r="F32" s="3">
        <f t="shared" si="0"/>
        <v>0</v>
      </c>
      <c r="G32" s="3"/>
      <c r="H32" s="3"/>
      <c r="I32" s="3"/>
      <c r="J32" s="3">
        <f>H32*I32</f>
        <v>0</v>
      </c>
      <c r="K32" s="3"/>
      <c r="L32" s="3"/>
      <c r="M32" s="3">
        <f>K32*L32</f>
        <v>0</v>
      </c>
    </row>
    <row r="33" spans="3:13" x14ac:dyDescent="0.35">
      <c r="C33" s="3"/>
      <c r="D33" s="3"/>
      <c r="E33" s="3"/>
      <c r="F33" s="3">
        <f t="shared" si="0"/>
        <v>0</v>
      </c>
      <c r="G33" s="3"/>
      <c r="H33" s="3"/>
      <c r="I33" s="3"/>
      <c r="J33" s="3">
        <f>H33*I33</f>
        <v>0</v>
      </c>
      <c r="K33" s="3"/>
      <c r="L33" s="3"/>
      <c r="M33" s="3">
        <f>K33*L33</f>
        <v>0</v>
      </c>
    </row>
    <row r="34" spans="3:13" x14ac:dyDescent="0.35">
      <c r="C34" s="3" t="s">
        <v>91</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Q10" sqref="Q10"/>
    </sheetView>
  </sheetViews>
  <sheetFormatPr defaultRowHeight="14.5" x14ac:dyDescent="0.35"/>
  <sheetData>
    <row r="3" spans="2:13" x14ac:dyDescent="0.35">
      <c r="C3" s="6" t="s">
        <v>92</v>
      </c>
      <c r="D3" s="188"/>
      <c r="E3" s="188"/>
    </row>
    <row r="4" spans="2:13" x14ac:dyDescent="0.35">
      <c r="E4" s="5"/>
      <c r="F4" s="5"/>
      <c r="G4" s="5"/>
      <c r="H4" s="5"/>
      <c r="I4" s="5"/>
      <c r="J4" s="5"/>
    </row>
    <row r="5" spans="2:13" x14ac:dyDescent="0.35">
      <c r="B5" s="6" t="s">
        <v>93</v>
      </c>
      <c r="C5" s="4" t="s">
        <v>73</v>
      </c>
      <c r="D5" s="189" t="s">
        <v>74</v>
      </c>
      <c r="E5" s="189"/>
      <c r="F5" s="189"/>
      <c r="G5" s="7"/>
      <c r="H5" s="189" t="s">
        <v>75</v>
      </c>
      <c r="I5" s="189"/>
      <c r="J5" s="189"/>
      <c r="K5" s="189" t="s">
        <v>76</v>
      </c>
      <c r="L5" s="189"/>
      <c r="M5" s="189"/>
    </row>
    <row r="6" spans="2:13" x14ac:dyDescent="0.35">
      <c r="B6" s="6">
        <v>1</v>
      </c>
      <c r="C6" s="4"/>
      <c r="D6" s="4" t="s">
        <v>77</v>
      </c>
      <c r="E6" s="4" t="s">
        <v>78</v>
      </c>
      <c r="F6" s="4" t="s">
        <v>79</v>
      </c>
      <c r="G6" s="4"/>
      <c r="H6" s="4" t="s">
        <v>77</v>
      </c>
      <c r="I6" s="4" t="s">
        <v>78</v>
      </c>
      <c r="J6" s="4" t="s">
        <v>79</v>
      </c>
      <c r="K6" s="4" t="s">
        <v>77</v>
      </c>
      <c r="L6" s="4" t="s">
        <v>78</v>
      </c>
      <c r="M6" s="4" t="s">
        <v>79</v>
      </c>
    </row>
    <row r="7" spans="2:13" x14ac:dyDescent="0.35">
      <c r="C7" s="3" t="s">
        <v>80</v>
      </c>
      <c r="D7" s="3"/>
      <c r="E7" s="3"/>
      <c r="F7" s="3">
        <f>D7*E7</f>
        <v>0</v>
      </c>
      <c r="G7" s="3" t="s">
        <v>94</v>
      </c>
      <c r="H7" s="3"/>
      <c r="I7" s="3"/>
      <c r="J7" s="3">
        <f>H7*I7</f>
        <v>0</v>
      </c>
      <c r="K7" s="3"/>
      <c r="L7" s="3"/>
      <c r="M7" s="3">
        <f>K7*L7</f>
        <v>0</v>
      </c>
    </row>
    <row r="8" spans="2:13" x14ac:dyDescent="0.35">
      <c r="C8" s="3"/>
      <c r="D8" s="3"/>
      <c r="E8" s="3"/>
      <c r="F8" s="3">
        <f t="shared" ref="F8:F34" si="0">D8*E8</f>
        <v>0</v>
      </c>
      <c r="G8" s="3" t="s">
        <v>95</v>
      </c>
      <c r="H8" s="3"/>
      <c r="I8" s="3"/>
      <c r="J8" s="3">
        <f t="shared" ref="J8:J34" si="1">H8*I8</f>
        <v>0</v>
      </c>
      <c r="K8" s="3"/>
      <c r="L8" s="3"/>
      <c r="M8" s="3">
        <f t="shared" ref="M8:M34" si="2">K8*L8</f>
        <v>0</v>
      </c>
    </row>
    <row r="9" spans="2:13" x14ac:dyDescent="0.35">
      <c r="C9" s="3"/>
      <c r="D9" s="3"/>
      <c r="E9" s="3"/>
      <c r="F9" s="3">
        <f t="shared" si="0"/>
        <v>0</v>
      </c>
      <c r="G9" s="3"/>
      <c r="H9" s="3"/>
      <c r="I9" s="3"/>
      <c r="J9" s="3">
        <f t="shared" si="1"/>
        <v>0</v>
      </c>
      <c r="K9" s="3"/>
      <c r="L9" s="3"/>
      <c r="M9" s="3">
        <f t="shared" si="2"/>
        <v>0</v>
      </c>
    </row>
    <row r="10" spans="2:13" x14ac:dyDescent="0.35">
      <c r="C10" s="3" t="s">
        <v>83</v>
      </c>
      <c r="D10" s="3"/>
      <c r="E10" s="3"/>
      <c r="F10" s="3">
        <f t="shared" si="0"/>
        <v>0</v>
      </c>
      <c r="G10" s="3" t="s">
        <v>94</v>
      </c>
      <c r="H10" s="3"/>
      <c r="I10" s="3"/>
      <c r="J10" s="3">
        <f t="shared" si="1"/>
        <v>0</v>
      </c>
      <c r="K10" s="3"/>
      <c r="L10" s="3"/>
      <c r="M10" s="3">
        <f t="shared" si="2"/>
        <v>0</v>
      </c>
    </row>
    <row r="11" spans="2:13" x14ac:dyDescent="0.35">
      <c r="C11" s="3"/>
      <c r="D11" s="3"/>
      <c r="E11" s="3"/>
      <c r="F11" s="3">
        <f t="shared" si="0"/>
        <v>0</v>
      </c>
      <c r="G11" s="3" t="s">
        <v>95</v>
      </c>
      <c r="H11" s="3"/>
      <c r="I11" s="3"/>
      <c r="J11" s="3">
        <f t="shared" si="1"/>
        <v>0</v>
      </c>
      <c r="K11" s="3"/>
      <c r="L11" s="3"/>
      <c r="M11" s="3">
        <f t="shared" si="2"/>
        <v>0</v>
      </c>
    </row>
    <row r="12" spans="2:13" x14ac:dyDescent="0.35">
      <c r="C12" s="3"/>
      <c r="D12" s="3"/>
      <c r="E12" s="3"/>
      <c r="F12" s="3">
        <f t="shared" si="0"/>
        <v>0</v>
      </c>
      <c r="G12" s="3"/>
      <c r="H12" s="3"/>
      <c r="I12" s="3"/>
      <c r="J12" s="3">
        <f t="shared" si="1"/>
        <v>0</v>
      </c>
      <c r="K12" s="3"/>
      <c r="L12" s="3"/>
      <c r="M12" s="3">
        <f t="shared" si="2"/>
        <v>0</v>
      </c>
    </row>
    <row r="13" spans="2:13" x14ac:dyDescent="0.35">
      <c r="C13" s="3"/>
      <c r="D13" s="3"/>
      <c r="E13" s="3"/>
      <c r="F13" s="3">
        <f t="shared" si="0"/>
        <v>0</v>
      </c>
      <c r="G13" s="3"/>
      <c r="H13" s="3"/>
      <c r="I13" s="3"/>
      <c r="J13" s="3">
        <f t="shared" si="1"/>
        <v>0</v>
      </c>
      <c r="K13" s="3"/>
      <c r="L13" s="3"/>
      <c r="M13" s="3">
        <f t="shared" si="2"/>
        <v>0</v>
      </c>
    </row>
    <row r="14" spans="2:13" x14ac:dyDescent="0.35">
      <c r="C14" s="3" t="s">
        <v>81</v>
      </c>
      <c r="D14" s="3"/>
      <c r="E14" s="3"/>
      <c r="F14" s="3">
        <f t="shared" si="0"/>
        <v>0</v>
      </c>
      <c r="G14" s="3" t="s">
        <v>94</v>
      </c>
      <c r="H14" s="3"/>
      <c r="I14" s="3"/>
      <c r="J14" s="3">
        <f t="shared" si="1"/>
        <v>0</v>
      </c>
      <c r="K14" s="3"/>
      <c r="L14" s="3"/>
      <c r="M14" s="3">
        <f t="shared" si="2"/>
        <v>0</v>
      </c>
    </row>
    <row r="15" spans="2:13" x14ac:dyDescent="0.35">
      <c r="C15" s="3"/>
      <c r="D15" s="3"/>
      <c r="E15" s="3"/>
      <c r="F15" s="3">
        <f t="shared" si="0"/>
        <v>0</v>
      </c>
      <c r="G15" s="3" t="s">
        <v>95</v>
      </c>
      <c r="H15" s="3"/>
      <c r="I15" s="3"/>
      <c r="J15" s="3">
        <f t="shared" si="1"/>
        <v>0</v>
      </c>
      <c r="K15" s="3"/>
      <c r="L15" s="3"/>
      <c r="M15" s="3">
        <f t="shared" si="2"/>
        <v>0</v>
      </c>
    </row>
    <row r="16" spans="2:13" x14ac:dyDescent="0.35">
      <c r="C16" s="3"/>
      <c r="D16" s="3"/>
      <c r="E16" s="3"/>
      <c r="F16" s="3">
        <f t="shared" si="0"/>
        <v>0</v>
      </c>
      <c r="G16" s="3"/>
      <c r="H16" s="3"/>
      <c r="I16" s="3"/>
      <c r="J16" s="3">
        <f t="shared" si="1"/>
        <v>0</v>
      </c>
      <c r="K16" s="3"/>
      <c r="L16" s="3"/>
      <c r="M16" s="3">
        <f t="shared" si="2"/>
        <v>0</v>
      </c>
    </row>
    <row r="17" spans="3:13" x14ac:dyDescent="0.35">
      <c r="C17" s="3"/>
      <c r="D17" s="3"/>
      <c r="E17" s="3"/>
      <c r="F17" s="3">
        <f t="shared" si="0"/>
        <v>0</v>
      </c>
      <c r="G17" s="3"/>
      <c r="H17" s="3"/>
      <c r="I17" s="3"/>
      <c r="J17" s="3">
        <f t="shared" si="1"/>
        <v>0</v>
      </c>
      <c r="K17" s="3"/>
      <c r="L17" s="3"/>
      <c r="M17" s="3">
        <f t="shared" si="2"/>
        <v>0</v>
      </c>
    </row>
    <row r="18" spans="3:13" x14ac:dyDescent="0.35">
      <c r="C18" s="3" t="s">
        <v>82</v>
      </c>
      <c r="D18" s="3"/>
      <c r="E18" s="3"/>
      <c r="F18" s="3">
        <f t="shared" si="0"/>
        <v>0</v>
      </c>
      <c r="G18" s="3" t="s">
        <v>94</v>
      </c>
      <c r="H18" s="3"/>
      <c r="I18" s="3"/>
      <c r="J18" s="3">
        <f t="shared" si="1"/>
        <v>0</v>
      </c>
      <c r="K18" s="3"/>
      <c r="L18" s="3"/>
      <c r="M18" s="3">
        <f t="shared" si="2"/>
        <v>0</v>
      </c>
    </row>
    <row r="19" spans="3:13" x14ac:dyDescent="0.35">
      <c r="C19" s="3"/>
      <c r="D19" s="3"/>
      <c r="E19" s="3"/>
      <c r="F19" s="3">
        <f t="shared" si="0"/>
        <v>0</v>
      </c>
      <c r="G19" s="3" t="s">
        <v>95</v>
      </c>
      <c r="H19" s="3"/>
      <c r="I19" s="3"/>
      <c r="J19" s="3">
        <f t="shared" si="1"/>
        <v>0</v>
      </c>
      <c r="K19" s="3"/>
      <c r="L19" s="3"/>
      <c r="M19" s="3">
        <f t="shared" si="2"/>
        <v>0</v>
      </c>
    </row>
    <row r="20" spans="3:13" x14ac:dyDescent="0.35">
      <c r="C20" s="3"/>
      <c r="D20" s="3"/>
      <c r="E20" s="3"/>
      <c r="F20" s="3">
        <f t="shared" si="0"/>
        <v>0</v>
      </c>
      <c r="G20" s="3"/>
      <c r="H20" s="3"/>
      <c r="I20" s="3"/>
      <c r="J20" s="3">
        <f t="shared" si="1"/>
        <v>0</v>
      </c>
      <c r="K20" s="3"/>
      <c r="L20" s="3"/>
      <c r="M20" s="3">
        <f t="shared" si="2"/>
        <v>0</v>
      </c>
    </row>
    <row r="21" spans="3:13" x14ac:dyDescent="0.35">
      <c r="C21" s="3" t="s">
        <v>82</v>
      </c>
      <c r="D21" s="3"/>
      <c r="E21" s="3"/>
      <c r="F21" s="3">
        <f t="shared" si="0"/>
        <v>0</v>
      </c>
      <c r="G21" s="3" t="s">
        <v>94</v>
      </c>
      <c r="H21" s="3"/>
      <c r="I21" s="3"/>
      <c r="J21" s="3">
        <f t="shared" si="1"/>
        <v>0</v>
      </c>
      <c r="K21" s="3"/>
      <c r="L21" s="3"/>
      <c r="M21" s="3">
        <f t="shared" si="2"/>
        <v>0</v>
      </c>
    </row>
    <row r="22" spans="3:13" x14ac:dyDescent="0.35">
      <c r="C22" s="3"/>
      <c r="D22" s="3"/>
      <c r="E22" s="3"/>
      <c r="F22" s="3">
        <f t="shared" si="0"/>
        <v>0</v>
      </c>
      <c r="G22" s="3" t="s">
        <v>95</v>
      </c>
      <c r="H22" s="3"/>
      <c r="I22" s="3"/>
      <c r="J22" s="3">
        <f t="shared" si="1"/>
        <v>0</v>
      </c>
      <c r="K22" s="3"/>
      <c r="L22" s="3"/>
      <c r="M22" s="3">
        <f t="shared" si="2"/>
        <v>0</v>
      </c>
    </row>
    <row r="23" spans="3:13" x14ac:dyDescent="0.35">
      <c r="C23" s="3"/>
      <c r="D23" s="3"/>
      <c r="E23" s="3"/>
      <c r="F23" s="3">
        <f t="shared" si="0"/>
        <v>0</v>
      </c>
      <c r="G23" s="3"/>
      <c r="H23" s="3"/>
      <c r="I23" s="3"/>
      <c r="J23" s="3">
        <f t="shared" si="1"/>
        <v>0</v>
      </c>
      <c r="K23" s="3"/>
      <c r="L23" s="3"/>
      <c r="M23" s="3">
        <f t="shared" si="2"/>
        <v>0</v>
      </c>
    </row>
    <row r="24" spans="3:13" x14ac:dyDescent="0.35">
      <c r="C24" s="3" t="s">
        <v>88</v>
      </c>
      <c r="D24" s="3"/>
      <c r="E24" s="3"/>
      <c r="F24" s="3">
        <f t="shared" si="0"/>
        <v>0</v>
      </c>
      <c r="G24" s="3" t="s">
        <v>96</v>
      </c>
      <c r="H24" s="3"/>
      <c r="I24" s="3"/>
      <c r="J24" s="3">
        <f t="shared" si="1"/>
        <v>0</v>
      </c>
      <c r="K24" s="3"/>
      <c r="L24" s="3"/>
      <c r="M24" s="3">
        <f t="shared" si="2"/>
        <v>0</v>
      </c>
    </row>
    <row r="25" spans="3:13" x14ac:dyDescent="0.35">
      <c r="C25" s="3" t="s">
        <v>89</v>
      </c>
      <c r="D25" s="3"/>
      <c r="E25" s="3"/>
      <c r="F25" s="3">
        <f t="shared" si="0"/>
        <v>0</v>
      </c>
      <c r="G25" s="3" t="s">
        <v>96</v>
      </c>
      <c r="H25" s="3"/>
      <c r="I25" s="3"/>
      <c r="J25" s="3">
        <f t="shared" si="1"/>
        <v>0</v>
      </c>
      <c r="K25" s="3"/>
      <c r="L25" s="3"/>
      <c r="M25" s="3">
        <f t="shared" si="2"/>
        <v>0</v>
      </c>
    </row>
    <row r="26" spans="3:13" x14ac:dyDescent="0.35">
      <c r="C26" s="3" t="s">
        <v>90</v>
      </c>
      <c r="D26" s="3"/>
      <c r="E26" s="3"/>
      <c r="F26" s="3">
        <f t="shared" si="0"/>
        <v>0</v>
      </c>
      <c r="G26" s="3" t="s">
        <v>96</v>
      </c>
      <c r="H26" s="3"/>
      <c r="I26" s="3"/>
      <c r="J26" s="3">
        <f t="shared" si="1"/>
        <v>0</v>
      </c>
      <c r="K26" s="3"/>
      <c r="L26" s="3"/>
      <c r="M26" s="3">
        <f t="shared" si="2"/>
        <v>0</v>
      </c>
    </row>
    <row r="27" spans="3:13" x14ac:dyDescent="0.35">
      <c r="C27" s="3"/>
      <c r="D27" s="3"/>
      <c r="E27" s="3"/>
      <c r="F27" s="3">
        <f t="shared" si="0"/>
        <v>0</v>
      </c>
      <c r="G27" s="3"/>
      <c r="H27" s="3"/>
      <c r="I27" s="3"/>
      <c r="J27" s="3">
        <f t="shared" si="1"/>
        <v>0</v>
      </c>
      <c r="K27" s="3"/>
      <c r="L27" s="3"/>
      <c r="M27" s="3">
        <f t="shared" si="2"/>
        <v>0</v>
      </c>
    </row>
    <row r="28" spans="3:13" x14ac:dyDescent="0.35">
      <c r="C28" s="3" t="s">
        <v>84</v>
      </c>
      <c r="D28" s="3"/>
      <c r="E28" s="3"/>
      <c r="F28" s="3">
        <f t="shared" si="0"/>
        <v>0</v>
      </c>
      <c r="G28" s="3"/>
      <c r="H28" s="3"/>
      <c r="I28" s="3"/>
      <c r="J28" s="3">
        <f t="shared" si="1"/>
        <v>0</v>
      </c>
      <c r="K28" s="3"/>
      <c r="L28" s="3"/>
      <c r="M28" s="3">
        <f t="shared" si="2"/>
        <v>0</v>
      </c>
    </row>
    <row r="29" spans="3:13" x14ac:dyDescent="0.35">
      <c r="C29" s="3" t="s">
        <v>85</v>
      </c>
      <c r="D29" s="3"/>
      <c r="E29" s="3"/>
      <c r="F29" s="3">
        <f t="shared" si="0"/>
        <v>0</v>
      </c>
      <c r="G29" s="3"/>
      <c r="H29" s="3"/>
      <c r="I29" s="3"/>
      <c r="J29" s="3">
        <f t="shared" si="1"/>
        <v>0</v>
      </c>
      <c r="K29" s="3"/>
      <c r="L29" s="3"/>
      <c r="M29" s="3">
        <f t="shared" si="2"/>
        <v>0</v>
      </c>
    </row>
    <row r="30" spans="3:13" x14ac:dyDescent="0.35">
      <c r="C30" s="3" t="s">
        <v>86</v>
      </c>
      <c r="D30" s="3"/>
      <c r="E30" s="3"/>
      <c r="F30" s="3">
        <f t="shared" si="0"/>
        <v>0</v>
      </c>
      <c r="G30" s="3"/>
      <c r="H30" s="3"/>
      <c r="I30" s="3"/>
      <c r="J30" s="3">
        <f t="shared" si="1"/>
        <v>0</v>
      </c>
      <c r="K30" s="3"/>
      <c r="L30" s="3"/>
      <c r="M30" s="3">
        <f t="shared" si="2"/>
        <v>0</v>
      </c>
    </row>
    <row r="31" spans="3:13" x14ac:dyDescent="0.35">
      <c r="C31" s="3" t="s">
        <v>87</v>
      </c>
      <c r="D31" s="3"/>
      <c r="E31" s="3"/>
      <c r="F31" s="3">
        <f t="shared" si="0"/>
        <v>0</v>
      </c>
      <c r="G31" s="3"/>
      <c r="H31" s="3"/>
      <c r="I31" s="3"/>
      <c r="J31" s="3">
        <f t="shared" si="1"/>
        <v>0</v>
      </c>
      <c r="K31" s="3"/>
      <c r="L31" s="3"/>
      <c r="M31" s="3">
        <f t="shared" si="2"/>
        <v>0</v>
      </c>
    </row>
    <row r="32" spans="3:13" x14ac:dyDescent="0.35">
      <c r="C32" s="3"/>
      <c r="D32" s="3"/>
      <c r="E32" s="3"/>
      <c r="F32" s="3">
        <f t="shared" si="0"/>
        <v>0</v>
      </c>
      <c r="G32" s="3"/>
      <c r="H32" s="3"/>
      <c r="I32" s="3"/>
      <c r="J32" s="3">
        <f t="shared" si="1"/>
        <v>0</v>
      </c>
      <c r="K32" s="3"/>
      <c r="L32" s="3"/>
      <c r="M32" s="3">
        <f t="shared" si="2"/>
        <v>0</v>
      </c>
    </row>
    <row r="33" spans="3:13" x14ac:dyDescent="0.35">
      <c r="C33" s="3"/>
      <c r="D33" s="3"/>
      <c r="E33" s="3"/>
      <c r="F33" s="3">
        <f t="shared" si="0"/>
        <v>0</v>
      </c>
      <c r="G33" s="3"/>
      <c r="H33" s="3"/>
      <c r="I33" s="3"/>
      <c r="J33" s="3">
        <f t="shared" si="1"/>
        <v>0</v>
      </c>
      <c r="K33" s="3"/>
      <c r="L33" s="3"/>
      <c r="M33" s="3">
        <f t="shared" si="2"/>
        <v>0</v>
      </c>
    </row>
    <row r="34" spans="3:13" x14ac:dyDescent="0.35">
      <c r="C34" s="3"/>
      <c r="D34" s="3"/>
      <c r="E34" s="3"/>
      <c r="F34" s="3">
        <f t="shared" si="0"/>
        <v>0</v>
      </c>
      <c r="G34" s="3"/>
      <c r="H34" s="3"/>
      <c r="I34" s="3"/>
      <c r="J34" s="3">
        <f t="shared" si="1"/>
        <v>0</v>
      </c>
      <c r="K34" s="3"/>
      <c r="L34" s="3"/>
      <c r="M34" s="3">
        <f t="shared" si="2"/>
        <v>0</v>
      </c>
    </row>
    <row r="35" spans="3:13" x14ac:dyDescent="0.35">
      <c r="C35" s="3" t="s">
        <v>91</v>
      </c>
      <c r="D35" s="3"/>
      <c r="E35" s="3">
        <f>F35*10.764</f>
        <v>0</v>
      </c>
      <c r="F35" s="3">
        <f>SUM(F7:F34)</f>
        <v>0</v>
      </c>
      <c r="G35" s="3"/>
      <c r="H35" s="3"/>
      <c r="I35" s="3">
        <f>J35*10.764</f>
        <v>0</v>
      </c>
      <c r="J35" s="3">
        <f>SUM(J7:J34)</f>
        <v>0</v>
      </c>
      <c r="K35" s="3"/>
      <c r="L35" s="3">
        <f>M35*10.764</f>
        <v>0</v>
      </c>
      <c r="M35" s="3">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6" t="s">
        <v>92</v>
      </c>
      <c r="E3" s="188"/>
      <c r="F3" s="188"/>
    </row>
    <row r="4" spans="3:14" x14ac:dyDescent="0.35">
      <c r="F4" s="5"/>
      <c r="G4" s="5"/>
      <c r="H4" s="5"/>
      <c r="I4" s="5"/>
      <c r="J4" s="5"/>
      <c r="K4" s="5"/>
    </row>
    <row r="5" spans="3:14" x14ac:dyDescent="0.35">
      <c r="C5" s="6" t="s">
        <v>93</v>
      </c>
      <c r="D5" s="4" t="s">
        <v>73</v>
      </c>
      <c r="E5" s="189" t="s">
        <v>74</v>
      </c>
      <c r="F5" s="189"/>
      <c r="G5" s="189"/>
      <c r="H5" s="7"/>
      <c r="I5" s="189" t="s">
        <v>75</v>
      </c>
      <c r="J5" s="189"/>
      <c r="K5" s="189"/>
      <c r="L5" s="189" t="s">
        <v>76</v>
      </c>
      <c r="M5" s="189"/>
      <c r="N5" s="189"/>
    </row>
    <row r="6" spans="3:14" x14ac:dyDescent="0.35">
      <c r="C6" s="6">
        <v>1</v>
      </c>
      <c r="D6" s="4"/>
      <c r="E6" s="4" t="s">
        <v>77</v>
      </c>
      <c r="F6" s="4" t="s">
        <v>78</v>
      </c>
      <c r="G6" s="4" t="s">
        <v>79</v>
      </c>
      <c r="H6" s="4"/>
      <c r="I6" s="4" t="s">
        <v>77</v>
      </c>
      <c r="J6" s="4" t="s">
        <v>78</v>
      </c>
      <c r="K6" s="4" t="s">
        <v>79</v>
      </c>
      <c r="L6" s="4" t="s">
        <v>77</v>
      </c>
      <c r="M6" s="4" t="s">
        <v>78</v>
      </c>
      <c r="N6" s="4" t="s">
        <v>79</v>
      </c>
    </row>
    <row r="7" spans="3:14" x14ac:dyDescent="0.35">
      <c r="D7" s="3" t="s">
        <v>80</v>
      </c>
      <c r="E7" s="3"/>
      <c r="F7" s="3"/>
      <c r="G7" s="3">
        <f>E7*F7</f>
        <v>0</v>
      </c>
      <c r="H7" s="3" t="s">
        <v>94</v>
      </c>
      <c r="I7" s="3"/>
      <c r="J7" s="3"/>
      <c r="K7" s="3">
        <f>I7*J7</f>
        <v>0</v>
      </c>
      <c r="L7" s="3"/>
      <c r="M7" s="3"/>
      <c r="N7" s="3">
        <f>L7*M7</f>
        <v>0</v>
      </c>
    </row>
    <row r="8" spans="3:14" x14ac:dyDescent="0.35">
      <c r="D8" s="3"/>
      <c r="E8" s="3"/>
      <c r="F8" s="3"/>
      <c r="G8" s="3">
        <f t="shared" ref="G8:G34" si="0">E8*F8</f>
        <v>0</v>
      </c>
      <c r="H8" s="3" t="s">
        <v>95</v>
      </c>
      <c r="I8" s="3"/>
      <c r="J8" s="3"/>
      <c r="K8" s="3">
        <f t="shared" ref="K8:K34" si="1">I8*J8</f>
        <v>0</v>
      </c>
      <c r="L8" s="3"/>
      <c r="M8" s="3"/>
      <c r="N8" s="3">
        <f t="shared" ref="N8:N34" si="2">L8*M8</f>
        <v>0</v>
      </c>
    </row>
    <row r="9" spans="3:14" x14ac:dyDescent="0.35">
      <c r="D9" s="3"/>
      <c r="E9" s="3"/>
      <c r="F9" s="3"/>
      <c r="G9" s="3">
        <f t="shared" si="0"/>
        <v>0</v>
      </c>
      <c r="H9" s="3"/>
      <c r="I9" s="3"/>
      <c r="J9" s="3"/>
      <c r="K9" s="3">
        <f t="shared" si="1"/>
        <v>0</v>
      </c>
      <c r="L9" s="3"/>
      <c r="M9" s="3"/>
      <c r="N9" s="3">
        <f t="shared" si="2"/>
        <v>0</v>
      </c>
    </row>
    <row r="10" spans="3:14" x14ac:dyDescent="0.35">
      <c r="D10" s="3" t="s">
        <v>83</v>
      </c>
      <c r="E10" s="3"/>
      <c r="F10" s="3"/>
      <c r="G10" s="3">
        <f t="shared" si="0"/>
        <v>0</v>
      </c>
      <c r="H10" s="3" t="s">
        <v>94</v>
      </c>
      <c r="I10" s="3"/>
      <c r="J10" s="3"/>
      <c r="K10" s="3">
        <f t="shared" si="1"/>
        <v>0</v>
      </c>
      <c r="L10" s="3"/>
      <c r="M10" s="3"/>
      <c r="N10" s="3">
        <f t="shared" si="2"/>
        <v>0</v>
      </c>
    </row>
    <row r="11" spans="3:14" x14ac:dyDescent="0.35">
      <c r="D11" s="3"/>
      <c r="E11" s="3"/>
      <c r="F11" s="3"/>
      <c r="G11" s="3">
        <f t="shared" si="0"/>
        <v>0</v>
      </c>
      <c r="H11" s="3" t="s">
        <v>95</v>
      </c>
      <c r="I11" s="3"/>
      <c r="J11" s="3"/>
      <c r="K11" s="3">
        <f t="shared" si="1"/>
        <v>0</v>
      </c>
      <c r="L11" s="3"/>
      <c r="M11" s="3"/>
      <c r="N11" s="3">
        <f t="shared" si="2"/>
        <v>0</v>
      </c>
    </row>
    <row r="12" spans="3:14" x14ac:dyDescent="0.35">
      <c r="D12" s="3"/>
      <c r="E12" s="3"/>
      <c r="F12" s="3"/>
      <c r="G12" s="3">
        <f t="shared" si="0"/>
        <v>0</v>
      </c>
      <c r="H12" s="3"/>
      <c r="I12" s="3"/>
      <c r="J12" s="3"/>
      <c r="K12" s="3">
        <f t="shared" si="1"/>
        <v>0</v>
      </c>
      <c r="L12" s="3"/>
      <c r="M12" s="3"/>
      <c r="N12" s="3">
        <f t="shared" si="2"/>
        <v>0</v>
      </c>
    </row>
    <row r="13" spans="3:14" x14ac:dyDescent="0.35">
      <c r="D13" s="3"/>
      <c r="E13" s="3"/>
      <c r="F13" s="3"/>
      <c r="G13" s="3">
        <f t="shared" si="0"/>
        <v>0</v>
      </c>
      <c r="H13" s="3"/>
      <c r="I13" s="3"/>
      <c r="J13" s="3"/>
      <c r="K13" s="3">
        <f t="shared" si="1"/>
        <v>0</v>
      </c>
      <c r="L13" s="3"/>
      <c r="M13" s="3"/>
      <c r="N13" s="3">
        <f t="shared" si="2"/>
        <v>0</v>
      </c>
    </row>
    <row r="14" spans="3:14" x14ac:dyDescent="0.35">
      <c r="D14" s="3" t="s">
        <v>81</v>
      </c>
      <c r="E14" s="3"/>
      <c r="F14" s="3"/>
      <c r="G14" s="3">
        <f t="shared" si="0"/>
        <v>0</v>
      </c>
      <c r="H14" s="3" t="s">
        <v>94</v>
      </c>
      <c r="I14" s="3"/>
      <c r="J14" s="3"/>
      <c r="K14" s="3">
        <f t="shared" si="1"/>
        <v>0</v>
      </c>
      <c r="L14" s="3"/>
      <c r="M14" s="3"/>
      <c r="N14" s="3">
        <f t="shared" si="2"/>
        <v>0</v>
      </c>
    </row>
    <row r="15" spans="3:14" x14ac:dyDescent="0.35">
      <c r="D15" s="3"/>
      <c r="E15" s="3"/>
      <c r="F15" s="3"/>
      <c r="G15" s="3">
        <f t="shared" si="0"/>
        <v>0</v>
      </c>
      <c r="H15" s="3" t="s">
        <v>95</v>
      </c>
      <c r="I15" s="3"/>
      <c r="J15" s="3"/>
      <c r="K15" s="3">
        <f t="shared" si="1"/>
        <v>0</v>
      </c>
      <c r="L15" s="3"/>
      <c r="M15" s="3"/>
      <c r="N15" s="3">
        <f t="shared" si="2"/>
        <v>0</v>
      </c>
    </row>
    <row r="16" spans="3:14" x14ac:dyDescent="0.35">
      <c r="D16" s="3"/>
      <c r="E16" s="3"/>
      <c r="F16" s="3"/>
      <c r="G16" s="3">
        <f t="shared" si="0"/>
        <v>0</v>
      </c>
      <c r="H16" s="3"/>
      <c r="I16" s="3"/>
      <c r="J16" s="3"/>
      <c r="K16" s="3">
        <f t="shared" si="1"/>
        <v>0</v>
      </c>
      <c r="L16" s="3"/>
      <c r="M16" s="3"/>
      <c r="N16" s="3">
        <f t="shared" si="2"/>
        <v>0</v>
      </c>
    </row>
    <row r="17" spans="4:14" x14ac:dyDescent="0.35">
      <c r="D17" s="3"/>
      <c r="E17" s="3"/>
      <c r="F17" s="3"/>
      <c r="G17" s="3">
        <f t="shared" si="0"/>
        <v>0</v>
      </c>
      <c r="H17" s="3"/>
      <c r="I17" s="3"/>
      <c r="J17" s="3"/>
      <c r="K17" s="3">
        <f t="shared" si="1"/>
        <v>0</v>
      </c>
      <c r="L17" s="3"/>
      <c r="M17" s="3"/>
      <c r="N17" s="3">
        <f t="shared" si="2"/>
        <v>0</v>
      </c>
    </row>
    <row r="18" spans="4:14" x14ac:dyDescent="0.35">
      <c r="D18" s="3" t="s">
        <v>82</v>
      </c>
      <c r="E18" s="3"/>
      <c r="F18" s="3"/>
      <c r="G18" s="3">
        <f t="shared" si="0"/>
        <v>0</v>
      </c>
      <c r="H18" s="3" t="s">
        <v>94</v>
      </c>
      <c r="I18" s="3"/>
      <c r="J18" s="3"/>
      <c r="K18" s="3">
        <f t="shared" si="1"/>
        <v>0</v>
      </c>
      <c r="L18" s="3"/>
      <c r="M18" s="3"/>
      <c r="N18" s="3">
        <f t="shared" si="2"/>
        <v>0</v>
      </c>
    </row>
    <row r="19" spans="4:14" x14ac:dyDescent="0.35">
      <c r="D19" s="3"/>
      <c r="E19" s="3"/>
      <c r="F19" s="3"/>
      <c r="G19" s="3">
        <f t="shared" si="0"/>
        <v>0</v>
      </c>
      <c r="H19" s="3" t="s">
        <v>95</v>
      </c>
      <c r="I19" s="3"/>
      <c r="J19" s="3"/>
      <c r="K19" s="3">
        <f t="shared" si="1"/>
        <v>0</v>
      </c>
      <c r="L19" s="3"/>
      <c r="M19" s="3"/>
      <c r="N19" s="3">
        <f t="shared" si="2"/>
        <v>0</v>
      </c>
    </row>
    <row r="20" spans="4:14" x14ac:dyDescent="0.35">
      <c r="D20" s="3"/>
      <c r="E20" s="3"/>
      <c r="F20" s="3"/>
      <c r="G20" s="3">
        <f t="shared" si="0"/>
        <v>0</v>
      </c>
      <c r="H20" s="3"/>
      <c r="I20" s="3"/>
      <c r="J20" s="3"/>
      <c r="K20" s="3">
        <f t="shared" si="1"/>
        <v>0</v>
      </c>
      <c r="L20" s="3"/>
      <c r="M20" s="3"/>
      <c r="N20" s="3">
        <f t="shared" si="2"/>
        <v>0</v>
      </c>
    </row>
    <row r="21" spans="4:14" x14ac:dyDescent="0.35">
      <c r="D21" s="3" t="s">
        <v>82</v>
      </c>
      <c r="E21" s="3"/>
      <c r="F21" s="3"/>
      <c r="G21" s="3">
        <f t="shared" si="0"/>
        <v>0</v>
      </c>
      <c r="H21" s="3" t="s">
        <v>94</v>
      </c>
      <c r="I21" s="3"/>
      <c r="J21" s="3"/>
      <c r="K21" s="3">
        <f t="shared" si="1"/>
        <v>0</v>
      </c>
      <c r="L21" s="3"/>
      <c r="M21" s="3"/>
      <c r="N21" s="3">
        <f t="shared" si="2"/>
        <v>0</v>
      </c>
    </row>
    <row r="22" spans="4:14" x14ac:dyDescent="0.35">
      <c r="D22" s="3"/>
      <c r="E22" s="3"/>
      <c r="F22" s="3"/>
      <c r="G22" s="3">
        <f t="shared" si="0"/>
        <v>0</v>
      </c>
      <c r="H22" s="3" t="s">
        <v>95</v>
      </c>
      <c r="I22" s="3"/>
      <c r="J22" s="3"/>
      <c r="K22" s="3">
        <f t="shared" si="1"/>
        <v>0</v>
      </c>
      <c r="L22" s="3"/>
      <c r="M22" s="3"/>
      <c r="N22" s="3">
        <f t="shared" si="2"/>
        <v>0</v>
      </c>
    </row>
    <row r="23" spans="4:14" x14ac:dyDescent="0.35">
      <c r="D23" s="3"/>
      <c r="E23" s="3"/>
      <c r="F23" s="3"/>
      <c r="G23" s="3">
        <f t="shared" si="0"/>
        <v>0</v>
      </c>
      <c r="H23" s="3"/>
      <c r="I23" s="3"/>
      <c r="J23" s="3"/>
      <c r="K23" s="3">
        <f t="shared" si="1"/>
        <v>0</v>
      </c>
      <c r="L23" s="3"/>
      <c r="M23" s="3"/>
      <c r="N23" s="3">
        <f t="shared" si="2"/>
        <v>0</v>
      </c>
    </row>
    <row r="24" spans="4:14" x14ac:dyDescent="0.35">
      <c r="D24" s="3" t="s">
        <v>88</v>
      </c>
      <c r="E24" s="3"/>
      <c r="F24" s="3"/>
      <c r="G24" s="3">
        <f t="shared" si="0"/>
        <v>0</v>
      </c>
      <c r="H24" s="3" t="s">
        <v>96</v>
      </c>
      <c r="I24" s="3"/>
      <c r="J24" s="3"/>
      <c r="K24" s="3">
        <f t="shared" si="1"/>
        <v>0</v>
      </c>
      <c r="L24" s="3"/>
      <c r="M24" s="3"/>
      <c r="N24" s="3">
        <f t="shared" si="2"/>
        <v>0</v>
      </c>
    </row>
    <row r="25" spans="4:14" x14ac:dyDescent="0.35">
      <c r="D25" s="3" t="s">
        <v>89</v>
      </c>
      <c r="E25" s="3"/>
      <c r="F25" s="3"/>
      <c r="G25" s="3">
        <f t="shared" si="0"/>
        <v>0</v>
      </c>
      <c r="H25" s="3" t="s">
        <v>96</v>
      </c>
      <c r="I25" s="3"/>
      <c r="J25" s="3"/>
      <c r="K25" s="3">
        <f t="shared" si="1"/>
        <v>0</v>
      </c>
      <c r="L25" s="3"/>
      <c r="M25" s="3"/>
      <c r="N25" s="3">
        <f t="shared" si="2"/>
        <v>0</v>
      </c>
    </row>
    <row r="26" spans="4:14" x14ac:dyDescent="0.35">
      <c r="D26" s="3" t="s">
        <v>90</v>
      </c>
      <c r="E26" s="3"/>
      <c r="F26" s="3"/>
      <c r="G26" s="3">
        <f t="shared" si="0"/>
        <v>0</v>
      </c>
      <c r="H26" s="3" t="s">
        <v>96</v>
      </c>
      <c r="I26" s="3"/>
      <c r="J26" s="3"/>
      <c r="K26" s="3">
        <f t="shared" si="1"/>
        <v>0</v>
      </c>
      <c r="L26" s="3"/>
      <c r="M26" s="3"/>
      <c r="N26" s="3">
        <f t="shared" si="2"/>
        <v>0</v>
      </c>
    </row>
    <row r="27" spans="4:14" x14ac:dyDescent="0.35">
      <c r="D27" s="3"/>
      <c r="E27" s="3"/>
      <c r="F27" s="3"/>
      <c r="G27" s="3">
        <f t="shared" si="0"/>
        <v>0</v>
      </c>
      <c r="H27" s="3"/>
      <c r="I27" s="3"/>
      <c r="J27" s="3"/>
      <c r="K27" s="3">
        <f t="shared" si="1"/>
        <v>0</v>
      </c>
      <c r="L27" s="3"/>
      <c r="M27" s="3"/>
      <c r="N27" s="3">
        <f t="shared" si="2"/>
        <v>0</v>
      </c>
    </row>
    <row r="28" spans="4:14" x14ac:dyDescent="0.35">
      <c r="D28" s="3" t="s">
        <v>84</v>
      </c>
      <c r="E28" s="3"/>
      <c r="F28" s="3"/>
      <c r="G28" s="3">
        <f t="shared" si="0"/>
        <v>0</v>
      </c>
      <c r="H28" s="3"/>
      <c r="I28" s="3"/>
      <c r="J28" s="3"/>
      <c r="K28" s="3">
        <f t="shared" si="1"/>
        <v>0</v>
      </c>
      <c r="L28" s="3"/>
      <c r="M28" s="3"/>
      <c r="N28" s="3">
        <f t="shared" si="2"/>
        <v>0</v>
      </c>
    </row>
    <row r="29" spans="4:14" x14ac:dyDescent="0.35">
      <c r="D29" s="3" t="s">
        <v>85</v>
      </c>
      <c r="E29" s="3"/>
      <c r="F29" s="3"/>
      <c r="G29" s="3">
        <f t="shared" si="0"/>
        <v>0</v>
      </c>
      <c r="H29" s="3"/>
      <c r="I29" s="3"/>
      <c r="J29" s="3"/>
      <c r="K29" s="3">
        <f t="shared" si="1"/>
        <v>0</v>
      </c>
      <c r="L29" s="3"/>
      <c r="M29" s="3"/>
      <c r="N29" s="3">
        <f t="shared" si="2"/>
        <v>0</v>
      </c>
    </row>
    <row r="30" spans="4:14" x14ac:dyDescent="0.35">
      <c r="D30" s="3" t="s">
        <v>86</v>
      </c>
      <c r="E30" s="3"/>
      <c r="F30" s="3"/>
      <c r="G30" s="3">
        <f t="shared" si="0"/>
        <v>0</v>
      </c>
      <c r="H30" s="3"/>
      <c r="I30" s="3"/>
      <c r="J30" s="3"/>
      <c r="K30" s="3">
        <f t="shared" si="1"/>
        <v>0</v>
      </c>
      <c r="L30" s="3"/>
      <c r="M30" s="3"/>
      <c r="N30" s="3">
        <f t="shared" si="2"/>
        <v>0</v>
      </c>
    </row>
    <row r="31" spans="4:14" x14ac:dyDescent="0.35">
      <c r="D31" s="3" t="s">
        <v>87</v>
      </c>
      <c r="E31" s="3"/>
      <c r="F31" s="3"/>
      <c r="G31" s="3">
        <f t="shared" si="0"/>
        <v>0</v>
      </c>
      <c r="H31" s="3"/>
      <c r="I31" s="3"/>
      <c r="J31" s="3"/>
      <c r="K31" s="3">
        <f t="shared" si="1"/>
        <v>0</v>
      </c>
      <c r="L31" s="3"/>
      <c r="M31" s="3"/>
      <c r="N31" s="3">
        <f t="shared" si="2"/>
        <v>0</v>
      </c>
    </row>
    <row r="32" spans="4:14" x14ac:dyDescent="0.35">
      <c r="D32" s="3"/>
      <c r="E32" s="3"/>
      <c r="F32" s="3"/>
      <c r="G32" s="3">
        <f t="shared" si="0"/>
        <v>0</v>
      </c>
      <c r="H32" s="3"/>
      <c r="I32" s="3"/>
      <c r="J32" s="3"/>
      <c r="K32" s="3">
        <f t="shared" si="1"/>
        <v>0</v>
      </c>
      <c r="L32" s="3"/>
      <c r="M32" s="3"/>
      <c r="N32" s="3">
        <f t="shared" si="2"/>
        <v>0</v>
      </c>
    </row>
    <row r="33" spans="4:14" x14ac:dyDescent="0.35">
      <c r="D33" s="3"/>
      <c r="E33" s="3"/>
      <c r="F33" s="3"/>
      <c r="G33" s="3">
        <f t="shared" si="0"/>
        <v>0</v>
      </c>
      <c r="H33" s="3"/>
      <c r="I33" s="3"/>
      <c r="J33" s="3"/>
      <c r="K33" s="3">
        <f t="shared" si="1"/>
        <v>0</v>
      </c>
      <c r="L33" s="3"/>
      <c r="M33" s="3"/>
      <c r="N33" s="3">
        <f t="shared" si="2"/>
        <v>0</v>
      </c>
    </row>
    <row r="34" spans="4:14" x14ac:dyDescent="0.35">
      <c r="D34" s="3"/>
      <c r="E34" s="3"/>
      <c r="F34" s="3"/>
      <c r="G34" s="3">
        <f t="shared" si="0"/>
        <v>0</v>
      </c>
      <c r="H34" s="3"/>
      <c r="I34" s="3"/>
      <c r="J34" s="3"/>
      <c r="K34" s="3">
        <f t="shared" si="1"/>
        <v>0</v>
      </c>
      <c r="L34" s="3"/>
      <c r="M34" s="3"/>
      <c r="N34" s="3">
        <f t="shared" si="2"/>
        <v>0</v>
      </c>
    </row>
    <row r="35" spans="4:14" x14ac:dyDescent="0.35">
      <c r="D35" s="3" t="s">
        <v>91</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C11" sqref="C11"/>
    </sheetView>
  </sheetViews>
  <sheetFormatPr defaultColWidth="9.1796875" defaultRowHeight="14.5" x14ac:dyDescent="0.35"/>
  <cols>
    <col min="1" max="1" width="9.1796875" style="35"/>
    <col min="2" max="2" width="35.54296875" style="35" customWidth="1"/>
    <col min="3" max="3" width="37.26953125" style="35" customWidth="1"/>
    <col min="4" max="7" width="9.1796875" style="35"/>
    <col min="8" max="8" width="27.54296875" style="35" customWidth="1"/>
    <col min="9" max="16384" width="9.1796875" style="35"/>
  </cols>
  <sheetData>
    <row r="1" spans="1:9" x14ac:dyDescent="0.35">
      <c r="A1" s="34"/>
      <c r="B1" s="34"/>
      <c r="C1" s="34"/>
      <c r="D1" s="34"/>
      <c r="E1" s="34"/>
      <c r="F1" s="34"/>
      <c r="G1" s="34"/>
      <c r="H1" s="34"/>
    </row>
    <row r="2" spans="1:9" x14ac:dyDescent="0.35">
      <c r="A2" s="36"/>
      <c r="B2" s="36"/>
      <c r="C2" s="36"/>
      <c r="D2" s="36"/>
      <c r="E2" s="36"/>
      <c r="F2" s="36"/>
      <c r="G2" s="36"/>
      <c r="H2" s="36"/>
    </row>
    <row r="3" spans="1:9" x14ac:dyDescent="0.35">
      <c r="A3" s="36"/>
      <c r="B3" s="190" t="s">
        <v>177</v>
      </c>
      <c r="C3" s="190"/>
      <c r="D3" s="190"/>
      <c r="E3" s="190"/>
      <c r="F3" s="190"/>
      <c r="G3" s="190"/>
      <c r="H3" s="190"/>
    </row>
    <row r="4" spans="1:9" ht="29" x14ac:dyDescent="0.35">
      <c r="A4" s="36"/>
      <c r="B4" s="37" t="s">
        <v>178</v>
      </c>
      <c r="C4" s="37" t="s">
        <v>179</v>
      </c>
      <c r="D4" s="37" t="s">
        <v>93</v>
      </c>
      <c r="E4" s="37" t="s">
        <v>180</v>
      </c>
      <c r="F4" s="37" t="s">
        <v>181</v>
      </c>
      <c r="G4" s="37" t="s">
        <v>182</v>
      </c>
      <c r="H4" s="37" t="s">
        <v>183</v>
      </c>
    </row>
    <row r="5" spans="1:9" x14ac:dyDescent="0.35">
      <c r="A5" s="36"/>
      <c r="B5" s="47" t="s">
        <v>186</v>
      </c>
      <c r="C5" s="46" t="s">
        <v>153</v>
      </c>
      <c r="D5" s="47" t="s">
        <v>187</v>
      </c>
      <c r="E5" s="38">
        <v>237</v>
      </c>
      <c r="F5" s="39">
        <f t="shared" ref="F5:F10" si="0">E5*1.6</f>
        <v>379.20000000000005</v>
      </c>
      <c r="G5" s="39">
        <f t="shared" ref="G5:G10" si="1">H5/F5</f>
        <v>2362.8691983122362</v>
      </c>
      <c r="H5" s="40">
        <v>896000</v>
      </c>
    </row>
    <row r="6" spans="1:9" x14ac:dyDescent="0.35">
      <c r="A6" s="36"/>
      <c r="B6" s="47" t="s">
        <v>186</v>
      </c>
      <c r="C6" s="46" t="s">
        <v>153</v>
      </c>
      <c r="D6" s="47" t="s">
        <v>187</v>
      </c>
      <c r="E6" s="38">
        <v>271</v>
      </c>
      <c r="F6" s="39">
        <f t="shared" si="0"/>
        <v>433.6</v>
      </c>
      <c r="G6" s="39">
        <f t="shared" si="1"/>
        <v>2361.6236162361624</v>
      </c>
      <c r="H6" s="40">
        <v>1024000</v>
      </c>
    </row>
    <row r="7" spans="1:9" x14ac:dyDescent="0.35">
      <c r="A7" s="36"/>
      <c r="B7" s="47" t="s">
        <v>188</v>
      </c>
      <c r="C7" s="46" t="s">
        <v>153</v>
      </c>
      <c r="D7" s="47" t="s">
        <v>187</v>
      </c>
      <c r="E7" s="38">
        <v>368</v>
      </c>
      <c r="F7" s="39">
        <f t="shared" si="0"/>
        <v>588.80000000000007</v>
      </c>
      <c r="G7" s="39">
        <f t="shared" si="1"/>
        <v>2374.3206521739125</v>
      </c>
      <c r="H7" s="40">
        <v>1398000</v>
      </c>
    </row>
    <row r="8" spans="1:9" x14ac:dyDescent="0.35">
      <c r="A8" s="36"/>
      <c r="B8" s="47" t="s">
        <v>188</v>
      </c>
      <c r="C8" s="46" t="s">
        <v>153</v>
      </c>
      <c r="D8" s="47" t="s">
        <v>187</v>
      </c>
      <c r="E8" s="38">
        <v>408</v>
      </c>
      <c r="F8" s="39">
        <f t="shared" si="0"/>
        <v>652.80000000000007</v>
      </c>
      <c r="G8" s="39">
        <f t="shared" si="1"/>
        <v>2374.3872549019607</v>
      </c>
      <c r="H8" s="40">
        <v>1550000</v>
      </c>
    </row>
    <row r="9" spans="1:9" x14ac:dyDescent="0.35">
      <c r="A9" s="36"/>
      <c r="B9" s="47" t="s">
        <v>188</v>
      </c>
      <c r="C9" s="46" t="s">
        <v>153</v>
      </c>
      <c r="D9" s="47" t="s">
        <v>189</v>
      </c>
      <c r="E9" s="38">
        <v>232</v>
      </c>
      <c r="F9" s="39">
        <f t="shared" si="0"/>
        <v>371.20000000000005</v>
      </c>
      <c r="G9" s="39">
        <f t="shared" si="1"/>
        <v>2373.3836206896549</v>
      </c>
      <c r="H9" s="40">
        <v>881000</v>
      </c>
    </row>
    <row r="10" spans="1:9" x14ac:dyDescent="0.35">
      <c r="A10" s="36"/>
      <c r="B10" s="47" t="s">
        <v>188</v>
      </c>
      <c r="C10" s="46" t="s">
        <v>153</v>
      </c>
      <c r="D10" s="47" t="s">
        <v>189</v>
      </c>
      <c r="E10" s="38">
        <v>271</v>
      </c>
      <c r="F10" s="39">
        <f t="shared" si="0"/>
        <v>433.6</v>
      </c>
      <c r="G10" s="39">
        <f t="shared" si="1"/>
        <v>2373.1549815498151</v>
      </c>
      <c r="H10" s="40">
        <v>1029000</v>
      </c>
    </row>
    <row r="11" spans="1:9" x14ac:dyDescent="0.35">
      <c r="A11" s="36"/>
      <c r="B11" s="41" t="s">
        <v>184</v>
      </c>
      <c r="C11" s="38"/>
      <c r="D11" s="38"/>
      <c r="E11" s="38"/>
      <c r="F11" s="38"/>
      <c r="G11" s="42">
        <f>AVERAGE(G5:G10)</f>
        <v>2369.9565539772902</v>
      </c>
      <c r="H11" s="38"/>
    </row>
    <row r="12" spans="1:9" x14ac:dyDescent="0.35">
      <c r="A12" s="34"/>
      <c r="B12" s="41" t="s">
        <v>185</v>
      </c>
      <c r="C12" s="43"/>
      <c r="D12" s="43"/>
      <c r="E12" s="43"/>
      <c r="F12" s="44"/>
      <c r="G12" s="41">
        <v>2400</v>
      </c>
      <c r="H12" s="41"/>
      <c r="I12" s="45"/>
    </row>
    <row r="13" spans="1:9" x14ac:dyDescent="0.35">
      <c r="B13" s="34"/>
      <c r="C13" s="34"/>
      <c r="D13" s="34"/>
      <c r="E13" s="34"/>
    </row>
    <row r="14" spans="1:9" x14ac:dyDescent="0.35">
      <c r="B14" s="34"/>
      <c r="C14" s="34"/>
      <c r="D14" s="34"/>
      <c r="E14" s="34"/>
    </row>
    <row r="15" spans="1:9" x14ac:dyDescent="0.35">
      <c r="B15" s="34"/>
      <c r="C15" s="34"/>
      <c r="D15" s="34"/>
      <c r="E15" s="3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Sheet1</vt:lpstr>
      <vt:lpstr>A2</vt:lpstr>
      <vt:lpstr>A3</vt:lpstr>
      <vt:lpstr>B.</vt:lpstr>
      <vt:lpstr>C</vt:lpstr>
      <vt:lpstr>Wing A</vt:lpstr>
      <vt:lpstr>Wing B</vt:lpstr>
      <vt:lpstr>Wing C</vt:lpstr>
      <vt:lpstr>VALUATION</vt:lpstr>
      <vt:lpstr>NOTE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2025-06-09T12:29:58Z</cp:lastPrinted>
  <dcterms:created xsi:type="dcterms:W3CDTF">2013-11-23T05:32:33Z</dcterms:created>
  <dcterms:modified xsi:type="dcterms:W3CDTF">2025-09-19T09:45:28Z</dcterms:modified>
</cp:coreProperties>
</file>