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Sept 2025\19-09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 &amp; OV Report" sheetId="4" r:id="rId3"/>
  </sheets>
  <definedNames>
    <definedName name="_xlnm.Print_Area" localSheetId="0">Report!$A$1:$H$259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J105" i="1" l="1"/>
  <c r="J104" i="1"/>
  <c r="J103" i="1"/>
  <c r="H95" i="1"/>
  <c r="C100" i="1" l="1"/>
  <c r="D100" i="1" s="1"/>
  <c r="J98" i="1"/>
  <c r="D107" i="1"/>
  <c r="D105" i="1"/>
  <c r="D103" i="1"/>
  <c r="D101" i="1"/>
  <c r="J99" i="1"/>
  <c r="C98" i="1" s="1"/>
  <c r="J97" i="1"/>
  <c r="D106" i="1"/>
  <c r="D102" i="1"/>
  <c r="J100" i="1"/>
  <c r="J101" i="1" s="1"/>
  <c r="J102" i="1" s="1"/>
  <c r="D104" i="1"/>
  <c r="A163" i="1"/>
  <c r="A164" i="1" s="1"/>
  <c r="J106" i="1" l="1"/>
  <c r="J107" i="1" s="1"/>
  <c r="C99" i="1" s="1"/>
  <c r="D98" i="1"/>
  <c r="A134" i="1"/>
  <c r="Q148" i="1"/>
  <c r="Q141" i="1"/>
  <c r="R148" i="1"/>
  <c r="R141" i="1"/>
  <c r="E98" i="1" l="1"/>
  <c r="I94" i="1" s="1"/>
  <c r="C96" i="1" s="1"/>
  <c r="D99" i="1"/>
  <c r="G98" i="1"/>
  <c r="P148" i="1"/>
  <c r="D58" i="1" l="1"/>
  <c r="C80" i="1" l="1"/>
  <c r="J91" i="1"/>
  <c r="J90" i="1"/>
  <c r="J77" i="1"/>
  <c r="J76" i="1"/>
  <c r="H81" i="1"/>
  <c r="H65" i="1"/>
  <c r="D86" i="1" l="1"/>
  <c r="J84" i="1"/>
  <c r="J86" i="1"/>
  <c r="J87" i="1" s="1"/>
  <c r="J92" i="1" s="1"/>
  <c r="D93" i="1"/>
  <c r="D89" i="1"/>
  <c r="J85" i="1"/>
  <c r="C84" i="1" s="1"/>
  <c r="D84" i="1" s="1"/>
  <c r="J83" i="1"/>
  <c r="D91" i="1"/>
  <c r="D87" i="1"/>
  <c r="D90" i="1"/>
  <c r="D92" i="1"/>
  <c r="D88" i="1"/>
  <c r="C72" i="1"/>
  <c r="D72" i="1" s="1"/>
  <c r="D78" i="1"/>
  <c r="J70" i="1"/>
  <c r="D79" i="1"/>
  <c r="D75" i="1"/>
  <c r="J71" i="1"/>
  <c r="C70" i="1" s="1"/>
  <c r="D70" i="1" s="1"/>
  <c r="J69" i="1"/>
  <c r="D74" i="1"/>
  <c r="D77" i="1"/>
  <c r="D73" i="1"/>
  <c r="J72" i="1"/>
  <c r="J73" i="1" s="1"/>
  <c r="J78" i="1" s="1"/>
  <c r="D76" i="1"/>
  <c r="G46" i="1"/>
  <c r="G47" i="1" s="1"/>
  <c r="Q155" i="1"/>
  <c r="J88" i="1" l="1"/>
  <c r="J89" i="1" s="1"/>
  <c r="J74" i="1"/>
  <c r="J75" i="1" s="1"/>
  <c r="J93" i="1" l="1"/>
  <c r="C85" i="1" s="1"/>
  <c r="J79" i="1"/>
  <c r="C71" i="1" s="1"/>
  <c r="A135" i="1"/>
  <c r="A136" i="1" s="1"/>
  <c r="A137" i="1" s="1"/>
  <c r="A138" i="1" s="1"/>
  <c r="A139" i="1" s="1"/>
  <c r="R155" i="1"/>
  <c r="E84" i="1" l="1"/>
  <c r="I80" i="1" s="1"/>
  <c r="C82" i="1" s="1"/>
  <c r="D85" i="1"/>
  <c r="G84" i="1"/>
  <c r="E70" i="1"/>
  <c r="I64" i="1" s="1"/>
  <c r="C66" i="1" s="1"/>
  <c r="D71" i="1"/>
  <c r="G70" i="1"/>
  <c r="P141" i="1"/>
  <c r="P155" i="1"/>
  <c r="D62" i="1" l="1"/>
  <c r="D63" i="1" l="1"/>
  <c r="C13" i="1" l="1"/>
  <c r="E40" i="1" l="1"/>
  <c r="E41" i="1" s="1"/>
  <c r="F151" i="1" l="1"/>
  <c r="F160" i="1"/>
  <c r="F159" i="1"/>
  <c r="F158" i="1"/>
  <c r="F157" i="1"/>
  <c r="F156" i="1"/>
  <c r="G155" i="1"/>
  <c r="G156" i="1" s="1"/>
  <c r="G157" i="1" s="1"/>
  <c r="G158" i="1" s="1"/>
  <c r="G159" i="1" s="1"/>
  <c r="G160" i="1" s="1"/>
  <c r="F155" i="1"/>
  <c r="F153" i="1"/>
  <c r="F146" i="1"/>
  <c r="F145" i="1"/>
  <c r="F144" i="1"/>
  <c r="F143" i="1"/>
  <c r="F142" i="1"/>
  <c r="F141" i="1"/>
  <c r="F152" i="1"/>
  <c r="F150" i="1"/>
  <c r="F149" i="1"/>
  <c r="F148" i="1"/>
  <c r="F135" i="1"/>
  <c r="F136" i="1"/>
  <c r="F137" i="1"/>
  <c r="F138" i="1"/>
  <c r="F139" i="1"/>
  <c r="F134" i="1"/>
  <c r="F123" i="1"/>
  <c r="G123" i="1"/>
  <c r="G124" i="1" s="1"/>
  <c r="G125" i="1" s="1"/>
  <c r="G126" i="1" s="1"/>
  <c r="G127" i="1" s="1"/>
  <c r="G128" i="1" s="1"/>
  <c r="G129" i="1" s="1"/>
  <c r="A124" i="1"/>
  <c r="A125" i="1" s="1"/>
  <c r="A126" i="1" s="1"/>
  <c r="A127" i="1" s="1"/>
  <c r="A128" i="1" s="1"/>
  <c r="A129" i="1" s="1"/>
  <c r="F124" i="1"/>
  <c r="F125" i="1"/>
  <c r="F126" i="1"/>
  <c r="F127" i="1"/>
  <c r="F128" i="1"/>
  <c r="F129" i="1"/>
  <c r="Q156" i="1" l="1"/>
  <c r="Q142" i="1"/>
  <c r="G148" i="1"/>
  <c r="G149" i="1" s="1"/>
  <c r="G150" i="1" s="1"/>
  <c r="G151" i="1" s="1"/>
  <c r="G152" i="1" s="1"/>
  <c r="G153" i="1" s="1"/>
  <c r="A155" i="1" l="1"/>
  <c r="A141" i="1"/>
  <c r="R142" i="1"/>
  <c r="R143" i="1" s="1"/>
  <c r="R144" i="1" s="1"/>
  <c r="R145" i="1" s="1"/>
  <c r="R146" i="1" s="1"/>
  <c r="R156" i="1"/>
  <c r="R157" i="1" s="1"/>
  <c r="R158" i="1" s="1"/>
  <c r="R159" i="1" s="1"/>
  <c r="R160" i="1" s="1"/>
  <c r="Q157" i="1"/>
  <c r="Q143" i="1"/>
  <c r="Q149" i="1"/>
  <c r="G141" i="1"/>
  <c r="G142" i="1" s="1"/>
  <c r="G143" i="1" s="1"/>
  <c r="G144" i="1" s="1"/>
  <c r="G145" i="1" s="1"/>
  <c r="G146" i="1" s="1"/>
  <c r="G134" i="1"/>
  <c r="G135" i="1" s="1"/>
  <c r="G136" i="1" s="1"/>
  <c r="G137" i="1" s="1"/>
  <c r="G138" i="1" s="1"/>
  <c r="G139" i="1" s="1"/>
  <c r="E24" i="1"/>
  <c r="E22" i="1"/>
  <c r="P157" i="1" l="1"/>
  <c r="A157" i="1" s="1"/>
  <c r="P156" i="1"/>
  <c r="A156" i="1" s="1"/>
  <c r="P142" i="1"/>
  <c r="A142" i="1" s="1"/>
  <c r="P143" i="1"/>
  <c r="A143" i="1" s="1"/>
  <c r="A148" i="1"/>
  <c r="Q158" i="1"/>
  <c r="P158" i="1" s="1"/>
  <c r="Q144" i="1"/>
  <c r="P144" i="1" s="1"/>
  <c r="R149" i="1"/>
  <c r="R150" i="1" s="1"/>
  <c r="R151" i="1" s="1"/>
  <c r="R152" i="1" s="1"/>
  <c r="R153" i="1" s="1"/>
  <c r="Q150" i="1"/>
  <c r="P150" i="1" l="1"/>
  <c r="P149" i="1"/>
  <c r="A149" i="1" s="1"/>
  <c r="A144" i="1"/>
  <c r="Q159" i="1"/>
  <c r="P159" i="1" s="1"/>
  <c r="A158" i="1"/>
  <c r="Q145" i="1"/>
  <c r="P145" i="1" s="1"/>
  <c r="Q151" i="1"/>
  <c r="P151" i="1" s="1"/>
  <c r="A150" i="1" l="1"/>
  <c r="Q160" i="1"/>
  <c r="P160" i="1" s="1"/>
  <c r="A159" i="1"/>
  <c r="A145" i="1"/>
  <c r="Q146" i="1"/>
  <c r="P146" i="1" s="1"/>
  <c r="Q152" i="1"/>
  <c r="P152" i="1" s="1"/>
  <c r="A151" i="1" l="1"/>
  <c r="A160" i="1"/>
  <c r="Q153" i="1"/>
  <c r="P153" i="1" s="1"/>
  <c r="A146" i="1"/>
  <c r="A152" i="1" l="1"/>
  <c r="A153" i="1" l="1"/>
  <c r="D178" i="1"/>
  <c r="F111" i="1"/>
  <c r="C47" i="1"/>
  <c r="D51" i="1"/>
</calcChain>
</file>

<file path=xl/sharedStrings.xml><?xml version="1.0" encoding="utf-8"?>
<sst xmlns="http://schemas.openxmlformats.org/spreadsheetml/2006/main" count="296" uniqueCount="187">
  <si>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</si>
  <si>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</si>
  <si>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</si>
  <si>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</si>
  <si>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</si>
  <si>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</si>
  <si>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</si>
  <si>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</si>
  <si>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</si>
  <si>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</si>
  <si>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</si>
  <si>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</si>
  <si>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</si>
  <si>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</si>
  <si>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</si>
  <si>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</si>
  <si>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</si>
  <si>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</si>
  <si>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</si>
  <si>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</si>
  <si>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</si>
  <si>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</si>
  <si>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</si>
  <si>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</si>
  <si>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</si>
  <si>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</si>
  <si>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</si>
  <si>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</si>
  <si>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</si>
  <si>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</si>
  <si>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</si>
  <si>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</si>
  <si>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</si>
  <si>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</si>
  <si>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</si>
  <si>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</si>
  <si>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</si>
  <si>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</si>
  <si>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</si>
  <si>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</si>
  <si>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</si>
  <si>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</si>
  <si>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</si>
  <si>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</si>
  <si>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</si>
  <si>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</si>
  <si>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</si>
  <si>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</si>
  <si>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</si>
  <si>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</si>
  <si>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</si>
  <si>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</si>
  <si>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</si>
  <si>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</si>
  <si>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</si>
  <si>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</si>
  <si>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</si>
  <si>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</si>
  <si>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</si>
  <si>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</si>
  <si>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</si>
  <si>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</si>
  <si>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</si>
  <si>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</si>
  <si>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</si>
  <si>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</si>
  <si>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</si>
  <si>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</si>
  <si>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</si>
  <si>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</si>
  <si>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</si>
  <si>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</si>
  <si>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</si>
  <si>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</si>
  <si>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</si>
  <si>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</si>
  <si>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</si>
  <si>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</si>
  <si>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</si>
  <si>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</si>
  <si>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</si>
  <si>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</si>
  <si>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</si>
  <si>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</si>
  <si>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</si>
  <si>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</si>
  <si>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</si>
  <si>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</si>
  <si>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</si>
  <si>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</si>
  <si>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</si>
  <si>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</si>
  <si>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</si>
  <si>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</si>
  <si>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</si>
  <si>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</si>
  <si>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</si>
  <si>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</si>
  <si>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</si>
  <si>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</si>
  <si>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</si>
  <si>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</si>
  <si>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</si>
  <si>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</si>
  <si>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</si>
  <si>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</si>
  <si>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</si>
  <si>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</si>
  <si>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</si>
  <si>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</si>
  <si>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</si>
  <si>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</si>
  <si>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</si>
  <si>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</si>
  <si>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have considered rate by verifying it from market inquire.</t>
  </si>
  <si>
    <t>Car parking is subjected to authentic documentation.</t>
  </si>
  <si>
    <t>Excavation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</si>
  <si>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</si>
  <si>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</si>
  <si>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</si>
  <si>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</si>
  <si>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</si>
  <si>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</si>
  <si>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</si>
  <si>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</si>
  <si>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</si>
  <si>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</si>
  <si>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</si>
  <si>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</si>
  <si>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</si>
  <si>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</si>
  <si>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</si>
  <si>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</si>
  <si>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</si>
  <si>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</si>
  <si>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2nd, 3rd, 4th, 6th, 8th, 7th, 9th Floor</t>
  </si>
  <si>
    <t>Basement 1</t>
  </si>
  <si>
    <t>Plinth in process</t>
  </si>
  <si>
    <t>Recommended rate of the flat Per Sq. Ft. (on Saleable area)</t>
  </si>
  <si>
    <t xml:space="preserve">Violations Observed if any : </t>
  </si>
  <si>
    <t xml:space="preserve">Material laying at Site : </t>
  </si>
  <si>
    <t>Saleable area Loading :</t>
  </si>
  <si>
    <t>Refer Data</t>
  </si>
  <si>
    <t>1) We have personally visited the property.</t>
  </si>
  <si>
    <r>
      <t>Vitrified tiles flooring, Kitchen Platform, Decorative Enternace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</si>
  <si>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Axis Sanpada</t>
  </si>
  <si>
    <t>M/s.Nanda Kapildev Sharma</t>
  </si>
  <si>
    <t>M/s.Dhura Developers</t>
  </si>
  <si>
    <t>Silver Estate</t>
  </si>
  <si>
    <t xml:space="preserve">P51700014444
</t>
  </si>
  <si>
    <t>Wing A, B &amp; C</t>
  </si>
  <si>
    <t>105, H.No.4/1</t>
  </si>
  <si>
    <t>Dhvale</t>
  </si>
  <si>
    <t>Village</t>
  </si>
  <si>
    <t>Ambernath</t>
  </si>
  <si>
    <t>Thane</t>
  </si>
  <si>
    <t>NA/CC/MOUJE DHAVALE/ TAL. AMBERNATH/ SSTHANE/1245</t>
  </si>
  <si>
    <t>09/06/2014.</t>
  </si>
  <si>
    <t>Valid Up to:  Wing A to C = Gr + 1st to 4th Floor</t>
  </si>
  <si>
    <t>Wing A to C = Gr + 1st to 4th Floor</t>
  </si>
  <si>
    <t>Wing A = Gr + 1st to 4th Floor</t>
  </si>
  <si>
    <t>Wing B = Gr + 1st to 4th Floor</t>
  </si>
  <si>
    <t>Wing C = Gr + 1st to 4th Floor</t>
  </si>
  <si>
    <t>RCC</t>
  </si>
  <si>
    <t xml:space="preserve">RCC </t>
  </si>
  <si>
    <t>On Site, we meet Mr.Sanjay Yadav - 9673809113.</t>
  </si>
  <si>
    <t>Open Plot</t>
  </si>
  <si>
    <t>Vangani</t>
  </si>
  <si>
    <t xml:space="preserve">Residential </t>
  </si>
  <si>
    <t>S No</t>
  </si>
  <si>
    <t>Internal Road</t>
  </si>
  <si>
    <t>Atharv Residency</t>
  </si>
  <si>
    <t>2.4Km from Vangani Railway Station</t>
  </si>
  <si>
    <t>1,00,000/-</t>
  </si>
  <si>
    <t>As per RERA - 30/06/2022</t>
  </si>
  <si>
    <t>3 Building</t>
  </si>
  <si>
    <t>Office No. 1031, Wing J, Akshar Business Park, Plot No. 03 Sector 25, Near APMC Market, Vashi, 
Navi Mumbai, Maharashtra 400703 TEL: 022-46090378/79/80                                                                       
E mail : vsjcapf@gmail.com. Web site : www.vsjadon.com</t>
  </si>
  <si>
    <t>Location Link</t>
  </si>
  <si>
    <t>https://goo.gl/maps/RLsppq39tv9Bsmg47?coh=178572&amp;entry=tt</t>
  </si>
  <si>
    <t>Wing A &amp; C = Gr + 1st to 4th Floor</t>
  </si>
  <si>
    <t>Naynesh Sunil Lovanshi</t>
  </si>
  <si>
    <t>Latitude,Longitude</t>
  </si>
  <si>
    <t>19.0923091,73.2821114</t>
  </si>
  <si>
    <t xml:space="preserve">As per RERA, completion period of project Silver Estate is expired on Date 30/06/2022 but still project work is pending.
</t>
  </si>
  <si>
    <t>As building have received CC on 09/06/2014, still construction work of Wing B is pending.</t>
  </si>
  <si>
    <t>Pooja</t>
  </si>
  <si>
    <t>Wing A &amp; C = All work completed. Please provide OC.
                         Lift work is pending.
Wing B = Construction work was stopped. Work is same as last visit (19/05/2022).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</si>
</sst>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0.0"/>
    <numFmt numFmtId="166" formatCode="dd\/mm\/yyyy"/>
  </numFmts>
  <fonts count="2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Calibri"/>
      <family val="2"/>
    </font>
    <font>
      <sz val="10"/>
      <color indexed="8"/>
      <name val="Times New Roman"/>
      <family val="1"/>
    </font>
    <font>
      <b/>
      <sz val="12"/>
      <color rgb="FFFF0000"/>
      <name val="Times New Roman"/>
      <family val="1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15" fillId="0" borderId="0"/>
    <xf numFmtId="9" fontId="16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66">
    <xf numFmtId="0" fontId="0" fillId="0" borderId="0" xfId="0"/>
    <xf numFmtId="0" fontId="5" fillId="0" borderId="0" xfId="4"/>
    <xf numFmtId="9" fontId="8" fillId="0" borderId="19" xfId="8" applyFont="1" applyFill="1" applyBorder="1" applyAlignment="1" applyProtection="1">
      <alignment horizontal="center" vertical="top" wrapText="1"/>
      <protection locked="0"/>
    </xf>
    <xf numFmtId="0" fontId="11" fillId="0" borderId="4" xfId="1" applyFont="1" applyBorder="1" applyAlignment="1" applyProtection="1">
      <alignment horizontal="center" vertical="top"/>
      <protection locked="0"/>
    </xf>
    <xf numFmtId="0" fontId="11" fillId="0" borderId="5" xfId="1" applyFont="1" applyBorder="1" applyAlignment="1" applyProtection="1">
      <alignment horizontal="center" vertical="top"/>
      <protection locked="0"/>
    </xf>
    <xf numFmtId="0" fontId="18" fillId="0" borderId="11" xfId="1" applyFont="1" applyBorder="1" applyProtection="1">
      <protection hidden="1"/>
    </xf>
    <xf numFmtId="0" fontId="18" fillId="0" borderId="0" xfId="1" applyFont="1" applyProtection="1">
      <protection hidden="1"/>
    </xf>
    <xf numFmtId="0" fontId="21" fillId="0" borderId="0" xfId="0" applyFont="1" applyProtection="1">
      <protection hidden="1"/>
    </xf>
    <xf numFmtId="0" fontId="21" fillId="0" borderId="14" xfId="0" applyFont="1" applyBorder="1" applyProtection="1">
      <protection hidden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left" vertical="top"/>
      <protection locked="0"/>
    </xf>
    <xf numFmtId="0" fontId="11" fillId="0" borderId="19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24" fillId="0" borderId="1" xfId="0" applyNumberFormat="1" applyFont="1" applyBorder="1" applyAlignment="1" applyProtection="1">
      <alignment horizontal="center" vertical="center" wrapText="1"/>
      <protection locked="0"/>
    </xf>
    <xf numFmtId="0" fontId="18" fillId="0" borderId="0" xfId="1" applyFont="1"/>
    <xf numFmtId="0" fontId="7" fillId="0" borderId="0" xfId="1" applyFont="1"/>
    <xf numFmtId="0" fontId="19" fillId="0" borderId="0" xfId="1" applyFont="1"/>
    <xf numFmtId="0" fontId="14" fillId="0" borderId="0" xfId="1" applyFont="1"/>
    <xf numFmtId="0" fontId="11" fillId="0" borderId="1" xfId="1" applyFont="1" applyBorder="1" applyAlignment="1" applyProtection="1">
      <alignment vertical="top"/>
      <protection locked="0"/>
    </xf>
    <xf numFmtId="0" fontId="20" fillId="0" borderId="0" xfId="1" applyFont="1"/>
    <xf numFmtId="0" fontId="11" fillId="0" borderId="0" xfId="1" applyFont="1"/>
    <xf numFmtId="1" fontId="18" fillId="0" borderId="0" xfId="1" applyNumberFormat="1" applyFont="1"/>
    <xf numFmtId="14" fontId="18" fillId="0" borderId="0" xfId="1" applyNumberFormat="1" applyFont="1"/>
    <xf numFmtId="0" fontId="18" fillId="0" borderId="12" xfId="1" applyFont="1" applyBorder="1" applyProtection="1">
      <protection hidden="1"/>
    </xf>
    <xf numFmtId="0" fontId="18" fillId="0" borderId="13" xfId="1" applyFont="1" applyBorder="1" applyProtection="1">
      <protection hidden="1"/>
    </xf>
    <xf numFmtId="0" fontId="18" fillId="0" borderId="13" xfId="1" applyFont="1" applyBorder="1"/>
    <xf numFmtId="0" fontId="11" fillId="0" borderId="1" xfId="1" applyFont="1" applyBorder="1" applyAlignment="1" applyProtection="1">
      <alignment horizontal="center" wrapText="1"/>
      <protection locked="0"/>
    </xf>
    <xf numFmtId="9" fontId="11" fillId="0" borderId="1" xfId="1" applyNumberFormat="1" applyFont="1" applyBorder="1" applyAlignment="1" applyProtection="1">
      <alignment horizontal="center" vertical="center" wrapText="1"/>
      <protection hidden="1"/>
    </xf>
    <xf numFmtId="0" fontId="21" fillId="0" borderId="13" xfId="0" applyFont="1" applyBorder="1" applyProtection="1">
      <protection hidden="1"/>
    </xf>
    <xf numFmtId="1" fontId="11" fillId="0" borderId="1" xfId="1" applyNumberFormat="1" applyFont="1" applyBorder="1" applyAlignment="1" applyProtection="1">
      <alignment horizontal="center" wrapText="1"/>
      <protection locked="0"/>
    </xf>
    <xf numFmtId="1" fontId="22" fillId="0" borderId="13" xfId="0" applyNumberFormat="1" applyFont="1" applyBorder="1"/>
    <xf numFmtId="1" fontId="22" fillId="0" borderId="13" xfId="0" applyNumberFormat="1" applyFont="1" applyBorder="1" applyAlignment="1">
      <alignment horizontal="right"/>
    </xf>
    <xf numFmtId="0" fontId="11" fillId="0" borderId="7" xfId="1" applyFont="1" applyBorder="1" applyAlignment="1" applyProtection="1">
      <alignment horizontal="center" wrapText="1"/>
      <protection locked="0"/>
    </xf>
    <xf numFmtId="9" fontId="11" fillId="0" borderId="7" xfId="1" applyNumberFormat="1" applyFont="1" applyBorder="1" applyAlignment="1" applyProtection="1">
      <alignment horizontal="center" vertical="center" wrapText="1"/>
      <protection hidden="1"/>
    </xf>
    <xf numFmtId="1" fontId="22" fillId="0" borderId="15" xfId="0" applyNumberFormat="1" applyFont="1" applyBorder="1"/>
    <xf numFmtId="0" fontId="23" fillId="0" borderId="0" xfId="2" applyFont="1"/>
    <xf numFmtId="0" fontId="6" fillId="0" borderId="0" xfId="2" applyFont="1"/>
    <xf numFmtId="0" fontId="1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9" fillId="0" borderId="0" xfId="1" applyFont="1" applyProtection="1"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9" fontId="11" fillId="0" borderId="1" xfId="1" applyNumberFormat="1" applyFont="1" applyBorder="1" applyAlignment="1" applyProtection="1">
      <alignment horizontal="center" vertical="center" wrapText="1"/>
      <protection hidden="1"/>
    </xf>
    <xf numFmtId="0" fontId="11" fillId="0" borderId="1" xfId="1" applyFont="1" applyBorder="1" applyAlignment="1" applyProtection="1">
      <alignment horizontal="center" vertical="top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0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8" fillId="0" borderId="22" xfId="1" applyNumberFormat="1" applyFont="1" applyBorder="1" applyAlignment="1" applyProtection="1">
      <alignment horizontal="center" vertical="top" wrapText="1"/>
      <protection locked="0"/>
    </xf>
    <xf numFmtId="1" fontId="8" fillId="0" borderId="23" xfId="1" applyNumberFormat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left" vertical="top"/>
      <protection locked="0"/>
    </xf>
    <xf numFmtId="0" fontId="8" fillId="0" borderId="19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left" vertical="top" wrapText="1"/>
      <protection locked="0"/>
    </xf>
    <xf numFmtId="166" fontId="11" fillId="0" borderId="1" xfId="1" applyNumberFormat="1" applyFont="1" applyBorder="1" applyAlignment="1" applyProtection="1">
      <alignment horizontal="left" vertical="top" wrapText="1"/>
      <protection locked="0"/>
    </xf>
    <xf numFmtId="0" fontId="11" fillId="0" borderId="20" xfId="1" applyFont="1" applyBorder="1" applyAlignment="1" applyProtection="1">
      <alignment horizontal="left" vertical="top" wrapText="1"/>
      <protection locked="0"/>
    </xf>
    <xf numFmtId="0" fontId="11" fillId="0" borderId="27" xfId="1" applyFont="1" applyBorder="1" applyAlignment="1" applyProtection="1">
      <alignment horizontal="left" vertical="top" wrapText="1"/>
      <protection locked="0"/>
    </xf>
    <xf numFmtId="0" fontId="11" fillId="0" borderId="28" xfId="1" applyFont="1" applyBorder="1" applyAlignment="1" applyProtection="1">
      <alignment horizontal="left" vertical="top" wrapText="1"/>
      <protection locked="0"/>
    </xf>
    <xf numFmtId="0" fontId="11" fillId="0" borderId="0" xfId="1" applyFont="1" applyAlignment="1" applyProtection="1">
      <alignment horizontal="left" vertical="top" wrapText="1"/>
      <protection locked="0"/>
    </xf>
    <xf numFmtId="0" fontId="11" fillId="0" borderId="22" xfId="1" applyFont="1" applyBorder="1" applyAlignment="1" applyProtection="1">
      <alignment horizontal="left" vertical="top" wrapText="1"/>
      <protection locked="0"/>
    </xf>
    <xf numFmtId="0" fontId="11" fillId="0" borderId="2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66" fontId="12" fillId="0" borderId="1" xfId="1" applyNumberFormat="1" applyFont="1" applyBorder="1" applyAlignment="1" applyProtection="1">
      <alignment horizontal="left" vertical="top" wrapText="1"/>
      <protection locked="0"/>
    </xf>
    <xf numFmtId="0" fontId="11" fillId="0" borderId="9" xfId="1" applyFont="1" applyBorder="1" applyAlignment="1" applyProtection="1">
      <alignment horizontal="left" vertical="top" wrapText="1"/>
      <protection locked="0"/>
    </xf>
    <xf numFmtId="0" fontId="11" fillId="0" borderId="24" xfId="1" applyFont="1" applyBorder="1" applyAlignment="1" applyProtection="1">
      <alignment horizontal="left" vertical="top" wrapText="1"/>
      <protection locked="0"/>
    </xf>
    <xf numFmtId="0" fontId="11" fillId="0" borderId="10" xfId="1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24" xfId="1" applyNumberFormat="1" applyFont="1" applyBorder="1" applyAlignment="1" applyProtection="1">
      <alignment horizontal="center" vertical="center" wrapText="1"/>
      <protection locked="0"/>
    </xf>
    <xf numFmtId="1" fontId="8" fillId="0" borderId="10" xfId="1" applyNumberFormat="1" applyFont="1" applyBorder="1" applyAlignment="1" applyProtection="1">
      <alignment horizontal="center" vertical="center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8" fillId="0" borderId="24" xfId="0" applyNumberFormat="1" applyFont="1" applyBorder="1" applyAlignment="1" applyProtection="1">
      <alignment vertical="top" wrapText="1"/>
      <protection locked="0"/>
    </xf>
    <xf numFmtId="1" fontId="8" fillId="0" borderId="10" xfId="0" applyNumberFormat="1" applyFont="1" applyBorder="1" applyAlignment="1" applyProtection="1">
      <alignment vertical="top" wrapText="1"/>
      <protection locked="0"/>
    </xf>
    <xf numFmtId="1" fontId="12" fillId="0" borderId="9" xfId="0" applyNumberFormat="1" applyFont="1" applyBorder="1" applyAlignment="1" applyProtection="1">
      <alignment vertical="top" wrapText="1"/>
      <protection locked="0"/>
    </xf>
    <xf numFmtId="1" fontId="12" fillId="0" borderId="24" xfId="0" applyNumberFormat="1" applyFont="1" applyBorder="1" applyAlignment="1" applyProtection="1">
      <alignment vertical="top" wrapText="1"/>
      <protection locked="0"/>
    </xf>
    <xf numFmtId="1" fontId="12" fillId="0" borderId="10" xfId="0" applyNumberFormat="1" applyFont="1" applyBorder="1" applyAlignment="1" applyProtection="1">
      <alignment vertical="top" wrapText="1"/>
      <protection locked="0"/>
    </xf>
    <xf numFmtId="1" fontId="24" fillId="0" borderId="9" xfId="0" applyNumberFormat="1" applyFont="1" applyBorder="1" applyAlignment="1" applyProtection="1">
      <alignment vertical="top" wrapText="1"/>
      <protection locked="0"/>
    </xf>
    <xf numFmtId="1" fontId="24" fillId="0" borderId="24" xfId="0" applyNumberFormat="1" applyFont="1" applyBorder="1" applyAlignment="1" applyProtection="1">
      <alignment vertical="top" wrapText="1"/>
      <protection locked="0"/>
    </xf>
    <xf numFmtId="1" fontId="24" fillId="0" borderId="10" xfId="0" applyNumberFormat="1" applyFont="1" applyBorder="1" applyAlignment="1" applyProtection="1">
      <alignment vertical="top" wrapText="1"/>
      <protection locked="0"/>
    </xf>
    <xf numFmtId="1" fontId="12" fillId="0" borderId="9" xfId="0" applyNumberFormat="1" applyFont="1" applyBorder="1" applyAlignment="1" applyProtection="1">
      <alignment horizontal="left" vertical="top" wrapText="1"/>
      <protection locked="0"/>
    </xf>
    <xf numFmtId="1" fontId="12" fillId="0" borderId="24" xfId="0" applyNumberFormat="1" applyFont="1" applyBorder="1" applyAlignment="1" applyProtection="1">
      <alignment horizontal="left" vertical="top" wrapText="1"/>
      <protection locked="0"/>
    </xf>
    <xf numFmtId="1" fontId="12" fillId="0" borderId="10" xfId="0" applyNumberFormat="1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12" fillId="0" borderId="20" xfId="0" applyNumberFormat="1" applyFont="1" applyBorder="1" applyAlignment="1" applyProtection="1">
      <alignment vertical="top" wrapText="1"/>
      <protection locked="0"/>
    </xf>
    <xf numFmtId="1" fontId="12" fillId="0" borderId="27" xfId="0" applyNumberFormat="1" applyFont="1" applyBorder="1" applyAlignment="1" applyProtection="1">
      <alignment vertical="top" wrapText="1"/>
      <protection locked="0"/>
    </xf>
    <xf numFmtId="1" fontId="12" fillId="0" borderId="21" xfId="0" applyNumberFormat="1" applyFont="1" applyBorder="1" applyAlignment="1" applyProtection="1">
      <alignment vertical="top" wrapText="1"/>
      <protection locked="0"/>
    </xf>
    <xf numFmtId="0" fontId="12" fillId="0" borderId="4" xfId="1" applyFont="1" applyBorder="1" applyAlignment="1" applyProtection="1">
      <alignment horizontal="left" vertical="top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6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center" wrapText="1"/>
      <protection locked="0"/>
    </xf>
    <xf numFmtId="9" fontId="12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9" fontId="11" fillId="0" borderId="1" xfId="1" applyNumberFormat="1" applyFont="1" applyBorder="1" applyAlignment="1" applyProtection="1">
      <alignment horizontal="center" vertical="center" wrapText="1"/>
      <protection hidden="1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1" fillId="0" borderId="3" xfId="1" applyFont="1" applyBorder="1" applyAlignment="1" applyProtection="1">
      <alignment horizontal="left" vertical="top"/>
      <protection locked="0"/>
    </xf>
    <xf numFmtId="0" fontId="11" fillId="0" borderId="21" xfId="1" applyFont="1" applyBorder="1" applyAlignment="1" applyProtection="1">
      <alignment horizontal="left" vertical="top" wrapText="1"/>
      <protection locked="0"/>
    </xf>
    <xf numFmtId="0" fontId="10" fillId="0" borderId="1" xfId="1" applyFont="1" applyBorder="1" applyAlignment="1" applyProtection="1">
      <alignment horizontal="center" vertical="top" wrapText="1"/>
      <protection locked="0"/>
    </xf>
    <xf numFmtId="166" fontId="6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left" vertical="center" wrapText="1"/>
      <protection locked="0"/>
    </xf>
    <xf numFmtId="0" fontId="11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/>
      <protection locked="0"/>
    </xf>
    <xf numFmtId="0" fontId="11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1" fillId="0" borderId="9" xfId="1" applyFont="1" applyBorder="1" applyAlignment="1" applyProtection="1">
      <alignment horizontal="center" vertical="top"/>
      <protection locked="0"/>
    </xf>
    <xf numFmtId="0" fontId="11" fillId="0" borderId="24" xfId="1" applyFont="1" applyBorder="1" applyAlignment="1" applyProtection="1">
      <alignment horizontal="center" vertical="top"/>
      <protection locked="0"/>
    </xf>
    <xf numFmtId="0" fontId="11" fillId="0" borderId="10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25" fillId="0" borderId="1" xfId="9" applyFill="1" applyBorder="1" applyAlignment="1" applyProtection="1">
      <alignment horizontal="left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9" fillId="0" borderId="1" xfId="1" applyFont="1" applyBorder="1" applyAlignment="1" applyProtection="1">
      <alignment horizontal="left"/>
      <protection locked="0"/>
    </xf>
    <xf numFmtId="0" fontId="12" fillId="0" borderId="31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2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32" xfId="1" applyFont="1" applyBorder="1" applyAlignment="1" applyProtection="1">
      <alignment horizontal="left" vertical="top" wrapText="1"/>
      <protection locked="0"/>
    </xf>
    <xf numFmtId="0" fontId="11" fillId="0" borderId="29" xfId="1" applyFont="1" applyBorder="1" applyAlignment="1" applyProtection="1">
      <alignment horizontal="center" vertical="top" wrapText="1"/>
      <protection locked="0"/>
    </xf>
    <xf numFmtId="0" fontId="11" fillId="0" borderId="19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11" fillId="0" borderId="4" xfId="1" applyFont="1" applyBorder="1" applyAlignment="1" applyProtection="1">
      <alignment horizontal="center" vertical="top" wrapText="1"/>
      <protection locked="0"/>
    </xf>
    <xf numFmtId="0" fontId="11" fillId="0" borderId="30" xfId="1" applyFont="1" applyBorder="1" applyAlignment="1" applyProtection="1">
      <alignment horizontal="center" vertical="top" wrapText="1"/>
      <protection locked="0"/>
    </xf>
    <xf numFmtId="9" fontId="11" fillId="0" borderId="7" xfId="1" applyNumberFormat="1" applyFont="1" applyBorder="1" applyAlignment="1" applyProtection="1">
      <alignment horizontal="center" vertical="center" wrapText="1"/>
      <protection hidden="1"/>
    </xf>
    <xf numFmtId="9" fontId="11" fillId="0" borderId="5" xfId="1" applyNumberFormat="1" applyFont="1" applyBorder="1" applyAlignment="1" applyProtection="1">
      <alignment horizontal="center" vertical="center" wrapText="1"/>
      <protection hidden="1"/>
    </xf>
    <xf numFmtId="9" fontId="11" fillId="0" borderId="8" xfId="1" applyNumberFormat="1" applyFont="1" applyBorder="1" applyAlignment="1" applyProtection="1">
      <alignment horizontal="center" vertical="center" wrapText="1"/>
      <protection hidden="1"/>
    </xf>
    <xf numFmtId="0" fontId="11" fillId="0" borderId="6" xfId="1" applyFont="1" applyBorder="1" applyAlignment="1" applyProtection="1">
      <alignment horizontal="center" vertical="top" wrapText="1"/>
      <protection locked="0"/>
    </xf>
    <xf numFmtId="0" fontId="11" fillId="0" borderId="7" xfId="1" applyFont="1" applyBorder="1" applyAlignment="1" applyProtection="1">
      <alignment horizontal="center" vertical="top" wrapText="1"/>
      <protection locked="0"/>
    </xf>
  </cellXfs>
  <cellStyles count="10">
    <cellStyle name="Comma 2" xfId="6"/>
    <cellStyle name="Excel Built-in Normal" xfId="2"/>
    <cellStyle name="Excel Built-in Normal 2" xfId="4"/>
    <cellStyle name="Hyperlink" xfId="9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717181</xdr:colOff>
      <xdr:row>222</xdr:row>
      <xdr:rowOff>22411</xdr:rowOff>
    </xdr:from>
    <xdr:to>
      <xdr:col>6</xdr:col>
      <xdr:colOff>257737</xdr:colOff>
      <xdr:row>236</xdr:row>
      <xdr:rowOff>78528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17181" y="34861499"/>
          <a:ext cx="4829732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717179</xdr:colOff>
      <xdr:row>237</xdr:row>
      <xdr:rowOff>12023</xdr:rowOff>
    </xdr:from>
    <xdr:to>
      <xdr:col>6</xdr:col>
      <xdr:colOff>266796</xdr:colOff>
      <xdr:row>251</xdr:row>
      <xdr:rowOff>68143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17179" y="37462591"/>
          <a:ext cx="4459322" cy="284434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995795</xdr:colOff>
      <xdr:row>180</xdr:row>
      <xdr:rowOff>173181</xdr:rowOff>
    </xdr:from>
    <xdr:to>
      <xdr:col>10</xdr:col>
      <xdr:colOff>19254</xdr:colOff>
      <xdr:row>182</xdr:row>
      <xdr:rowOff>152853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516090" y="23102454"/>
          <a:ext cx="928459" cy="369331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A Wing </a:t>
          </a:r>
        </a:p>
      </xdr:txBody>
    </xdr:sp>
    <xdr:clientData/>
  </xdr:twoCellAnchor>
  <xdr:twoCellAnchor>
    <xdr:from>
      <xdr:col>8</xdr:col>
      <xdr:colOff>793172</xdr:colOff>
      <xdr:row>177</xdr:row>
      <xdr:rowOff>0</xdr:rowOff>
    </xdr:from>
    <xdr:to>
      <xdr:col>9</xdr:col>
      <xdr:colOff>561312</xdr:colOff>
      <xdr:row>178</xdr:row>
      <xdr:rowOff>132071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7313467" y="22331795"/>
          <a:ext cx="928459" cy="331231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A Wing </a:t>
          </a:r>
        </a:p>
      </xdr:txBody>
    </xdr:sp>
    <xdr:clientData/>
  </xdr:twoCellAnchor>
  <xdr:twoCellAnchor>
    <xdr:from>
      <xdr:col>13</xdr:col>
      <xdr:colOff>60769</xdr:colOff>
      <xdr:row>178</xdr:row>
      <xdr:rowOff>0</xdr:rowOff>
    </xdr:from>
    <xdr:to>
      <xdr:col>15</xdr:col>
      <xdr:colOff>215725</xdr:colOff>
      <xdr:row>179</xdr:row>
      <xdr:rowOff>166601</xdr:rowOff>
    </xdr:to>
    <xdr:sp macro="" textlink="">
      <xdr:nvSpPr>
        <xdr:cNvPr id="14" name="TextBox 12">
          <a:extLst>
            <a:ext uri="{FF2B5EF4-FFF2-40B4-BE49-F238E27FC236}">
              <a16:creationId xmlns:a16="http://schemas.microsoft.com/office/drawing/2014/main" id="{C4735CC4-EC89-427F-BF22-2ADEE18AA418}"/>
            </a:ext>
          </a:extLst>
        </xdr:cNvPr>
        <xdr:cNvSpPr txBox="1"/>
      </xdr:nvSpPr>
      <xdr:spPr>
        <a:xfrm>
          <a:off x="10493819" y="22517100"/>
          <a:ext cx="916956" cy="36345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/>
            <a:t>Wing B</a:t>
          </a:r>
          <a:endParaRPr lang="en-IN" b="1"/>
        </a:p>
      </xdr:txBody>
    </xdr:sp>
    <xdr:clientData/>
  </xdr:twoCellAnchor>
  <xdr:twoCellAnchor>
    <xdr:from>
      <xdr:col>10</xdr:col>
      <xdr:colOff>0</xdr:colOff>
      <xdr:row>192</xdr:row>
      <xdr:rowOff>176306</xdr:rowOff>
    </xdr:from>
    <xdr:to>
      <xdr:col>11</xdr:col>
      <xdr:colOff>292788</xdr:colOff>
      <xdr:row>194</xdr:row>
      <xdr:rowOff>146057</xdr:rowOff>
    </xdr:to>
    <xdr:sp macro="" textlink="">
      <xdr:nvSpPr>
        <xdr:cNvPr id="16" name="TextBox 12">
          <a:extLst>
            <a:ext uri="{FF2B5EF4-FFF2-40B4-BE49-F238E27FC236}">
              <a16:creationId xmlns:a16="http://schemas.microsoft.com/office/drawing/2014/main" id="{BBD805BF-92B4-3CA2-89A7-0483BDDE9A98}"/>
            </a:ext>
          </a:extLst>
        </xdr:cNvPr>
        <xdr:cNvSpPr txBox="1"/>
      </xdr:nvSpPr>
      <xdr:spPr>
        <a:xfrm>
          <a:off x="8807450" y="25442956"/>
          <a:ext cx="915088" cy="36345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/>
            <a:t>Wing A</a:t>
          </a:r>
          <a:endParaRPr lang="en-IN" b="1"/>
        </a:p>
      </xdr:txBody>
    </xdr:sp>
    <xdr:clientData/>
  </xdr:twoCellAnchor>
  <xdr:twoCellAnchor>
    <xdr:from>
      <xdr:col>11</xdr:col>
      <xdr:colOff>501160</xdr:colOff>
      <xdr:row>193</xdr:row>
      <xdr:rowOff>32870</xdr:rowOff>
    </xdr:from>
    <xdr:to>
      <xdr:col>14</xdr:col>
      <xdr:colOff>49878</xdr:colOff>
      <xdr:row>195</xdr:row>
      <xdr:rowOff>2994</xdr:rowOff>
    </xdr:to>
    <xdr:sp macro="" textlink="">
      <xdr:nvSpPr>
        <xdr:cNvPr id="17" name="TextBox 12">
          <a:extLst>
            <a:ext uri="{FF2B5EF4-FFF2-40B4-BE49-F238E27FC236}">
              <a16:creationId xmlns:a16="http://schemas.microsoft.com/office/drawing/2014/main" id="{25521C91-EEF8-991C-446C-976910D0193A}"/>
            </a:ext>
          </a:extLst>
        </xdr:cNvPr>
        <xdr:cNvSpPr txBox="1"/>
      </xdr:nvSpPr>
      <xdr:spPr>
        <a:xfrm>
          <a:off x="9930910" y="25496370"/>
          <a:ext cx="933018" cy="363824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/>
            <a:t>Wing C</a:t>
          </a:r>
          <a:endParaRPr lang="en-IN" b="1"/>
        </a:p>
      </xdr:txBody>
    </xdr:sp>
    <xdr:clientData/>
  </xdr:twoCellAnchor>
  <xdr:twoCellAnchor>
    <xdr:from>
      <xdr:col>0</xdr:col>
      <xdr:colOff>196850</xdr:colOff>
      <xdr:row>178</xdr:row>
      <xdr:rowOff>101600</xdr:rowOff>
    </xdr:from>
    <xdr:to>
      <xdr:col>7</xdr:col>
      <xdr:colOff>676160</xdr:colOff>
      <xdr:row>215</xdr:row>
      <xdr:rowOff>128802</xdr:rowOff>
    </xdr:to>
    <xdr:grpSp>
      <xdr:nvGrpSpPr>
        <xdr:cNvPr id="5" name="Group 4"/>
        <xdr:cNvGrpSpPr/>
      </xdr:nvGrpSpPr>
      <xdr:grpSpPr>
        <a:xfrm>
          <a:off x="196850" y="22853650"/>
          <a:ext cx="6422910" cy="7304302"/>
          <a:chOff x="196850" y="22618700"/>
          <a:chExt cx="6422910" cy="7304302"/>
        </a:xfrm>
      </xdr:grpSpPr>
      <xdr:pic>
        <xdr:nvPicPr>
          <xdr:cNvPr id="18" name="Picture 17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18666" y="27763002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6850" y="226187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" name="Picture 20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5971" y="25478851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86334" y="226187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69897" y="226187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24238" y="25478851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83485" y="25478851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59420" y="27763002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2" name="Rectangle 3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/>
        </xdr:nvSpPr>
        <xdr:spPr>
          <a:xfrm>
            <a:off x="3027684" y="24110950"/>
            <a:ext cx="987340" cy="328921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Wing </a:t>
            </a:r>
          </a:p>
        </xdr:txBody>
      </xdr:sp>
      <xdr:sp macro="" textlink="">
        <xdr:nvSpPr>
          <xdr:cNvPr id="33" name="Rectangle 32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/>
        </xdr:nvSpPr>
        <xdr:spPr>
          <a:xfrm>
            <a:off x="5389047" y="24047450"/>
            <a:ext cx="987340" cy="328921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C Wing </a:t>
            </a:r>
          </a:p>
        </xdr:txBody>
      </xdr:sp>
      <xdr:sp macro="" textlink="">
        <xdr:nvSpPr>
          <xdr:cNvPr id="34" name="Rectangle 33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/>
        </xdr:nvSpPr>
        <xdr:spPr>
          <a:xfrm>
            <a:off x="1234671" y="26679001"/>
            <a:ext cx="987340" cy="328921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 </a:t>
            </a:r>
          </a:p>
        </xdr:txBody>
      </xdr:sp>
      <xdr:sp macro="" textlink="">
        <xdr:nvSpPr>
          <xdr:cNvPr id="35" name="Rectangle 34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/>
        </xdr:nvSpPr>
        <xdr:spPr>
          <a:xfrm>
            <a:off x="3529038" y="27256851"/>
            <a:ext cx="987340" cy="328921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Wing </a:t>
            </a:r>
          </a:p>
        </xdr:txBody>
      </xdr:sp>
      <xdr:sp macro="" textlink="">
        <xdr:nvSpPr>
          <xdr:cNvPr id="36" name="Rectangle 35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/>
        </xdr:nvSpPr>
        <xdr:spPr>
          <a:xfrm>
            <a:off x="5396235" y="26564701"/>
            <a:ext cx="987340" cy="328921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C Wing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RLsppq39tv9Bsmg47?coh=178572&amp;entry=tt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221"/>
  <sheetViews>
    <sheetView tabSelected="1" view="pageBreakPreview" zoomScaleNormal="100" zoomScaleSheetLayoutView="100" zoomScalePageLayoutView="85" workbookViewId="0">
      <selection activeCell="E9" sqref="E9:H9"/>
    </sheetView>
  </sheetViews>
  <sheetFormatPr defaultColWidth="9.08984375" defaultRowHeight="15.5" x14ac:dyDescent="0.35"/>
  <cols>
    <col min="1" max="1" width="11.453125" style="49" customWidth="1"/>
    <col min="2" max="2" width="12" style="49" customWidth="1"/>
    <col min="3" max="3" width="12.6328125" style="49" customWidth="1"/>
    <col min="4" max="4" width="14.08984375" style="49" customWidth="1"/>
    <col min="5" max="7" width="11.6328125" style="49" customWidth="1"/>
    <col min="8" max="8" width="12.453125" style="49" customWidth="1"/>
    <col min="9" max="9" width="17.453125" style="17" customWidth="1"/>
    <col min="10" max="10" width="11.08984375" style="17" customWidth="1"/>
    <col min="11" max="12" width="8.90625" style="17" customWidth="1"/>
    <col min="13" max="15" width="5.453125" style="17" customWidth="1"/>
    <col min="16" max="16" width="10.453125" style="17" customWidth="1"/>
    <col min="17" max="17" width="9.90625" style="17" customWidth="1"/>
    <col min="18" max="18" width="10.453125" style="17" customWidth="1"/>
    <col min="19" max="249" width="9.08984375" style="18"/>
    <col min="250" max="250" width="8.6328125" style="18" customWidth="1"/>
    <col min="251" max="251" width="9.90625" style="18" customWidth="1"/>
    <col min="252" max="252" width="14.453125" style="18" customWidth="1"/>
    <col min="253" max="253" width="7.36328125" style="18" customWidth="1"/>
    <col min="254" max="254" width="5.54296875" style="18" customWidth="1"/>
    <col min="255" max="255" width="9" style="18" customWidth="1"/>
    <col min="256" max="257" width="9.90625" style="18" customWidth="1"/>
    <col min="258" max="258" width="11.08984375" style="18" customWidth="1"/>
    <col min="259" max="259" width="2.90625" style="18" customWidth="1"/>
    <col min="260" max="260" width="3.54296875" style="18" customWidth="1"/>
    <col min="261" max="505" width="9.08984375" style="18"/>
    <col min="506" max="506" width="8.6328125" style="18" customWidth="1"/>
    <col min="507" max="507" width="9.90625" style="18" customWidth="1"/>
    <col min="508" max="508" width="14.453125" style="18" customWidth="1"/>
    <col min="509" max="509" width="7.36328125" style="18" customWidth="1"/>
    <col min="510" max="510" width="5.54296875" style="18" customWidth="1"/>
    <col min="511" max="511" width="9" style="18" customWidth="1"/>
    <col min="512" max="513" width="9.90625" style="18" customWidth="1"/>
    <col min="514" max="514" width="11.08984375" style="18" customWidth="1"/>
    <col min="515" max="515" width="2.90625" style="18" customWidth="1"/>
    <col min="516" max="516" width="3.54296875" style="18" customWidth="1"/>
    <col min="517" max="761" width="9.08984375" style="18"/>
    <col min="762" max="762" width="8.6328125" style="18" customWidth="1"/>
    <col min="763" max="763" width="9.90625" style="18" customWidth="1"/>
    <col min="764" max="764" width="14.453125" style="18" customWidth="1"/>
    <col min="765" max="765" width="7.36328125" style="18" customWidth="1"/>
    <col min="766" max="766" width="5.54296875" style="18" customWidth="1"/>
    <col min="767" max="767" width="9" style="18" customWidth="1"/>
    <col min="768" max="769" width="9.90625" style="18" customWidth="1"/>
    <col min="770" max="770" width="11.08984375" style="18" customWidth="1"/>
    <col min="771" max="771" width="2.90625" style="18" customWidth="1"/>
    <col min="772" max="772" width="3.54296875" style="18" customWidth="1"/>
    <col min="773" max="1017" width="9.08984375" style="18"/>
    <col min="1018" max="1018" width="8.6328125" style="18" customWidth="1"/>
    <col min="1019" max="1019" width="9.90625" style="18" customWidth="1"/>
    <col min="1020" max="1020" width="14.453125" style="18" customWidth="1"/>
    <col min="1021" max="1021" width="7.36328125" style="18" customWidth="1"/>
    <col min="1022" max="1022" width="5.54296875" style="18" customWidth="1"/>
    <col min="1023" max="1023" width="9" style="18" customWidth="1"/>
    <col min="1024" max="1025" width="9.90625" style="18" customWidth="1"/>
    <col min="1026" max="1026" width="11.08984375" style="18" customWidth="1"/>
    <col min="1027" max="1027" width="2.90625" style="18" customWidth="1"/>
    <col min="1028" max="1028" width="3.54296875" style="18" customWidth="1"/>
    <col min="1029" max="1273" width="9.08984375" style="18"/>
    <col min="1274" max="1274" width="8.6328125" style="18" customWidth="1"/>
    <col min="1275" max="1275" width="9.90625" style="18" customWidth="1"/>
    <col min="1276" max="1276" width="14.453125" style="18" customWidth="1"/>
    <col min="1277" max="1277" width="7.36328125" style="18" customWidth="1"/>
    <col min="1278" max="1278" width="5.54296875" style="18" customWidth="1"/>
    <col min="1279" max="1279" width="9" style="18" customWidth="1"/>
    <col min="1280" max="1281" width="9.90625" style="18" customWidth="1"/>
    <col min="1282" max="1282" width="11.08984375" style="18" customWidth="1"/>
    <col min="1283" max="1283" width="2.90625" style="18" customWidth="1"/>
    <col min="1284" max="1284" width="3.54296875" style="18" customWidth="1"/>
    <col min="1285" max="1529" width="9.08984375" style="18"/>
    <col min="1530" max="1530" width="8.6328125" style="18" customWidth="1"/>
    <col min="1531" max="1531" width="9.90625" style="18" customWidth="1"/>
    <col min="1532" max="1532" width="14.453125" style="18" customWidth="1"/>
    <col min="1533" max="1533" width="7.36328125" style="18" customWidth="1"/>
    <col min="1534" max="1534" width="5.54296875" style="18" customWidth="1"/>
    <col min="1535" max="1535" width="9" style="18" customWidth="1"/>
    <col min="1536" max="1537" width="9.90625" style="18" customWidth="1"/>
    <col min="1538" max="1538" width="11.08984375" style="18" customWidth="1"/>
    <col min="1539" max="1539" width="2.90625" style="18" customWidth="1"/>
    <col min="1540" max="1540" width="3.54296875" style="18" customWidth="1"/>
    <col min="1541" max="1785" width="9.08984375" style="18"/>
    <col min="1786" max="1786" width="8.6328125" style="18" customWidth="1"/>
    <col min="1787" max="1787" width="9.90625" style="18" customWidth="1"/>
    <col min="1788" max="1788" width="14.453125" style="18" customWidth="1"/>
    <col min="1789" max="1789" width="7.36328125" style="18" customWidth="1"/>
    <col min="1790" max="1790" width="5.54296875" style="18" customWidth="1"/>
    <col min="1791" max="1791" width="9" style="18" customWidth="1"/>
    <col min="1792" max="1793" width="9.90625" style="18" customWidth="1"/>
    <col min="1794" max="1794" width="11.08984375" style="18" customWidth="1"/>
    <col min="1795" max="1795" width="2.90625" style="18" customWidth="1"/>
    <col min="1796" max="1796" width="3.54296875" style="18" customWidth="1"/>
    <col min="1797" max="2041" width="9.08984375" style="18"/>
    <col min="2042" max="2042" width="8.6328125" style="18" customWidth="1"/>
    <col min="2043" max="2043" width="9.90625" style="18" customWidth="1"/>
    <col min="2044" max="2044" width="14.453125" style="18" customWidth="1"/>
    <col min="2045" max="2045" width="7.36328125" style="18" customWidth="1"/>
    <col min="2046" max="2046" width="5.54296875" style="18" customWidth="1"/>
    <col min="2047" max="2047" width="9" style="18" customWidth="1"/>
    <col min="2048" max="2049" width="9.90625" style="18" customWidth="1"/>
    <col min="2050" max="2050" width="11.08984375" style="18" customWidth="1"/>
    <col min="2051" max="2051" width="2.90625" style="18" customWidth="1"/>
    <col min="2052" max="2052" width="3.54296875" style="18" customWidth="1"/>
    <col min="2053" max="2297" width="9.08984375" style="18"/>
    <col min="2298" max="2298" width="8.6328125" style="18" customWidth="1"/>
    <col min="2299" max="2299" width="9.90625" style="18" customWidth="1"/>
    <col min="2300" max="2300" width="14.453125" style="18" customWidth="1"/>
    <col min="2301" max="2301" width="7.36328125" style="18" customWidth="1"/>
    <col min="2302" max="2302" width="5.54296875" style="18" customWidth="1"/>
    <col min="2303" max="2303" width="9" style="18" customWidth="1"/>
    <col min="2304" max="2305" width="9.90625" style="18" customWidth="1"/>
    <col min="2306" max="2306" width="11.08984375" style="18" customWidth="1"/>
    <col min="2307" max="2307" width="2.90625" style="18" customWidth="1"/>
    <col min="2308" max="2308" width="3.54296875" style="18" customWidth="1"/>
    <col min="2309" max="2553" width="9.08984375" style="18"/>
    <col min="2554" max="2554" width="8.6328125" style="18" customWidth="1"/>
    <col min="2555" max="2555" width="9.90625" style="18" customWidth="1"/>
    <col min="2556" max="2556" width="14.453125" style="18" customWidth="1"/>
    <col min="2557" max="2557" width="7.36328125" style="18" customWidth="1"/>
    <col min="2558" max="2558" width="5.54296875" style="18" customWidth="1"/>
    <col min="2559" max="2559" width="9" style="18" customWidth="1"/>
    <col min="2560" max="2561" width="9.90625" style="18" customWidth="1"/>
    <col min="2562" max="2562" width="11.08984375" style="18" customWidth="1"/>
    <col min="2563" max="2563" width="2.90625" style="18" customWidth="1"/>
    <col min="2564" max="2564" width="3.54296875" style="18" customWidth="1"/>
    <col min="2565" max="2809" width="9.08984375" style="18"/>
    <col min="2810" max="2810" width="8.6328125" style="18" customWidth="1"/>
    <col min="2811" max="2811" width="9.90625" style="18" customWidth="1"/>
    <col min="2812" max="2812" width="14.453125" style="18" customWidth="1"/>
    <col min="2813" max="2813" width="7.36328125" style="18" customWidth="1"/>
    <col min="2814" max="2814" width="5.54296875" style="18" customWidth="1"/>
    <col min="2815" max="2815" width="9" style="18" customWidth="1"/>
    <col min="2816" max="2817" width="9.90625" style="18" customWidth="1"/>
    <col min="2818" max="2818" width="11.08984375" style="18" customWidth="1"/>
    <col min="2819" max="2819" width="2.90625" style="18" customWidth="1"/>
    <col min="2820" max="2820" width="3.54296875" style="18" customWidth="1"/>
    <col min="2821" max="3065" width="9.08984375" style="18"/>
    <col min="3066" max="3066" width="8.6328125" style="18" customWidth="1"/>
    <col min="3067" max="3067" width="9.90625" style="18" customWidth="1"/>
    <col min="3068" max="3068" width="14.453125" style="18" customWidth="1"/>
    <col min="3069" max="3069" width="7.36328125" style="18" customWidth="1"/>
    <col min="3070" max="3070" width="5.54296875" style="18" customWidth="1"/>
    <col min="3071" max="3071" width="9" style="18" customWidth="1"/>
    <col min="3072" max="3073" width="9.90625" style="18" customWidth="1"/>
    <col min="3074" max="3074" width="11.08984375" style="18" customWidth="1"/>
    <col min="3075" max="3075" width="2.90625" style="18" customWidth="1"/>
    <col min="3076" max="3076" width="3.54296875" style="18" customWidth="1"/>
    <col min="3077" max="3321" width="9.08984375" style="18"/>
    <col min="3322" max="3322" width="8.6328125" style="18" customWidth="1"/>
    <col min="3323" max="3323" width="9.90625" style="18" customWidth="1"/>
    <col min="3324" max="3324" width="14.453125" style="18" customWidth="1"/>
    <col min="3325" max="3325" width="7.36328125" style="18" customWidth="1"/>
    <col min="3326" max="3326" width="5.54296875" style="18" customWidth="1"/>
    <col min="3327" max="3327" width="9" style="18" customWidth="1"/>
    <col min="3328" max="3329" width="9.90625" style="18" customWidth="1"/>
    <col min="3330" max="3330" width="11.08984375" style="18" customWidth="1"/>
    <col min="3331" max="3331" width="2.90625" style="18" customWidth="1"/>
    <col min="3332" max="3332" width="3.54296875" style="18" customWidth="1"/>
    <col min="3333" max="3577" width="9.08984375" style="18"/>
    <col min="3578" max="3578" width="8.6328125" style="18" customWidth="1"/>
    <col min="3579" max="3579" width="9.90625" style="18" customWidth="1"/>
    <col min="3580" max="3580" width="14.453125" style="18" customWidth="1"/>
    <col min="3581" max="3581" width="7.36328125" style="18" customWidth="1"/>
    <col min="3582" max="3582" width="5.54296875" style="18" customWidth="1"/>
    <col min="3583" max="3583" width="9" style="18" customWidth="1"/>
    <col min="3584" max="3585" width="9.90625" style="18" customWidth="1"/>
    <col min="3586" max="3586" width="11.08984375" style="18" customWidth="1"/>
    <col min="3587" max="3587" width="2.90625" style="18" customWidth="1"/>
    <col min="3588" max="3588" width="3.54296875" style="18" customWidth="1"/>
    <col min="3589" max="3833" width="9.08984375" style="18"/>
    <col min="3834" max="3834" width="8.6328125" style="18" customWidth="1"/>
    <col min="3835" max="3835" width="9.90625" style="18" customWidth="1"/>
    <col min="3836" max="3836" width="14.453125" style="18" customWidth="1"/>
    <col min="3837" max="3837" width="7.36328125" style="18" customWidth="1"/>
    <col min="3838" max="3838" width="5.54296875" style="18" customWidth="1"/>
    <col min="3839" max="3839" width="9" style="18" customWidth="1"/>
    <col min="3840" max="3841" width="9.90625" style="18" customWidth="1"/>
    <col min="3842" max="3842" width="11.08984375" style="18" customWidth="1"/>
    <col min="3843" max="3843" width="2.90625" style="18" customWidth="1"/>
    <col min="3844" max="3844" width="3.54296875" style="18" customWidth="1"/>
    <col min="3845" max="4089" width="9.08984375" style="18"/>
    <col min="4090" max="4090" width="8.6328125" style="18" customWidth="1"/>
    <col min="4091" max="4091" width="9.90625" style="18" customWidth="1"/>
    <col min="4092" max="4092" width="14.453125" style="18" customWidth="1"/>
    <col min="4093" max="4093" width="7.36328125" style="18" customWidth="1"/>
    <col min="4094" max="4094" width="5.54296875" style="18" customWidth="1"/>
    <col min="4095" max="4095" width="9" style="18" customWidth="1"/>
    <col min="4096" max="4097" width="9.90625" style="18" customWidth="1"/>
    <col min="4098" max="4098" width="11.08984375" style="18" customWidth="1"/>
    <col min="4099" max="4099" width="2.90625" style="18" customWidth="1"/>
    <col min="4100" max="4100" width="3.54296875" style="18" customWidth="1"/>
    <col min="4101" max="4345" width="9.08984375" style="18"/>
    <col min="4346" max="4346" width="8.6328125" style="18" customWidth="1"/>
    <col min="4347" max="4347" width="9.90625" style="18" customWidth="1"/>
    <col min="4348" max="4348" width="14.453125" style="18" customWidth="1"/>
    <col min="4349" max="4349" width="7.36328125" style="18" customWidth="1"/>
    <col min="4350" max="4350" width="5.54296875" style="18" customWidth="1"/>
    <col min="4351" max="4351" width="9" style="18" customWidth="1"/>
    <col min="4352" max="4353" width="9.90625" style="18" customWidth="1"/>
    <col min="4354" max="4354" width="11.08984375" style="18" customWidth="1"/>
    <col min="4355" max="4355" width="2.90625" style="18" customWidth="1"/>
    <col min="4356" max="4356" width="3.54296875" style="18" customWidth="1"/>
    <col min="4357" max="4601" width="9.08984375" style="18"/>
    <col min="4602" max="4602" width="8.6328125" style="18" customWidth="1"/>
    <col min="4603" max="4603" width="9.90625" style="18" customWidth="1"/>
    <col min="4604" max="4604" width="14.453125" style="18" customWidth="1"/>
    <col min="4605" max="4605" width="7.36328125" style="18" customWidth="1"/>
    <col min="4606" max="4606" width="5.54296875" style="18" customWidth="1"/>
    <col min="4607" max="4607" width="9" style="18" customWidth="1"/>
    <col min="4608" max="4609" width="9.90625" style="18" customWidth="1"/>
    <col min="4610" max="4610" width="11.08984375" style="18" customWidth="1"/>
    <col min="4611" max="4611" width="2.90625" style="18" customWidth="1"/>
    <col min="4612" max="4612" width="3.54296875" style="18" customWidth="1"/>
    <col min="4613" max="4857" width="9.08984375" style="18"/>
    <col min="4858" max="4858" width="8.6328125" style="18" customWidth="1"/>
    <col min="4859" max="4859" width="9.90625" style="18" customWidth="1"/>
    <col min="4860" max="4860" width="14.453125" style="18" customWidth="1"/>
    <col min="4861" max="4861" width="7.36328125" style="18" customWidth="1"/>
    <col min="4862" max="4862" width="5.54296875" style="18" customWidth="1"/>
    <col min="4863" max="4863" width="9" style="18" customWidth="1"/>
    <col min="4864" max="4865" width="9.90625" style="18" customWidth="1"/>
    <col min="4866" max="4866" width="11.08984375" style="18" customWidth="1"/>
    <col min="4867" max="4867" width="2.90625" style="18" customWidth="1"/>
    <col min="4868" max="4868" width="3.54296875" style="18" customWidth="1"/>
    <col min="4869" max="5113" width="9.08984375" style="18"/>
    <col min="5114" max="5114" width="8.6328125" style="18" customWidth="1"/>
    <col min="5115" max="5115" width="9.90625" style="18" customWidth="1"/>
    <col min="5116" max="5116" width="14.453125" style="18" customWidth="1"/>
    <col min="5117" max="5117" width="7.36328125" style="18" customWidth="1"/>
    <col min="5118" max="5118" width="5.54296875" style="18" customWidth="1"/>
    <col min="5119" max="5119" width="9" style="18" customWidth="1"/>
    <col min="5120" max="5121" width="9.90625" style="18" customWidth="1"/>
    <col min="5122" max="5122" width="11.08984375" style="18" customWidth="1"/>
    <col min="5123" max="5123" width="2.90625" style="18" customWidth="1"/>
    <col min="5124" max="5124" width="3.54296875" style="18" customWidth="1"/>
    <col min="5125" max="5369" width="9.08984375" style="18"/>
    <col min="5370" max="5370" width="8.6328125" style="18" customWidth="1"/>
    <col min="5371" max="5371" width="9.90625" style="18" customWidth="1"/>
    <col min="5372" max="5372" width="14.453125" style="18" customWidth="1"/>
    <col min="5373" max="5373" width="7.36328125" style="18" customWidth="1"/>
    <col min="5374" max="5374" width="5.54296875" style="18" customWidth="1"/>
    <col min="5375" max="5375" width="9" style="18" customWidth="1"/>
    <col min="5376" max="5377" width="9.90625" style="18" customWidth="1"/>
    <col min="5378" max="5378" width="11.08984375" style="18" customWidth="1"/>
    <col min="5379" max="5379" width="2.90625" style="18" customWidth="1"/>
    <col min="5380" max="5380" width="3.54296875" style="18" customWidth="1"/>
    <col min="5381" max="5625" width="9.08984375" style="18"/>
    <col min="5626" max="5626" width="8.6328125" style="18" customWidth="1"/>
    <col min="5627" max="5627" width="9.90625" style="18" customWidth="1"/>
    <col min="5628" max="5628" width="14.453125" style="18" customWidth="1"/>
    <col min="5629" max="5629" width="7.36328125" style="18" customWidth="1"/>
    <col min="5630" max="5630" width="5.54296875" style="18" customWidth="1"/>
    <col min="5631" max="5631" width="9" style="18" customWidth="1"/>
    <col min="5632" max="5633" width="9.90625" style="18" customWidth="1"/>
    <col min="5634" max="5634" width="11.08984375" style="18" customWidth="1"/>
    <col min="5635" max="5635" width="2.90625" style="18" customWidth="1"/>
    <col min="5636" max="5636" width="3.54296875" style="18" customWidth="1"/>
    <col min="5637" max="5881" width="9.08984375" style="18"/>
    <col min="5882" max="5882" width="8.6328125" style="18" customWidth="1"/>
    <col min="5883" max="5883" width="9.90625" style="18" customWidth="1"/>
    <col min="5884" max="5884" width="14.453125" style="18" customWidth="1"/>
    <col min="5885" max="5885" width="7.36328125" style="18" customWidth="1"/>
    <col min="5886" max="5886" width="5.54296875" style="18" customWidth="1"/>
    <col min="5887" max="5887" width="9" style="18" customWidth="1"/>
    <col min="5888" max="5889" width="9.90625" style="18" customWidth="1"/>
    <col min="5890" max="5890" width="11.08984375" style="18" customWidth="1"/>
    <col min="5891" max="5891" width="2.90625" style="18" customWidth="1"/>
    <col min="5892" max="5892" width="3.54296875" style="18" customWidth="1"/>
    <col min="5893" max="6137" width="9.08984375" style="18"/>
    <col min="6138" max="6138" width="8.6328125" style="18" customWidth="1"/>
    <col min="6139" max="6139" width="9.90625" style="18" customWidth="1"/>
    <col min="6140" max="6140" width="14.453125" style="18" customWidth="1"/>
    <col min="6141" max="6141" width="7.36328125" style="18" customWidth="1"/>
    <col min="6142" max="6142" width="5.54296875" style="18" customWidth="1"/>
    <col min="6143" max="6143" width="9" style="18" customWidth="1"/>
    <col min="6144" max="6145" width="9.90625" style="18" customWidth="1"/>
    <col min="6146" max="6146" width="11.08984375" style="18" customWidth="1"/>
    <col min="6147" max="6147" width="2.90625" style="18" customWidth="1"/>
    <col min="6148" max="6148" width="3.54296875" style="18" customWidth="1"/>
    <col min="6149" max="6393" width="9.08984375" style="18"/>
    <col min="6394" max="6394" width="8.6328125" style="18" customWidth="1"/>
    <col min="6395" max="6395" width="9.90625" style="18" customWidth="1"/>
    <col min="6396" max="6396" width="14.453125" style="18" customWidth="1"/>
    <col min="6397" max="6397" width="7.36328125" style="18" customWidth="1"/>
    <col min="6398" max="6398" width="5.54296875" style="18" customWidth="1"/>
    <col min="6399" max="6399" width="9" style="18" customWidth="1"/>
    <col min="6400" max="6401" width="9.90625" style="18" customWidth="1"/>
    <col min="6402" max="6402" width="11.08984375" style="18" customWidth="1"/>
    <col min="6403" max="6403" width="2.90625" style="18" customWidth="1"/>
    <col min="6404" max="6404" width="3.54296875" style="18" customWidth="1"/>
    <col min="6405" max="6649" width="9.08984375" style="18"/>
    <col min="6650" max="6650" width="8.6328125" style="18" customWidth="1"/>
    <col min="6651" max="6651" width="9.90625" style="18" customWidth="1"/>
    <col min="6652" max="6652" width="14.453125" style="18" customWidth="1"/>
    <col min="6653" max="6653" width="7.36328125" style="18" customWidth="1"/>
    <col min="6654" max="6654" width="5.54296875" style="18" customWidth="1"/>
    <col min="6655" max="6655" width="9" style="18" customWidth="1"/>
    <col min="6656" max="6657" width="9.90625" style="18" customWidth="1"/>
    <col min="6658" max="6658" width="11.08984375" style="18" customWidth="1"/>
    <col min="6659" max="6659" width="2.90625" style="18" customWidth="1"/>
    <col min="6660" max="6660" width="3.54296875" style="18" customWidth="1"/>
    <col min="6661" max="6905" width="9.08984375" style="18"/>
    <col min="6906" max="6906" width="8.6328125" style="18" customWidth="1"/>
    <col min="6907" max="6907" width="9.90625" style="18" customWidth="1"/>
    <col min="6908" max="6908" width="14.453125" style="18" customWidth="1"/>
    <col min="6909" max="6909" width="7.36328125" style="18" customWidth="1"/>
    <col min="6910" max="6910" width="5.54296875" style="18" customWidth="1"/>
    <col min="6911" max="6911" width="9" style="18" customWidth="1"/>
    <col min="6912" max="6913" width="9.90625" style="18" customWidth="1"/>
    <col min="6914" max="6914" width="11.08984375" style="18" customWidth="1"/>
    <col min="6915" max="6915" width="2.90625" style="18" customWidth="1"/>
    <col min="6916" max="6916" width="3.54296875" style="18" customWidth="1"/>
    <col min="6917" max="7161" width="9.08984375" style="18"/>
    <col min="7162" max="7162" width="8.6328125" style="18" customWidth="1"/>
    <col min="7163" max="7163" width="9.90625" style="18" customWidth="1"/>
    <col min="7164" max="7164" width="14.453125" style="18" customWidth="1"/>
    <col min="7165" max="7165" width="7.36328125" style="18" customWidth="1"/>
    <col min="7166" max="7166" width="5.54296875" style="18" customWidth="1"/>
    <col min="7167" max="7167" width="9" style="18" customWidth="1"/>
    <col min="7168" max="7169" width="9.90625" style="18" customWidth="1"/>
    <col min="7170" max="7170" width="11.08984375" style="18" customWidth="1"/>
    <col min="7171" max="7171" width="2.90625" style="18" customWidth="1"/>
    <col min="7172" max="7172" width="3.54296875" style="18" customWidth="1"/>
    <col min="7173" max="7417" width="9.08984375" style="18"/>
    <col min="7418" max="7418" width="8.6328125" style="18" customWidth="1"/>
    <col min="7419" max="7419" width="9.90625" style="18" customWidth="1"/>
    <col min="7420" max="7420" width="14.453125" style="18" customWidth="1"/>
    <col min="7421" max="7421" width="7.36328125" style="18" customWidth="1"/>
    <col min="7422" max="7422" width="5.54296875" style="18" customWidth="1"/>
    <col min="7423" max="7423" width="9" style="18" customWidth="1"/>
    <col min="7424" max="7425" width="9.90625" style="18" customWidth="1"/>
    <col min="7426" max="7426" width="11.08984375" style="18" customWidth="1"/>
    <col min="7427" max="7427" width="2.90625" style="18" customWidth="1"/>
    <col min="7428" max="7428" width="3.54296875" style="18" customWidth="1"/>
    <col min="7429" max="7673" width="9.08984375" style="18"/>
    <col min="7674" max="7674" width="8.6328125" style="18" customWidth="1"/>
    <col min="7675" max="7675" width="9.90625" style="18" customWidth="1"/>
    <col min="7676" max="7676" width="14.453125" style="18" customWidth="1"/>
    <col min="7677" max="7677" width="7.36328125" style="18" customWidth="1"/>
    <col min="7678" max="7678" width="5.54296875" style="18" customWidth="1"/>
    <col min="7679" max="7679" width="9" style="18" customWidth="1"/>
    <col min="7680" max="7681" width="9.90625" style="18" customWidth="1"/>
    <col min="7682" max="7682" width="11.08984375" style="18" customWidth="1"/>
    <col min="7683" max="7683" width="2.90625" style="18" customWidth="1"/>
    <col min="7684" max="7684" width="3.54296875" style="18" customWidth="1"/>
    <col min="7685" max="7929" width="9.08984375" style="18"/>
    <col min="7930" max="7930" width="8.6328125" style="18" customWidth="1"/>
    <col min="7931" max="7931" width="9.90625" style="18" customWidth="1"/>
    <col min="7932" max="7932" width="14.453125" style="18" customWidth="1"/>
    <col min="7933" max="7933" width="7.36328125" style="18" customWidth="1"/>
    <col min="7934" max="7934" width="5.54296875" style="18" customWidth="1"/>
    <col min="7935" max="7935" width="9" style="18" customWidth="1"/>
    <col min="7936" max="7937" width="9.90625" style="18" customWidth="1"/>
    <col min="7938" max="7938" width="11.08984375" style="18" customWidth="1"/>
    <col min="7939" max="7939" width="2.90625" style="18" customWidth="1"/>
    <col min="7940" max="7940" width="3.54296875" style="18" customWidth="1"/>
    <col min="7941" max="8185" width="9.08984375" style="18"/>
    <col min="8186" max="8186" width="8.6328125" style="18" customWidth="1"/>
    <col min="8187" max="8187" width="9.90625" style="18" customWidth="1"/>
    <col min="8188" max="8188" width="14.453125" style="18" customWidth="1"/>
    <col min="8189" max="8189" width="7.36328125" style="18" customWidth="1"/>
    <col min="8190" max="8190" width="5.54296875" style="18" customWidth="1"/>
    <col min="8191" max="8191" width="9" style="18" customWidth="1"/>
    <col min="8192" max="8193" width="9.90625" style="18" customWidth="1"/>
    <col min="8194" max="8194" width="11.08984375" style="18" customWidth="1"/>
    <col min="8195" max="8195" width="2.90625" style="18" customWidth="1"/>
    <col min="8196" max="8196" width="3.54296875" style="18" customWidth="1"/>
    <col min="8197" max="8441" width="9.08984375" style="18"/>
    <col min="8442" max="8442" width="8.6328125" style="18" customWidth="1"/>
    <col min="8443" max="8443" width="9.90625" style="18" customWidth="1"/>
    <col min="8444" max="8444" width="14.453125" style="18" customWidth="1"/>
    <col min="8445" max="8445" width="7.36328125" style="18" customWidth="1"/>
    <col min="8446" max="8446" width="5.54296875" style="18" customWidth="1"/>
    <col min="8447" max="8447" width="9" style="18" customWidth="1"/>
    <col min="8448" max="8449" width="9.90625" style="18" customWidth="1"/>
    <col min="8450" max="8450" width="11.08984375" style="18" customWidth="1"/>
    <col min="8451" max="8451" width="2.90625" style="18" customWidth="1"/>
    <col min="8452" max="8452" width="3.54296875" style="18" customWidth="1"/>
    <col min="8453" max="8697" width="9.08984375" style="18"/>
    <col min="8698" max="8698" width="8.6328125" style="18" customWidth="1"/>
    <col min="8699" max="8699" width="9.90625" style="18" customWidth="1"/>
    <col min="8700" max="8700" width="14.453125" style="18" customWidth="1"/>
    <col min="8701" max="8701" width="7.36328125" style="18" customWidth="1"/>
    <col min="8702" max="8702" width="5.54296875" style="18" customWidth="1"/>
    <col min="8703" max="8703" width="9" style="18" customWidth="1"/>
    <col min="8704" max="8705" width="9.90625" style="18" customWidth="1"/>
    <col min="8706" max="8706" width="11.08984375" style="18" customWidth="1"/>
    <col min="8707" max="8707" width="2.90625" style="18" customWidth="1"/>
    <col min="8708" max="8708" width="3.54296875" style="18" customWidth="1"/>
    <col min="8709" max="8953" width="9.08984375" style="18"/>
    <col min="8954" max="8954" width="8.6328125" style="18" customWidth="1"/>
    <col min="8955" max="8955" width="9.90625" style="18" customWidth="1"/>
    <col min="8956" max="8956" width="14.453125" style="18" customWidth="1"/>
    <col min="8957" max="8957" width="7.36328125" style="18" customWidth="1"/>
    <col min="8958" max="8958" width="5.54296875" style="18" customWidth="1"/>
    <col min="8959" max="8959" width="9" style="18" customWidth="1"/>
    <col min="8960" max="8961" width="9.90625" style="18" customWidth="1"/>
    <col min="8962" max="8962" width="11.08984375" style="18" customWidth="1"/>
    <col min="8963" max="8963" width="2.90625" style="18" customWidth="1"/>
    <col min="8964" max="8964" width="3.54296875" style="18" customWidth="1"/>
    <col min="8965" max="9209" width="9.08984375" style="18"/>
    <col min="9210" max="9210" width="8.6328125" style="18" customWidth="1"/>
    <col min="9211" max="9211" width="9.90625" style="18" customWidth="1"/>
    <col min="9212" max="9212" width="14.453125" style="18" customWidth="1"/>
    <col min="9213" max="9213" width="7.36328125" style="18" customWidth="1"/>
    <col min="9214" max="9214" width="5.54296875" style="18" customWidth="1"/>
    <col min="9215" max="9215" width="9" style="18" customWidth="1"/>
    <col min="9216" max="9217" width="9.90625" style="18" customWidth="1"/>
    <col min="9218" max="9218" width="11.08984375" style="18" customWidth="1"/>
    <col min="9219" max="9219" width="2.90625" style="18" customWidth="1"/>
    <col min="9220" max="9220" width="3.54296875" style="18" customWidth="1"/>
    <col min="9221" max="9465" width="9.08984375" style="18"/>
    <col min="9466" max="9466" width="8.6328125" style="18" customWidth="1"/>
    <col min="9467" max="9467" width="9.90625" style="18" customWidth="1"/>
    <col min="9468" max="9468" width="14.453125" style="18" customWidth="1"/>
    <col min="9469" max="9469" width="7.36328125" style="18" customWidth="1"/>
    <col min="9470" max="9470" width="5.54296875" style="18" customWidth="1"/>
    <col min="9471" max="9471" width="9" style="18" customWidth="1"/>
    <col min="9472" max="9473" width="9.90625" style="18" customWidth="1"/>
    <col min="9474" max="9474" width="11.08984375" style="18" customWidth="1"/>
    <col min="9475" max="9475" width="2.90625" style="18" customWidth="1"/>
    <col min="9476" max="9476" width="3.54296875" style="18" customWidth="1"/>
    <col min="9477" max="9721" width="9.08984375" style="18"/>
    <col min="9722" max="9722" width="8.6328125" style="18" customWidth="1"/>
    <col min="9723" max="9723" width="9.90625" style="18" customWidth="1"/>
    <col min="9724" max="9724" width="14.453125" style="18" customWidth="1"/>
    <col min="9725" max="9725" width="7.36328125" style="18" customWidth="1"/>
    <col min="9726" max="9726" width="5.54296875" style="18" customWidth="1"/>
    <col min="9727" max="9727" width="9" style="18" customWidth="1"/>
    <col min="9728" max="9729" width="9.90625" style="18" customWidth="1"/>
    <col min="9730" max="9730" width="11.08984375" style="18" customWidth="1"/>
    <col min="9731" max="9731" width="2.90625" style="18" customWidth="1"/>
    <col min="9732" max="9732" width="3.54296875" style="18" customWidth="1"/>
    <col min="9733" max="9977" width="9.08984375" style="18"/>
    <col min="9978" max="9978" width="8.6328125" style="18" customWidth="1"/>
    <col min="9979" max="9979" width="9.90625" style="18" customWidth="1"/>
    <col min="9980" max="9980" width="14.453125" style="18" customWidth="1"/>
    <col min="9981" max="9981" width="7.36328125" style="18" customWidth="1"/>
    <col min="9982" max="9982" width="5.54296875" style="18" customWidth="1"/>
    <col min="9983" max="9983" width="9" style="18" customWidth="1"/>
    <col min="9984" max="9985" width="9.90625" style="18" customWidth="1"/>
    <col min="9986" max="9986" width="11.08984375" style="18" customWidth="1"/>
    <col min="9987" max="9987" width="2.90625" style="18" customWidth="1"/>
    <col min="9988" max="9988" width="3.54296875" style="18" customWidth="1"/>
    <col min="9989" max="10233" width="9.08984375" style="18"/>
    <col min="10234" max="10234" width="8.6328125" style="18" customWidth="1"/>
    <col min="10235" max="10235" width="9.90625" style="18" customWidth="1"/>
    <col min="10236" max="10236" width="14.453125" style="18" customWidth="1"/>
    <col min="10237" max="10237" width="7.36328125" style="18" customWidth="1"/>
    <col min="10238" max="10238" width="5.54296875" style="18" customWidth="1"/>
    <col min="10239" max="10239" width="9" style="18" customWidth="1"/>
    <col min="10240" max="10241" width="9.90625" style="18" customWidth="1"/>
    <col min="10242" max="10242" width="11.08984375" style="18" customWidth="1"/>
    <col min="10243" max="10243" width="2.90625" style="18" customWidth="1"/>
    <col min="10244" max="10244" width="3.54296875" style="18" customWidth="1"/>
    <col min="10245" max="10489" width="9.08984375" style="18"/>
    <col min="10490" max="10490" width="8.6328125" style="18" customWidth="1"/>
    <col min="10491" max="10491" width="9.90625" style="18" customWidth="1"/>
    <col min="10492" max="10492" width="14.453125" style="18" customWidth="1"/>
    <col min="10493" max="10493" width="7.36328125" style="18" customWidth="1"/>
    <col min="10494" max="10494" width="5.54296875" style="18" customWidth="1"/>
    <col min="10495" max="10495" width="9" style="18" customWidth="1"/>
    <col min="10496" max="10497" width="9.90625" style="18" customWidth="1"/>
    <col min="10498" max="10498" width="11.08984375" style="18" customWidth="1"/>
    <col min="10499" max="10499" width="2.90625" style="18" customWidth="1"/>
    <col min="10500" max="10500" width="3.54296875" style="18" customWidth="1"/>
    <col min="10501" max="10745" width="9.08984375" style="18"/>
    <col min="10746" max="10746" width="8.6328125" style="18" customWidth="1"/>
    <col min="10747" max="10747" width="9.90625" style="18" customWidth="1"/>
    <col min="10748" max="10748" width="14.453125" style="18" customWidth="1"/>
    <col min="10749" max="10749" width="7.36328125" style="18" customWidth="1"/>
    <col min="10750" max="10750" width="5.54296875" style="18" customWidth="1"/>
    <col min="10751" max="10751" width="9" style="18" customWidth="1"/>
    <col min="10752" max="10753" width="9.90625" style="18" customWidth="1"/>
    <col min="10754" max="10754" width="11.08984375" style="18" customWidth="1"/>
    <col min="10755" max="10755" width="2.90625" style="18" customWidth="1"/>
    <col min="10756" max="10756" width="3.54296875" style="18" customWidth="1"/>
    <col min="10757" max="11001" width="9.08984375" style="18"/>
    <col min="11002" max="11002" width="8.6328125" style="18" customWidth="1"/>
    <col min="11003" max="11003" width="9.90625" style="18" customWidth="1"/>
    <col min="11004" max="11004" width="14.453125" style="18" customWidth="1"/>
    <col min="11005" max="11005" width="7.36328125" style="18" customWidth="1"/>
    <col min="11006" max="11006" width="5.54296875" style="18" customWidth="1"/>
    <col min="11007" max="11007" width="9" style="18" customWidth="1"/>
    <col min="11008" max="11009" width="9.90625" style="18" customWidth="1"/>
    <col min="11010" max="11010" width="11.08984375" style="18" customWidth="1"/>
    <col min="11011" max="11011" width="2.90625" style="18" customWidth="1"/>
    <col min="11012" max="11012" width="3.54296875" style="18" customWidth="1"/>
    <col min="11013" max="11257" width="9.08984375" style="18"/>
    <col min="11258" max="11258" width="8.6328125" style="18" customWidth="1"/>
    <col min="11259" max="11259" width="9.90625" style="18" customWidth="1"/>
    <col min="11260" max="11260" width="14.453125" style="18" customWidth="1"/>
    <col min="11261" max="11261" width="7.36328125" style="18" customWidth="1"/>
    <col min="11262" max="11262" width="5.54296875" style="18" customWidth="1"/>
    <col min="11263" max="11263" width="9" style="18" customWidth="1"/>
    <col min="11264" max="11265" width="9.90625" style="18" customWidth="1"/>
    <col min="11266" max="11266" width="11.08984375" style="18" customWidth="1"/>
    <col min="11267" max="11267" width="2.90625" style="18" customWidth="1"/>
    <col min="11268" max="11268" width="3.54296875" style="18" customWidth="1"/>
    <col min="11269" max="11513" width="9.08984375" style="18"/>
    <col min="11514" max="11514" width="8.6328125" style="18" customWidth="1"/>
    <col min="11515" max="11515" width="9.90625" style="18" customWidth="1"/>
    <col min="11516" max="11516" width="14.453125" style="18" customWidth="1"/>
    <col min="11517" max="11517" width="7.36328125" style="18" customWidth="1"/>
    <col min="11518" max="11518" width="5.54296875" style="18" customWidth="1"/>
    <col min="11519" max="11519" width="9" style="18" customWidth="1"/>
    <col min="11520" max="11521" width="9.90625" style="18" customWidth="1"/>
    <col min="11522" max="11522" width="11.08984375" style="18" customWidth="1"/>
    <col min="11523" max="11523" width="2.90625" style="18" customWidth="1"/>
    <col min="11524" max="11524" width="3.54296875" style="18" customWidth="1"/>
    <col min="11525" max="11769" width="9.08984375" style="18"/>
    <col min="11770" max="11770" width="8.6328125" style="18" customWidth="1"/>
    <col min="11771" max="11771" width="9.90625" style="18" customWidth="1"/>
    <col min="11772" max="11772" width="14.453125" style="18" customWidth="1"/>
    <col min="11773" max="11773" width="7.36328125" style="18" customWidth="1"/>
    <col min="11774" max="11774" width="5.54296875" style="18" customWidth="1"/>
    <col min="11775" max="11775" width="9" style="18" customWidth="1"/>
    <col min="11776" max="11777" width="9.90625" style="18" customWidth="1"/>
    <col min="11778" max="11778" width="11.08984375" style="18" customWidth="1"/>
    <col min="11779" max="11779" width="2.90625" style="18" customWidth="1"/>
    <col min="11780" max="11780" width="3.54296875" style="18" customWidth="1"/>
    <col min="11781" max="12025" width="9.08984375" style="18"/>
    <col min="12026" max="12026" width="8.6328125" style="18" customWidth="1"/>
    <col min="12027" max="12027" width="9.90625" style="18" customWidth="1"/>
    <col min="12028" max="12028" width="14.453125" style="18" customWidth="1"/>
    <col min="12029" max="12029" width="7.36328125" style="18" customWidth="1"/>
    <col min="12030" max="12030" width="5.54296875" style="18" customWidth="1"/>
    <col min="12031" max="12031" width="9" style="18" customWidth="1"/>
    <col min="12032" max="12033" width="9.90625" style="18" customWidth="1"/>
    <col min="12034" max="12034" width="11.08984375" style="18" customWidth="1"/>
    <col min="12035" max="12035" width="2.90625" style="18" customWidth="1"/>
    <col min="12036" max="12036" width="3.54296875" style="18" customWidth="1"/>
    <col min="12037" max="12281" width="9.08984375" style="18"/>
    <col min="12282" max="12282" width="8.6328125" style="18" customWidth="1"/>
    <col min="12283" max="12283" width="9.90625" style="18" customWidth="1"/>
    <col min="12284" max="12284" width="14.453125" style="18" customWidth="1"/>
    <col min="12285" max="12285" width="7.36328125" style="18" customWidth="1"/>
    <col min="12286" max="12286" width="5.54296875" style="18" customWidth="1"/>
    <col min="12287" max="12287" width="9" style="18" customWidth="1"/>
    <col min="12288" max="12289" width="9.90625" style="18" customWidth="1"/>
    <col min="12290" max="12290" width="11.08984375" style="18" customWidth="1"/>
    <col min="12291" max="12291" width="2.90625" style="18" customWidth="1"/>
    <col min="12292" max="12292" width="3.54296875" style="18" customWidth="1"/>
    <col min="12293" max="12537" width="9.08984375" style="18"/>
    <col min="12538" max="12538" width="8.6328125" style="18" customWidth="1"/>
    <col min="12539" max="12539" width="9.90625" style="18" customWidth="1"/>
    <col min="12540" max="12540" width="14.453125" style="18" customWidth="1"/>
    <col min="12541" max="12541" width="7.36328125" style="18" customWidth="1"/>
    <col min="12542" max="12542" width="5.54296875" style="18" customWidth="1"/>
    <col min="12543" max="12543" width="9" style="18" customWidth="1"/>
    <col min="12544" max="12545" width="9.90625" style="18" customWidth="1"/>
    <col min="12546" max="12546" width="11.08984375" style="18" customWidth="1"/>
    <col min="12547" max="12547" width="2.90625" style="18" customWidth="1"/>
    <col min="12548" max="12548" width="3.54296875" style="18" customWidth="1"/>
    <col min="12549" max="12793" width="9.08984375" style="18"/>
    <col min="12794" max="12794" width="8.6328125" style="18" customWidth="1"/>
    <col min="12795" max="12795" width="9.90625" style="18" customWidth="1"/>
    <col min="12796" max="12796" width="14.453125" style="18" customWidth="1"/>
    <col min="12797" max="12797" width="7.36328125" style="18" customWidth="1"/>
    <col min="12798" max="12798" width="5.54296875" style="18" customWidth="1"/>
    <col min="12799" max="12799" width="9" style="18" customWidth="1"/>
    <col min="12800" max="12801" width="9.90625" style="18" customWidth="1"/>
    <col min="12802" max="12802" width="11.08984375" style="18" customWidth="1"/>
    <col min="12803" max="12803" width="2.90625" style="18" customWidth="1"/>
    <col min="12804" max="12804" width="3.54296875" style="18" customWidth="1"/>
    <col min="12805" max="13049" width="9.08984375" style="18"/>
    <col min="13050" max="13050" width="8.6328125" style="18" customWidth="1"/>
    <col min="13051" max="13051" width="9.90625" style="18" customWidth="1"/>
    <col min="13052" max="13052" width="14.453125" style="18" customWidth="1"/>
    <col min="13053" max="13053" width="7.36328125" style="18" customWidth="1"/>
    <col min="13054" max="13054" width="5.54296875" style="18" customWidth="1"/>
    <col min="13055" max="13055" width="9" style="18" customWidth="1"/>
    <col min="13056" max="13057" width="9.90625" style="18" customWidth="1"/>
    <col min="13058" max="13058" width="11.08984375" style="18" customWidth="1"/>
    <col min="13059" max="13059" width="2.90625" style="18" customWidth="1"/>
    <col min="13060" max="13060" width="3.54296875" style="18" customWidth="1"/>
    <col min="13061" max="13305" width="9.08984375" style="18"/>
    <col min="13306" max="13306" width="8.6328125" style="18" customWidth="1"/>
    <col min="13307" max="13307" width="9.90625" style="18" customWidth="1"/>
    <col min="13308" max="13308" width="14.453125" style="18" customWidth="1"/>
    <col min="13309" max="13309" width="7.36328125" style="18" customWidth="1"/>
    <col min="13310" max="13310" width="5.54296875" style="18" customWidth="1"/>
    <col min="13311" max="13311" width="9" style="18" customWidth="1"/>
    <col min="13312" max="13313" width="9.90625" style="18" customWidth="1"/>
    <col min="13314" max="13314" width="11.08984375" style="18" customWidth="1"/>
    <col min="13315" max="13315" width="2.90625" style="18" customWidth="1"/>
    <col min="13316" max="13316" width="3.54296875" style="18" customWidth="1"/>
    <col min="13317" max="13561" width="9.08984375" style="18"/>
    <col min="13562" max="13562" width="8.6328125" style="18" customWidth="1"/>
    <col min="13563" max="13563" width="9.90625" style="18" customWidth="1"/>
    <col min="13564" max="13564" width="14.453125" style="18" customWidth="1"/>
    <col min="13565" max="13565" width="7.36328125" style="18" customWidth="1"/>
    <col min="13566" max="13566" width="5.54296875" style="18" customWidth="1"/>
    <col min="13567" max="13567" width="9" style="18" customWidth="1"/>
    <col min="13568" max="13569" width="9.90625" style="18" customWidth="1"/>
    <col min="13570" max="13570" width="11.08984375" style="18" customWidth="1"/>
    <col min="13571" max="13571" width="2.90625" style="18" customWidth="1"/>
    <col min="13572" max="13572" width="3.54296875" style="18" customWidth="1"/>
    <col min="13573" max="13817" width="9.08984375" style="18"/>
    <col min="13818" max="13818" width="8.6328125" style="18" customWidth="1"/>
    <col min="13819" max="13819" width="9.90625" style="18" customWidth="1"/>
    <col min="13820" max="13820" width="14.453125" style="18" customWidth="1"/>
    <col min="13821" max="13821" width="7.36328125" style="18" customWidth="1"/>
    <col min="13822" max="13822" width="5.54296875" style="18" customWidth="1"/>
    <col min="13823" max="13823" width="9" style="18" customWidth="1"/>
    <col min="13824" max="13825" width="9.90625" style="18" customWidth="1"/>
    <col min="13826" max="13826" width="11.08984375" style="18" customWidth="1"/>
    <col min="13827" max="13827" width="2.90625" style="18" customWidth="1"/>
    <col min="13828" max="13828" width="3.54296875" style="18" customWidth="1"/>
    <col min="13829" max="14073" width="9.08984375" style="18"/>
    <col min="14074" max="14074" width="8.6328125" style="18" customWidth="1"/>
    <col min="14075" max="14075" width="9.90625" style="18" customWidth="1"/>
    <col min="14076" max="14076" width="14.453125" style="18" customWidth="1"/>
    <col min="14077" max="14077" width="7.36328125" style="18" customWidth="1"/>
    <col min="14078" max="14078" width="5.54296875" style="18" customWidth="1"/>
    <col min="14079" max="14079" width="9" style="18" customWidth="1"/>
    <col min="14080" max="14081" width="9.90625" style="18" customWidth="1"/>
    <col min="14082" max="14082" width="11.08984375" style="18" customWidth="1"/>
    <col min="14083" max="14083" width="2.90625" style="18" customWidth="1"/>
    <col min="14084" max="14084" width="3.54296875" style="18" customWidth="1"/>
    <col min="14085" max="14329" width="9.08984375" style="18"/>
    <col min="14330" max="14330" width="8.6328125" style="18" customWidth="1"/>
    <col min="14331" max="14331" width="9.90625" style="18" customWidth="1"/>
    <col min="14332" max="14332" width="14.453125" style="18" customWidth="1"/>
    <col min="14333" max="14333" width="7.36328125" style="18" customWidth="1"/>
    <col min="14334" max="14334" width="5.54296875" style="18" customWidth="1"/>
    <col min="14335" max="14335" width="9" style="18" customWidth="1"/>
    <col min="14336" max="14337" width="9.90625" style="18" customWidth="1"/>
    <col min="14338" max="14338" width="11.08984375" style="18" customWidth="1"/>
    <col min="14339" max="14339" width="2.90625" style="18" customWidth="1"/>
    <col min="14340" max="14340" width="3.54296875" style="18" customWidth="1"/>
    <col min="14341" max="14585" width="9.08984375" style="18"/>
    <col min="14586" max="14586" width="8.6328125" style="18" customWidth="1"/>
    <col min="14587" max="14587" width="9.90625" style="18" customWidth="1"/>
    <col min="14588" max="14588" width="14.453125" style="18" customWidth="1"/>
    <col min="14589" max="14589" width="7.36328125" style="18" customWidth="1"/>
    <col min="14590" max="14590" width="5.54296875" style="18" customWidth="1"/>
    <col min="14591" max="14591" width="9" style="18" customWidth="1"/>
    <col min="14592" max="14593" width="9.90625" style="18" customWidth="1"/>
    <col min="14594" max="14594" width="11.08984375" style="18" customWidth="1"/>
    <col min="14595" max="14595" width="2.90625" style="18" customWidth="1"/>
    <col min="14596" max="14596" width="3.54296875" style="18" customWidth="1"/>
    <col min="14597" max="14841" width="9.08984375" style="18"/>
    <col min="14842" max="14842" width="8.6328125" style="18" customWidth="1"/>
    <col min="14843" max="14843" width="9.90625" style="18" customWidth="1"/>
    <col min="14844" max="14844" width="14.453125" style="18" customWidth="1"/>
    <col min="14845" max="14845" width="7.36328125" style="18" customWidth="1"/>
    <col min="14846" max="14846" width="5.54296875" style="18" customWidth="1"/>
    <col min="14847" max="14847" width="9" style="18" customWidth="1"/>
    <col min="14848" max="14849" width="9.90625" style="18" customWidth="1"/>
    <col min="14850" max="14850" width="11.08984375" style="18" customWidth="1"/>
    <col min="14851" max="14851" width="2.90625" style="18" customWidth="1"/>
    <col min="14852" max="14852" width="3.54296875" style="18" customWidth="1"/>
    <col min="14853" max="15097" width="9.08984375" style="18"/>
    <col min="15098" max="15098" width="8.6328125" style="18" customWidth="1"/>
    <col min="15099" max="15099" width="9.90625" style="18" customWidth="1"/>
    <col min="15100" max="15100" width="14.453125" style="18" customWidth="1"/>
    <col min="15101" max="15101" width="7.36328125" style="18" customWidth="1"/>
    <col min="15102" max="15102" width="5.54296875" style="18" customWidth="1"/>
    <col min="15103" max="15103" width="9" style="18" customWidth="1"/>
    <col min="15104" max="15105" width="9.90625" style="18" customWidth="1"/>
    <col min="15106" max="15106" width="11.08984375" style="18" customWidth="1"/>
    <col min="15107" max="15107" width="2.90625" style="18" customWidth="1"/>
    <col min="15108" max="15108" width="3.54296875" style="18" customWidth="1"/>
    <col min="15109" max="15353" width="9.08984375" style="18"/>
    <col min="15354" max="15354" width="8.6328125" style="18" customWidth="1"/>
    <col min="15355" max="15355" width="9.90625" style="18" customWidth="1"/>
    <col min="15356" max="15356" width="14.453125" style="18" customWidth="1"/>
    <col min="15357" max="15357" width="7.36328125" style="18" customWidth="1"/>
    <col min="15358" max="15358" width="5.54296875" style="18" customWidth="1"/>
    <col min="15359" max="15359" width="9" style="18" customWidth="1"/>
    <col min="15360" max="15361" width="9.90625" style="18" customWidth="1"/>
    <col min="15362" max="15362" width="11.08984375" style="18" customWidth="1"/>
    <col min="15363" max="15363" width="2.90625" style="18" customWidth="1"/>
    <col min="15364" max="15364" width="3.54296875" style="18" customWidth="1"/>
    <col min="15365" max="15609" width="9.08984375" style="18"/>
    <col min="15610" max="15610" width="8.6328125" style="18" customWidth="1"/>
    <col min="15611" max="15611" width="9.90625" style="18" customWidth="1"/>
    <col min="15612" max="15612" width="14.453125" style="18" customWidth="1"/>
    <col min="15613" max="15613" width="7.36328125" style="18" customWidth="1"/>
    <col min="15614" max="15614" width="5.54296875" style="18" customWidth="1"/>
    <col min="15615" max="15615" width="9" style="18" customWidth="1"/>
    <col min="15616" max="15617" width="9.90625" style="18" customWidth="1"/>
    <col min="15618" max="15618" width="11.08984375" style="18" customWidth="1"/>
    <col min="15619" max="15619" width="2.90625" style="18" customWidth="1"/>
    <col min="15620" max="15620" width="3.54296875" style="18" customWidth="1"/>
    <col min="15621" max="15865" width="9.08984375" style="18"/>
    <col min="15866" max="15866" width="8.6328125" style="18" customWidth="1"/>
    <col min="15867" max="15867" width="9.90625" style="18" customWidth="1"/>
    <col min="15868" max="15868" width="14.453125" style="18" customWidth="1"/>
    <col min="15869" max="15869" width="7.36328125" style="18" customWidth="1"/>
    <col min="15870" max="15870" width="5.54296875" style="18" customWidth="1"/>
    <col min="15871" max="15871" width="9" style="18" customWidth="1"/>
    <col min="15872" max="15873" width="9.90625" style="18" customWidth="1"/>
    <col min="15874" max="15874" width="11.08984375" style="18" customWidth="1"/>
    <col min="15875" max="15875" width="2.90625" style="18" customWidth="1"/>
    <col min="15876" max="15876" width="3.54296875" style="18" customWidth="1"/>
    <col min="15877" max="16121" width="9.08984375" style="18"/>
    <col min="16122" max="16122" width="8.6328125" style="18" customWidth="1"/>
    <col min="16123" max="16123" width="9.90625" style="18" customWidth="1"/>
    <col min="16124" max="16124" width="14.453125" style="18" customWidth="1"/>
    <col min="16125" max="16125" width="7.36328125" style="18" customWidth="1"/>
    <col min="16126" max="16126" width="5.54296875" style="18" customWidth="1"/>
    <col min="16127" max="16127" width="9" style="18" customWidth="1"/>
    <col min="16128" max="16129" width="9.90625" style="18" customWidth="1"/>
    <col min="16130" max="16130" width="11.08984375" style="18" customWidth="1"/>
    <col min="16131" max="16131" width="2.90625" style="18" customWidth="1"/>
    <col min="16132" max="16132" width="3.54296875" style="18" customWidth="1"/>
    <col min="16133" max="16384" width="9.08984375" style="18"/>
  </cols>
  <sheetData>
    <row r="1" spans="1:8" ht="46.5" customHeight="1" x14ac:dyDescent="0.35">
      <c r="A1" s="132" t="s">
        <v>176</v>
      </c>
      <c r="B1" s="132"/>
      <c r="C1" s="132"/>
      <c r="D1" s="132"/>
      <c r="E1" s="132"/>
      <c r="F1" s="132"/>
      <c r="G1" s="132"/>
      <c r="H1" s="132"/>
    </row>
    <row r="2" spans="1:8" ht="16.5" customHeight="1" x14ac:dyDescent="0.35">
      <c r="A2" s="91" t="s">
        <v>0</v>
      </c>
      <c r="B2" s="91"/>
      <c r="C2" s="91"/>
      <c r="D2" s="91"/>
      <c r="E2" s="91"/>
      <c r="F2" s="91"/>
      <c r="G2" s="91"/>
      <c r="H2" s="91"/>
    </row>
    <row r="3" spans="1:8" x14ac:dyDescent="0.35">
      <c r="A3" s="55" t="s">
        <v>1</v>
      </c>
      <c r="B3" s="55"/>
      <c r="C3" s="55"/>
      <c r="D3" s="55"/>
      <c r="E3" s="133" t="str">
        <f ca="1">TEXT(TODAY(),"DD/MM/YYYY")</f>
        <v>19/09/2025</v>
      </c>
      <c r="F3" s="133"/>
      <c r="G3" s="133"/>
      <c r="H3" s="133"/>
    </row>
    <row r="4" spans="1:8" ht="15" customHeight="1" x14ac:dyDescent="0.35">
      <c r="A4" s="55" t="s">
        <v>2</v>
      </c>
      <c r="B4" s="55"/>
      <c r="C4" s="55"/>
      <c r="D4" s="55"/>
      <c r="E4" s="135" t="s">
        <v>145</v>
      </c>
      <c r="F4" s="135"/>
      <c r="G4" s="135"/>
      <c r="H4" s="135"/>
    </row>
    <row r="5" spans="1:8" x14ac:dyDescent="0.35">
      <c r="A5" s="55" t="s">
        <v>3</v>
      </c>
      <c r="B5" s="55"/>
      <c r="C5" s="55"/>
      <c r="D5" s="55"/>
      <c r="E5" s="133">
        <v>45908</v>
      </c>
      <c r="F5" s="133"/>
      <c r="G5" s="133"/>
      <c r="H5" s="133"/>
    </row>
    <row r="6" spans="1:8" ht="16.5" customHeight="1" x14ac:dyDescent="0.35">
      <c r="A6" s="55" t="s">
        <v>4</v>
      </c>
      <c r="B6" s="55"/>
      <c r="C6" s="55"/>
      <c r="D6" s="55"/>
      <c r="E6" s="85" t="s">
        <v>146</v>
      </c>
      <c r="F6" s="85"/>
      <c r="G6" s="85"/>
      <c r="H6" s="85"/>
    </row>
    <row r="7" spans="1:8" ht="15" customHeight="1" x14ac:dyDescent="0.35">
      <c r="A7" s="55" t="s">
        <v>5</v>
      </c>
      <c r="B7" s="55"/>
      <c r="C7" s="55"/>
      <c r="D7" s="55"/>
      <c r="E7" s="85" t="s">
        <v>147</v>
      </c>
      <c r="F7" s="85"/>
      <c r="G7" s="85"/>
      <c r="H7" s="85"/>
    </row>
    <row r="8" spans="1:8" x14ac:dyDescent="0.35">
      <c r="A8" s="55" t="s">
        <v>6</v>
      </c>
      <c r="B8" s="55"/>
      <c r="C8" s="55"/>
      <c r="D8" s="55"/>
      <c r="E8" s="134" t="s">
        <v>148</v>
      </c>
      <c r="F8" s="134"/>
      <c r="G8" s="134"/>
      <c r="H8" s="134"/>
    </row>
    <row r="9" spans="1:8" x14ac:dyDescent="0.35">
      <c r="A9" s="55" t="s">
        <v>112</v>
      </c>
      <c r="B9" s="55"/>
      <c r="C9" s="55"/>
      <c r="D9" s="55"/>
      <c r="E9" s="55" t="s">
        <v>30</v>
      </c>
      <c r="F9" s="55"/>
      <c r="G9" s="55"/>
      <c r="H9" s="55"/>
    </row>
    <row r="10" spans="1:8" x14ac:dyDescent="0.35">
      <c r="A10" s="71" t="s">
        <v>7</v>
      </c>
      <c r="B10" s="71"/>
      <c r="C10" s="71"/>
      <c r="D10" s="71"/>
      <c r="E10" s="71" t="s">
        <v>150</v>
      </c>
      <c r="F10" s="71"/>
      <c r="G10" s="71"/>
      <c r="H10" s="71"/>
    </row>
    <row r="11" spans="1:8" x14ac:dyDescent="0.35">
      <c r="A11" s="55" t="s">
        <v>8</v>
      </c>
      <c r="B11" s="55"/>
      <c r="C11" s="55"/>
      <c r="D11" s="55"/>
      <c r="E11" s="74" t="s">
        <v>142</v>
      </c>
      <c r="F11" s="74"/>
      <c r="G11" s="74"/>
      <c r="H11" s="74"/>
    </row>
    <row r="12" spans="1:8" x14ac:dyDescent="0.35">
      <c r="A12" s="55" t="s">
        <v>9</v>
      </c>
      <c r="B12" s="55"/>
      <c r="C12" s="55"/>
      <c r="D12" s="55"/>
      <c r="E12" s="74" t="s">
        <v>149</v>
      </c>
      <c r="F12" s="71"/>
      <c r="G12" s="71"/>
      <c r="H12" s="71"/>
    </row>
    <row r="13" spans="1:8" ht="32.25" customHeight="1" x14ac:dyDescent="0.35">
      <c r="A13" s="85" t="s">
        <v>10</v>
      </c>
      <c r="B13" s="85"/>
      <c r="C13" s="85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",(IF(OR(G16="",G16="NA"),"",G16)),".")</f>
        <v>Silver Estate, S No.105, H.No.4/1, near Atharv Residency, Internal Road, Dhvale, Vangani, Ambernath, Thane.</v>
      </c>
      <c r="D13" s="85"/>
      <c r="E13" s="85"/>
      <c r="F13" s="85"/>
      <c r="G13" s="85"/>
      <c r="H13" s="85"/>
    </row>
    <row r="14" spans="1:8" x14ac:dyDescent="0.35">
      <c r="A14" s="74" t="s">
        <v>169</v>
      </c>
      <c r="B14" s="74"/>
      <c r="C14" s="74" t="s">
        <v>151</v>
      </c>
      <c r="D14" s="74"/>
      <c r="E14" s="74"/>
      <c r="F14" s="74"/>
      <c r="G14" s="74"/>
      <c r="H14" s="74"/>
    </row>
    <row r="15" spans="1:8" ht="15.75" customHeight="1" x14ac:dyDescent="0.35">
      <c r="A15" s="85" t="s">
        <v>11</v>
      </c>
      <c r="B15" s="85"/>
      <c r="C15" s="71" t="s">
        <v>170</v>
      </c>
      <c r="D15" s="71"/>
      <c r="E15" s="85" t="s">
        <v>153</v>
      </c>
      <c r="F15" s="85"/>
      <c r="G15" s="74" t="s">
        <v>152</v>
      </c>
      <c r="H15" s="74"/>
    </row>
    <row r="16" spans="1:8" x14ac:dyDescent="0.35">
      <c r="A16" s="55" t="s">
        <v>13</v>
      </c>
      <c r="B16" s="55"/>
      <c r="C16" s="74" t="s">
        <v>167</v>
      </c>
      <c r="D16" s="74"/>
      <c r="E16" s="85" t="s">
        <v>12</v>
      </c>
      <c r="F16" s="85"/>
      <c r="G16" s="136" t="s">
        <v>155</v>
      </c>
      <c r="H16" s="136"/>
    </row>
    <row r="17" spans="1:18" x14ac:dyDescent="0.35">
      <c r="A17" s="55" t="s">
        <v>76</v>
      </c>
      <c r="B17" s="55"/>
      <c r="C17" s="74" t="s">
        <v>154</v>
      </c>
      <c r="D17" s="74"/>
      <c r="E17" s="85" t="s">
        <v>14</v>
      </c>
      <c r="F17" s="85"/>
      <c r="G17" s="74">
        <v>421503</v>
      </c>
      <c r="H17" s="74"/>
    </row>
    <row r="18" spans="1:18" ht="32.25" customHeight="1" x14ac:dyDescent="0.35">
      <c r="A18" s="55" t="s">
        <v>113</v>
      </c>
      <c r="B18" s="55"/>
      <c r="C18" s="85" t="s">
        <v>171</v>
      </c>
      <c r="D18" s="85"/>
      <c r="E18" s="85" t="s">
        <v>15</v>
      </c>
      <c r="F18" s="85"/>
      <c r="G18" s="74" t="s">
        <v>172</v>
      </c>
      <c r="H18" s="74"/>
    </row>
    <row r="19" spans="1:18" ht="15" customHeight="1" x14ac:dyDescent="0.35">
      <c r="A19" s="85" t="s">
        <v>79</v>
      </c>
      <c r="B19" s="85"/>
      <c r="C19" s="85"/>
      <c r="D19" s="85"/>
      <c r="E19" s="71" t="s">
        <v>16</v>
      </c>
      <c r="F19" s="71"/>
      <c r="G19" s="71"/>
      <c r="H19" s="71"/>
    </row>
    <row r="20" spans="1:18" ht="18.75" customHeight="1" x14ac:dyDescent="0.35">
      <c r="A20" s="85"/>
      <c r="B20" s="85"/>
      <c r="C20" s="85"/>
      <c r="D20" s="85"/>
      <c r="E20" s="71"/>
      <c r="F20" s="71"/>
      <c r="G20" s="71"/>
      <c r="H20" s="71"/>
    </row>
    <row r="21" spans="1:18" ht="15" customHeight="1" x14ac:dyDescent="0.35">
      <c r="A21" s="85" t="s">
        <v>17</v>
      </c>
      <c r="B21" s="85"/>
      <c r="C21" s="85"/>
      <c r="D21" s="85"/>
      <c r="E21" s="74" t="s">
        <v>18</v>
      </c>
      <c r="F21" s="74"/>
      <c r="G21" s="74"/>
      <c r="H21" s="74"/>
    </row>
    <row r="22" spans="1:18" ht="15" customHeight="1" x14ac:dyDescent="0.35">
      <c r="A22" s="55" t="s">
        <v>19</v>
      </c>
      <c r="B22" s="55"/>
      <c r="C22" s="55"/>
      <c r="D22" s="55"/>
      <c r="E22" s="74" t="str">
        <f>IF(AND(G16="Mumbai"),"Upper Class","Middle Class")</f>
        <v>Middle Class</v>
      </c>
      <c r="F22" s="74"/>
      <c r="G22" s="74"/>
      <c r="H22" s="74"/>
    </row>
    <row r="23" spans="1:18" x14ac:dyDescent="0.35">
      <c r="A23" s="55" t="s">
        <v>20</v>
      </c>
      <c r="B23" s="55"/>
      <c r="C23" s="55"/>
      <c r="D23" s="55"/>
      <c r="E23" s="74" t="s">
        <v>21</v>
      </c>
      <c r="F23" s="74"/>
      <c r="G23" s="74"/>
      <c r="H23" s="74"/>
    </row>
    <row r="24" spans="1:18" ht="15.75" customHeight="1" x14ac:dyDescent="0.35">
      <c r="A24" s="55" t="s">
        <v>22</v>
      </c>
      <c r="B24" s="55"/>
      <c r="C24" s="55"/>
      <c r="D24" s="55"/>
      <c r="E24" s="74" t="str">
        <f>IF(AND(G16="Mumbai"),"Developed","Developing")</f>
        <v>Developing</v>
      </c>
      <c r="F24" s="74"/>
      <c r="G24" s="74"/>
      <c r="H24" s="74"/>
    </row>
    <row r="25" spans="1:18" x14ac:dyDescent="0.35">
      <c r="A25" s="55" t="s">
        <v>23</v>
      </c>
      <c r="B25" s="55"/>
      <c r="C25" s="55"/>
      <c r="D25" s="55"/>
      <c r="E25" s="74" t="s">
        <v>24</v>
      </c>
      <c r="F25" s="74"/>
      <c r="G25" s="74"/>
      <c r="H25" s="74"/>
    </row>
    <row r="26" spans="1:18" x14ac:dyDescent="0.35">
      <c r="A26" s="55" t="s">
        <v>84</v>
      </c>
      <c r="B26" s="55"/>
      <c r="C26" s="55"/>
      <c r="D26" s="55"/>
      <c r="E26" s="74" t="s">
        <v>85</v>
      </c>
      <c r="F26" s="74"/>
      <c r="G26" s="74"/>
      <c r="H26" s="74"/>
    </row>
    <row r="27" spans="1:18" ht="15" customHeight="1" x14ac:dyDescent="0.35">
      <c r="A27" s="85" t="s">
        <v>33</v>
      </c>
      <c r="B27" s="85"/>
      <c r="C27" s="85"/>
      <c r="D27" s="85"/>
      <c r="E27" s="135" t="s">
        <v>168</v>
      </c>
      <c r="F27" s="135"/>
      <c r="G27" s="135"/>
      <c r="H27" s="135"/>
    </row>
    <row r="28" spans="1:18" x14ac:dyDescent="0.35">
      <c r="A28" s="85" t="s">
        <v>95</v>
      </c>
      <c r="B28" s="85"/>
      <c r="C28" s="85"/>
      <c r="D28" s="85"/>
      <c r="E28" s="85" t="s">
        <v>34</v>
      </c>
      <c r="F28" s="85"/>
      <c r="G28" s="85"/>
      <c r="H28" s="85"/>
    </row>
    <row r="29" spans="1:18" s="20" customFormat="1" x14ac:dyDescent="0.35">
      <c r="A29" s="144" t="s">
        <v>96</v>
      </c>
      <c r="B29" s="144"/>
      <c r="C29" s="143" t="s">
        <v>29</v>
      </c>
      <c r="D29" s="143"/>
      <c r="E29" s="143"/>
      <c r="F29" s="143" t="s">
        <v>31</v>
      </c>
      <c r="G29" s="143"/>
      <c r="H29" s="143"/>
      <c r="I29" s="19"/>
      <c r="J29" s="19"/>
      <c r="K29" s="19"/>
      <c r="L29" s="19"/>
      <c r="M29" s="19"/>
      <c r="N29" s="19"/>
      <c r="O29" s="19"/>
      <c r="P29" s="19"/>
      <c r="Q29" s="19"/>
      <c r="R29" s="19"/>
    </row>
    <row r="30" spans="1:18" s="20" customFormat="1" x14ac:dyDescent="0.35">
      <c r="A30" s="137" t="s">
        <v>25</v>
      </c>
      <c r="B30" s="137" t="s">
        <v>30</v>
      </c>
      <c r="C30" s="138" t="s">
        <v>30</v>
      </c>
      <c r="D30" s="138"/>
      <c r="E30" s="138"/>
      <c r="F30" s="138" t="s">
        <v>166</v>
      </c>
      <c r="G30" s="138"/>
      <c r="H30" s="138"/>
      <c r="I30" s="19"/>
      <c r="J30" s="19"/>
      <c r="K30" s="19"/>
      <c r="L30" s="19"/>
      <c r="M30" s="19"/>
      <c r="N30" s="19"/>
      <c r="O30" s="19"/>
      <c r="P30" s="19"/>
      <c r="Q30" s="19"/>
      <c r="R30" s="19"/>
    </row>
    <row r="31" spans="1:18" x14ac:dyDescent="0.35">
      <c r="A31" s="137" t="s">
        <v>26</v>
      </c>
      <c r="B31" s="137" t="s">
        <v>30</v>
      </c>
      <c r="C31" s="138" t="s">
        <v>30</v>
      </c>
      <c r="D31" s="138"/>
      <c r="E31" s="138"/>
      <c r="F31" s="140" t="s">
        <v>170</v>
      </c>
      <c r="G31" s="141"/>
      <c r="H31" s="142"/>
    </row>
    <row r="32" spans="1:18" s="20" customFormat="1" x14ac:dyDescent="0.35">
      <c r="A32" s="137" t="s">
        <v>28</v>
      </c>
      <c r="B32" s="137" t="s">
        <v>30</v>
      </c>
      <c r="C32" s="138" t="s">
        <v>30</v>
      </c>
      <c r="D32" s="138"/>
      <c r="E32" s="138"/>
      <c r="F32" s="140" t="s">
        <v>166</v>
      </c>
      <c r="G32" s="141"/>
      <c r="H32" s="142"/>
      <c r="I32" s="19"/>
      <c r="J32" s="19"/>
      <c r="K32" s="19"/>
      <c r="L32" s="19"/>
      <c r="M32" s="19"/>
      <c r="N32" s="19"/>
      <c r="O32" s="19"/>
      <c r="P32" s="19"/>
      <c r="Q32" s="19"/>
      <c r="R32" s="19"/>
    </row>
    <row r="33" spans="1:18" x14ac:dyDescent="0.35">
      <c r="A33" s="137" t="s">
        <v>27</v>
      </c>
      <c r="B33" s="137" t="s">
        <v>30</v>
      </c>
      <c r="C33" s="138" t="s">
        <v>30</v>
      </c>
      <c r="D33" s="138"/>
      <c r="E33" s="138"/>
      <c r="F33" s="140" t="s">
        <v>166</v>
      </c>
      <c r="G33" s="141"/>
      <c r="H33" s="142"/>
    </row>
    <row r="34" spans="1:18" x14ac:dyDescent="0.35">
      <c r="A34" s="55" t="s">
        <v>32</v>
      </c>
      <c r="B34" s="55"/>
      <c r="C34" s="55"/>
      <c r="D34" s="55"/>
      <c r="E34" s="55"/>
      <c r="F34" s="55"/>
      <c r="G34" s="55"/>
      <c r="H34" s="55"/>
    </row>
    <row r="35" spans="1:18" ht="15.75" customHeight="1" x14ac:dyDescent="0.35">
      <c r="A35" s="55" t="s">
        <v>181</v>
      </c>
      <c r="B35" s="55"/>
      <c r="C35" s="147" t="s">
        <v>182</v>
      </c>
      <c r="D35" s="147"/>
      <c r="E35" s="147"/>
      <c r="F35" s="147"/>
      <c r="G35" s="147"/>
      <c r="H35" s="147"/>
    </row>
    <row r="36" spans="1:18" ht="15.75" customHeight="1" x14ac:dyDescent="0.35">
      <c r="A36" s="55" t="s">
        <v>177</v>
      </c>
      <c r="B36" s="55"/>
      <c r="C36" s="145" t="s">
        <v>178</v>
      </c>
      <c r="D36" s="146"/>
      <c r="E36" s="146"/>
      <c r="F36" s="146"/>
      <c r="G36" s="146"/>
      <c r="H36" s="146"/>
    </row>
    <row r="37" spans="1:18" x14ac:dyDescent="0.35">
      <c r="A37" s="134" t="s">
        <v>35</v>
      </c>
      <c r="B37" s="134"/>
      <c r="C37" s="134"/>
      <c r="D37" s="134"/>
      <c r="E37" s="134"/>
      <c r="F37" s="134"/>
      <c r="G37" s="134"/>
      <c r="H37" s="134"/>
    </row>
    <row r="38" spans="1:18" x14ac:dyDescent="0.35">
      <c r="A38" s="55" t="s">
        <v>36</v>
      </c>
      <c r="B38" s="55"/>
      <c r="C38" s="55"/>
      <c r="D38" s="55"/>
      <c r="E38" s="139">
        <v>2830</v>
      </c>
      <c r="F38" s="139"/>
      <c r="G38" s="139"/>
      <c r="H38" s="139"/>
    </row>
    <row r="39" spans="1:18" x14ac:dyDescent="0.35">
      <c r="A39" s="55" t="s">
        <v>37</v>
      </c>
      <c r="B39" s="55"/>
      <c r="C39" s="55"/>
      <c r="D39" s="55"/>
      <c r="E39" s="54">
        <v>0.75</v>
      </c>
      <c r="F39" s="54"/>
      <c r="G39" s="54"/>
      <c r="H39" s="54"/>
    </row>
    <row r="40" spans="1:18" x14ac:dyDescent="0.35">
      <c r="A40" s="55" t="s">
        <v>38</v>
      </c>
      <c r="B40" s="55"/>
      <c r="C40" s="55"/>
      <c r="D40" s="55"/>
      <c r="E40" s="54">
        <f>E42/E38-E39</f>
        <v>-7.7738515901049077E-4</v>
      </c>
      <c r="F40" s="54"/>
      <c r="G40" s="54"/>
      <c r="H40" s="54"/>
    </row>
    <row r="41" spans="1:18" x14ac:dyDescent="0.35">
      <c r="A41" s="55" t="s">
        <v>39</v>
      </c>
      <c r="B41" s="55"/>
      <c r="C41" s="55"/>
      <c r="D41" s="55"/>
      <c r="E41" s="54">
        <f>E39+E40</f>
        <v>0.74922261484098951</v>
      </c>
      <c r="F41" s="54"/>
      <c r="G41" s="54"/>
      <c r="H41" s="54"/>
    </row>
    <row r="42" spans="1:18" x14ac:dyDescent="0.35">
      <c r="A42" s="55" t="s">
        <v>94</v>
      </c>
      <c r="B42" s="55"/>
      <c r="C42" s="55"/>
      <c r="D42" s="55"/>
      <c r="E42" s="129">
        <v>2120.3000000000002</v>
      </c>
      <c r="F42" s="129"/>
      <c r="G42" s="129"/>
      <c r="H42" s="129"/>
    </row>
    <row r="43" spans="1:18" x14ac:dyDescent="0.35">
      <c r="A43" s="71" t="s">
        <v>40</v>
      </c>
      <c r="B43" s="71"/>
      <c r="C43" s="71"/>
      <c r="D43" s="71"/>
      <c r="E43" s="71" t="s">
        <v>175</v>
      </c>
      <c r="F43" s="71"/>
      <c r="G43" s="71"/>
      <c r="H43" s="71"/>
    </row>
    <row r="44" spans="1:18" x14ac:dyDescent="0.35">
      <c r="A44" s="83" t="s">
        <v>41</v>
      </c>
      <c r="B44" s="83"/>
      <c r="C44" s="83"/>
      <c r="D44" s="83"/>
      <c r="E44" s="83"/>
      <c r="F44" s="83"/>
      <c r="G44" s="83"/>
      <c r="H44" s="83"/>
    </row>
    <row r="45" spans="1:18" ht="35.25" customHeight="1" x14ac:dyDescent="0.35">
      <c r="A45" s="74" t="s">
        <v>42</v>
      </c>
      <c r="B45" s="74"/>
      <c r="C45" s="74" t="s">
        <v>156</v>
      </c>
      <c r="D45" s="74"/>
      <c r="E45" s="74"/>
      <c r="F45" s="11" t="s">
        <v>43</v>
      </c>
      <c r="G45" s="75" t="s">
        <v>157</v>
      </c>
      <c r="H45" s="75"/>
    </row>
    <row r="46" spans="1:18" ht="32.25" customHeight="1" x14ac:dyDescent="0.35">
      <c r="A46" s="71" t="s">
        <v>44</v>
      </c>
      <c r="B46" s="71"/>
      <c r="C46" s="74" t="s">
        <v>156</v>
      </c>
      <c r="D46" s="74"/>
      <c r="E46" s="74"/>
      <c r="F46" s="11" t="s">
        <v>43</v>
      </c>
      <c r="G46" s="75" t="str">
        <f>G45</f>
        <v>09/06/2014.</v>
      </c>
      <c r="H46" s="75"/>
    </row>
    <row r="47" spans="1:18" s="23" customFormat="1" ht="34.5" customHeight="1" x14ac:dyDescent="0.35">
      <c r="A47" s="74" t="s">
        <v>45</v>
      </c>
      <c r="B47" s="74"/>
      <c r="C47" s="74" t="str">
        <f>C46</f>
        <v>NA/CC/MOUJE DHAVALE/ TAL. AMBERNATH/ SSTHANE/1245</v>
      </c>
      <c r="D47" s="71"/>
      <c r="E47" s="71"/>
      <c r="F47" s="21" t="s">
        <v>43</v>
      </c>
      <c r="G47" s="75" t="str">
        <f>G46</f>
        <v>09/06/2014.</v>
      </c>
      <c r="H47" s="75"/>
      <c r="I47" s="22"/>
      <c r="J47" s="22"/>
      <c r="K47" s="22"/>
      <c r="L47" s="22"/>
      <c r="M47" s="22"/>
      <c r="N47" s="22"/>
      <c r="O47" s="22"/>
      <c r="P47" s="22"/>
      <c r="Q47" s="22"/>
      <c r="R47" s="22"/>
    </row>
    <row r="48" spans="1:18" s="23" customFormat="1" x14ac:dyDescent="0.35">
      <c r="A48" s="74"/>
      <c r="B48" s="74"/>
      <c r="C48" s="87" t="s">
        <v>158</v>
      </c>
      <c r="D48" s="88"/>
      <c r="E48" s="88"/>
      <c r="F48" s="88"/>
      <c r="G48" s="88"/>
      <c r="H48" s="89"/>
      <c r="I48" s="22"/>
      <c r="J48" s="22"/>
      <c r="K48" s="22"/>
      <c r="L48" s="22"/>
      <c r="M48" s="22"/>
      <c r="N48" s="22"/>
      <c r="O48" s="22"/>
      <c r="P48" s="22"/>
      <c r="Q48" s="22"/>
      <c r="R48" s="22"/>
    </row>
    <row r="49" spans="1:18" x14ac:dyDescent="0.35">
      <c r="A49" s="82" t="s">
        <v>46</v>
      </c>
      <c r="B49" s="82"/>
      <c r="C49" s="82" t="s">
        <v>103</v>
      </c>
      <c r="D49" s="83"/>
      <c r="E49" s="83" t="s">
        <v>47</v>
      </c>
      <c r="F49" s="13" t="s">
        <v>43</v>
      </c>
      <c r="G49" s="86" t="s">
        <v>30</v>
      </c>
      <c r="H49" s="86"/>
    </row>
    <row r="50" spans="1:18" x14ac:dyDescent="0.35">
      <c r="A50" s="84" t="s">
        <v>49</v>
      </c>
      <c r="B50" s="84"/>
      <c r="C50" s="84"/>
      <c r="D50" s="84"/>
      <c r="E50" s="84"/>
      <c r="F50" s="84"/>
      <c r="G50" s="84"/>
      <c r="H50" s="84"/>
    </row>
    <row r="51" spans="1:18" x14ac:dyDescent="0.35">
      <c r="A51" s="85" t="s">
        <v>93</v>
      </c>
      <c r="B51" s="85"/>
      <c r="C51" s="85"/>
      <c r="D51" s="55">
        <f>E42</f>
        <v>2120.3000000000002</v>
      </c>
      <c r="E51" s="55"/>
      <c r="F51" s="55"/>
      <c r="G51" s="55"/>
      <c r="H51" s="55"/>
    </row>
    <row r="52" spans="1:18" x14ac:dyDescent="0.35">
      <c r="A52" s="74" t="s">
        <v>50</v>
      </c>
      <c r="B52" s="71"/>
      <c r="C52" s="71"/>
      <c r="D52" s="71" t="s">
        <v>30</v>
      </c>
      <c r="E52" s="71"/>
      <c r="F52" s="71"/>
      <c r="G52" s="71"/>
      <c r="H52" s="71"/>
      <c r="I52" s="24"/>
      <c r="J52" s="24"/>
      <c r="K52" s="24"/>
      <c r="L52" s="24"/>
      <c r="M52" s="24"/>
    </row>
    <row r="53" spans="1:18" ht="15.75" customHeight="1" x14ac:dyDescent="0.35">
      <c r="A53" s="76" t="s">
        <v>51</v>
      </c>
      <c r="B53" s="77"/>
      <c r="C53" s="131"/>
      <c r="D53" s="130" t="s">
        <v>159</v>
      </c>
      <c r="E53" s="130"/>
      <c r="F53" s="130"/>
      <c r="G53" s="130"/>
      <c r="H53" s="130"/>
    </row>
    <row r="54" spans="1:18" ht="15.75" customHeight="1" x14ac:dyDescent="0.35">
      <c r="A54" s="76" t="s">
        <v>91</v>
      </c>
      <c r="B54" s="77"/>
      <c r="C54" s="77"/>
      <c r="D54" s="71" t="s">
        <v>160</v>
      </c>
      <c r="E54" s="71"/>
      <c r="F54" s="71"/>
      <c r="G54" s="71"/>
      <c r="H54" s="71"/>
    </row>
    <row r="55" spans="1:18" ht="15.75" customHeight="1" x14ac:dyDescent="0.35">
      <c r="A55" s="78"/>
      <c r="B55" s="79"/>
      <c r="C55" s="79"/>
      <c r="D55" s="71" t="s">
        <v>161</v>
      </c>
      <c r="E55" s="71"/>
      <c r="F55" s="71"/>
      <c r="G55" s="71"/>
      <c r="H55" s="71"/>
    </row>
    <row r="56" spans="1:18" ht="15.75" customHeight="1" x14ac:dyDescent="0.35">
      <c r="A56" s="80"/>
      <c r="B56" s="81"/>
      <c r="C56" s="81"/>
      <c r="D56" s="71" t="s">
        <v>162</v>
      </c>
      <c r="E56" s="71"/>
      <c r="F56" s="71"/>
      <c r="G56" s="71"/>
      <c r="H56" s="71"/>
    </row>
    <row r="57" spans="1:18" ht="15.75" customHeight="1" x14ac:dyDescent="0.35">
      <c r="A57" s="55" t="s">
        <v>48</v>
      </c>
      <c r="B57" s="55"/>
      <c r="C57" s="55"/>
      <c r="D57" s="126" t="s">
        <v>174</v>
      </c>
      <c r="E57" s="126"/>
      <c r="F57" s="126"/>
      <c r="G57" s="126"/>
      <c r="H57" s="126"/>
      <c r="N57" s="25"/>
      <c r="O57" s="24"/>
      <c r="P57" s="24"/>
    </row>
    <row r="58" spans="1:18" ht="15.75" customHeight="1" x14ac:dyDescent="0.35">
      <c r="A58" s="55" t="s">
        <v>89</v>
      </c>
      <c r="B58" s="55"/>
      <c r="C58" s="55"/>
      <c r="D58" s="128" t="str">
        <f>(IF(G49="NA","60 Years After Completion",IF(G49&lt;&gt;"NA",""&amp;60-ROUNDDOWN((E3-G49)/360,0)&amp;" Years"," ")))</f>
        <v>60 Years After Completion</v>
      </c>
      <c r="E58" s="128"/>
      <c r="F58" s="128"/>
      <c r="G58" s="128"/>
      <c r="H58" s="128"/>
      <c r="P58" s="24"/>
    </row>
    <row r="59" spans="1:18" ht="15.75" customHeight="1" x14ac:dyDescent="0.35">
      <c r="A59" s="55" t="s">
        <v>90</v>
      </c>
      <c r="B59" s="55"/>
      <c r="C59" s="55"/>
      <c r="D59" s="85" t="s">
        <v>24</v>
      </c>
      <c r="E59" s="85"/>
      <c r="F59" s="85"/>
      <c r="G59" s="85"/>
      <c r="H59" s="85"/>
      <c r="N59" s="6"/>
      <c r="O59" s="6"/>
    </row>
    <row r="60" spans="1:18" ht="15" customHeight="1" x14ac:dyDescent="0.35">
      <c r="A60" s="85" t="s">
        <v>77</v>
      </c>
      <c r="B60" s="85"/>
      <c r="C60" s="85"/>
      <c r="D60" s="74" t="s">
        <v>144</v>
      </c>
      <c r="E60" s="85"/>
      <c r="F60" s="85"/>
      <c r="G60" s="85"/>
      <c r="H60" s="85"/>
      <c r="P60" s="18"/>
      <c r="Q60" s="18"/>
      <c r="R60" s="18"/>
    </row>
    <row r="61" spans="1:18" x14ac:dyDescent="0.35">
      <c r="A61" s="85" t="s">
        <v>139</v>
      </c>
      <c r="B61" s="85"/>
      <c r="C61" s="85"/>
      <c r="D61" s="85" t="s">
        <v>30</v>
      </c>
      <c r="E61" s="85"/>
      <c r="F61" s="85"/>
      <c r="G61" s="85"/>
      <c r="H61" s="85"/>
      <c r="P61" s="18"/>
      <c r="Q61" s="18"/>
      <c r="R61" s="18"/>
    </row>
    <row r="62" spans="1:18" ht="15.75" customHeight="1" x14ac:dyDescent="0.35">
      <c r="A62" s="55" t="s">
        <v>140</v>
      </c>
      <c r="B62" s="55"/>
      <c r="C62" s="55"/>
      <c r="D62" s="85" t="str">
        <f ca="1">(IF(G70&gt;95%,"Nothing",IF(G70&gt;0%,"Cement, Aggregate, Steel, etc",IF(G70=0%,"Work not yet Started"))))</f>
        <v>Nothing</v>
      </c>
      <c r="E62" s="85"/>
      <c r="F62" s="85"/>
      <c r="G62" s="85"/>
      <c r="H62" s="85"/>
      <c r="K62" s="6"/>
      <c r="P62" s="18"/>
      <c r="Q62" s="18"/>
      <c r="R62" s="18"/>
    </row>
    <row r="63" spans="1:18" ht="34.5" customHeight="1" thickBot="1" x14ac:dyDescent="0.4">
      <c r="A63" s="85" t="s">
        <v>105</v>
      </c>
      <c r="B63" s="85"/>
      <c r="C63" s="85"/>
      <c r="D63" s="85" t="str">
        <f ca="1">(IF(D62="Nothing","Yes",IF(D62="Cement, Aggregate, Steel, etc","Under Construction",IF(D62="Work not yet Started","Work not yet Started"))))</f>
        <v>Yes</v>
      </c>
      <c r="E63" s="85"/>
      <c r="F63" s="85"/>
      <c r="G63" s="85"/>
      <c r="H63" s="85"/>
      <c r="P63" s="18"/>
      <c r="Q63" s="18"/>
      <c r="R63" s="18"/>
    </row>
    <row r="64" spans="1:18" x14ac:dyDescent="0.35">
      <c r="A64" s="117" t="s">
        <v>127</v>
      </c>
      <c r="B64" s="118"/>
      <c r="C64" s="119" t="s">
        <v>179</v>
      </c>
      <c r="D64" s="120"/>
      <c r="E64" s="120"/>
      <c r="F64" s="120"/>
      <c r="G64" s="120"/>
      <c r="H64" s="121"/>
      <c r="I64" s="5" t="str">
        <f ca="1">(IF(E70&gt;99%,"All work completed. Please provide OC.",IF(E70&gt;89.8%,"Plinth, RCC, Brick, Plaster, Flooring, Painting work Completed. Finishing work is in process.",IF(E70&lt;94%,(IF(C70=0,"Work not yet Started.",IF(D70=25%,"Piling work in process",IF(D70=50%,"Excavation work in process",IF(D70=100%,"Excavation work Completed. ","0")))&amp;(IF(C71=0%,"",IF(C71=J72,"Footing work is process",IF(C71=J73,"Footing work Completed",IF(C71=J74,"1st Basement Completed",IF(C71=J75,"1st &amp; 2nd Basement Completed",IF(C71=J76,"1st to 3rd Basement Completed",IF(C71=J77,"1st to 4th Basement Completed",IF(C71=J78,"Plinth work is process",IF(C71=J79,"Plinth work completed","0")))))))))))&amp;(IF(C72=(D65+F65+H65),", RCC Slab",IF(C72&gt;0,", RCC upto "&amp;C72&amp;" Slab",""))&amp;(IF(C73=H65,", Brickwork",IF(C73&gt;0,", Brickwork upto "&amp;C73&amp;" Floor",""))&amp;(IF(C74=H65,", Internal Plaster",IF(C74&gt;0,", Internal Plaster upto "&amp;C74&amp;" Floor",""))&amp;(IF(C75=H65,", External Plaster",IF(C75&gt;0,", External Plaster upto "&amp;C75&amp;" Floor",""))&amp;(IF(C76=H65,", Flooring",IF(C76&gt;0,", Flooring upto "&amp;C76&amp;" Floor",""))&amp;(IF(C77=H65,", Painting",IF(C77&gt;0,", Painting upto "&amp;C77&amp;" Floor",""))&amp;(IF(C78&gt;0,", Finishing upto "&amp;C78&amp;" Floor","")&amp;(IF(C72&gt;0.5," Completed",""))))))))))))))</f>
        <v>All work completed. Please provide OC.</v>
      </c>
      <c r="J64" s="26"/>
      <c r="P64" s="18"/>
      <c r="Q64" s="18"/>
      <c r="R64" s="18"/>
    </row>
    <row r="65" spans="1:18" x14ac:dyDescent="0.35">
      <c r="A65" s="3" t="s">
        <v>129</v>
      </c>
      <c r="B65" s="14">
        <v>0</v>
      </c>
      <c r="C65" s="14" t="s">
        <v>75</v>
      </c>
      <c r="D65" s="14">
        <v>1</v>
      </c>
      <c r="E65" s="14" t="s">
        <v>74</v>
      </c>
      <c r="F65" s="14">
        <v>0</v>
      </c>
      <c r="G65" s="14" t="s">
        <v>83</v>
      </c>
      <c r="H65" s="4">
        <f ca="1">--TRIM(RIGHT(SUBSTITUTE(LEFT(C64,_xlfn.AGGREGATE(16,6,FIND({0,1,2,3,4,5,6,7,8,9},C64,ROW(INDIRECT("1:"&amp;LEN(C64)))),1))," ",REPT(" ",LEN(C64))),LEN(C64)))</f>
        <v>4</v>
      </c>
      <c r="I65" s="6"/>
      <c r="J65" s="27"/>
      <c r="P65" s="18"/>
      <c r="Q65" s="18"/>
      <c r="R65" s="18"/>
    </row>
    <row r="66" spans="1:18" x14ac:dyDescent="0.35">
      <c r="A66" s="116" t="s">
        <v>92</v>
      </c>
      <c r="B66" s="83"/>
      <c r="C66" s="82" t="str">
        <f ca="1">I64</f>
        <v>All work completed. Please provide OC.</v>
      </c>
      <c r="D66" s="82"/>
      <c r="E66" s="82"/>
      <c r="F66" s="82"/>
      <c r="G66" s="82"/>
      <c r="H66" s="122"/>
      <c r="I66" s="6" t="s">
        <v>102</v>
      </c>
      <c r="J66" s="27"/>
      <c r="P66" s="18"/>
      <c r="Q66" s="18"/>
      <c r="R66" s="18"/>
    </row>
    <row r="67" spans="1:18" x14ac:dyDescent="0.35">
      <c r="A67" s="125" t="s">
        <v>88</v>
      </c>
      <c r="B67" s="125"/>
      <c r="C67" s="124">
        <v>1</v>
      </c>
      <c r="D67" s="123"/>
      <c r="E67" s="123" t="s">
        <v>87</v>
      </c>
      <c r="F67" s="123"/>
      <c r="G67" s="124">
        <v>1</v>
      </c>
      <c r="H67" s="123"/>
      <c r="I67" s="6"/>
      <c r="J67" s="27"/>
      <c r="P67" s="18"/>
      <c r="Q67" s="18"/>
      <c r="R67" s="18"/>
    </row>
    <row r="68" spans="1:18" ht="16" thickBot="1" x14ac:dyDescent="0.4">
      <c r="A68" s="125"/>
      <c r="B68" s="125"/>
      <c r="C68" s="123"/>
      <c r="D68" s="123"/>
      <c r="E68" s="123"/>
      <c r="F68" s="123"/>
      <c r="G68" s="123"/>
      <c r="H68" s="123"/>
      <c r="I68" s="6"/>
      <c r="J68" s="27"/>
      <c r="P68" s="18"/>
      <c r="Q68" s="18"/>
      <c r="R68" s="18"/>
    </row>
    <row r="69" spans="1:18" ht="15.75" hidden="1" customHeight="1" x14ac:dyDescent="0.35">
      <c r="A69" s="69" t="s">
        <v>52</v>
      </c>
      <c r="B69" s="69"/>
      <c r="C69" s="51" t="s">
        <v>126</v>
      </c>
      <c r="D69" s="51" t="s">
        <v>86</v>
      </c>
      <c r="E69" s="69" t="s">
        <v>88</v>
      </c>
      <c r="F69" s="69"/>
      <c r="G69" s="69" t="s">
        <v>87</v>
      </c>
      <c r="H69" s="69"/>
      <c r="I69" s="7" t="s">
        <v>128</v>
      </c>
      <c r="J69" s="28">
        <f ca="1">H65*25%</f>
        <v>1</v>
      </c>
      <c r="P69" s="18"/>
      <c r="Q69" s="18"/>
      <c r="R69" s="18"/>
    </row>
    <row r="70" spans="1:18" ht="16" hidden="1" thickBot="1" x14ac:dyDescent="0.4">
      <c r="A70" s="69" t="s">
        <v>116</v>
      </c>
      <c r="B70" s="69"/>
      <c r="C70" s="29">
        <f ca="1">J71</f>
        <v>4</v>
      </c>
      <c r="D70" s="52">
        <f ca="1">((100/H65)*C70)/100</f>
        <v>1</v>
      </c>
      <c r="E70" s="127">
        <f ca="1">(((C71/H65*10)+(40/(D65+F65+H65)*C72)+(7.5/(H65)*C73)+(7.5/(H65)*C74)+(10/H65*C75)+(10/H65*C76)+(5/H65*C77)+(5/H65*C78)+(5/H65*C79))/100)</f>
        <v>1</v>
      </c>
      <c r="F70" s="127"/>
      <c r="G70" s="127">
        <f ca="1">((((C70/H65)*20)+((C71/H65)*25)+(30/(H65+F65+D65)*C72)+(5/H65*C73)+(5/H65*C74)+(5/H65*C75)+(5/H65*C76)+(0/H65*C77)+(0/H65*C78)+(5/H65*C79))/100)</f>
        <v>1</v>
      </c>
      <c r="H70" s="127"/>
      <c r="I70" s="7" t="s">
        <v>97</v>
      </c>
      <c r="J70" s="31">
        <f ca="1">H65*50%</f>
        <v>2</v>
      </c>
      <c r="P70" s="18"/>
      <c r="Q70" s="18"/>
      <c r="R70" s="18"/>
    </row>
    <row r="71" spans="1:18" ht="16" hidden="1" thickBot="1" x14ac:dyDescent="0.4">
      <c r="A71" s="69" t="s">
        <v>53</v>
      </c>
      <c r="B71" s="69"/>
      <c r="C71" s="32">
        <f ca="1">J79</f>
        <v>4</v>
      </c>
      <c r="D71" s="52">
        <f ca="1">((100/H65)*C71)/100</f>
        <v>1</v>
      </c>
      <c r="E71" s="127"/>
      <c r="F71" s="127"/>
      <c r="G71" s="127"/>
      <c r="H71" s="127"/>
      <c r="I71" s="7" t="s">
        <v>98</v>
      </c>
      <c r="J71" s="31">
        <f ca="1">H65</f>
        <v>4</v>
      </c>
      <c r="P71" s="18"/>
      <c r="Q71" s="18"/>
      <c r="R71" s="18"/>
    </row>
    <row r="72" spans="1:18" ht="15.75" hidden="1" customHeight="1" x14ac:dyDescent="0.35">
      <c r="A72" s="69" t="s">
        <v>163</v>
      </c>
      <c r="B72" s="69"/>
      <c r="C72" s="32">
        <f ca="1">D65+H65</f>
        <v>5</v>
      </c>
      <c r="D72" s="52">
        <f ca="1">((100/(D65+F65+H65))*C72)/100</f>
        <v>1</v>
      </c>
      <c r="E72" s="127"/>
      <c r="F72" s="127"/>
      <c r="G72" s="127"/>
      <c r="H72" s="127"/>
      <c r="I72" s="7" t="s">
        <v>99</v>
      </c>
      <c r="J72" s="33">
        <f ca="1">(IF(B65&gt;1,(H65/(B65+2)),H65/4))</f>
        <v>1</v>
      </c>
      <c r="P72" s="18"/>
      <c r="Q72" s="18"/>
      <c r="R72" s="18"/>
    </row>
    <row r="73" spans="1:18" ht="15.75" hidden="1" customHeight="1" x14ac:dyDescent="0.35">
      <c r="A73" s="69" t="s">
        <v>123</v>
      </c>
      <c r="B73" s="69" t="s">
        <v>117</v>
      </c>
      <c r="C73" s="29">
        <v>4</v>
      </c>
      <c r="D73" s="52">
        <f ca="1">((100/H65)*C73)/100</f>
        <v>1</v>
      </c>
      <c r="E73" s="127"/>
      <c r="F73" s="127"/>
      <c r="G73" s="127"/>
      <c r="H73" s="127"/>
      <c r="I73" s="7" t="s">
        <v>100</v>
      </c>
      <c r="J73" s="33">
        <f ca="1">(IF(B65&gt;1,(H65/(B65+2)+J72),H65/4+J72))</f>
        <v>2</v>
      </c>
      <c r="P73" s="18"/>
      <c r="Q73" s="18"/>
      <c r="R73" s="18"/>
    </row>
    <row r="74" spans="1:18" ht="15.75" hidden="1" customHeight="1" x14ac:dyDescent="0.35">
      <c r="A74" s="69" t="s">
        <v>124</v>
      </c>
      <c r="B74" s="69" t="s">
        <v>117</v>
      </c>
      <c r="C74" s="29">
        <v>4</v>
      </c>
      <c r="D74" s="52">
        <f ca="1">((100/H65)*C74)/100</f>
        <v>1</v>
      </c>
      <c r="E74" s="127"/>
      <c r="F74" s="127"/>
      <c r="G74" s="127"/>
      <c r="H74" s="127"/>
      <c r="I74" s="7" t="s">
        <v>136</v>
      </c>
      <c r="J74" s="33">
        <f>(IF(B65&gt;1,(H65/(B65+2)+J73),0))</f>
        <v>0</v>
      </c>
      <c r="P74" s="18"/>
      <c r="Q74" s="18"/>
      <c r="R74" s="18"/>
    </row>
    <row r="75" spans="1:18" ht="15" hidden="1" customHeight="1" x14ac:dyDescent="0.35">
      <c r="A75" s="69" t="s">
        <v>122</v>
      </c>
      <c r="B75" s="69" t="s">
        <v>119</v>
      </c>
      <c r="C75" s="29">
        <v>4</v>
      </c>
      <c r="D75" s="52">
        <f ca="1">((100/(H65))*C75)/100</f>
        <v>1</v>
      </c>
      <c r="E75" s="127"/>
      <c r="F75" s="127"/>
      <c r="G75" s="127"/>
      <c r="H75" s="127"/>
      <c r="I75" s="7" t="s">
        <v>130</v>
      </c>
      <c r="J75" s="33">
        <f>(IF(B65&gt;2,(H65/(B65+2)+J74),0))</f>
        <v>0</v>
      </c>
      <c r="P75" s="18"/>
      <c r="Q75" s="18"/>
      <c r="R75" s="18"/>
    </row>
    <row r="76" spans="1:18" ht="15.75" hidden="1" customHeight="1" x14ac:dyDescent="0.35">
      <c r="A76" s="69" t="s">
        <v>118</v>
      </c>
      <c r="B76" s="69" t="s">
        <v>118</v>
      </c>
      <c r="C76" s="29">
        <v>4</v>
      </c>
      <c r="D76" s="52">
        <f ca="1">((100/H65)*C76)/100</f>
        <v>1</v>
      </c>
      <c r="E76" s="127"/>
      <c r="F76" s="127"/>
      <c r="G76" s="127"/>
      <c r="H76" s="127"/>
      <c r="I76" s="7" t="s">
        <v>131</v>
      </c>
      <c r="J76" s="34">
        <f>(IF(B65&gt;3,(H65/(B65+2)+J75),0))</f>
        <v>0</v>
      </c>
      <c r="P76" s="18"/>
      <c r="Q76" s="18"/>
      <c r="R76" s="18"/>
    </row>
    <row r="77" spans="1:18" ht="15.75" hidden="1" customHeight="1" x14ac:dyDescent="0.35">
      <c r="A77" s="69" t="s">
        <v>125</v>
      </c>
      <c r="B77" s="69"/>
      <c r="C77" s="29">
        <v>4</v>
      </c>
      <c r="D77" s="52">
        <f ca="1">((100/H65)*C77)/100</f>
        <v>1</v>
      </c>
      <c r="E77" s="127"/>
      <c r="F77" s="127"/>
      <c r="G77" s="127"/>
      <c r="H77" s="127"/>
      <c r="I77" s="7" t="s">
        <v>132</v>
      </c>
      <c r="J77" s="33">
        <f>(IF(B65&gt;4,(H65/(B65+2)+J76),0))</f>
        <v>0</v>
      </c>
      <c r="P77" s="18"/>
      <c r="Q77" s="18"/>
      <c r="R77" s="18"/>
    </row>
    <row r="78" spans="1:18" ht="15.75" hidden="1" customHeight="1" x14ac:dyDescent="0.35">
      <c r="A78" s="69" t="s">
        <v>120</v>
      </c>
      <c r="B78" s="69" t="s">
        <v>120</v>
      </c>
      <c r="C78" s="29">
        <v>4</v>
      </c>
      <c r="D78" s="52">
        <f ca="1">((100/(H65))*C78)/100</f>
        <v>1</v>
      </c>
      <c r="E78" s="127"/>
      <c r="F78" s="127"/>
      <c r="G78" s="127"/>
      <c r="H78" s="127"/>
      <c r="I78" s="7" t="s">
        <v>137</v>
      </c>
      <c r="J78" s="33">
        <f ca="1">(IF(B65=1,(H65/(B65+3)+J73),IF(B65=0,(H65/4+J73),IF(B65&gt;1,0))))</f>
        <v>3</v>
      </c>
      <c r="P78" s="18"/>
      <c r="Q78" s="18"/>
      <c r="R78" s="18"/>
    </row>
    <row r="79" spans="1:18" ht="16" hidden="1" thickBot="1" x14ac:dyDescent="0.4">
      <c r="A79" s="69" t="s">
        <v>121</v>
      </c>
      <c r="B79" s="69"/>
      <c r="C79" s="29">
        <v>4</v>
      </c>
      <c r="D79" s="52">
        <f ca="1">((100/(H65))*C79)/100</f>
        <v>1</v>
      </c>
      <c r="E79" s="127"/>
      <c r="F79" s="127"/>
      <c r="G79" s="127"/>
      <c r="H79" s="127"/>
      <c r="I79" s="8" t="s">
        <v>101</v>
      </c>
      <c r="J79" s="37">
        <f ca="1">(IF(B65&gt;1.5,(H65/(B65+2)+J73+MAX(0,J74-J73)+MAX(0,J75-J74)+MAX(0,J76-J75)+MAX(0,J77-J76)+MAX(0,J78-J77)),IF(B65=1,(H65/(B65+3)+J78),IF(B65=0,H65/4+J78))))</f>
        <v>4</v>
      </c>
      <c r="P79" s="18"/>
      <c r="Q79" s="18"/>
      <c r="R79" s="18"/>
    </row>
    <row r="80" spans="1:18" ht="15.75" customHeight="1" x14ac:dyDescent="0.35">
      <c r="A80" s="70" t="s">
        <v>127</v>
      </c>
      <c r="B80" s="70"/>
      <c r="C80" s="70" t="str">
        <f>D55</f>
        <v>Wing B = Gr + 1st to 4th Floor</v>
      </c>
      <c r="D80" s="70"/>
      <c r="E80" s="70"/>
      <c r="F80" s="70"/>
      <c r="G80" s="70"/>
      <c r="H80" s="70"/>
      <c r="I80" s="5" t="str">
        <f ca="1">(IF(E84&gt;99%,"All work completed. Please provide OC.",IF(E84&gt;89.8%,"Plinth, RCC, Brick, Plaster, Flooring, Painting work Completed. Finishing work is in process.",IF(E84&lt;94%,(IF(C84=0,"Work not yet Started.",IF(D84=25%,"Piling work in process",IF(D84=50%,"Excavation work in process",IF(D84=100%,"Excavation work Completed. ","0")))&amp;(IF(C85=0%,"",IF(C85=J86,"Footing work is process",IF(C85=J87,"Footing work Completed",IF(C85=J88,"1st Basement Completed",IF(C85=J89,"1st &amp; 2nd Basement Completed",IF(C85=J90,"1st to 3rd Basement Completed",IF(C85=J91,"1st to 4th Basement Completed",IF(C85=J92,"Plinth work is process",IF(C85=J93,"Plinth work completed","0")))))))))))&amp;(IF(C86=(D81+F81+H81),", RCC Slab",IF(C86&gt;0,", RCC upto "&amp;C86&amp;" Slab",""))&amp;(IF(C87=H81,", Brickwork",IF(C87&gt;0,", Brickwork upto "&amp;C87&amp;" Floor",""))&amp;(IF(C88=H81,", Internal Plaster",IF(C88&gt;0,", Internal Plaster upto "&amp;C88&amp;" Floor",""))&amp;(IF(C89=H81,", External Plaster",IF(C89&gt;0,", External Plaster upto "&amp;C89&amp;" Floor",""))&amp;(IF(C90=H81,", Flooring",IF(C90&gt;0,", Flooring upto "&amp;C90&amp;" Floor",""))&amp;(IF(C91=H81,", Painting",IF(C91&gt;0,", Painting upto "&amp;C91&amp;" Floor",""))&amp;(IF(C92&gt;0,", Finishing upto "&amp;C92&amp;" Floor","")&amp;(IF(C86&gt;0.5," Completed",""))))))))))))))</f>
        <v>Excavation work Completed. Plinth work completed</v>
      </c>
      <c r="J80" s="26"/>
      <c r="P80" s="18"/>
      <c r="Q80" s="18"/>
      <c r="R80" s="18"/>
    </row>
    <row r="81" spans="1:18" x14ac:dyDescent="0.35">
      <c r="A81" s="53" t="s">
        <v>129</v>
      </c>
      <c r="B81" s="53">
        <v>0</v>
      </c>
      <c r="C81" s="53" t="s">
        <v>75</v>
      </c>
      <c r="D81" s="53">
        <v>1</v>
      </c>
      <c r="E81" s="53" t="s">
        <v>74</v>
      </c>
      <c r="F81" s="53">
        <v>0</v>
      </c>
      <c r="G81" s="53" t="s">
        <v>83</v>
      </c>
      <c r="H81" s="53">
        <f ca="1">--TRIM(RIGHT(SUBSTITUTE(LEFT(C80,_xlfn.AGGREGATE(16,6,FIND({0,1,2,3,4,5,6,7,8,9},C80,ROW(INDIRECT("1:"&amp;LEN(C80)))),1))," ",REPT(" ",LEN(C80))),LEN(C80)))</f>
        <v>4</v>
      </c>
      <c r="I81" s="6"/>
      <c r="J81" s="27"/>
      <c r="P81" s="18"/>
      <c r="Q81" s="18"/>
      <c r="R81" s="18"/>
    </row>
    <row r="82" spans="1:18" x14ac:dyDescent="0.35">
      <c r="A82" s="83" t="s">
        <v>92</v>
      </c>
      <c r="B82" s="83"/>
      <c r="C82" s="82" t="str">
        <f ca="1">I80</f>
        <v>Excavation work Completed. Plinth work completed</v>
      </c>
      <c r="D82" s="82"/>
      <c r="E82" s="82"/>
      <c r="F82" s="82"/>
      <c r="G82" s="82"/>
      <c r="H82" s="82"/>
      <c r="I82" s="6" t="s">
        <v>102</v>
      </c>
      <c r="J82" s="27"/>
      <c r="P82" s="18"/>
      <c r="Q82" s="18"/>
      <c r="R82" s="18"/>
    </row>
    <row r="83" spans="1:18" ht="15.75" customHeight="1" x14ac:dyDescent="0.35">
      <c r="A83" s="69" t="s">
        <v>52</v>
      </c>
      <c r="B83" s="69"/>
      <c r="C83" s="51" t="s">
        <v>126</v>
      </c>
      <c r="D83" s="51" t="s">
        <v>86</v>
      </c>
      <c r="E83" s="69" t="s">
        <v>88</v>
      </c>
      <c r="F83" s="69"/>
      <c r="G83" s="69" t="s">
        <v>87</v>
      </c>
      <c r="H83" s="69"/>
      <c r="I83" s="7" t="s">
        <v>128</v>
      </c>
      <c r="J83" s="28">
        <f ca="1">H81*25%</f>
        <v>1</v>
      </c>
      <c r="P83" s="18"/>
      <c r="Q83" s="18"/>
      <c r="R83" s="18"/>
    </row>
    <row r="84" spans="1:18" x14ac:dyDescent="0.35">
      <c r="A84" s="69" t="s">
        <v>116</v>
      </c>
      <c r="B84" s="69"/>
      <c r="C84" s="29">
        <f ca="1">J85</f>
        <v>4</v>
      </c>
      <c r="D84" s="52">
        <f ca="1">((100/H81)*C84)/100</f>
        <v>1</v>
      </c>
      <c r="E84" s="127">
        <f ca="1">(((C85/H81*10)+(40/(D81+F81+H81)*C86)+(7.5/(H81)*C87)+(7.5/(H81)*C88)+(10/H81*C89)+(10/H81*C90)+(5/H81*C91)+(5/H81*C92)+(5/H81*C93))/100)</f>
        <v>0.1</v>
      </c>
      <c r="F84" s="127"/>
      <c r="G84" s="127">
        <f ca="1">((((C84/H81)*20)+((C85/H81)*25)+(30/(H81+F81+D81)*C86)+(5/H81*C87)+(5/H81*C88)+(5/H81*C89)+(5/H81*C90)+(0/H81*C91)+(0/H81*C92)+(5/H81*C93))/100)</f>
        <v>0.45</v>
      </c>
      <c r="H84" s="127"/>
      <c r="I84" s="7" t="s">
        <v>97</v>
      </c>
      <c r="J84" s="31">
        <f ca="1">H81*50%</f>
        <v>2</v>
      </c>
      <c r="P84" s="18"/>
      <c r="Q84" s="18"/>
      <c r="R84" s="18"/>
    </row>
    <row r="85" spans="1:18" x14ac:dyDescent="0.35">
      <c r="A85" s="69" t="s">
        <v>53</v>
      </c>
      <c r="B85" s="69"/>
      <c r="C85" s="32">
        <f ca="1">J93</f>
        <v>4</v>
      </c>
      <c r="D85" s="52">
        <f ca="1">((100/H81)*C85)/100</f>
        <v>1</v>
      </c>
      <c r="E85" s="127"/>
      <c r="F85" s="127"/>
      <c r="G85" s="127"/>
      <c r="H85" s="127"/>
      <c r="I85" s="7" t="s">
        <v>98</v>
      </c>
      <c r="J85" s="31">
        <f ca="1">H81</f>
        <v>4</v>
      </c>
      <c r="P85" s="18"/>
      <c r="Q85" s="18"/>
      <c r="R85" s="18"/>
    </row>
    <row r="86" spans="1:18" ht="15.75" customHeight="1" x14ac:dyDescent="0.35">
      <c r="A86" s="69" t="s">
        <v>164</v>
      </c>
      <c r="B86" s="69"/>
      <c r="C86" s="32">
        <v>0</v>
      </c>
      <c r="D86" s="52">
        <f ca="1">((100/(D81+F81+H81))*C86)/100</f>
        <v>0</v>
      </c>
      <c r="E86" s="127"/>
      <c r="F86" s="127"/>
      <c r="G86" s="127"/>
      <c r="H86" s="127"/>
      <c r="I86" s="7" t="s">
        <v>99</v>
      </c>
      <c r="J86" s="33">
        <f ca="1">(IF(B81&gt;1,(H81/(B81+2)),H81/4))</f>
        <v>1</v>
      </c>
      <c r="P86" s="18"/>
      <c r="Q86" s="18"/>
      <c r="R86" s="18"/>
    </row>
    <row r="87" spans="1:18" ht="15.75" customHeight="1" x14ac:dyDescent="0.35">
      <c r="A87" s="69" t="s">
        <v>123</v>
      </c>
      <c r="B87" s="69" t="s">
        <v>117</v>
      </c>
      <c r="C87" s="29">
        <v>0</v>
      </c>
      <c r="D87" s="52">
        <f ca="1">((100/H81)*C87)/100</f>
        <v>0</v>
      </c>
      <c r="E87" s="127"/>
      <c r="F87" s="127"/>
      <c r="G87" s="127"/>
      <c r="H87" s="127"/>
      <c r="I87" s="7" t="s">
        <v>100</v>
      </c>
      <c r="J87" s="33">
        <f ca="1">(IF(B81&gt;1,(H81/(B81+2)+J86),H81/4+J86))</f>
        <v>2</v>
      </c>
      <c r="P87" s="18"/>
      <c r="Q87" s="18"/>
      <c r="R87" s="18"/>
    </row>
    <row r="88" spans="1:18" ht="15.75" customHeight="1" x14ac:dyDescent="0.35">
      <c r="A88" s="69" t="s">
        <v>124</v>
      </c>
      <c r="B88" s="69" t="s">
        <v>117</v>
      </c>
      <c r="C88" s="29">
        <v>0</v>
      </c>
      <c r="D88" s="52">
        <f ca="1">((100/H81)*C88)/100</f>
        <v>0</v>
      </c>
      <c r="E88" s="127"/>
      <c r="F88" s="127"/>
      <c r="G88" s="127"/>
      <c r="H88" s="127"/>
      <c r="I88" s="7" t="s">
        <v>136</v>
      </c>
      <c r="J88" s="33">
        <f>(IF(B81&gt;1,(H81/(B81+2)+J87),0))</f>
        <v>0</v>
      </c>
      <c r="P88" s="18"/>
      <c r="Q88" s="18"/>
      <c r="R88" s="18"/>
    </row>
    <row r="89" spans="1:18" ht="15" customHeight="1" x14ac:dyDescent="0.35">
      <c r="A89" s="69" t="s">
        <v>122</v>
      </c>
      <c r="B89" s="69" t="s">
        <v>119</v>
      </c>
      <c r="C89" s="29">
        <v>0</v>
      </c>
      <c r="D89" s="52">
        <f ca="1">((100/(H81))*C89)/100</f>
        <v>0</v>
      </c>
      <c r="E89" s="127"/>
      <c r="F89" s="127"/>
      <c r="G89" s="127"/>
      <c r="H89" s="127"/>
      <c r="I89" s="7" t="s">
        <v>130</v>
      </c>
      <c r="J89" s="33">
        <f>(IF(B81&gt;2,(H81/(B81+2)+J88),0))</f>
        <v>0</v>
      </c>
      <c r="P89" s="18"/>
      <c r="Q89" s="18"/>
      <c r="R89" s="18"/>
    </row>
    <row r="90" spans="1:18" ht="15.75" customHeight="1" x14ac:dyDescent="0.35">
      <c r="A90" s="69" t="s">
        <v>118</v>
      </c>
      <c r="B90" s="69" t="s">
        <v>118</v>
      </c>
      <c r="C90" s="29">
        <v>0</v>
      </c>
      <c r="D90" s="52">
        <f ca="1">((100/H81)*C90)/100</f>
        <v>0</v>
      </c>
      <c r="E90" s="127"/>
      <c r="F90" s="127"/>
      <c r="G90" s="127"/>
      <c r="H90" s="127"/>
      <c r="I90" s="7" t="s">
        <v>131</v>
      </c>
      <c r="J90" s="34">
        <f>(IF(B81&gt;3,(H81/(B81+2)+J89),0))</f>
        <v>0</v>
      </c>
      <c r="P90" s="18"/>
      <c r="Q90" s="18"/>
      <c r="R90" s="18"/>
    </row>
    <row r="91" spans="1:18" ht="15.75" customHeight="1" x14ac:dyDescent="0.35">
      <c r="A91" s="69" t="s">
        <v>125</v>
      </c>
      <c r="B91" s="69"/>
      <c r="C91" s="29">
        <v>0</v>
      </c>
      <c r="D91" s="52">
        <f ca="1">((100/H81)*C91)/100</f>
        <v>0</v>
      </c>
      <c r="E91" s="127"/>
      <c r="F91" s="127"/>
      <c r="G91" s="127"/>
      <c r="H91" s="127"/>
      <c r="I91" s="7" t="s">
        <v>132</v>
      </c>
      <c r="J91" s="33">
        <f>(IF(B81&gt;4,(H81/(B81+2)+J90),0))</f>
        <v>0</v>
      </c>
      <c r="P91" s="18"/>
      <c r="Q91" s="18"/>
      <c r="R91" s="18"/>
    </row>
    <row r="92" spans="1:18" ht="15.75" customHeight="1" x14ac:dyDescent="0.35">
      <c r="A92" s="69" t="s">
        <v>120</v>
      </c>
      <c r="B92" s="69" t="s">
        <v>120</v>
      </c>
      <c r="C92" s="29">
        <v>0</v>
      </c>
      <c r="D92" s="52">
        <f ca="1">((100/(H81))*C92)/100</f>
        <v>0</v>
      </c>
      <c r="E92" s="127"/>
      <c r="F92" s="127"/>
      <c r="G92" s="127"/>
      <c r="H92" s="127"/>
      <c r="I92" s="7" t="s">
        <v>137</v>
      </c>
      <c r="J92" s="33">
        <f ca="1">(IF(B81=1,(H81/(B81+3)+J87),IF(B81=0,(H81/4+J87),IF(B81&gt;1,0))))</f>
        <v>3</v>
      </c>
      <c r="P92" s="18"/>
      <c r="Q92" s="18"/>
      <c r="R92" s="18"/>
    </row>
    <row r="93" spans="1:18" ht="16" thickBot="1" x14ac:dyDescent="0.4">
      <c r="A93" s="69" t="s">
        <v>121</v>
      </c>
      <c r="B93" s="69"/>
      <c r="C93" s="29">
        <v>0</v>
      </c>
      <c r="D93" s="52">
        <f ca="1">((100/(H81))*C93)/100</f>
        <v>0</v>
      </c>
      <c r="E93" s="127"/>
      <c r="F93" s="127"/>
      <c r="G93" s="127"/>
      <c r="H93" s="127"/>
      <c r="I93" s="8" t="s">
        <v>101</v>
      </c>
      <c r="J93" s="37">
        <f ca="1">(IF(B81&gt;1.5,(H81/(B81+2)+J87+MAX(0,J88-J87)+MAX(0,J89-J88)+MAX(0,J90-J89)+MAX(0,J91-J90)+MAX(0,J92-J91)),IF(B81=1,(H81/(B81+3)+J92),IF(B81=0,H81/4+J92))))</f>
        <v>4</v>
      </c>
      <c r="P93" s="18"/>
      <c r="Q93" s="18"/>
      <c r="R93" s="18"/>
    </row>
    <row r="94" spans="1:18" hidden="1" x14ac:dyDescent="0.35">
      <c r="A94" s="148" t="s">
        <v>127</v>
      </c>
      <c r="B94" s="149"/>
      <c r="C94" s="150" t="s">
        <v>162</v>
      </c>
      <c r="D94" s="151"/>
      <c r="E94" s="151"/>
      <c r="F94" s="151"/>
      <c r="G94" s="151"/>
      <c r="H94" s="152"/>
      <c r="I94" s="5" t="str">
        <f ca="1">(IF(E98&gt;99%,"All work completed. Please provide OC.",IF(E98&gt;89.8%,"Plinth, RCC, Brick, Plaster, Flooring, Painting work Completed. Finishing work is in process.",IF(E98&lt;94%,(IF(C98=0,"Work not yet Started.",IF(D98=25%,"Piling work in process",IF(D98=50%,"Excavation work in process",IF(D98=100%,"Excavation work Completed. ","0")))&amp;(IF(C99=0%,"",IF(C99=J100,"Footing work is process",IF(C99=J101,"Footing work Completed",IF(C99=J102,"1st Basement Completed",IF(C99=J103,"1st &amp; 2nd Basement Completed",IF(C99=J104,"1st to 3rd Basement Completed",IF(C99=J105,"1st to 4th Basement Completed",IF(C99=J106,"Plinth work is process",IF(C99=J107,"Plinth work completed","0")))))))))))&amp;(IF(C100=(D95+F95+H95),", RCC Slab",IF(C100&gt;0,", RCC upto "&amp;C100&amp;" Slab",""))&amp;(IF(C101=H95,", Brickwork",IF(C101&gt;0,", Brickwork upto "&amp;C101&amp;" Floor",""))&amp;(IF(C102=H95,", Internal Plaster",IF(C102&gt;0,", Internal Plaster upto "&amp;C102&amp;" Floor",""))&amp;(IF(C103=H95,", External Plaster",IF(C103&gt;0,", External Plaster upto "&amp;C103&amp;" Floor",""))&amp;(IF(C104=H95,", Flooring",IF(C104&gt;0,", Flooring upto "&amp;C104&amp;" Floor",""))&amp;(IF(C105=H95,", Painting",IF(C105&gt;0,", Painting upto "&amp;C105&amp;" Floor",""))&amp;(IF(C106&gt;0,", Finishing upto "&amp;C106&amp;" Floor","")&amp;(IF(C100&gt;0.5," Completed",""))))))))))))))</f>
        <v>Plinth, RCC, Brick, Plaster, Flooring, Painting work Completed. Finishing work is in process.</v>
      </c>
      <c r="J94" s="26"/>
      <c r="P94" s="18"/>
      <c r="Q94" s="18"/>
      <c r="R94" s="18"/>
    </row>
    <row r="95" spans="1:18" hidden="1" x14ac:dyDescent="0.35">
      <c r="A95" s="3" t="s">
        <v>129</v>
      </c>
      <c r="B95" s="14">
        <v>0</v>
      </c>
      <c r="C95" s="14" t="s">
        <v>75</v>
      </c>
      <c r="D95" s="14">
        <v>1</v>
      </c>
      <c r="E95" s="14" t="s">
        <v>74</v>
      </c>
      <c r="F95" s="14">
        <v>0</v>
      </c>
      <c r="G95" s="14" t="s">
        <v>83</v>
      </c>
      <c r="H95" s="4">
        <f ca="1">--TRIM(RIGHT(SUBSTITUTE(LEFT(C94,_xlfn.AGGREGATE(16,6,FIND({0,1,2,3,4,5,6,7,8,9},C94,ROW(INDIRECT("1:"&amp;LEN(C94)))),1))," ",REPT(" ",LEN(C94))),LEN(C94)))</f>
        <v>4</v>
      </c>
      <c r="I95" s="6"/>
      <c r="J95" s="27"/>
      <c r="P95" s="18"/>
      <c r="Q95" s="18"/>
      <c r="R95" s="18"/>
    </row>
    <row r="96" spans="1:18" hidden="1" x14ac:dyDescent="0.35">
      <c r="A96" s="116" t="s">
        <v>92</v>
      </c>
      <c r="B96" s="83"/>
      <c r="C96" s="82" t="str">
        <f ca="1">I94</f>
        <v>Plinth, RCC, Brick, Plaster, Flooring, Painting work Completed. Finishing work is in process.</v>
      </c>
      <c r="D96" s="82"/>
      <c r="E96" s="82"/>
      <c r="F96" s="82"/>
      <c r="G96" s="82"/>
      <c r="H96" s="122"/>
      <c r="I96" s="6" t="s">
        <v>102</v>
      </c>
      <c r="J96" s="27"/>
      <c r="P96" s="18"/>
      <c r="Q96" s="18"/>
      <c r="R96" s="18"/>
    </row>
    <row r="97" spans="1:18" ht="15.75" hidden="1" customHeight="1" x14ac:dyDescent="0.35">
      <c r="A97" s="153" t="s">
        <v>52</v>
      </c>
      <c r="B97" s="154"/>
      <c r="C97" s="12" t="s">
        <v>126</v>
      </c>
      <c r="D97" s="12" t="s">
        <v>86</v>
      </c>
      <c r="E97" s="154" t="s">
        <v>88</v>
      </c>
      <c r="F97" s="154"/>
      <c r="G97" s="154" t="s">
        <v>87</v>
      </c>
      <c r="H97" s="160"/>
      <c r="I97" s="7" t="s">
        <v>128</v>
      </c>
      <c r="J97" s="28">
        <f ca="1">H95*25%</f>
        <v>1</v>
      </c>
      <c r="P97" s="18"/>
      <c r="Q97" s="18"/>
      <c r="R97" s="18"/>
    </row>
    <row r="98" spans="1:18" hidden="1" x14ac:dyDescent="0.35">
      <c r="A98" s="159" t="s">
        <v>116</v>
      </c>
      <c r="B98" s="69"/>
      <c r="C98" s="29">
        <f ca="1">J99</f>
        <v>4</v>
      </c>
      <c r="D98" s="30">
        <f ca="1">((100/H95)*C98)/100</f>
        <v>1</v>
      </c>
      <c r="E98" s="127">
        <f ca="1">(((C99/H95*10)+(40/(D95+F95+H95)*C100)+(7.5/(H95)*C101)+(7.5/(H95)*C102)+(10/H95*C103)+(10/H95*C104)+(5/H95*C105)+(5/H95*C106)+(5/H95*C107))/100)</f>
        <v>0.92500000000000004</v>
      </c>
      <c r="F98" s="127"/>
      <c r="G98" s="127">
        <f ca="1">((((C98/H95)*20)+((C99/H95)*25)+(30/(H95+F95+D95)*C100)+(5/H95*C101)+(5/H95*C102)+(5/H95*C103)+(5/H95*C104)+(0/H95*C105)+(0/H95*C106)+(5/H95*C107))/100)</f>
        <v>0.95</v>
      </c>
      <c r="H98" s="162"/>
      <c r="I98" s="7" t="s">
        <v>97</v>
      </c>
      <c r="J98" s="31">
        <f ca="1">H95*50%</f>
        <v>2</v>
      </c>
      <c r="P98" s="18"/>
      <c r="Q98" s="18"/>
      <c r="R98" s="18"/>
    </row>
    <row r="99" spans="1:18" hidden="1" x14ac:dyDescent="0.35">
      <c r="A99" s="159" t="s">
        <v>53</v>
      </c>
      <c r="B99" s="69"/>
      <c r="C99" s="32">
        <f ca="1">J107</f>
        <v>4</v>
      </c>
      <c r="D99" s="30">
        <f ca="1">((100/H95)*C99)/100</f>
        <v>1</v>
      </c>
      <c r="E99" s="127"/>
      <c r="F99" s="127"/>
      <c r="G99" s="127"/>
      <c r="H99" s="162"/>
      <c r="I99" s="7" t="s">
        <v>98</v>
      </c>
      <c r="J99" s="31">
        <f ca="1">H95</f>
        <v>4</v>
      </c>
      <c r="P99" s="18"/>
      <c r="Q99" s="18"/>
      <c r="R99" s="18"/>
    </row>
    <row r="100" spans="1:18" ht="15.75" hidden="1" customHeight="1" x14ac:dyDescent="0.35">
      <c r="A100" s="159" t="s">
        <v>163</v>
      </c>
      <c r="B100" s="69"/>
      <c r="C100" s="32">
        <f ca="1">D95+H95</f>
        <v>5</v>
      </c>
      <c r="D100" s="30">
        <f ca="1">((100/(D95+F95+H95))*C100)/100</f>
        <v>1</v>
      </c>
      <c r="E100" s="127"/>
      <c r="F100" s="127"/>
      <c r="G100" s="127"/>
      <c r="H100" s="162"/>
      <c r="I100" s="7" t="s">
        <v>99</v>
      </c>
      <c r="J100" s="33">
        <f ca="1">(IF(B95&gt;1,(H95/(B95+2)),H95/4))</f>
        <v>1</v>
      </c>
      <c r="P100" s="18"/>
      <c r="Q100" s="18"/>
      <c r="R100" s="18"/>
    </row>
    <row r="101" spans="1:18" ht="15.75" hidden="1" customHeight="1" x14ac:dyDescent="0.35">
      <c r="A101" s="159" t="s">
        <v>123</v>
      </c>
      <c r="B101" s="69" t="s">
        <v>117</v>
      </c>
      <c r="C101" s="29">
        <v>4</v>
      </c>
      <c r="D101" s="30">
        <f ca="1">((100/H95)*C101)/100</f>
        <v>1</v>
      </c>
      <c r="E101" s="127"/>
      <c r="F101" s="127"/>
      <c r="G101" s="127"/>
      <c r="H101" s="162"/>
      <c r="I101" s="7" t="s">
        <v>100</v>
      </c>
      <c r="J101" s="33">
        <f ca="1">(IF(B95&gt;1,(H95/(B95+2)+J100),H95/4+J100))</f>
        <v>2</v>
      </c>
      <c r="P101" s="18"/>
      <c r="Q101" s="18"/>
      <c r="R101" s="18"/>
    </row>
    <row r="102" spans="1:18" ht="15.75" hidden="1" customHeight="1" x14ac:dyDescent="0.35">
      <c r="A102" s="159" t="s">
        <v>124</v>
      </c>
      <c r="B102" s="69" t="s">
        <v>117</v>
      </c>
      <c r="C102" s="29">
        <v>4</v>
      </c>
      <c r="D102" s="30">
        <f ca="1">((100/H95)*C102)/100</f>
        <v>1</v>
      </c>
      <c r="E102" s="127"/>
      <c r="F102" s="127"/>
      <c r="G102" s="127"/>
      <c r="H102" s="162"/>
      <c r="I102" s="7" t="s">
        <v>136</v>
      </c>
      <c r="J102" s="33">
        <f>(IF(B95&gt;1,(H95/(B95+2)+J101),0))</f>
        <v>0</v>
      </c>
      <c r="P102" s="18"/>
      <c r="Q102" s="18"/>
      <c r="R102" s="18"/>
    </row>
    <row r="103" spans="1:18" ht="15" hidden="1" customHeight="1" x14ac:dyDescent="0.35">
      <c r="A103" s="159" t="s">
        <v>122</v>
      </c>
      <c r="B103" s="69" t="s">
        <v>119</v>
      </c>
      <c r="C103" s="29">
        <v>4</v>
      </c>
      <c r="D103" s="30">
        <f ca="1">((100/(H95))*C103)/100</f>
        <v>1</v>
      </c>
      <c r="E103" s="127"/>
      <c r="F103" s="127"/>
      <c r="G103" s="127"/>
      <c r="H103" s="162"/>
      <c r="I103" s="7" t="s">
        <v>130</v>
      </c>
      <c r="J103" s="33">
        <f>(IF(B95&gt;2,(H95/(B95+2)+J102),0))</f>
        <v>0</v>
      </c>
      <c r="P103" s="18"/>
      <c r="Q103" s="18"/>
      <c r="R103" s="18"/>
    </row>
    <row r="104" spans="1:18" ht="15.75" hidden="1" customHeight="1" x14ac:dyDescent="0.35">
      <c r="A104" s="159" t="s">
        <v>118</v>
      </c>
      <c r="B104" s="69" t="s">
        <v>118</v>
      </c>
      <c r="C104" s="29">
        <v>4</v>
      </c>
      <c r="D104" s="30">
        <f ca="1">((100/H95)*C104)/100</f>
        <v>1</v>
      </c>
      <c r="E104" s="127"/>
      <c r="F104" s="127"/>
      <c r="G104" s="127"/>
      <c r="H104" s="162"/>
      <c r="I104" s="7" t="s">
        <v>131</v>
      </c>
      <c r="J104" s="34">
        <f>(IF(B95&gt;3,(H95/(B95+2)+J103),0))</f>
        <v>0</v>
      </c>
      <c r="P104" s="18"/>
      <c r="Q104" s="18"/>
      <c r="R104" s="18"/>
    </row>
    <row r="105" spans="1:18" ht="15.75" hidden="1" customHeight="1" x14ac:dyDescent="0.35">
      <c r="A105" s="159" t="s">
        <v>125</v>
      </c>
      <c r="B105" s="69"/>
      <c r="C105" s="29">
        <v>4</v>
      </c>
      <c r="D105" s="30">
        <f ca="1">((100/H95)*C105)/100</f>
        <v>1</v>
      </c>
      <c r="E105" s="127"/>
      <c r="F105" s="127"/>
      <c r="G105" s="127"/>
      <c r="H105" s="162"/>
      <c r="I105" s="7" t="s">
        <v>132</v>
      </c>
      <c r="J105" s="33">
        <f>(IF(B95&gt;4,(H95/(B95+2)+J104),0))</f>
        <v>0</v>
      </c>
      <c r="P105" s="18"/>
      <c r="Q105" s="18"/>
      <c r="R105" s="18"/>
    </row>
    <row r="106" spans="1:18" ht="15.75" hidden="1" customHeight="1" x14ac:dyDescent="0.35">
      <c r="A106" s="159" t="s">
        <v>120</v>
      </c>
      <c r="B106" s="69" t="s">
        <v>120</v>
      </c>
      <c r="C106" s="29">
        <v>2</v>
      </c>
      <c r="D106" s="30">
        <f ca="1">((100/(H95))*C106)/100</f>
        <v>0.5</v>
      </c>
      <c r="E106" s="127"/>
      <c r="F106" s="127"/>
      <c r="G106" s="127"/>
      <c r="H106" s="162"/>
      <c r="I106" s="7" t="s">
        <v>137</v>
      </c>
      <c r="J106" s="33">
        <f ca="1">(IF(B95=1,(H95/(B95+3)+J101),IF(B95=0,(H95/4+J101),IF(B95&gt;1,0))))</f>
        <v>3</v>
      </c>
      <c r="P106" s="18"/>
      <c r="Q106" s="18"/>
      <c r="R106" s="18"/>
    </row>
    <row r="107" spans="1:18" ht="16" hidden="1" thickBot="1" x14ac:dyDescent="0.4">
      <c r="A107" s="164" t="s">
        <v>121</v>
      </c>
      <c r="B107" s="165"/>
      <c r="C107" s="35">
        <v>0</v>
      </c>
      <c r="D107" s="36">
        <f ca="1">((100/(H95))*C107)/100</f>
        <v>0</v>
      </c>
      <c r="E107" s="161"/>
      <c r="F107" s="161"/>
      <c r="G107" s="161"/>
      <c r="H107" s="163"/>
      <c r="I107" s="8" t="s">
        <v>101</v>
      </c>
      <c r="J107" s="37">
        <f ca="1">(IF(B95&gt;1.5,(H95/(B95+2)+J101+MAX(0,J102-J101)+MAX(0,J103-J102)+MAX(0,J104-J103)+MAX(0,J105-J104)+MAX(0,J106-J105)),IF(B95=1,(H95/(B95+3)+J106),IF(B95=0,H95/4+J106))))</f>
        <v>4</v>
      </c>
      <c r="P107" s="18"/>
      <c r="Q107" s="18"/>
      <c r="R107" s="18"/>
    </row>
    <row r="108" spans="1:18" x14ac:dyDescent="0.35">
      <c r="A108" s="72" t="s">
        <v>54</v>
      </c>
      <c r="B108" s="72"/>
      <c r="C108" s="72"/>
      <c r="D108" s="72"/>
      <c r="E108" s="72"/>
      <c r="F108" s="72"/>
      <c r="G108" s="72"/>
      <c r="H108" s="72"/>
    </row>
    <row r="109" spans="1:18" x14ac:dyDescent="0.35">
      <c r="A109" s="55" t="s">
        <v>138</v>
      </c>
      <c r="B109" s="55"/>
      <c r="C109" s="55"/>
      <c r="D109" s="55"/>
      <c r="E109" s="55"/>
      <c r="F109" s="71">
        <v>2700</v>
      </c>
      <c r="G109" s="71"/>
      <c r="H109" s="71"/>
    </row>
    <row r="110" spans="1:18" x14ac:dyDescent="0.35">
      <c r="A110" s="55" t="s">
        <v>55</v>
      </c>
      <c r="B110" s="55"/>
      <c r="C110" s="55"/>
      <c r="D110" s="55"/>
      <c r="E110" s="55"/>
      <c r="F110" s="74" t="s">
        <v>173</v>
      </c>
      <c r="G110" s="74"/>
      <c r="H110" s="74"/>
    </row>
    <row r="111" spans="1:18" s="39" customFormat="1" x14ac:dyDescent="0.35">
      <c r="A111" s="134" t="s">
        <v>56</v>
      </c>
      <c r="B111" s="134"/>
      <c r="C111" s="134"/>
      <c r="D111" s="134"/>
      <c r="E111" s="134"/>
      <c r="F111" s="71">
        <f>F109*0.8</f>
        <v>2160</v>
      </c>
      <c r="G111" s="71"/>
      <c r="H111" s="71"/>
      <c r="I111" s="38"/>
      <c r="J111" s="38"/>
      <c r="K111" s="38"/>
      <c r="L111" s="38"/>
      <c r="M111" s="38"/>
      <c r="N111" s="38"/>
      <c r="O111" s="38"/>
      <c r="P111" s="38"/>
      <c r="Q111" s="38"/>
      <c r="R111" s="38"/>
    </row>
    <row r="112" spans="1:18" s="41" customFormat="1" ht="15.75" hidden="1" customHeight="1" x14ac:dyDescent="0.35">
      <c r="A112" s="155" t="s">
        <v>78</v>
      </c>
      <c r="B112" s="155"/>
      <c r="C112" s="155"/>
      <c r="D112" s="155"/>
      <c r="E112" s="155"/>
      <c r="F112" s="155"/>
      <c r="G112" s="155"/>
      <c r="H112" s="155"/>
      <c r="I112" s="40"/>
      <c r="J112" s="40"/>
      <c r="K112" s="40"/>
      <c r="L112" s="40"/>
      <c r="M112" s="40"/>
      <c r="N112" s="40"/>
      <c r="O112" s="40"/>
      <c r="P112" s="40"/>
      <c r="Q112" s="40"/>
      <c r="R112" s="40"/>
    </row>
    <row r="113" spans="1:18" s="41" customFormat="1" ht="15.75" hidden="1" customHeight="1" x14ac:dyDescent="0.35">
      <c r="A113" s="60" t="s">
        <v>57</v>
      </c>
      <c r="B113" s="60"/>
      <c r="C113" s="90" t="s">
        <v>81</v>
      </c>
      <c r="D113" s="90"/>
      <c r="E113" s="109" t="s">
        <v>58</v>
      </c>
      <c r="F113" s="109"/>
      <c r="G113" s="60" t="s">
        <v>59</v>
      </c>
      <c r="H113" s="60"/>
      <c r="I113" s="40"/>
      <c r="J113" s="40"/>
      <c r="K113" s="40"/>
      <c r="L113" s="40"/>
      <c r="M113" s="40"/>
      <c r="N113" s="40"/>
      <c r="O113" s="40"/>
      <c r="P113" s="40"/>
      <c r="Q113" s="40"/>
      <c r="R113" s="40"/>
    </row>
    <row r="114" spans="1:18" s="41" customFormat="1" hidden="1" x14ac:dyDescent="0.35">
      <c r="A114" s="156"/>
      <c r="B114" s="156"/>
      <c r="C114" s="92"/>
      <c r="D114" s="92"/>
      <c r="E114" s="93"/>
      <c r="F114" s="93"/>
      <c r="G114" s="73"/>
      <c r="H114" s="73"/>
      <c r="I114" s="40"/>
      <c r="J114" s="40"/>
      <c r="K114" s="40"/>
      <c r="L114" s="40"/>
      <c r="M114" s="40"/>
      <c r="N114" s="40"/>
      <c r="O114" s="40"/>
      <c r="P114" s="40"/>
      <c r="Q114" s="40"/>
      <c r="R114" s="40"/>
    </row>
    <row r="115" spans="1:18" s="41" customFormat="1" hidden="1" x14ac:dyDescent="0.35">
      <c r="A115" s="155" t="s">
        <v>73</v>
      </c>
      <c r="B115" s="155"/>
      <c r="C115" s="155"/>
      <c r="D115" s="155"/>
      <c r="E115" s="155"/>
      <c r="F115" s="155"/>
      <c r="G115" s="155"/>
      <c r="H115" s="155"/>
      <c r="I115" s="40"/>
      <c r="J115" s="40"/>
      <c r="K115" s="40"/>
      <c r="L115" s="40"/>
      <c r="M115" s="40"/>
      <c r="N115" s="40"/>
      <c r="O115" s="40"/>
      <c r="P115" s="40"/>
      <c r="Q115" s="40"/>
      <c r="R115" s="40"/>
    </row>
    <row r="116" spans="1:18" s="41" customFormat="1" ht="15.75" hidden="1" customHeight="1" x14ac:dyDescent="0.35">
      <c r="A116" s="60" t="s">
        <v>57</v>
      </c>
      <c r="B116" s="60"/>
      <c r="C116" s="90" t="s">
        <v>81</v>
      </c>
      <c r="D116" s="90"/>
      <c r="E116" s="109" t="s">
        <v>58</v>
      </c>
      <c r="F116" s="109"/>
      <c r="G116" s="60" t="s">
        <v>59</v>
      </c>
      <c r="H116" s="60"/>
      <c r="I116" s="40"/>
      <c r="J116" s="40"/>
      <c r="K116" s="40"/>
      <c r="L116" s="40"/>
      <c r="M116" s="40"/>
      <c r="N116" s="40"/>
      <c r="O116" s="40"/>
      <c r="P116" s="40"/>
      <c r="Q116" s="40"/>
      <c r="R116" s="40"/>
    </row>
    <row r="117" spans="1:18" s="41" customFormat="1" hidden="1" x14ac:dyDescent="0.35">
      <c r="A117" s="156"/>
      <c r="B117" s="156"/>
      <c r="C117" s="92"/>
      <c r="D117" s="92"/>
      <c r="E117" s="93"/>
      <c r="F117" s="93"/>
      <c r="G117" s="73"/>
      <c r="H117" s="73"/>
      <c r="I117" s="40"/>
      <c r="J117" s="40"/>
      <c r="K117" s="40"/>
      <c r="L117" s="40"/>
      <c r="M117" s="40"/>
      <c r="N117" s="40"/>
      <c r="O117" s="40"/>
      <c r="P117" s="40"/>
      <c r="Q117" s="40"/>
      <c r="R117" s="40"/>
    </row>
    <row r="118" spans="1:18" s="39" customFormat="1" hidden="1" x14ac:dyDescent="0.35">
      <c r="A118" s="91" t="s">
        <v>60</v>
      </c>
      <c r="B118" s="91"/>
      <c r="C118" s="91"/>
      <c r="D118" s="91"/>
      <c r="E118" s="91"/>
      <c r="F118" s="91"/>
      <c r="G118" s="91"/>
      <c r="H118" s="91"/>
      <c r="I118" s="38"/>
      <c r="J118" s="38"/>
      <c r="K118" s="38"/>
      <c r="L118" s="38"/>
      <c r="M118" s="38"/>
      <c r="N118" s="38"/>
      <c r="O118" s="38"/>
      <c r="P118" s="38"/>
      <c r="Q118" s="38"/>
      <c r="R118" s="38"/>
    </row>
    <row r="119" spans="1:18" hidden="1" x14ac:dyDescent="0.35">
      <c r="A119" s="91" t="s">
        <v>61</v>
      </c>
      <c r="B119" s="91"/>
      <c r="C119" s="91"/>
      <c r="D119" s="91"/>
      <c r="E119" s="91"/>
      <c r="F119" s="91"/>
      <c r="G119" s="91"/>
      <c r="H119" s="91"/>
    </row>
    <row r="120" spans="1:18" ht="47.25" hidden="1" customHeight="1" x14ac:dyDescent="0.35">
      <c r="A120" s="61" t="s">
        <v>109</v>
      </c>
      <c r="B120" s="61" t="s">
        <v>108</v>
      </c>
      <c r="C120" s="61" t="s">
        <v>62</v>
      </c>
      <c r="D120" s="61" t="s">
        <v>63</v>
      </c>
      <c r="E120" s="63" t="s">
        <v>64</v>
      </c>
      <c r="F120" s="10" t="s">
        <v>141</v>
      </c>
      <c r="G120" s="65" t="s">
        <v>65</v>
      </c>
      <c r="H120" s="66"/>
    </row>
    <row r="121" spans="1:18" s="43" customFormat="1" hidden="1" x14ac:dyDescent="0.35">
      <c r="A121" s="62"/>
      <c r="B121" s="62"/>
      <c r="C121" s="62"/>
      <c r="D121" s="62"/>
      <c r="E121" s="64"/>
      <c r="F121" s="2">
        <v>0.6</v>
      </c>
      <c r="G121" s="67"/>
      <c r="H121" s="68"/>
      <c r="I121" s="42"/>
      <c r="J121" s="42"/>
      <c r="K121" s="42"/>
      <c r="L121" s="42"/>
      <c r="M121" s="42"/>
      <c r="N121" s="42"/>
      <c r="O121" s="42"/>
      <c r="P121" s="42"/>
      <c r="Q121" s="42"/>
      <c r="R121" s="42"/>
    </row>
    <row r="122" spans="1:18" s="43" customFormat="1" hidden="1" x14ac:dyDescent="0.35">
      <c r="A122" s="94" t="s">
        <v>106</v>
      </c>
      <c r="B122" s="95"/>
      <c r="C122" s="95"/>
      <c r="D122" s="95"/>
      <c r="E122" s="95"/>
      <c r="F122" s="95"/>
      <c r="G122" s="95"/>
      <c r="H122" s="96"/>
      <c r="I122" s="42"/>
      <c r="J122" s="42"/>
      <c r="K122" s="42"/>
      <c r="L122" s="42"/>
      <c r="M122" s="42"/>
      <c r="N122" s="42"/>
      <c r="O122" s="42"/>
      <c r="P122" s="42"/>
      <c r="Q122" s="42"/>
      <c r="R122" s="42"/>
    </row>
    <row r="123" spans="1:18" s="43" customFormat="1" hidden="1" x14ac:dyDescent="0.35">
      <c r="A123" s="58">
        <v>1</v>
      </c>
      <c r="B123" s="59"/>
      <c r="C123" s="9"/>
      <c r="D123" s="9"/>
      <c r="E123" s="9">
        <v>0</v>
      </c>
      <c r="F123" s="9">
        <f>D123*(($F$121)+1)+E123</f>
        <v>0</v>
      </c>
      <c r="G123" s="58" t="str">
        <f>A122</f>
        <v>Ground Floor</v>
      </c>
      <c r="H123" s="59"/>
      <c r="I123" s="44"/>
      <c r="J123" s="44"/>
      <c r="K123" s="44"/>
      <c r="L123" s="44"/>
      <c r="M123" s="44"/>
      <c r="N123" s="42"/>
      <c r="O123" s="42"/>
      <c r="P123" s="44"/>
      <c r="Q123" s="42"/>
      <c r="R123" s="42"/>
    </row>
    <row r="124" spans="1:18" s="43" customFormat="1" hidden="1" x14ac:dyDescent="0.35">
      <c r="A124" s="58">
        <f>A123+1</f>
        <v>2</v>
      </c>
      <c r="B124" s="59"/>
      <c r="C124" s="9"/>
      <c r="D124" s="9"/>
      <c r="E124" s="9">
        <v>0</v>
      </c>
      <c r="F124" s="9">
        <f t="shared" ref="F124:F125" si="0">D124*(($F$121)+1)+E124</f>
        <v>0</v>
      </c>
      <c r="G124" s="58" t="str">
        <f t="shared" ref="G124:G129" si="1">G123</f>
        <v>Ground Floor</v>
      </c>
      <c r="H124" s="59"/>
      <c r="I124" s="44"/>
      <c r="J124" s="44"/>
      <c r="K124" s="44"/>
      <c r="L124" s="44"/>
      <c r="M124" s="44"/>
      <c r="N124" s="42"/>
      <c r="O124" s="42"/>
      <c r="P124" s="44"/>
      <c r="Q124" s="42"/>
      <c r="R124" s="42"/>
    </row>
    <row r="125" spans="1:18" s="43" customFormat="1" hidden="1" x14ac:dyDescent="0.35">
      <c r="A125" s="58">
        <f t="shared" ref="A125:A127" si="2">A124+1</f>
        <v>3</v>
      </c>
      <c r="B125" s="59"/>
      <c r="C125" s="9"/>
      <c r="D125" s="9"/>
      <c r="E125" s="9">
        <v>0</v>
      </c>
      <c r="F125" s="9">
        <f t="shared" si="0"/>
        <v>0</v>
      </c>
      <c r="G125" s="58" t="str">
        <f t="shared" si="1"/>
        <v>Ground Floor</v>
      </c>
      <c r="H125" s="59"/>
      <c r="I125" s="44"/>
      <c r="J125" s="44"/>
      <c r="K125" s="44"/>
      <c r="L125" s="44"/>
      <c r="M125" s="44"/>
      <c r="N125" s="42"/>
      <c r="O125" s="42"/>
      <c r="P125" s="44"/>
      <c r="Q125" s="42"/>
      <c r="R125" s="42"/>
    </row>
    <row r="126" spans="1:18" s="43" customFormat="1" hidden="1" x14ac:dyDescent="0.35">
      <c r="A126" s="58">
        <f t="shared" si="2"/>
        <v>4</v>
      </c>
      <c r="B126" s="59"/>
      <c r="C126" s="9"/>
      <c r="D126" s="9"/>
      <c r="E126" s="9">
        <v>0</v>
      </c>
      <c r="F126" s="9">
        <f t="shared" ref="F126:F127" si="3">D126*(($F$121)+1)+E126</f>
        <v>0</v>
      </c>
      <c r="G126" s="58" t="str">
        <f t="shared" si="1"/>
        <v>Ground Floor</v>
      </c>
      <c r="H126" s="59"/>
      <c r="I126" s="44"/>
      <c r="J126" s="44"/>
      <c r="K126" s="44"/>
      <c r="L126" s="44"/>
      <c r="M126" s="44"/>
      <c r="N126" s="42"/>
      <c r="O126" s="42"/>
      <c r="P126" s="44"/>
      <c r="Q126" s="42"/>
      <c r="R126" s="42"/>
    </row>
    <row r="127" spans="1:18" s="43" customFormat="1" hidden="1" x14ac:dyDescent="0.35">
      <c r="A127" s="58">
        <f t="shared" si="2"/>
        <v>5</v>
      </c>
      <c r="B127" s="59"/>
      <c r="C127" s="9"/>
      <c r="D127" s="9"/>
      <c r="E127" s="9">
        <v>0</v>
      </c>
      <c r="F127" s="9">
        <f t="shared" si="3"/>
        <v>0</v>
      </c>
      <c r="G127" s="58" t="str">
        <f t="shared" si="1"/>
        <v>Ground Floor</v>
      </c>
      <c r="H127" s="59"/>
      <c r="I127" s="44"/>
      <c r="J127" s="44"/>
      <c r="K127" s="44"/>
      <c r="L127" s="44"/>
      <c r="M127" s="44"/>
      <c r="N127" s="42"/>
      <c r="O127" s="42"/>
      <c r="P127" s="44"/>
      <c r="Q127" s="42"/>
      <c r="R127" s="42"/>
    </row>
    <row r="128" spans="1:18" s="43" customFormat="1" hidden="1" x14ac:dyDescent="0.35">
      <c r="A128" s="58">
        <f t="shared" ref="A128:A129" si="4">A127+1</f>
        <v>6</v>
      </c>
      <c r="B128" s="59"/>
      <c r="C128" s="9"/>
      <c r="D128" s="9"/>
      <c r="E128" s="9">
        <v>0</v>
      </c>
      <c r="F128" s="9">
        <f t="shared" ref="F128:F129" si="5">D128*(($F$121)+1)+E128</f>
        <v>0</v>
      </c>
      <c r="G128" s="58" t="str">
        <f t="shared" si="1"/>
        <v>Ground Floor</v>
      </c>
      <c r="H128" s="59"/>
      <c r="I128" s="44"/>
      <c r="J128" s="44"/>
      <c r="K128" s="44"/>
      <c r="L128" s="44"/>
      <c r="M128" s="44"/>
      <c r="N128" s="42"/>
      <c r="O128" s="42"/>
      <c r="P128" s="44"/>
      <c r="Q128" s="42"/>
      <c r="R128" s="42"/>
    </row>
    <row r="129" spans="1:18" s="43" customFormat="1" hidden="1" x14ac:dyDescent="0.35">
      <c r="A129" s="58">
        <f t="shared" si="4"/>
        <v>7</v>
      </c>
      <c r="B129" s="59"/>
      <c r="C129" s="9"/>
      <c r="D129" s="9"/>
      <c r="E129" s="9">
        <v>0</v>
      </c>
      <c r="F129" s="9">
        <f t="shared" si="5"/>
        <v>0</v>
      </c>
      <c r="G129" s="58" t="str">
        <f t="shared" si="1"/>
        <v>Ground Floor</v>
      </c>
      <c r="H129" s="59"/>
      <c r="I129" s="44"/>
      <c r="J129" s="44"/>
      <c r="K129" s="44"/>
      <c r="L129" s="44"/>
      <c r="M129" s="44"/>
      <c r="N129" s="42"/>
      <c r="O129" s="42"/>
      <c r="P129" s="44"/>
      <c r="Q129" s="42"/>
      <c r="R129" s="42"/>
    </row>
    <row r="130" spans="1:18" s="43" customFormat="1" hidden="1" x14ac:dyDescent="0.35">
      <c r="A130" s="58"/>
      <c r="B130" s="157"/>
      <c r="C130" s="157"/>
      <c r="D130" s="157"/>
      <c r="E130" s="157"/>
      <c r="F130" s="157"/>
      <c r="G130" s="157"/>
      <c r="H130" s="59"/>
      <c r="I130" s="44"/>
      <c r="J130" s="44"/>
      <c r="K130" s="44"/>
      <c r="L130" s="44"/>
      <c r="M130" s="44"/>
      <c r="N130" s="42"/>
      <c r="O130" s="42"/>
      <c r="P130" s="44"/>
      <c r="Q130" s="42"/>
      <c r="R130" s="42"/>
    </row>
    <row r="131" spans="1:18" ht="47.25" hidden="1" customHeight="1" x14ac:dyDescent="0.35">
      <c r="A131" s="65" t="s">
        <v>110</v>
      </c>
      <c r="B131" s="65" t="s">
        <v>111</v>
      </c>
      <c r="C131" s="61" t="s">
        <v>62</v>
      </c>
      <c r="D131" s="61" t="s">
        <v>63</v>
      </c>
      <c r="E131" s="63" t="s">
        <v>64</v>
      </c>
      <c r="F131" s="10" t="s">
        <v>141</v>
      </c>
      <c r="G131" s="65" t="s">
        <v>65</v>
      </c>
      <c r="H131" s="66"/>
      <c r="I131" s="44"/>
      <c r="J131" s="44"/>
      <c r="K131" s="44"/>
      <c r="L131" s="44"/>
      <c r="M131" s="44"/>
    </row>
    <row r="132" spans="1:18" s="43" customFormat="1" hidden="1" x14ac:dyDescent="0.35">
      <c r="A132" s="67"/>
      <c r="B132" s="67"/>
      <c r="C132" s="62"/>
      <c r="D132" s="62"/>
      <c r="E132" s="64"/>
      <c r="F132" s="2">
        <v>0.6</v>
      </c>
      <c r="G132" s="67"/>
      <c r="H132" s="68"/>
      <c r="I132" s="44"/>
      <c r="J132" s="44"/>
      <c r="K132" s="44"/>
      <c r="L132" s="44"/>
      <c r="M132" s="44"/>
      <c r="N132" s="42"/>
      <c r="O132" s="42"/>
      <c r="P132" s="42"/>
      <c r="Q132" s="42"/>
      <c r="R132" s="42"/>
    </row>
    <row r="133" spans="1:18" s="43" customFormat="1" hidden="1" x14ac:dyDescent="0.35">
      <c r="A133" s="158" t="s">
        <v>107</v>
      </c>
      <c r="B133" s="158"/>
      <c r="C133" s="158"/>
      <c r="D133" s="158"/>
      <c r="E133" s="158"/>
      <c r="F133" s="158"/>
      <c r="G133" s="158"/>
      <c r="H133" s="158"/>
      <c r="I133" s="44"/>
      <c r="J133" s="44"/>
      <c r="K133" s="44"/>
      <c r="L133" s="44"/>
      <c r="M133" s="44"/>
      <c r="N133" s="42"/>
      <c r="O133" s="42"/>
      <c r="P133" s="42"/>
      <c r="Q133" s="42"/>
      <c r="R133" s="42"/>
    </row>
    <row r="134" spans="1:18" s="43" customFormat="1" hidden="1" x14ac:dyDescent="0.35">
      <c r="A134" s="56">
        <f>LEFT(A133,SUM(LEN(A133)-LEN(SUBSTITUTE(A133,{"0","1","2","3","4","5","6","7","8","9"},""))))*100+1</f>
        <v>201</v>
      </c>
      <c r="B134" s="56"/>
      <c r="C134" s="9"/>
      <c r="D134" s="9"/>
      <c r="E134" s="9">
        <v>0</v>
      </c>
      <c r="F134" s="9">
        <f>D134*(($F$132)+1)+E134</f>
        <v>0</v>
      </c>
      <c r="G134" s="56" t="str">
        <f>A133</f>
        <v>2nd Floor</v>
      </c>
      <c r="H134" s="56"/>
      <c r="I134" s="44"/>
      <c r="J134" s="44"/>
      <c r="K134" s="44"/>
      <c r="L134" s="44"/>
      <c r="M134" s="44"/>
      <c r="N134" s="42"/>
      <c r="O134" s="42"/>
      <c r="P134" s="44"/>
      <c r="Q134" s="42"/>
      <c r="R134" s="42"/>
    </row>
    <row r="135" spans="1:18" s="43" customFormat="1" hidden="1" x14ac:dyDescent="0.35">
      <c r="A135" s="56">
        <f>A134+1</f>
        <v>202</v>
      </c>
      <c r="B135" s="56"/>
      <c r="C135" s="9"/>
      <c r="D135" s="9"/>
      <c r="E135" s="9">
        <v>0</v>
      </c>
      <c r="F135" s="9">
        <f t="shared" ref="F135:F139" si="6">D135*(($F$132)+1)+E135</f>
        <v>0</v>
      </c>
      <c r="G135" s="56" t="str">
        <f t="shared" ref="G135:G139" si="7">G134</f>
        <v>2nd Floor</v>
      </c>
      <c r="H135" s="56"/>
      <c r="I135" s="44"/>
      <c r="J135" s="44"/>
      <c r="K135" s="44"/>
      <c r="L135" s="44"/>
      <c r="M135" s="44"/>
      <c r="N135" s="42"/>
      <c r="O135" s="42"/>
      <c r="P135" s="44"/>
      <c r="Q135" s="42"/>
      <c r="R135" s="42"/>
    </row>
    <row r="136" spans="1:18" s="43" customFormat="1" hidden="1" x14ac:dyDescent="0.35">
      <c r="A136" s="56">
        <f>A135+1</f>
        <v>203</v>
      </c>
      <c r="B136" s="56"/>
      <c r="C136" s="9"/>
      <c r="D136" s="9"/>
      <c r="E136" s="9">
        <v>0</v>
      </c>
      <c r="F136" s="9">
        <f t="shared" si="6"/>
        <v>0</v>
      </c>
      <c r="G136" s="56" t="str">
        <f t="shared" si="7"/>
        <v>2nd Floor</v>
      </c>
      <c r="H136" s="56"/>
      <c r="I136" s="44"/>
      <c r="J136" s="44"/>
      <c r="K136" s="44"/>
      <c r="L136" s="44"/>
      <c r="M136" s="44"/>
      <c r="N136" s="42"/>
      <c r="O136" s="42"/>
      <c r="P136" s="44"/>
      <c r="Q136" s="42"/>
      <c r="R136" s="42"/>
    </row>
    <row r="137" spans="1:18" s="43" customFormat="1" hidden="1" x14ac:dyDescent="0.35">
      <c r="A137" s="56">
        <f t="shared" ref="A137:A139" si="8">A136+1</f>
        <v>204</v>
      </c>
      <c r="B137" s="56"/>
      <c r="C137" s="9"/>
      <c r="D137" s="9"/>
      <c r="E137" s="9">
        <v>0</v>
      </c>
      <c r="F137" s="9">
        <f t="shared" si="6"/>
        <v>0</v>
      </c>
      <c r="G137" s="56" t="str">
        <f t="shared" si="7"/>
        <v>2nd Floor</v>
      </c>
      <c r="H137" s="56"/>
      <c r="I137" s="44"/>
      <c r="J137" s="44"/>
      <c r="K137" s="44"/>
      <c r="L137" s="44"/>
      <c r="M137" s="44"/>
      <c r="N137" s="42"/>
      <c r="O137" s="42"/>
      <c r="P137" s="44"/>
      <c r="Q137" s="42"/>
      <c r="R137" s="42"/>
    </row>
    <row r="138" spans="1:18" s="43" customFormat="1" hidden="1" x14ac:dyDescent="0.35">
      <c r="A138" s="56">
        <f t="shared" si="8"/>
        <v>205</v>
      </c>
      <c r="B138" s="56"/>
      <c r="C138" s="9"/>
      <c r="D138" s="9"/>
      <c r="E138" s="9">
        <v>0</v>
      </c>
      <c r="F138" s="9">
        <f t="shared" si="6"/>
        <v>0</v>
      </c>
      <c r="G138" s="56" t="str">
        <f t="shared" si="7"/>
        <v>2nd Floor</v>
      </c>
      <c r="H138" s="56"/>
      <c r="I138" s="44"/>
      <c r="J138" s="44"/>
      <c r="K138" s="44"/>
      <c r="L138" s="44"/>
      <c r="M138" s="44"/>
      <c r="N138" s="42"/>
      <c r="O138" s="42"/>
      <c r="P138" s="44"/>
      <c r="Q138" s="42"/>
      <c r="R138" s="42"/>
    </row>
    <row r="139" spans="1:18" s="43" customFormat="1" hidden="1" x14ac:dyDescent="0.35">
      <c r="A139" s="56">
        <f t="shared" si="8"/>
        <v>206</v>
      </c>
      <c r="B139" s="56"/>
      <c r="C139" s="9"/>
      <c r="D139" s="9"/>
      <c r="E139" s="9">
        <v>0</v>
      </c>
      <c r="F139" s="9">
        <f t="shared" si="6"/>
        <v>0</v>
      </c>
      <c r="G139" s="56" t="str">
        <f t="shared" si="7"/>
        <v>2nd Floor</v>
      </c>
      <c r="H139" s="56"/>
      <c r="I139" s="44"/>
      <c r="J139" s="44"/>
      <c r="K139" s="44"/>
      <c r="L139" s="44"/>
      <c r="M139" s="44"/>
      <c r="N139" s="42"/>
      <c r="O139" s="42"/>
      <c r="P139" s="44"/>
      <c r="Q139" s="42"/>
      <c r="R139" s="42"/>
    </row>
    <row r="140" spans="1:18" s="43" customFormat="1" ht="15.75" hidden="1" customHeight="1" x14ac:dyDescent="0.35">
      <c r="A140" s="94" t="s">
        <v>135</v>
      </c>
      <c r="B140" s="95"/>
      <c r="C140" s="95"/>
      <c r="D140" s="95"/>
      <c r="E140" s="95"/>
      <c r="F140" s="95"/>
      <c r="G140" s="95"/>
      <c r="H140" s="96"/>
      <c r="I140" s="44"/>
      <c r="J140" s="44"/>
      <c r="K140" s="44"/>
      <c r="L140" s="44"/>
      <c r="M140" s="44"/>
      <c r="N140" s="42"/>
      <c r="O140" s="42"/>
      <c r="P140" s="42"/>
      <c r="Q140" s="42"/>
      <c r="R140" s="42"/>
    </row>
    <row r="141" spans="1:18" s="43" customFormat="1" hidden="1" x14ac:dyDescent="0.35">
      <c r="A141" s="58" t="str">
        <f t="shared" ref="A141:A146" ca="1" si="9">P141</f>
        <v>201,..,901</v>
      </c>
      <c r="B141" s="59"/>
      <c r="C141" s="9"/>
      <c r="D141" s="9"/>
      <c r="E141" s="9">
        <v>0</v>
      </c>
      <c r="F141" s="9">
        <f t="shared" ref="F141:F145" si="10">D141*(($F$132)+1)+E141</f>
        <v>0</v>
      </c>
      <c r="G141" s="58" t="str">
        <f>A140</f>
        <v>2nd, 3rd, 4th, 6th, 8th, 7th, 9th Floor</v>
      </c>
      <c r="H141" s="59"/>
      <c r="I141" s="44"/>
      <c r="J141" s="44"/>
      <c r="K141" s="44"/>
      <c r="L141" s="44"/>
      <c r="M141" s="44"/>
      <c r="N141" s="42"/>
      <c r="O141" s="42"/>
      <c r="P141" s="42" t="str">
        <f t="shared" ref="P141:P146" ca="1" si="11">Q141&amp;""&amp;",..,"&amp;""&amp;R141</f>
        <v>201,..,901</v>
      </c>
      <c r="Q141" s="42">
        <f ca="1">(SUMPRODUCT(MID(0&amp;(LEFT(A140,SUM(LEN(A140)-LEN(SUBSTITUTE(A140,{"0","1","2","3"},""))))), LARGE(INDEX(ISNUMBER(--MID((LEFT(A140,SUM(LEN(A140)-LEN(SUBSTITUTE(A140,{"0","1","2","3"},""))))), ROW(INDIRECT("1:"&amp;LEN((LEFT(A140,SUM(LEN(A140)-LEN(SUBSTITUTE(A140,{"0","1","2","3"},"")))))))), 1)) * ROW(INDIRECT("1:"&amp;LEN((LEFT(A140,SUM(LEN(A140)-LEN(SUBSTITUTE(A140,{"0","1","2","3"},"")))))))), 0), ROW(INDIRECT("1:"&amp;LEN((LEFT(A140,SUM(LEN(A140)-LEN(SUBSTITUTE(A140,{"0","1","2","3"},"")))))))))+1, 1) * 10^ROW(INDIRECT("1:"&amp;LEN((LEFT(A140,SUM(LEN(A140)-LEN(SUBSTITUTE(A140,{"0","1","2","3"},""))))))))/10))*100+1</f>
        <v>201</v>
      </c>
      <c r="R141" s="42">
        <f ca="1">(SUMPRODUCT(MID(0&amp;(--TRIM(RIGHT(SUBSTITUTE(LEFT(A140,_xlfn.AGGREGATE(16,6,FIND({0,1,2,3,4,5,6,7,8,9},A140,ROW(INDIRECT("1:"&amp;LEN(A140)))),1))," ",REPT(" ",LEN(A140))),LEN(A140)))), LARGE(INDEX(ISNUMBER(--MID((--TRIM(RIGHT(SUBSTITUTE(LEFT(A140,_xlfn.AGGREGATE(16,6,FIND({0,1,2,3,4,5,6,7,8,9},A140,ROW(INDIRECT("1:"&amp;LEN(A140)))),1))," ",REPT(" ",LEN(A140))),LEN(A140)))), ROW(INDIRECT("1:"&amp;LEN((--TRIM(RIGHT(SUBSTITUTE(LEFT(A140,_xlfn.AGGREGATE(16,6,FIND({0,1,2,3,4,5,6,7,8,9},A140,ROW(INDIRECT("1:"&amp;LEN(A140)))),1))," ",REPT(" ",LEN(A140))),LEN(A140))))))), 1)) * ROW(INDIRECT("1:"&amp;LEN((--TRIM(RIGHT(SUBSTITUTE(LEFT(A140,_xlfn.AGGREGATE(16,6,FIND({0,1,2,3,4,5,6,7,8,9},A140,ROW(INDIRECT("1:"&amp;LEN(A140)))),1))," ",REPT(" ",LEN(A140))),LEN(A140))))))), 0), ROW(INDIRECT("1:"&amp;LEN((--TRIM(RIGHT(SUBSTITUTE(LEFT(A140,_xlfn.AGGREGATE(16,6,FIND({0,1,2,3,4,5,6,7,8,9},A140,ROW(INDIRECT("1:"&amp;LEN(A140)))),1))," ",REPT(" ",LEN(A140))),LEN(A140))))))))+1, 1) * 10^ROW(INDIRECT("1:"&amp;LEN((--TRIM(RIGHT(SUBSTITUTE(LEFT(A140,_xlfn.AGGREGATE(16,6,FIND({0,1,2,3,4,5,6,7,8,9},A140,ROW(INDIRECT("1:"&amp;LEN(A140)))),1))," ",REPT(" ",LEN(A140))),LEN(A140)))))))/10))*100+1</f>
        <v>901</v>
      </c>
    </row>
    <row r="142" spans="1:18" s="43" customFormat="1" hidden="1" x14ac:dyDescent="0.35">
      <c r="A142" s="58" t="str">
        <f t="shared" ca="1" si="9"/>
        <v>202,..,902</v>
      </c>
      <c r="B142" s="59"/>
      <c r="C142" s="9"/>
      <c r="D142" s="9"/>
      <c r="E142" s="9">
        <v>0</v>
      </c>
      <c r="F142" s="9">
        <f t="shared" si="10"/>
        <v>0</v>
      </c>
      <c r="G142" s="58" t="str">
        <f t="shared" ref="G142:G146" si="12">G141</f>
        <v>2nd, 3rd, 4th, 6th, 8th, 7th, 9th Floor</v>
      </c>
      <c r="H142" s="59"/>
      <c r="I142" s="44"/>
      <c r="J142" s="44"/>
      <c r="K142" s="44"/>
      <c r="L142" s="44"/>
      <c r="M142" s="44"/>
      <c r="N142" s="42"/>
      <c r="O142" s="42"/>
      <c r="P142" s="42" t="str">
        <f t="shared" ca="1" si="11"/>
        <v>202,..,902</v>
      </c>
      <c r="Q142" s="42">
        <f t="shared" ref="Q142:R145" ca="1" si="13">Q141+1</f>
        <v>202</v>
      </c>
      <c r="R142" s="42">
        <f t="shared" ca="1" si="13"/>
        <v>902</v>
      </c>
    </row>
    <row r="143" spans="1:18" s="43" customFormat="1" hidden="1" x14ac:dyDescent="0.35">
      <c r="A143" s="58" t="str">
        <f t="shared" ca="1" si="9"/>
        <v>203,..,903</v>
      </c>
      <c r="B143" s="59"/>
      <c r="C143" s="9"/>
      <c r="D143" s="9"/>
      <c r="E143" s="9">
        <v>0</v>
      </c>
      <c r="F143" s="9">
        <f t="shared" si="10"/>
        <v>0</v>
      </c>
      <c r="G143" s="58" t="str">
        <f t="shared" si="12"/>
        <v>2nd, 3rd, 4th, 6th, 8th, 7th, 9th Floor</v>
      </c>
      <c r="H143" s="59"/>
      <c r="I143" s="44"/>
      <c r="J143" s="44"/>
      <c r="K143" s="44"/>
      <c r="L143" s="44"/>
      <c r="M143" s="44"/>
      <c r="N143" s="42"/>
      <c r="O143" s="42"/>
      <c r="P143" s="42" t="str">
        <f t="shared" ca="1" si="11"/>
        <v>203,..,903</v>
      </c>
      <c r="Q143" s="42">
        <f t="shared" ca="1" si="13"/>
        <v>203</v>
      </c>
      <c r="R143" s="42">
        <f t="shared" ca="1" si="13"/>
        <v>903</v>
      </c>
    </row>
    <row r="144" spans="1:18" s="43" customFormat="1" hidden="1" x14ac:dyDescent="0.35">
      <c r="A144" s="58" t="str">
        <f t="shared" ca="1" si="9"/>
        <v>204,..,904</v>
      </c>
      <c r="B144" s="59"/>
      <c r="C144" s="9"/>
      <c r="D144" s="9"/>
      <c r="E144" s="9">
        <v>0</v>
      </c>
      <c r="F144" s="9">
        <f t="shared" si="10"/>
        <v>0</v>
      </c>
      <c r="G144" s="58" t="str">
        <f t="shared" si="12"/>
        <v>2nd, 3rd, 4th, 6th, 8th, 7th, 9th Floor</v>
      </c>
      <c r="H144" s="59"/>
      <c r="I144" s="44"/>
      <c r="J144" s="44"/>
      <c r="K144" s="44"/>
      <c r="L144" s="44"/>
      <c r="M144" s="44"/>
      <c r="N144" s="42"/>
      <c r="O144" s="42"/>
      <c r="P144" s="42" t="str">
        <f t="shared" ca="1" si="11"/>
        <v>204,..,904</v>
      </c>
      <c r="Q144" s="42">
        <f t="shared" ca="1" si="13"/>
        <v>204</v>
      </c>
      <c r="R144" s="42">
        <f t="shared" ca="1" si="13"/>
        <v>904</v>
      </c>
    </row>
    <row r="145" spans="1:18" s="43" customFormat="1" hidden="1" x14ac:dyDescent="0.35">
      <c r="A145" s="58" t="str">
        <f t="shared" ca="1" si="9"/>
        <v>205,..,905</v>
      </c>
      <c r="B145" s="59"/>
      <c r="C145" s="9"/>
      <c r="D145" s="9"/>
      <c r="E145" s="9">
        <v>0</v>
      </c>
      <c r="F145" s="9">
        <f t="shared" si="10"/>
        <v>0</v>
      </c>
      <c r="G145" s="58" t="str">
        <f t="shared" si="12"/>
        <v>2nd, 3rd, 4th, 6th, 8th, 7th, 9th Floor</v>
      </c>
      <c r="H145" s="59"/>
      <c r="I145" s="44"/>
      <c r="J145" s="44"/>
      <c r="K145" s="44"/>
      <c r="L145" s="44"/>
      <c r="M145" s="44"/>
      <c r="N145" s="42"/>
      <c r="O145" s="42"/>
      <c r="P145" s="42" t="str">
        <f t="shared" ca="1" si="11"/>
        <v>205,..,905</v>
      </c>
      <c r="Q145" s="42">
        <f t="shared" ca="1" si="13"/>
        <v>205</v>
      </c>
      <c r="R145" s="42">
        <f t="shared" ca="1" si="13"/>
        <v>905</v>
      </c>
    </row>
    <row r="146" spans="1:18" s="43" customFormat="1" hidden="1" x14ac:dyDescent="0.35">
      <c r="A146" s="58" t="str">
        <f t="shared" ca="1" si="9"/>
        <v>206,..,906</v>
      </c>
      <c r="B146" s="59"/>
      <c r="C146" s="9"/>
      <c r="D146" s="9"/>
      <c r="E146" s="9">
        <v>0</v>
      </c>
      <c r="F146" s="9">
        <f t="shared" ref="F146" si="14">D146*(($F$132)+1)+E146</f>
        <v>0</v>
      </c>
      <c r="G146" s="58" t="str">
        <f t="shared" si="12"/>
        <v>2nd, 3rd, 4th, 6th, 8th, 7th, 9th Floor</v>
      </c>
      <c r="H146" s="59"/>
      <c r="I146" s="44"/>
      <c r="J146" s="44"/>
      <c r="K146" s="44"/>
      <c r="L146" s="44"/>
      <c r="M146" s="44"/>
      <c r="N146" s="42"/>
      <c r="O146" s="42"/>
      <c r="P146" s="42" t="str">
        <f t="shared" ca="1" si="11"/>
        <v>206,..,906</v>
      </c>
      <c r="Q146" s="42">
        <f t="shared" ref="Q146:R146" ca="1" si="15">Q145+1</f>
        <v>206</v>
      </c>
      <c r="R146" s="42">
        <f t="shared" ca="1" si="15"/>
        <v>906</v>
      </c>
    </row>
    <row r="147" spans="1:18" s="43" customFormat="1" hidden="1" x14ac:dyDescent="0.35">
      <c r="A147" s="94" t="s">
        <v>133</v>
      </c>
      <c r="B147" s="95"/>
      <c r="C147" s="95"/>
      <c r="D147" s="95"/>
      <c r="E147" s="95"/>
      <c r="F147" s="95"/>
      <c r="G147" s="95"/>
      <c r="H147" s="96"/>
      <c r="I147" s="44"/>
      <c r="J147" s="44"/>
      <c r="K147" s="44"/>
      <c r="L147" s="44"/>
      <c r="M147" s="44"/>
      <c r="N147" s="42"/>
      <c r="O147" s="42"/>
      <c r="P147" s="42"/>
      <c r="Q147" s="42"/>
      <c r="R147" s="42"/>
    </row>
    <row r="148" spans="1:18" s="43" customFormat="1" hidden="1" x14ac:dyDescent="0.35">
      <c r="A148" s="58" t="str">
        <f t="shared" ref="A148:A153" ca="1" si="16">P148</f>
        <v>201 to 501</v>
      </c>
      <c r="B148" s="59"/>
      <c r="C148" s="9"/>
      <c r="D148" s="9"/>
      <c r="E148" s="9">
        <v>0</v>
      </c>
      <c r="F148" s="9">
        <f t="shared" ref="F148:F152" si="17">D148*(($F$132)+1)+E148</f>
        <v>0</v>
      </c>
      <c r="G148" s="58" t="str">
        <f>A147</f>
        <v>2nd to 5th Floor</v>
      </c>
      <c r="H148" s="59"/>
      <c r="I148" s="44"/>
      <c r="J148" s="44"/>
      <c r="K148" s="44"/>
      <c r="L148" s="44"/>
      <c r="M148" s="44"/>
      <c r="N148" s="42"/>
      <c r="O148" s="42"/>
      <c r="P148" s="42" t="str">
        <f ca="1">Q148&amp;" to "&amp;R148</f>
        <v>201 to 501</v>
      </c>
      <c r="Q148" s="42">
        <f ca="1">(SUMPRODUCT(MID(0&amp;(LEFT(A147,SUM(LEN(A147)-LEN(SUBSTITUTE(A147,{"0","1","2"},""))))), LARGE(INDEX(ISNUMBER(--MID((LEFT(A147,SUM(LEN(A147)-LEN(SUBSTITUTE(A147,{"0","1","2"},""))))), ROW(INDIRECT("1:"&amp;LEN((LEFT(A147,SUM(LEN(A147)-LEN(SUBSTITUTE(A147,{"0","1","2"},"")))))))), 1)) * ROW(INDIRECT("1:"&amp;LEN((LEFT(A147,SUM(LEN(A147)-LEN(SUBSTITUTE(A147,{"0","1","2"},"")))))))), 0), ROW(INDIRECT("1:"&amp;LEN((LEFT(A147,SUM(LEN(A147)-LEN(SUBSTITUTE(A147,{"0","1","2"},"")))))))))+1, 1) * 10^ROW(INDIRECT("1:"&amp;LEN((LEFT(A147,SUM(LEN(A147)-LEN(SUBSTITUTE(A147,{"0","1","2"},""))))))))/10))*100+1</f>
        <v>201</v>
      </c>
      <c r="R148" s="42">
        <f ca="1">(SUMPRODUCT(MID(0&amp;(--TRIM(RIGHT(SUBSTITUTE(LEFT(A147,_xlfn.AGGREGATE(16,6,FIND({0,1,2,3,4,5,6,7,8,9},A147,ROW(INDIRECT("1:"&amp;LEN(A147)))),1))," ",REPT(" ",LEN(A147))),LEN(A147)))), LARGE(INDEX(ISNUMBER(--MID((--TRIM(RIGHT(SUBSTITUTE(LEFT(A147,_xlfn.AGGREGATE(16,6,FIND({0,1,2,3,4,5,6,7,8,9},A147,ROW(INDIRECT("1:"&amp;LEN(A147)))),1))," ",REPT(" ",LEN(A147))),LEN(A147)))), ROW(INDIRECT("1:"&amp;LEN((--TRIM(RIGHT(SUBSTITUTE(LEFT(A147,_xlfn.AGGREGATE(16,6,FIND({0,1,2,3,4,5,6,7,8,9},A147,ROW(INDIRECT("1:"&amp;LEN(A147)))),1))," ",REPT(" ",LEN(A147))),LEN(A147))))))), 1)) * ROW(INDIRECT("1:"&amp;LEN((--TRIM(RIGHT(SUBSTITUTE(LEFT(A147,_xlfn.AGGREGATE(16,6,FIND({0,1,2,3,4,5,6,7,8,9},A147,ROW(INDIRECT("1:"&amp;LEN(A147)))),1))," ",REPT(" ",LEN(A147))),LEN(A147))))))), 0), ROW(INDIRECT("1:"&amp;LEN((--TRIM(RIGHT(SUBSTITUTE(LEFT(A147,_xlfn.AGGREGATE(16,6,FIND({0,1,2,3,4,5,6,7,8,9},A147,ROW(INDIRECT("1:"&amp;LEN(A147)))),1))," ",REPT(" ",LEN(A147))),LEN(A147))))))))+1, 1) * 10^ROW(INDIRECT("1:"&amp;LEN((--TRIM(RIGHT(SUBSTITUTE(LEFT(A147,_xlfn.AGGREGATE(16,6,FIND({0,1,2,3,4,5,6,7,8,9},A147,ROW(INDIRECT("1:"&amp;LEN(A147)))),1))," ",REPT(" ",LEN(A147))),LEN(A147)))))))/10))*100+1</f>
        <v>501</v>
      </c>
    </row>
    <row r="149" spans="1:18" s="43" customFormat="1" hidden="1" x14ac:dyDescent="0.35">
      <c r="A149" s="58" t="str">
        <f t="shared" ca="1" si="16"/>
        <v>202 to 502</v>
      </c>
      <c r="B149" s="59"/>
      <c r="C149" s="9"/>
      <c r="D149" s="9"/>
      <c r="E149" s="9">
        <v>0</v>
      </c>
      <c r="F149" s="9">
        <f t="shared" si="17"/>
        <v>0</v>
      </c>
      <c r="G149" s="58" t="str">
        <f t="shared" ref="G149:G153" si="18">G148</f>
        <v>2nd to 5th Floor</v>
      </c>
      <c r="H149" s="59"/>
      <c r="I149" s="44"/>
      <c r="J149" s="44"/>
      <c r="K149" s="44"/>
      <c r="L149" s="44"/>
      <c r="M149" s="44"/>
      <c r="N149" s="42"/>
      <c r="O149" s="42"/>
      <c r="P149" s="42" t="str">
        <f t="shared" ref="P149:P153" ca="1" si="19">Q149&amp;" to "&amp;R149</f>
        <v>202 to 502</v>
      </c>
      <c r="Q149" s="42">
        <f t="shared" ref="Q149:R152" ca="1" si="20">Q148+1</f>
        <v>202</v>
      </c>
      <c r="R149" s="42">
        <f t="shared" ca="1" si="20"/>
        <v>502</v>
      </c>
    </row>
    <row r="150" spans="1:18" s="43" customFormat="1" hidden="1" x14ac:dyDescent="0.35">
      <c r="A150" s="58" t="str">
        <f t="shared" ca="1" si="16"/>
        <v>203 to 503</v>
      </c>
      <c r="B150" s="59"/>
      <c r="C150" s="9"/>
      <c r="D150" s="9"/>
      <c r="E150" s="9">
        <v>0</v>
      </c>
      <c r="F150" s="9">
        <f t="shared" si="17"/>
        <v>0</v>
      </c>
      <c r="G150" s="58" t="str">
        <f t="shared" si="18"/>
        <v>2nd to 5th Floor</v>
      </c>
      <c r="H150" s="59"/>
      <c r="I150" s="44"/>
      <c r="J150" s="44"/>
      <c r="K150" s="44"/>
      <c r="L150" s="44"/>
      <c r="M150" s="44"/>
      <c r="N150" s="42"/>
      <c r="O150" s="42"/>
      <c r="P150" s="42" t="str">
        <f t="shared" ca="1" si="19"/>
        <v>203 to 503</v>
      </c>
      <c r="Q150" s="42">
        <f t="shared" ca="1" si="20"/>
        <v>203</v>
      </c>
      <c r="R150" s="42">
        <f t="shared" ca="1" si="20"/>
        <v>503</v>
      </c>
    </row>
    <row r="151" spans="1:18" s="43" customFormat="1" hidden="1" x14ac:dyDescent="0.35">
      <c r="A151" s="58" t="str">
        <f t="shared" ca="1" si="16"/>
        <v>204 to 504</v>
      </c>
      <c r="B151" s="59"/>
      <c r="C151" s="9"/>
      <c r="D151" s="9"/>
      <c r="E151" s="9">
        <v>0</v>
      </c>
      <c r="F151" s="9">
        <f>D151*(($F$132)+1)+E151</f>
        <v>0</v>
      </c>
      <c r="G151" s="58" t="str">
        <f t="shared" si="18"/>
        <v>2nd to 5th Floor</v>
      </c>
      <c r="H151" s="59"/>
      <c r="I151" s="44"/>
      <c r="J151" s="44"/>
      <c r="K151" s="44"/>
      <c r="L151" s="44"/>
      <c r="M151" s="44"/>
      <c r="N151" s="42"/>
      <c r="O151" s="42"/>
      <c r="P151" s="42" t="str">
        <f t="shared" ca="1" si="19"/>
        <v>204 to 504</v>
      </c>
      <c r="Q151" s="42">
        <f t="shared" ca="1" si="20"/>
        <v>204</v>
      </c>
      <c r="R151" s="42">
        <f t="shared" ca="1" si="20"/>
        <v>504</v>
      </c>
    </row>
    <row r="152" spans="1:18" s="43" customFormat="1" hidden="1" x14ac:dyDescent="0.35">
      <c r="A152" s="58" t="str">
        <f t="shared" ca="1" si="16"/>
        <v>205 to 505</v>
      </c>
      <c r="B152" s="59"/>
      <c r="C152" s="9"/>
      <c r="D152" s="9"/>
      <c r="E152" s="9">
        <v>0</v>
      </c>
      <c r="F152" s="9">
        <f t="shared" si="17"/>
        <v>0</v>
      </c>
      <c r="G152" s="58" t="str">
        <f t="shared" si="18"/>
        <v>2nd to 5th Floor</v>
      </c>
      <c r="H152" s="59"/>
      <c r="I152" s="44"/>
      <c r="J152" s="44"/>
      <c r="K152" s="44"/>
      <c r="L152" s="44"/>
      <c r="M152" s="44"/>
      <c r="N152" s="42"/>
      <c r="O152" s="42"/>
      <c r="P152" s="42" t="str">
        <f t="shared" ca="1" si="19"/>
        <v>205 to 505</v>
      </c>
      <c r="Q152" s="42">
        <f t="shared" ca="1" si="20"/>
        <v>205</v>
      </c>
      <c r="R152" s="42">
        <f t="shared" ca="1" si="20"/>
        <v>505</v>
      </c>
    </row>
    <row r="153" spans="1:18" s="43" customFormat="1" hidden="1" x14ac:dyDescent="0.35">
      <c r="A153" s="58" t="str">
        <f t="shared" ca="1" si="16"/>
        <v>206 to 506</v>
      </c>
      <c r="B153" s="59"/>
      <c r="C153" s="9"/>
      <c r="D153" s="9"/>
      <c r="E153" s="9">
        <v>0</v>
      </c>
      <c r="F153" s="9">
        <f t="shared" ref="F153" si="21">D153*(($F$132)+1)+E153</f>
        <v>0</v>
      </c>
      <c r="G153" s="58" t="str">
        <f t="shared" si="18"/>
        <v>2nd to 5th Floor</v>
      </c>
      <c r="H153" s="59"/>
      <c r="I153" s="44"/>
      <c r="J153" s="44"/>
      <c r="K153" s="44"/>
      <c r="L153" s="44"/>
      <c r="M153" s="44"/>
      <c r="N153" s="42"/>
      <c r="O153" s="42"/>
      <c r="P153" s="42" t="str">
        <f t="shared" ca="1" si="19"/>
        <v>206 to 506</v>
      </c>
      <c r="Q153" s="42">
        <f t="shared" ref="Q153:R153" ca="1" si="22">Q152+1</f>
        <v>206</v>
      </c>
      <c r="R153" s="42">
        <f t="shared" ca="1" si="22"/>
        <v>506</v>
      </c>
    </row>
    <row r="154" spans="1:18" s="43" customFormat="1" hidden="1" x14ac:dyDescent="0.35">
      <c r="A154" s="94" t="s">
        <v>134</v>
      </c>
      <c r="B154" s="95"/>
      <c r="C154" s="95"/>
      <c r="D154" s="95"/>
      <c r="E154" s="95"/>
      <c r="F154" s="95"/>
      <c r="G154" s="95"/>
      <c r="H154" s="96"/>
      <c r="I154" s="44"/>
      <c r="J154" s="44"/>
      <c r="K154" s="44"/>
      <c r="L154" s="44"/>
      <c r="M154" s="44"/>
      <c r="N154" s="42"/>
      <c r="O154" s="42"/>
      <c r="P154" s="42"/>
      <c r="Q154" s="42"/>
      <c r="R154" s="42"/>
    </row>
    <row r="155" spans="1:18" s="43" customFormat="1" hidden="1" x14ac:dyDescent="0.35">
      <c r="A155" s="58" t="str">
        <f t="shared" ref="A155:A160" ca="1" si="23">P155</f>
        <v>201 &amp; 501</v>
      </c>
      <c r="B155" s="59"/>
      <c r="C155" s="9"/>
      <c r="D155" s="9"/>
      <c r="E155" s="9">
        <v>0</v>
      </c>
      <c r="F155" s="9">
        <f t="shared" ref="F155:F160" si="24">D155*(($F$132)+1)+E155</f>
        <v>0</v>
      </c>
      <c r="G155" s="58" t="str">
        <f>A154</f>
        <v>2nd &amp; 5th Floor</v>
      </c>
      <c r="H155" s="59"/>
      <c r="I155" s="44"/>
      <c r="J155" s="44"/>
      <c r="K155" s="44"/>
      <c r="L155" s="44"/>
      <c r="M155" s="44"/>
      <c r="N155" s="42"/>
      <c r="O155" s="42"/>
      <c r="P155" s="42" t="str">
        <f t="shared" ref="P155:P160" ca="1" si="25">Q155&amp;""&amp;" &amp; "&amp;""&amp;R155</f>
        <v>201 &amp; 501</v>
      </c>
      <c r="Q155" s="42">
        <f ca="1">(SUMPRODUCT(MID(0&amp;(LEFT(A154,SUM(LEN(A154)-LEN(SUBSTITUTE(A154,{"0","1","2"},""))))), LARGE(INDEX(ISNUMBER(--MID((LEFT(A154,SUM(LEN(A154)-LEN(SUBSTITUTE(A154,{"0","1","2"},""))))), ROW(INDIRECT("1:"&amp;LEN((LEFT(A154,SUM(LEN(A154)-LEN(SUBSTITUTE(A154,{"0","1","2"},"")))))))), 1)) * ROW(INDIRECT("1:"&amp;LEN((LEFT(A154,SUM(LEN(A154)-LEN(SUBSTITUTE(A154,{"0","1","2"},"")))))))), 0), ROW(INDIRECT("1:"&amp;LEN((LEFT(A154,SUM(LEN(A154)-LEN(SUBSTITUTE(A154,{"0","1","2"},"")))))))))+1, 1) * 10^ROW(INDIRECT("1:"&amp;LEN((LEFT(A154,SUM(LEN(A154)-LEN(SUBSTITUTE(A154,{"0","1","2"},""))))))))/10))*100+1</f>
        <v>201</v>
      </c>
      <c r="R155" s="42">
        <f ca="1">(SUMPRODUCT(MID(0&amp;(--TRIM(RIGHT(SUBSTITUTE(LEFT(A154,_xlfn.AGGREGATE(16,6,FIND({0,1,2,3,4,5,6,7,8,9},A154,ROW(INDIRECT("1:"&amp;LEN(A154)))),1))," ",REPT(" ",LEN(A154))),LEN(A154)))), LARGE(INDEX(ISNUMBER(--MID((--TRIM(RIGHT(SUBSTITUTE(LEFT(A154,_xlfn.AGGREGATE(16,6,FIND({0,1,2,3,4,5,6,7,8,9},A154,ROW(INDIRECT("1:"&amp;LEN(A154)))),1))," ",REPT(" ",LEN(A154))),LEN(A154)))), ROW(INDIRECT("1:"&amp;LEN((--TRIM(RIGHT(SUBSTITUTE(LEFT(A154,_xlfn.AGGREGATE(16,6,FIND({0,1,2,3,4,5,6,7,8,9},A154,ROW(INDIRECT("1:"&amp;LEN(A154)))),1))," ",REPT(" ",LEN(A154))),LEN(A154))))))), 1)) * ROW(INDIRECT("1:"&amp;LEN((--TRIM(RIGHT(SUBSTITUTE(LEFT(A154,_xlfn.AGGREGATE(16,6,FIND({0,1,2,3,4,5,6,7,8,9},A154,ROW(INDIRECT("1:"&amp;LEN(A154)))),1))," ",REPT(" ",LEN(A154))),LEN(A154))))))), 0), ROW(INDIRECT("1:"&amp;LEN((--TRIM(RIGHT(SUBSTITUTE(LEFT(A154,_xlfn.AGGREGATE(16,6,FIND({0,1,2,3,4,5,6,7,8,9},A154,ROW(INDIRECT("1:"&amp;LEN(A154)))),1))," ",REPT(" ",LEN(A154))),LEN(A154))))))))+1, 1) * 10^ROW(INDIRECT("1:"&amp;LEN((--TRIM(RIGHT(SUBSTITUTE(LEFT(A154,_xlfn.AGGREGATE(16,6,FIND({0,1,2,3,4,5,6,7,8,9},A154,ROW(INDIRECT("1:"&amp;LEN(A154)))),1))," ",REPT(" ",LEN(A154))),LEN(A154)))))))/10))*100+1</f>
        <v>501</v>
      </c>
    </row>
    <row r="156" spans="1:18" s="43" customFormat="1" hidden="1" x14ac:dyDescent="0.35">
      <c r="A156" s="58" t="str">
        <f t="shared" ca="1" si="23"/>
        <v>202 &amp; 502</v>
      </c>
      <c r="B156" s="59"/>
      <c r="C156" s="9"/>
      <c r="D156" s="9"/>
      <c r="E156" s="9">
        <v>0</v>
      </c>
      <c r="F156" s="9">
        <f t="shared" si="24"/>
        <v>0</v>
      </c>
      <c r="G156" s="58" t="str">
        <f t="shared" ref="G156:G160" si="26">G155</f>
        <v>2nd &amp; 5th Floor</v>
      </c>
      <c r="H156" s="59"/>
      <c r="I156" s="44"/>
      <c r="J156" s="44"/>
      <c r="K156" s="44"/>
      <c r="L156" s="44"/>
      <c r="M156" s="44"/>
      <c r="N156" s="42"/>
      <c r="O156" s="42"/>
      <c r="P156" s="42" t="str">
        <f t="shared" ca="1" si="25"/>
        <v>202 &amp; 502</v>
      </c>
      <c r="Q156" s="42">
        <f t="shared" ref="Q156:R156" ca="1" si="27">Q155+1</f>
        <v>202</v>
      </c>
      <c r="R156" s="42">
        <f t="shared" ca="1" si="27"/>
        <v>502</v>
      </c>
    </row>
    <row r="157" spans="1:18" s="43" customFormat="1" hidden="1" x14ac:dyDescent="0.35">
      <c r="A157" s="58" t="str">
        <f t="shared" ca="1" si="23"/>
        <v>203 &amp; 503</v>
      </c>
      <c r="B157" s="59"/>
      <c r="C157" s="9"/>
      <c r="D157" s="9"/>
      <c r="E157" s="9">
        <v>0</v>
      </c>
      <c r="F157" s="9">
        <f t="shared" si="24"/>
        <v>0</v>
      </c>
      <c r="G157" s="58" t="str">
        <f t="shared" si="26"/>
        <v>2nd &amp; 5th Floor</v>
      </c>
      <c r="H157" s="59"/>
      <c r="I157" s="44"/>
      <c r="J157" s="44"/>
      <c r="K157" s="44"/>
      <c r="L157" s="44"/>
      <c r="M157" s="44"/>
      <c r="N157" s="42"/>
      <c r="O157" s="42"/>
      <c r="P157" s="42" t="str">
        <f t="shared" ca="1" si="25"/>
        <v>203 &amp; 503</v>
      </c>
      <c r="Q157" s="42">
        <f t="shared" ref="Q157:R157" ca="1" si="28">Q156+1</f>
        <v>203</v>
      </c>
      <c r="R157" s="42">
        <f t="shared" ca="1" si="28"/>
        <v>503</v>
      </c>
    </row>
    <row r="158" spans="1:18" s="43" customFormat="1" hidden="1" x14ac:dyDescent="0.35">
      <c r="A158" s="58" t="str">
        <f t="shared" ca="1" si="23"/>
        <v>204 &amp; 504</v>
      </c>
      <c r="B158" s="59"/>
      <c r="C158" s="9"/>
      <c r="D158" s="9"/>
      <c r="E158" s="9">
        <v>0</v>
      </c>
      <c r="F158" s="9">
        <f t="shared" si="24"/>
        <v>0</v>
      </c>
      <c r="G158" s="58" t="str">
        <f t="shared" si="26"/>
        <v>2nd &amp; 5th Floor</v>
      </c>
      <c r="H158" s="59"/>
      <c r="I158" s="44"/>
      <c r="J158" s="44"/>
      <c r="K158" s="44"/>
      <c r="L158" s="44"/>
      <c r="M158" s="44"/>
      <c r="N158" s="42"/>
      <c r="O158" s="42"/>
      <c r="P158" s="42" t="str">
        <f t="shared" ca="1" si="25"/>
        <v>204 &amp; 504</v>
      </c>
      <c r="Q158" s="42">
        <f t="shared" ref="Q158:R158" ca="1" si="29">Q157+1</f>
        <v>204</v>
      </c>
      <c r="R158" s="42">
        <f t="shared" ca="1" si="29"/>
        <v>504</v>
      </c>
    </row>
    <row r="159" spans="1:18" s="43" customFormat="1" hidden="1" x14ac:dyDescent="0.35">
      <c r="A159" s="58" t="str">
        <f t="shared" ca="1" si="23"/>
        <v>205 &amp; 505</v>
      </c>
      <c r="B159" s="59"/>
      <c r="C159" s="9"/>
      <c r="D159" s="9"/>
      <c r="E159" s="9">
        <v>0</v>
      </c>
      <c r="F159" s="9">
        <f t="shared" si="24"/>
        <v>0</v>
      </c>
      <c r="G159" s="58" t="str">
        <f t="shared" si="26"/>
        <v>2nd &amp; 5th Floor</v>
      </c>
      <c r="H159" s="59"/>
      <c r="I159" s="44"/>
      <c r="J159" s="44"/>
      <c r="K159" s="44"/>
      <c r="L159" s="44"/>
      <c r="M159" s="44"/>
      <c r="N159" s="42"/>
      <c r="O159" s="42"/>
      <c r="P159" s="42" t="str">
        <f t="shared" ca="1" si="25"/>
        <v>205 &amp; 505</v>
      </c>
      <c r="Q159" s="42">
        <f t="shared" ref="Q159:R159" ca="1" si="30">Q158+1</f>
        <v>205</v>
      </c>
      <c r="R159" s="42">
        <f t="shared" ca="1" si="30"/>
        <v>505</v>
      </c>
    </row>
    <row r="160" spans="1:18" s="43" customFormat="1" hidden="1" x14ac:dyDescent="0.35">
      <c r="A160" s="58" t="str">
        <f t="shared" ca="1" si="23"/>
        <v>206 &amp; 506</v>
      </c>
      <c r="B160" s="59"/>
      <c r="C160" s="9"/>
      <c r="D160" s="9"/>
      <c r="E160" s="9">
        <v>0</v>
      </c>
      <c r="F160" s="9">
        <f t="shared" si="24"/>
        <v>0</v>
      </c>
      <c r="G160" s="58" t="str">
        <f t="shared" si="26"/>
        <v>2nd &amp; 5th Floor</v>
      </c>
      <c r="H160" s="59"/>
      <c r="I160" s="44"/>
      <c r="J160" s="44"/>
      <c r="K160" s="44"/>
      <c r="L160" s="44"/>
      <c r="M160" s="44"/>
      <c r="N160" s="42"/>
      <c r="O160" s="42"/>
      <c r="P160" s="42" t="str">
        <f t="shared" ca="1" si="25"/>
        <v>206 &amp; 506</v>
      </c>
      <c r="Q160" s="42">
        <f t="shared" ref="Q160:R160" ca="1" si="31">Q159+1</f>
        <v>206</v>
      </c>
      <c r="R160" s="42">
        <f t="shared" ca="1" si="31"/>
        <v>506</v>
      </c>
    </row>
    <row r="161" spans="1:18" s="41" customFormat="1" x14ac:dyDescent="0.35">
      <c r="A161" s="112" t="s">
        <v>72</v>
      </c>
      <c r="B161" s="112"/>
      <c r="C161" s="112"/>
      <c r="D161" s="112"/>
      <c r="E161" s="112"/>
      <c r="F161" s="112"/>
      <c r="G161" s="112"/>
      <c r="H161" s="112"/>
      <c r="I161" s="40"/>
      <c r="J161" s="40"/>
      <c r="K161" s="40"/>
      <c r="L161" s="40"/>
      <c r="M161" s="40"/>
      <c r="N161" s="40"/>
      <c r="O161" s="40"/>
      <c r="P161" s="40"/>
      <c r="Q161" s="40"/>
      <c r="R161" s="40"/>
    </row>
    <row r="162" spans="1:18" s="41" customFormat="1" ht="53" customHeight="1" x14ac:dyDescent="0.35">
      <c r="A162" s="15">
        <v>1</v>
      </c>
      <c r="B162" s="113" t="s">
        <v>186</v>
      </c>
      <c r="C162" s="114"/>
      <c r="D162" s="114"/>
      <c r="E162" s="114"/>
      <c r="F162" s="114"/>
      <c r="G162" s="114"/>
      <c r="H162" s="115"/>
      <c r="I162" s="40"/>
      <c r="J162" s="40"/>
      <c r="K162" s="40"/>
      <c r="L162" s="40"/>
      <c r="M162" s="40"/>
      <c r="N162" s="40"/>
      <c r="O162" s="40"/>
      <c r="P162" s="40"/>
      <c r="Q162" s="40"/>
      <c r="R162" s="40"/>
    </row>
    <row r="163" spans="1:18" s="41" customFormat="1" x14ac:dyDescent="0.35">
      <c r="A163" s="15">
        <f>A162+1</f>
        <v>2</v>
      </c>
      <c r="B163" s="97" t="s">
        <v>114</v>
      </c>
      <c r="C163" s="98"/>
      <c r="D163" s="98"/>
      <c r="E163" s="98"/>
      <c r="F163" s="98"/>
      <c r="G163" s="98"/>
      <c r="H163" s="99"/>
      <c r="I163" s="40"/>
      <c r="J163" s="40"/>
      <c r="K163" s="40"/>
      <c r="L163" s="40"/>
      <c r="M163" s="40"/>
      <c r="N163" s="40"/>
      <c r="O163" s="40"/>
      <c r="P163" s="40"/>
      <c r="Q163" s="40"/>
      <c r="R163" s="40"/>
    </row>
    <row r="164" spans="1:18" s="41" customFormat="1" x14ac:dyDescent="0.35">
      <c r="A164" s="15">
        <f>A163+1</f>
        <v>3</v>
      </c>
      <c r="B164" s="97" t="s">
        <v>115</v>
      </c>
      <c r="C164" s="98"/>
      <c r="D164" s="98"/>
      <c r="E164" s="98"/>
      <c r="F164" s="98"/>
      <c r="G164" s="98"/>
      <c r="H164" s="99"/>
      <c r="I164" s="40"/>
      <c r="J164" s="40"/>
      <c r="K164" s="40"/>
      <c r="L164" s="40"/>
      <c r="M164" s="40"/>
      <c r="N164" s="40"/>
      <c r="O164" s="40"/>
      <c r="P164" s="40"/>
      <c r="Q164" s="40"/>
      <c r="R164" s="40"/>
    </row>
    <row r="165" spans="1:18" s="46" customFormat="1" ht="33" customHeight="1" x14ac:dyDescent="0.35">
      <c r="A165" s="16">
        <v>4</v>
      </c>
      <c r="B165" s="103" t="s">
        <v>183</v>
      </c>
      <c r="C165" s="104"/>
      <c r="D165" s="104"/>
      <c r="E165" s="104"/>
      <c r="F165" s="104"/>
      <c r="G165" s="104"/>
      <c r="H165" s="105"/>
      <c r="I165" s="45"/>
      <c r="J165" s="45"/>
      <c r="K165" s="45"/>
      <c r="L165" s="45"/>
      <c r="M165" s="45"/>
      <c r="N165" s="45"/>
      <c r="O165" s="45"/>
      <c r="P165" s="45"/>
      <c r="Q165" s="45"/>
      <c r="R165" s="45"/>
    </row>
    <row r="166" spans="1:18" s="41" customFormat="1" hidden="1" x14ac:dyDescent="0.35">
      <c r="A166" s="15">
        <v>5</v>
      </c>
      <c r="B166" s="100" t="s">
        <v>165</v>
      </c>
      <c r="C166" s="101"/>
      <c r="D166" s="101"/>
      <c r="E166" s="101"/>
      <c r="F166" s="101"/>
      <c r="G166" s="101"/>
      <c r="H166" s="102"/>
      <c r="I166" s="40"/>
      <c r="J166" s="40"/>
      <c r="K166" s="40"/>
      <c r="L166" s="40"/>
      <c r="M166" s="40"/>
      <c r="N166" s="40"/>
      <c r="O166" s="40"/>
      <c r="P166" s="40"/>
      <c r="Q166" s="40"/>
      <c r="R166" s="40"/>
    </row>
    <row r="167" spans="1:18" s="41" customFormat="1" x14ac:dyDescent="0.35">
      <c r="A167" s="15">
        <v>5</v>
      </c>
      <c r="B167" s="106" t="s">
        <v>184</v>
      </c>
      <c r="C167" s="107"/>
      <c r="D167" s="107"/>
      <c r="E167" s="107"/>
      <c r="F167" s="107"/>
      <c r="G167" s="107"/>
      <c r="H167" s="108"/>
      <c r="I167" s="40"/>
      <c r="J167" s="40"/>
      <c r="K167" s="40"/>
      <c r="L167" s="40"/>
      <c r="M167" s="40"/>
      <c r="N167" s="40"/>
      <c r="O167" s="40"/>
      <c r="P167" s="40"/>
      <c r="Q167" s="40"/>
      <c r="R167" s="40"/>
    </row>
    <row r="168" spans="1:18" x14ac:dyDescent="0.35">
      <c r="A168" s="84" t="s">
        <v>66</v>
      </c>
      <c r="B168" s="84"/>
      <c r="C168" s="84"/>
      <c r="D168" s="84"/>
      <c r="E168" s="84"/>
      <c r="F168" s="84"/>
      <c r="G168" s="84"/>
      <c r="H168" s="84"/>
    </row>
    <row r="169" spans="1:18" x14ac:dyDescent="0.35">
      <c r="A169" s="55" t="s">
        <v>143</v>
      </c>
      <c r="B169" s="55"/>
      <c r="C169" s="55"/>
      <c r="D169" s="55"/>
      <c r="E169" s="55"/>
      <c r="F169" s="55"/>
      <c r="G169" s="55"/>
      <c r="H169" s="55"/>
    </row>
    <row r="170" spans="1:18" ht="15.75" customHeight="1" x14ac:dyDescent="0.35">
      <c r="A170" s="57" t="s">
        <v>67</v>
      </c>
      <c r="B170" s="57"/>
      <c r="C170" s="57"/>
      <c r="D170" s="57"/>
      <c r="E170" s="57"/>
      <c r="F170" s="57"/>
      <c r="G170" s="57"/>
      <c r="H170" s="57"/>
    </row>
    <row r="171" spans="1:18" x14ac:dyDescent="0.35">
      <c r="A171" s="55" t="s">
        <v>68</v>
      </c>
      <c r="B171" s="55"/>
      <c r="C171" s="55"/>
      <c r="D171" s="55"/>
      <c r="E171" s="55"/>
      <c r="F171" s="55"/>
      <c r="G171" s="55"/>
      <c r="H171" s="55"/>
    </row>
    <row r="172" spans="1:18" x14ac:dyDescent="0.35">
      <c r="A172" s="55" t="s">
        <v>69</v>
      </c>
      <c r="B172" s="55"/>
      <c r="C172" s="55"/>
      <c r="D172" s="55"/>
      <c r="E172" s="55"/>
      <c r="F172" s="55"/>
      <c r="G172" s="55"/>
      <c r="H172" s="55"/>
    </row>
    <row r="173" spans="1:18" x14ac:dyDescent="0.35">
      <c r="A173" s="111" t="s">
        <v>80</v>
      </c>
      <c r="B173" s="111"/>
      <c r="C173" s="111" t="s">
        <v>180</v>
      </c>
      <c r="D173" s="111"/>
      <c r="E173" s="111" t="s">
        <v>104</v>
      </c>
      <c r="F173" s="111"/>
      <c r="G173" s="111" t="s">
        <v>185</v>
      </c>
      <c r="H173" s="111"/>
    </row>
    <row r="174" spans="1:18" x14ac:dyDescent="0.35">
      <c r="A174" s="110" t="s">
        <v>82</v>
      </c>
      <c r="B174" s="110"/>
      <c r="C174" s="110"/>
      <c r="D174" s="110"/>
      <c r="E174" s="110"/>
      <c r="F174" s="110"/>
      <c r="G174" s="110"/>
      <c r="H174" s="110"/>
    </row>
    <row r="175" spans="1:18" x14ac:dyDescent="0.35">
      <c r="A175" s="110"/>
      <c r="B175" s="110"/>
      <c r="C175" s="110"/>
      <c r="D175" s="110"/>
      <c r="E175" s="110"/>
      <c r="F175" s="110"/>
      <c r="G175" s="110"/>
      <c r="H175" s="110"/>
    </row>
    <row r="176" spans="1:18" x14ac:dyDescent="0.35">
      <c r="A176" s="110"/>
      <c r="B176" s="110"/>
      <c r="C176" s="110"/>
      <c r="D176" s="110"/>
      <c r="E176" s="110"/>
      <c r="F176" s="110"/>
      <c r="G176" s="110"/>
      <c r="H176" s="110"/>
    </row>
    <row r="177" spans="1:8" x14ac:dyDescent="0.35">
      <c r="A177" s="110"/>
      <c r="B177" s="110"/>
      <c r="C177" s="110"/>
      <c r="D177" s="110"/>
      <c r="E177" s="110"/>
      <c r="F177" s="110"/>
      <c r="G177" s="110"/>
      <c r="H177" s="110"/>
    </row>
    <row r="178" spans="1:8" x14ac:dyDescent="0.35">
      <c r="A178" s="47" t="s">
        <v>70</v>
      </c>
      <c r="B178" s="48"/>
      <c r="C178" s="48"/>
      <c r="D178" s="47" t="str">
        <f>E8</f>
        <v>Silver Estate</v>
      </c>
      <c r="F178" s="48"/>
      <c r="G178" s="48"/>
      <c r="H178" s="48"/>
    </row>
    <row r="179" spans="1:8" x14ac:dyDescent="0.35">
      <c r="A179" s="48"/>
      <c r="B179" s="48"/>
      <c r="C179" s="48"/>
      <c r="D179" s="48"/>
      <c r="E179" s="48"/>
      <c r="F179" s="48"/>
      <c r="G179" s="48"/>
      <c r="H179" s="48"/>
    </row>
    <row r="180" spans="1:8" x14ac:dyDescent="0.35">
      <c r="A180" s="48"/>
      <c r="B180" s="48"/>
      <c r="C180" s="48"/>
      <c r="D180" s="48"/>
      <c r="E180" s="48"/>
      <c r="F180" s="48"/>
      <c r="G180" s="48"/>
      <c r="H180" s="48"/>
    </row>
    <row r="181" spans="1:8" ht="15" customHeight="1" x14ac:dyDescent="0.35"/>
    <row r="221" spans="1:1" x14ac:dyDescent="0.35">
      <c r="A221" s="50" t="s">
        <v>71</v>
      </c>
    </row>
  </sheetData>
  <mergeCells count="317">
    <mergeCell ref="G97:H97"/>
    <mergeCell ref="A98:B98"/>
    <mergeCell ref="E98:F107"/>
    <mergeCell ref="G98:H107"/>
    <mergeCell ref="A99:B99"/>
    <mergeCell ref="A100:B100"/>
    <mergeCell ref="A91:B91"/>
    <mergeCell ref="A92:B92"/>
    <mergeCell ref="A93:B93"/>
    <mergeCell ref="A107:B107"/>
    <mergeCell ref="A77:B77"/>
    <mergeCell ref="A82:B82"/>
    <mergeCell ref="C82:H82"/>
    <mergeCell ref="A83:B83"/>
    <mergeCell ref="E83:F83"/>
    <mergeCell ref="G83:H83"/>
    <mergeCell ref="A86:B86"/>
    <mergeCell ref="A87:B87"/>
    <mergeCell ref="A133:H133"/>
    <mergeCell ref="A123:B123"/>
    <mergeCell ref="G123:H123"/>
    <mergeCell ref="C117:D117"/>
    <mergeCell ref="E117:F117"/>
    <mergeCell ref="G117:H117"/>
    <mergeCell ref="A101:B101"/>
    <mergeCell ref="A102:B102"/>
    <mergeCell ref="A109:E109"/>
    <mergeCell ref="A122:H122"/>
    <mergeCell ref="E120:E121"/>
    <mergeCell ref="G120:H121"/>
    <mergeCell ref="A103:B103"/>
    <mergeCell ref="A104:B104"/>
    <mergeCell ref="A105:B105"/>
    <mergeCell ref="A106:B106"/>
    <mergeCell ref="B131:B132"/>
    <mergeCell ref="A140:H140"/>
    <mergeCell ref="A129:B129"/>
    <mergeCell ref="G124:H124"/>
    <mergeCell ref="G127:H127"/>
    <mergeCell ref="G143:H143"/>
    <mergeCell ref="G141:H141"/>
    <mergeCell ref="G137:H137"/>
    <mergeCell ref="G134:H134"/>
    <mergeCell ref="A130:H130"/>
    <mergeCell ref="A128:B128"/>
    <mergeCell ref="A124:B124"/>
    <mergeCell ref="A125:B125"/>
    <mergeCell ref="A126:B126"/>
    <mergeCell ref="A127:B127"/>
    <mergeCell ref="G125:H125"/>
    <mergeCell ref="G129:H129"/>
    <mergeCell ref="G128:H128"/>
    <mergeCell ref="G126:H126"/>
    <mergeCell ref="A142:B142"/>
    <mergeCell ref="G136:H136"/>
    <mergeCell ref="C131:C132"/>
    <mergeCell ref="A131:A132"/>
    <mergeCell ref="A84:B84"/>
    <mergeCell ref="E84:F93"/>
    <mergeCell ref="C116:D116"/>
    <mergeCell ref="G116:H116"/>
    <mergeCell ref="D120:D121"/>
    <mergeCell ref="A94:B94"/>
    <mergeCell ref="C94:H94"/>
    <mergeCell ref="A96:B96"/>
    <mergeCell ref="C96:H96"/>
    <mergeCell ref="A97:B97"/>
    <mergeCell ref="E97:F97"/>
    <mergeCell ref="A112:H112"/>
    <mergeCell ref="A110:E110"/>
    <mergeCell ref="F110:H110"/>
    <mergeCell ref="A111:E111"/>
    <mergeCell ref="F111:H111"/>
    <mergeCell ref="E113:F113"/>
    <mergeCell ref="B120:B121"/>
    <mergeCell ref="G84:H93"/>
    <mergeCell ref="A85:B85"/>
    <mergeCell ref="A117:B117"/>
    <mergeCell ref="A114:B114"/>
    <mergeCell ref="A115:H115"/>
    <mergeCell ref="C120:C121"/>
    <mergeCell ref="A38:D38"/>
    <mergeCell ref="E38:H38"/>
    <mergeCell ref="F30:H30"/>
    <mergeCell ref="F31:H31"/>
    <mergeCell ref="C29:E29"/>
    <mergeCell ref="F32:H32"/>
    <mergeCell ref="F33:H33"/>
    <mergeCell ref="A36:B36"/>
    <mergeCell ref="F29:H29"/>
    <mergeCell ref="A30:B30"/>
    <mergeCell ref="A29:B29"/>
    <mergeCell ref="C30:E30"/>
    <mergeCell ref="A31:B31"/>
    <mergeCell ref="C31:E31"/>
    <mergeCell ref="A34:H34"/>
    <mergeCell ref="A33:B33"/>
    <mergeCell ref="A37:H37"/>
    <mergeCell ref="C33:E33"/>
    <mergeCell ref="A35:B35"/>
    <mergeCell ref="C36:H36"/>
    <mergeCell ref="C35:H35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7:C57"/>
    <mergeCell ref="A58:C58"/>
    <mergeCell ref="D57:H57"/>
    <mergeCell ref="E70:F79"/>
    <mergeCell ref="G70:H79"/>
    <mergeCell ref="A78:B78"/>
    <mergeCell ref="A79:B79"/>
    <mergeCell ref="D58:H58"/>
    <mergeCell ref="A40:D40"/>
    <mergeCell ref="E40:H40"/>
    <mergeCell ref="E41:H41"/>
    <mergeCell ref="E42:H42"/>
    <mergeCell ref="E43:H43"/>
    <mergeCell ref="A41:D41"/>
    <mergeCell ref="A42:D42"/>
    <mergeCell ref="A43:D43"/>
    <mergeCell ref="A44:H44"/>
    <mergeCell ref="D53:H53"/>
    <mergeCell ref="A53:C53"/>
    <mergeCell ref="G46:H46"/>
    <mergeCell ref="A47:B48"/>
    <mergeCell ref="A76:B76"/>
    <mergeCell ref="A69:B69"/>
    <mergeCell ref="A72:B72"/>
    <mergeCell ref="A62:C62"/>
    <mergeCell ref="D62:H62"/>
    <mergeCell ref="A70:B70"/>
    <mergeCell ref="G69:H69"/>
    <mergeCell ref="A66:B66"/>
    <mergeCell ref="A64:B64"/>
    <mergeCell ref="C64:H64"/>
    <mergeCell ref="A74:B74"/>
    <mergeCell ref="A59:C59"/>
    <mergeCell ref="D59:H59"/>
    <mergeCell ref="C66:H66"/>
    <mergeCell ref="A71:B71"/>
    <mergeCell ref="A73:B73"/>
    <mergeCell ref="E69:F69"/>
    <mergeCell ref="A63:C63"/>
    <mergeCell ref="D63:H63"/>
    <mergeCell ref="A60:C60"/>
    <mergeCell ref="D60:H60"/>
    <mergeCell ref="A61:C61"/>
    <mergeCell ref="D61:H61"/>
    <mergeCell ref="E67:F68"/>
    <mergeCell ref="G67:H68"/>
    <mergeCell ref="A67:B68"/>
    <mergeCell ref="C67:D68"/>
    <mergeCell ref="E116:F116"/>
    <mergeCell ref="A118:H118"/>
    <mergeCell ref="A174:H177"/>
    <mergeCell ref="A173:B173"/>
    <mergeCell ref="E173:F173"/>
    <mergeCell ref="C173:D173"/>
    <mergeCell ref="G173:H173"/>
    <mergeCell ref="A171:H171"/>
    <mergeCell ref="A172:H172"/>
    <mergeCell ref="A161:H161"/>
    <mergeCell ref="G150:H150"/>
    <mergeCell ref="G159:H159"/>
    <mergeCell ref="A160:B160"/>
    <mergeCell ref="A158:B158"/>
    <mergeCell ref="G158:H158"/>
    <mergeCell ref="B162:H162"/>
    <mergeCell ref="B163:H163"/>
    <mergeCell ref="G160:H160"/>
    <mergeCell ref="A157:B157"/>
    <mergeCell ref="G157:H157"/>
    <mergeCell ref="G156:H156"/>
    <mergeCell ref="A143:B143"/>
    <mergeCell ref="A154:H154"/>
    <mergeCell ref="A155:B155"/>
    <mergeCell ref="A156:B156"/>
    <mergeCell ref="A169:H169"/>
    <mergeCell ref="A148:B148"/>
    <mergeCell ref="A149:B149"/>
    <mergeCell ref="A137:B137"/>
    <mergeCell ref="A146:B146"/>
    <mergeCell ref="G138:H138"/>
    <mergeCell ref="G145:H145"/>
    <mergeCell ref="G139:H139"/>
    <mergeCell ref="A147:H147"/>
    <mergeCell ref="A168:H168"/>
    <mergeCell ref="B164:H164"/>
    <mergeCell ref="B166:H166"/>
    <mergeCell ref="A159:B159"/>
    <mergeCell ref="B165:H165"/>
    <mergeCell ref="G155:H155"/>
    <mergeCell ref="G142:H142"/>
    <mergeCell ref="B167:H167"/>
    <mergeCell ref="A113:B113"/>
    <mergeCell ref="C113:D113"/>
    <mergeCell ref="A153:B153"/>
    <mergeCell ref="G153:H153"/>
    <mergeCell ref="A150:B150"/>
    <mergeCell ref="G144:H144"/>
    <mergeCell ref="G146:H146"/>
    <mergeCell ref="G152:H152"/>
    <mergeCell ref="G148:H148"/>
    <mergeCell ref="A151:B151"/>
    <mergeCell ref="A152:B152"/>
    <mergeCell ref="A145:B145"/>
    <mergeCell ref="A144:B144"/>
    <mergeCell ref="A141:B141"/>
    <mergeCell ref="A119:H119"/>
    <mergeCell ref="G113:H113"/>
    <mergeCell ref="C114:D114"/>
    <mergeCell ref="G149:H149"/>
    <mergeCell ref="A138:B138"/>
    <mergeCell ref="A135:B135"/>
    <mergeCell ref="A136:B136"/>
    <mergeCell ref="E114:F114"/>
    <mergeCell ref="G135:H135"/>
    <mergeCell ref="A120:A121"/>
    <mergeCell ref="C47:E47"/>
    <mergeCell ref="A54:C56"/>
    <mergeCell ref="D54:H54"/>
    <mergeCell ref="D55:H55"/>
    <mergeCell ref="C46:E46"/>
    <mergeCell ref="A49:B49"/>
    <mergeCell ref="C49:E49"/>
    <mergeCell ref="A46:B46"/>
    <mergeCell ref="A50:H50"/>
    <mergeCell ref="A51:C51"/>
    <mergeCell ref="A52:C52"/>
    <mergeCell ref="D52:H52"/>
    <mergeCell ref="G49:H49"/>
    <mergeCell ref="D56:H56"/>
    <mergeCell ref="C48:H48"/>
    <mergeCell ref="E39:H39"/>
    <mergeCell ref="A39:D39"/>
    <mergeCell ref="A139:B139"/>
    <mergeCell ref="A170:H170"/>
    <mergeCell ref="G151:H151"/>
    <mergeCell ref="A134:B134"/>
    <mergeCell ref="A116:B116"/>
    <mergeCell ref="D131:D132"/>
    <mergeCell ref="E131:E132"/>
    <mergeCell ref="G131:H132"/>
    <mergeCell ref="A88:B88"/>
    <mergeCell ref="A89:B89"/>
    <mergeCell ref="A90:B90"/>
    <mergeCell ref="A80:B80"/>
    <mergeCell ref="C80:H80"/>
    <mergeCell ref="A75:B75"/>
    <mergeCell ref="F109:H109"/>
    <mergeCell ref="A108:H108"/>
    <mergeCell ref="G114:H114"/>
    <mergeCell ref="A45:B45"/>
    <mergeCell ref="C45:E45"/>
    <mergeCell ref="G45:H45"/>
    <mergeCell ref="G47:H47"/>
    <mergeCell ref="D51:H51"/>
  </mergeCells>
  <hyperlinks>
    <hyperlink ref="C36" r:id="rId1"/>
  </hyperlinks>
  <printOptions horizontalCentered="1"/>
  <pageMargins left="0.39370078740157499" right="0.39370078740157499" top="0.98425196850393704" bottom="0.59055118110236204" header="0.196850393700787" footer="0.196850393700787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79" max="7" man="1"/>
    <brk id="177" max="16383" man="1"/>
    <brk id="220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3"/>
  <sheetViews>
    <sheetView zoomScale="115" zoomScaleNormal="115" workbookViewId="0">
      <selection activeCell="C12" sqref="C12"/>
    </sheetView>
  </sheetViews>
  <sheetFormatPr defaultColWidth="8.6328125" defaultRowHeight="14.5" x14ac:dyDescent="0.35"/>
  <cols>
    <col min="1" max="1" width="8.6328125" style="1"/>
    <col min="2" max="2" width="22.089843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6328125" style="1"/>
  </cols>
  <sheetData>
    <row r="1" ht="15" customHeight="1" x14ac:dyDescent="0.35"/>
    <row r="2" ht="15" customHeight="1" x14ac:dyDescent="0.35"/>
    <row r="3" ht="15" customHeight="1" x14ac:dyDescent="0.35"/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D18" sqref="D18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 &amp; OV Report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2024-11-20T08:25:04Z</cp:lastPrinted>
  <dcterms:created xsi:type="dcterms:W3CDTF">2019-07-16T09:29:46Z</dcterms:created>
  <dcterms:modified xsi:type="dcterms:W3CDTF">2025-09-19T06:52:28Z</dcterms:modified>
</cp:coreProperties>
</file>