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Sep 25\DUMP\"/>
    </mc:Choice>
  </mc:AlternateContent>
  <xr:revisionPtr revIDLastSave="0" documentId="13_ncr:1_{787E1735-3A7B-48CD-BA17-8F31F260CE1F}" xr6:coauthVersionLast="36" xr6:coauthVersionMax="47" xr10:uidLastSave="{00000000-0000-0000-0000-000000000000}"/>
  <bookViews>
    <workbookView xWindow="0" yWindow="0" windowWidth="20490" windowHeight="68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Report!$A$1:$H$796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0" i="1" l="1"/>
  <c r="B105" i="1" l="1"/>
  <c r="J116" i="1" s="1"/>
  <c r="H105" i="1"/>
  <c r="D117" i="1" l="1"/>
  <c r="D113" i="1"/>
  <c r="D116" i="1"/>
  <c r="D112" i="1"/>
  <c r="J108" i="1"/>
  <c r="J109" i="1"/>
  <c r="C108" i="1" s="1"/>
  <c r="D108" i="1" s="1"/>
  <c r="J107" i="1"/>
  <c r="J104" i="1"/>
  <c r="J106" i="1" s="1"/>
  <c r="D115" i="1"/>
  <c r="D111" i="1"/>
  <c r="D114" i="1"/>
  <c r="D110" i="1"/>
  <c r="J110" i="1"/>
  <c r="J111" i="1" s="1"/>
  <c r="J114" i="1"/>
  <c r="J115" i="1"/>
  <c r="B77" i="1"/>
  <c r="C188" i="1"/>
  <c r="J189" i="1"/>
  <c r="C146" i="1"/>
  <c r="D640" i="1"/>
  <c r="F640" i="1" s="1"/>
  <c r="D639" i="1"/>
  <c r="F639" i="1" s="1"/>
  <c r="A638" i="1"/>
  <c r="A639" i="1" s="1"/>
  <c r="A640" i="1" s="1"/>
  <c r="G637" i="1"/>
  <c r="D619" i="1"/>
  <c r="F619" i="1" s="1"/>
  <c r="D618" i="1"/>
  <c r="F618" i="1" s="1"/>
  <c r="A617" i="1"/>
  <c r="A618" i="1" s="1"/>
  <c r="A619" i="1" s="1"/>
  <c r="G616" i="1"/>
  <c r="D577" i="1"/>
  <c r="F577" i="1" s="1"/>
  <c r="D575" i="1"/>
  <c r="F575" i="1" s="1"/>
  <c r="A575" i="1"/>
  <c r="A576" i="1" s="1"/>
  <c r="A577" i="1" s="1"/>
  <c r="G574" i="1"/>
  <c r="D574" i="1"/>
  <c r="F574" i="1" s="1"/>
  <c r="D554" i="1"/>
  <c r="F554" i="1" s="1"/>
  <c r="A554" i="1"/>
  <c r="A555" i="1" s="1"/>
  <c r="A556" i="1" s="1"/>
  <c r="G553" i="1"/>
  <c r="D553" i="1"/>
  <c r="F553" i="1" s="1"/>
  <c r="D598" i="1"/>
  <c r="F598" i="1" s="1"/>
  <c r="D597" i="1"/>
  <c r="F597" i="1" s="1"/>
  <c r="A596" i="1"/>
  <c r="A597" i="1" s="1"/>
  <c r="A598" i="1" s="1"/>
  <c r="G595" i="1"/>
  <c r="D595" i="1"/>
  <c r="F595" i="1" s="1"/>
  <c r="D535" i="1"/>
  <c r="F535" i="1" s="1"/>
  <c r="D534" i="1"/>
  <c r="F534" i="1" s="1"/>
  <c r="A533" i="1"/>
  <c r="A534" i="1" s="1"/>
  <c r="A535" i="1" s="1"/>
  <c r="G532" i="1"/>
  <c r="D532" i="1"/>
  <c r="F532" i="1" s="1"/>
  <c r="D635" i="1"/>
  <c r="F635" i="1" s="1"/>
  <c r="D634" i="1"/>
  <c r="F634" i="1" s="1"/>
  <c r="D633" i="1"/>
  <c r="F633" i="1" s="1"/>
  <c r="A633" i="1"/>
  <c r="A634" i="1" s="1"/>
  <c r="A635" i="1" s="1"/>
  <c r="G632" i="1"/>
  <c r="D632" i="1"/>
  <c r="F632" i="1" s="1"/>
  <c r="D614" i="1"/>
  <c r="F614" i="1" s="1"/>
  <c r="D613" i="1"/>
  <c r="F613" i="1" s="1"/>
  <c r="D612" i="1"/>
  <c r="F612" i="1" s="1"/>
  <c r="A612" i="1"/>
  <c r="A613" i="1" s="1"/>
  <c r="A614" i="1" s="1"/>
  <c r="G611" i="1"/>
  <c r="D611" i="1"/>
  <c r="F611" i="1" s="1"/>
  <c r="D593" i="1"/>
  <c r="F593" i="1" s="1"/>
  <c r="D592" i="1"/>
  <c r="F592" i="1" s="1"/>
  <c r="D591" i="1"/>
  <c r="F591" i="1" s="1"/>
  <c r="A591" i="1"/>
  <c r="A592" i="1" s="1"/>
  <c r="A593" i="1" s="1"/>
  <c r="G590" i="1"/>
  <c r="D590" i="1"/>
  <c r="F590" i="1" s="1"/>
  <c r="D572" i="1"/>
  <c r="F572" i="1" s="1"/>
  <c r="D571" i="1"/>
  <c r="F571" i="1" s="1"/>
  <c r="D570" i="1"/>
  <c r="F570" i="1" s="1"/>
  <c r="A570" i="1"/>
  <c r="A571" i="1" s="1"/>
  <c r="A572" i="1" s="1"/>
  <c r="G569" i="1"/>
  <c r="D569" i="1"/>
  <c r="F569" i="1" s="1"/>
  <c r="D551" i="1"/>
  <c r="F551" i="1" s="1"/>
  <c r="D550" i="1"/>
  <c r="F550" i="1" s="1"/>
  <c r="D549" i="1"/>
  <c r="F549" i="1" s="1"/>
  <c r="A549" i="1"/>
  <c r="A550" i="1" s="1"/>
  <c r="A551" i="1" s="1"/>
  <c r="G548" i="1"/>
  <c r="D548" i="1"/>
  <c r="F548" i="1" s="1"/>
  <c r="D525" i="1"/>
  <c r="F525" i="1" s="1"/>
  <c r="D524" i="1"/>
  <c r="F524" i="1" s="1"/>
  <c r="D523" i="1"/>
  <c r="F523" i="1" s="1"/>
  <c r="A523" i="1"/>
  <c r="A524" i="1" s="1"/>
  <c r="A525" i="1" s="1"/>
  <c r="G522" i="1"/>
  <c r="D522" i="1"/>
  <c r="F522" i="1" s="1"/>
  <c r="D530" i="1"/>
  <c r="F530" i="1" s="1"/>
  <c r="D529" i="1"/>
  <c r="F529" i="1" s="1"/>
  <c r="D528" i="1"/>
  <c r="F528" i="1" s="1"/>
  <c r="A528" i="1"/>
  <c r="A529" i="1" s="1"/>
  <c r="A530" i="1" s="1"/>
  <c r="G527" i="1"/>
  <c r="D527" i="1"/>
  <c r="F527" i="1" s="1"/>
  <c r="D546" i="1"/>
  <c r="F546" i="1" s="1"/>
  <c r="D545" i="1"/>
  <c r="F545" i="1" s="1"/>
  <c r="D544" i="1"/>
  <c r="F544" i="1" s="1"/>
  <c r="A544" i="1"/>
  <c r="A545" i="1" s="1"/>
  <c r="A546" i="1" s="1"/>
  <c r="G543" i="1"/>
  <c r="D543" i="1"/>
  <c r="F543" i="1" s="1"/>
  <c r="D567" i="1"/>
  <c r="F567" i="1" s="1"/>
  <c r="D566" i="1"/>
  <c r="F566" i="1" s="1"/>
  <c r="D565" i="1"/>
  <c r="F565" i="1" s="1"/>
  <c r="A565" i="1"/>
  <c r="A566" i="1" s="1"/>
  <c r="A567" i="1" s="1"/>
  <c r="G564" i="1"/>
  <c r="D564" i="1"/>
  <c r="F564" i="1" s="1"/>
  <c r="D588" i="1"/>
  <c r="F588" i="1" s="1"/>
  <c r="D587" i="1"/>
  <c r="F587" i="1" s="1"/>
  <c r="D586" i="1"/>
  <c r="F586" i="1" s="1"/>
  <c r="A586" i="1"/>
  <c r="A587" i="1" s="1"/>
  <c r="A588" i="1" s="1"/>
  <c r="G585" i="1"/>
  <c r="D585" i="1"/>
  <c r="F585" i="1" s="1"/>
  <c r="D609" i="1"/>
  <c r="F609" i="1" s="1"/>
  <c r="D608" i="1"/>
  <c r="F608" i="1" s="1"/>
  <c r="D607" i="1"/>
  <c r="F607" i="1" s="1"/>
  <c r="A607" i="1"/>
  <c r="A608" i="1" s="1"/>
  <c r="A609" i="1" s="1"/>
  <c r="G606" i="1"/>
  <c r="D606" i="1"/>
  <c r="F606" i="1" s="1"/>
  <c r="D630" i="1"/>
  <c r="F630" i="1" s="1"/>
  <c r="D629" i="1"/>
  <c r="F629" i="1" s="1"/>
  <c r="D628" i="1"/>
  <c r="F628" i="1" s="1"/>
  <c r="A628" i="1"/>
  <c r="A629" i="1" s="1"/>
  <c r="A630" i="1" s="1"/>
  <c r="G627" i="1"/>
  <c r="D627" i="1"/>
  <c r="F627" i="1" s="1"/>
  <c r="D625" i="1"/>
  <c r="F625" i="1" s="1"/>
  <c r="D624" i="1"/>
  <c r="F624" i="1" s="1"/>
  <c r="D623" i="1"/>
  <c r="F623" i="1" s="1"/>
  <c r="A623" i="1"/>
  <c r="A624" i="1" s="1"/>
  <c r="A625" i="1" s="1"/>
  <c r="G622" i="1"/>
  <c r="D622" i="1"/>
  <c r="F622" i="1" s="1"/>
  <c r="D604" i="1"/>
  <c r="F604" i="1" s="1"/>
  <c r="D603" i="1"/>
  <c r="F603" i="1" s="1"/>
  <c r="D602" i="1"/>
  <c r="F602" i="1" s="1"/>
  <c r="A602" i="1"/>
  <c r="A603" i="1" s="1"/>
  <c r="A604" i="1" s="1"/>
  <c r="G601" i="1"/>
  <c r="D601" i="1"/>
  <c r="F601" i="1" s="1"/>
  <c r="D583" i="1"/>
  <c r="F583" i="1" s="1"/>
  <c r="D582" i="1"/>
  <c r="F582" i="1" s="1"/>
  <c r="D581" i="1"/>
  <c r="F581" i="1" s="1"/>
  <c r="A581" i="1"/>
  <c r="A582" i="1" s="1"/>
  <c r="A583" i="1" s="1"/>
  <c r="G580" i="1"/>
  <c r="D580" i="1"/>
  <c r="F580" i="1" s="1"/>
  <c r="D562" i="1"/>
  <c r="F562" i="1" s="1"/>
  <c r="D561" i="1"/>
  <c r="F561" i="1" s="1"/>
  <c r="D560" i="1"/>
  <c r="F560" i="1" s="1"/>
  <c r="A560" i="1"/>
  <c r="A561" i="1" s="1"/>
  <c r="A562" i="1" s="1"/>
  <c r="G559" i="1"/>
  <c r="D559" i="1"/>
  <c r="F559" i="1" s="1"/>
  <c r="D541" i="1"/>
  <c r="F541" i="1" s="1"/>
  <c r="D540" i="1"/>
  <c r="F540" i="1" s="1"/>
  <c r="D539" i="1"/>
  <c r="F539" i="1" s="1"/>
  <c r="A539" i="1"/>
  <c r="A540" i="1" s="1"/>
  <c r="A541" i="1" s="1"/>
  <c r="G538" i="1"/>
  <c r="D538" i="1"/>
  <c r="F538" i="1" s="1"/>
  <c r="D518" i="1"/>
  <c r="F518" i="1" s="1"/>
  <c r="D519" i="1"/>
  <c r="F519" i="1" s="1"/>
  <c r="D520" i="1"/>
  <c r="F520" i="1" s="1"/>
  <c r="D517" i="1"/>
  <c r="F517" i="1" s="1"/>
  <c r="A518" i="1"/>
  <c r="A519" i="1" s="1"/>
  <c r="A520" i="1" s="1"/>
  <c r="G517" i="1"/>
  <c r="F511" i="1"/>
  <c r="D509" i="1"/>
  <c r="F509" i="1" s="1"/>
  <c r="A509" i="1"/>
  <c r="A510" i="1" s="1"/>
  <c r="A511" i="1" s="1"/>
  <c r="G508" i="1"/>
  <c r="D508" i="1"/>
  <c r="F508" i="1" s="1"/>
  <c r="D487" i="1"/>
  <c r="F487" i="1" s="1"/>
  <c r="D486" i="1"/>
  <c r="F486" i="1" s="1"/>
  <c r="A486" i="1"/>
  <c r="A487" i="1" s="1"/>
  <c r="A488" i="1" s="1"/>
  <c r="G485" i="1"/>
  <c r="D485" i="1"/>
  <c r="F485" i="1" s="1"/>
  <c r="F465" i="1"/>
  <c r="D463" i="1"/>
  <c r="F463" i="1" s="1"/>
  <c r="A463" i="1"/>
  <c r="A464" i="1" s="1"/>
  <c r="A465" i="1" s="1"/>
  <c r="G462" i="1"/>
  <c r="D462" i="1"/>
  <c r="F462" i="1" s="1"/>
  <c r="D441" i="1"/>
  <c r="F441" i="1" s="1"/>
  <c r="D440" i="1"/>
  <c r="F440" i="1" s="1"/>
  <c r="A440" i="1"/>
  <c r="A441" i="1" s="1"/>
  <c r="A442" i="1" s="1"/>
  <c r="G439" i="1"/>
  <c r="D439" i="1"/>
  <c r="F439" i="1" s="1"/>
  <c r="D418" i="1"/>
  <c r="F418" i="1" s="1"/>
  <c r="D417" i="1"/>
  <c r="F417" i="1" s="1"/>
  <c r="A417" i="1"/>
  <c r="A418" i="1" s="1"/>
  <c r="A419" i="1" s="1"/>
  <c r="G416" i="1"/>
  <c r="D416" i="1"/>
  <c r="F416" i="1" s="1"/>
  <c r="D395" i="1"/>
  <c r="F395" i="1" s="1"/>
  <c r="D394" i="1"/>
  <c r="F394" i="1" s="1"/>
  <c r="A394" i="1"/>
  <c r="A395" i="1" s="1"/>
  <c r="A396" i="1" s="1"/>
  <c r="G393" i="1"/>
  <c r="D393" i="1"/>
  <c r="F393" i="1" s="1"/>
  <c r="D373" i="1"/>
  <c r="F373" i="1" s="1"/>
  <c r="D372" i="1"/>
  <c r="F372" i="1" s="1"/>
  <c r="D371" i="1"/>
  <c r="F371" i="1" s="1"/>
  <c r="A371" i="1"/>
  <c r="A372" i="1" s="1"/>
  <c r="A373" i="1" s="1"/>
  <c r="G370" i="1"/>
  <c r="D350" i="1"/>
  <c r="F350" i="1" s="1"/>
  <c r="D349" i="1"/>
  <c r="F349" i="1" s="1"/>
  <c r="A348" i="1"/>
  <c r="A349" i="1" s="1"/>
  <c r="A350" i="1" s="1"/>
  <c r="G347" i="1"/>
  <c r="D347" i="1"/>
  <c r="F347" i="1" s="1"/>
  <c r="D327" i="1"/>
  <c r="F327" i="1" s="1"/>
  <c r="D326" i="1"/>
  <c r="F326" i="1" s="1"/>
  <c r="F325" i="1"/>
  <c r="A325" i="1"/>
  <c r="A326" i="1" s="1"/>
  <c r="A327" i="1" s="1"/>
  <c r="G324" i="1"/>
  <c r="D304" i="1"/>
  <c r="F304" i="1" s="1"/>
  <c r="D303" i="1"/>
  <c r="F303" i="1" s="1"/>
  <c r="A302" i="1"/>
  <c r="A303" i="1" s="1"/>
  <c r="A304" i="1" s="1"/>
  <c r="G301" i="1"/>
  <c r="D281" i="1"/>
  <c r="F281" i="1" s="1"/>
  <c r="D280" i="1"/>
  <c r="F280" i="1" s="1"/>
  <c r="D279" i="1"/>
  <c r="F279" i="1" s="1"/>
  <c r="A279" i="1"/>
  <c r="A280" i="1" s="1"/>
  <c r="A281" i="1" s="1"/>
  <c r="G278" i="1"/>
  <c r="D258" i="1"/>
  <c r="F258" i="1" s="1"/>
  <c r="D257" i="1"/>
  <c r="F257" i="1" s="1"/>
  <c r="A256" i="1"/>
  <c r="A257" i="1" s="1"/>
  <c r="A258" i="1" s="1"/>
  <c r="G255" i="1"/>
  <c r="D255" i="1"/>
  <c r="F255" i="1" s="1"/>
  <c r="D414" i="1"/>
  <c r="F414" i="1" s="1"/>
  <c r="D413" i="1"/>
  <c r="F413" i="1" s="1"/>
  <c r="D412" i="1"/>
  <c r="F412" i="1" s="1"/>
  <c r="A412" i="1"/>
  <c r="A413" i="1" s="1"/>
  <c r="A414" i="1" s="1"/>
  <c r="G411" i="1"/>
  <c r="D411" i="1"/>
  <c r="F411" i="1" s="1"/>
  <c r="D391" i="1"/>
  <c r="F391" i="1" s="1"/>
  <c r="D390" i="1"/>
  <c r="F390" i="1" s="1"/>
  <c r="D389" i="1"/>
  <c r="F389" i="1" s="1"/>
  <c r="D388" i="1"/>
  <c r="F388" i="1" s="1"/>
  <c r="A389" i="1"/>
  <c r="A390" i="1" s="1"/>
  <c r="A391" i="1" s="1"/>
  <c r="G388" i="1"/>
  <c r="D506" i="1"/>
  <c r="F506" i="1" s="1"/>
  <c r="D505" i="1"/>
  <c r="F505" i="1" s="1"/>
  <c r="D504" i="1"/>
  <c r="F504" i="1" s="1"/>
  <c r="A504" i="1"/>
  <c r="A505" i="1" s="1"/>
  <c r="A506" i="1" s="1"/>
  <c r="G503" i="1"/>
  <c r="D503" i="1"/>
  <c r="F503" i="1" s="1"/>
  <c r="D483" i="1"/>
  <c r="F483" i="1" s="1"/>
  <c r="D482" i="1"/>
  <c r="F482" i="1" s="1"/>
  <c r="D481" i="1"/>
  <c r="F481" i="1" s="1"/>
  <c r="A481" i="1"/>
  <c r="A482" i="1" s="1"/>
  <c r="A483" i="1" s="1"/>
  <c r="G480" i="1"/>
  <c r="D480" i="1"/>
  <c r="F480" i="1" s="1"/>
  <c r="D460" i="1"/>
  <c r="F460" i="1" s="1"/>
  <c r="D459" i="1"/>
  <c r="F459" i="1" s="1"/>
  <c r="D458" i="1"/>
  <c r="F458" i="1" s="1"/>
  <c r="A458" i="1"/>
  <c r="A459" i="1" s="1"/>
  <c r="A460" i="1" s="1"/>
  <c r="G457" i="1"/>
  <c r="D457" i="1"/>
  <c r="F457" i="1" s="1"/>
  <c r="D437" i="1"/>
  <c r="F437" i="1" s="1"/>
  <c r="D436" i="1"/>
  <c r="F436" i="1" s="1"/>
  <c r="D435" i="1"/>
  <c r="F435" i="1" s="1"/>
  <c r="A435" i="1"/>
  <c r="A436" i="1" s="1"/>
  <c r="A437" i="1" s="1"/>
  <c r="G434" i="1"/>
  <c r="D434" i="1"/>
  <c r="F434" i="1" s="1"/>
  <c r="D368" i="1"/>
  <c r="F368" i="1" s="1"/>
  <c r="D367" i="1"/>
  <c r="F367" i="1" s="1"/>
  <c r="D366" i="1"/>
  <c r="F366" i="1" s="1"/>
  <c r="A366" i="1"/>
  <c r="A367" i="1" s="1"/>
  <c r="A368" i="1" s="1"/>
  <c r="G365" i="1"/>
  <c r="D365" i="1"/>
  <c r="F365" i="1" s="1"/>
  <c r="D345" i="1"/>
  <c r="F345" i="1" s="1"/>
  <c r="D344" i="1"/>
  <c r="F344" i="1" s="1"/>
  <c r="D343" i="1"/>
  <c r="F343" i="1" s="1"/>
  <c r="A343" i="1"/>
  <c r="A344" i="1" s="1"/>
  <c r="A345" i="1" s="1"/>
  <c r="G342" i="1"/>
  <c r="D342" i="1"/>
  <c r="F342" i="1" s="1"/>
  <c r="D322" i="1"/>
  <c r="F322" i="1" s="1"/>
  <c r="D321" i="1"/>
  <c r="F321" i="1" s="1"/>
  <c r="D320" i="1"/>
  <c r="F320" i="1" s="1"/>
  <c r="A320" i="1"/>
  <c r="A321" i="1" s="1"/>
  <c r="A322" i="1" s="1"/>
  <c r="G319" i="1"/>
  <c r="D319" i="1"/>
  <c r="F319" i="1" s="1"/>
  <c r="D299" i="1"/>
  <c r="F299" i="1" s="1"/>
  <c r="D298" i="1"/>
  <c r="F298" i="1" s="1"/>
  <c r="D297" i="1"/>
  <c r="F297" i="1" s="1"/>
  <c r="A297" i="1"/>
  <c r="A298" i="1" s="1"/>
  <c r="A299" i="1" s="1"/>
  <c r="G296" i="1"/>
  <c r="D296" i="1"/>
  <c r="F296" i="1" s="1"/>
  <c r="D276" i="1"/>
  <c r="F276" i="1" s="1"/>
  <c r="D275" i="1"/>
  <c r="F275" i="1" s="1"/>
  <c r="D274" i="1"/>
  <c r="F274" i="1" s="1"/>
  <c r="A274" i="1"/>
  <c r="A275" i="1" s="1"/>
  <c r="A276" i="1" s="1"/>
  <c r="G273" i="1"/>
  <c r="D273" i="1"/>
  <c r="F273" i="1" s="1"/>
  <c r="D253" i="1"/>
  <c r="F253" i="1" s="1"/>
  <c r="D252" i="1"/>
  <c r="F252" i="1" s="1"/>
  <c r="D251" i="1"/>
  <c r="F251" i="1" s="1"/>
  <c r="A251" i="1"/>
  <c r="A252" i="1" s="1"/>
  <c r="A253" i="1" s="1"/>
  <c r="G250" i="1"/>
  <c r="D250" i="1"/>
  <c r="F250" i="1" s="1"/>
  <c r="D409" i="1"/>
  <c r="F409" i="1" s="1"/>
  <c r="D408" i="1"/>
  <c r="F408" i="1" s="1"/>
  <c r="D407" i="1"/>
  <c r="F407" i="1" s="1"/>
  <c r="A407" i="1"/>
  <c r="A408" i="1" s="1"/>
  <c r="A409" i="1" s="1"/>
  <c r="G406" i="1"/>
  <c r="D406" i="1"/>
  <c r="F406" i="1" s="1"/>
  <c r="D385" i="1"/>
  <c r="F385" i="1" s="1"/>
  <c r="D386" i="1"/>
  <c r="F386" i="1" s="1"/>
  <c r="D384" i="1"/>
  <c r="F384" i="1" s="1"/>
  <c r="D383" i="1"/>
  <c r="F383" i="1" s="1"/>
  <c r="A384" i="1"/>
  <c r="A385" i="1" s="1"/>
  <c r="A386" i="1" s="1"/>
  <c r="G383" i="1"/>
  <c r="D501" i="1"/>
  <c r="F501" i="1" s="1"/>
  <c r="D500" i="1"/>
  <c r="F500" i="1" s="1"/>
  <c r="D499" i="1"/>
  <c r="F499" i="1" s="1"/>
  <c r="A499" i="1"/>
  <c r="A500" i="1" s="1"/>
  <c r="A501" i="1" s="1"/>
  <c r="G498" i="1"/>
  <c r="G499" i="1" s="1"/>
  <c r="G500" i="1" s="1"/>
  <c r="G501" i="1" s="1"/>
  <c r="D498" i="1"/>
  <c r="F498" i="1" s="1"/>
  <c r="D478" i="1"/>
  <c r="F478" i="1" s="1"/>
  <c r="D477" i="1"/>
  <c r="F477" i="1" s="1"/>
  <c r="D476" i="1"/>
  <c r="F476" i="1" s="1"/>
  <c r="A476" i="1"/>
  <c r="A477" i="1" s="1"/>
  <c r="A478" i="1" s="1"/>
  <c r="G475" i="1"/>
  <c r="G476" i="1" s="1"/>
  <c r="G477" i="1" s="1"/>
  <c r="G478" i="1" s="1"/>
  <c r="D475" i="1"/>
  <c r="F475" i="1" s="1"/>
  <c r="D455" i="1"/>
  <c r="F455" i="1" s="1"/>
  <c r="D454" i="1"/>
  <c r="F454" i="1" s="1"/>
  <c r="D453" i="1"/>
  <c r="F453" i="1" s="1"/>
  <c r="A453" i="1"/>
  <c r="A454" i="1" s="1"/>
  <c r="A455" i="1" s="1"/>
  <c r="G452" i="1"/>
  <c r="D452" i="1"/>
  <c r="F452" i="1" s="1"/>
  <c r="D432" i="1"/>
  <c r="F432" i="1" s="1"/>
  <c r="D431" i="1"/>
  <c r="F431" i="1" s="1"/>
  <c r="D430" i="1"/>
  <c r="F430" i="1" s="1"/>
  <c r="A430" i="1"/>
  <c r="A431" i="1" s="1"/>
  <c r="A432" i="1" s="1"/>
  <c r="G429" i="1"/>
  <c r="D429" i="1"/>
  <c r="F429" i="1" s="1"/>
  <c r="D363" i="1"/>
  <c r="F363" i="1" s="1"/>
  <c r="D362" i="1"/>
  <c r="F362" i="1" s="1"/>
  <c r="D361" i="1"/>
  <c r="F361" i="1" s="1"/>
  <c r="A361" i="1"/>
  <c r="A362" i="1" s="1"/>
  <c r="A363" i="1" s="1"/>
  <c r="G360" i="1"/>
  <c r="D360" i="1"/>
  <c r="F360" i="1" s="1"/>
  <c r="D340" i="1"/>
  <c r="F340" i="1" s="1"/>
  <c r="D339" i="1"/>
  <c r="F339" i="1" s="1"/>
  <c r="D338" i="1"/>
  <c r="F338" i="1" s="1"/>
  <c r="A338" i="1"/>
  <c r="A339" i="1" s="1"/>
  <c r="A340" i="1" s="1"/>
  <c r="G337" i="1"/>
  <c r="D337" i="1"/>
  <c r="F337" i="1" s="1"/>
  <c r="D317" i="1"/>
  <c r="F317" i="1" s="1"/>
  <c r="D316" i="1"/>
  <c r="F316" i="1" s="1"/>
  <c r="D315" i="1"/>
  <c r="F315" i="1" s="1"/>
  <c r="A315" i="1"/>
  <c r="A316" i="1" s="1"/>
  <c r="A317" i="1" s="1"/>
  <c r="G314" i="1"/>
  <c r="D314" i="1"/>
  <c r="F314" i="1" s="1"/>
  <c r="D294" i="1"/>
  <c r="F294" i="1" s="1"/>
  <c r="D293" i="1"/>
  <c r="F293" i="1" s="1"/>
  <c r="D292" i="1"/>
  <c r="F292" i="1" s="1"/>
  <c r="A292" i="1"/>
  <c r="A293" i="1" s="1"/>
  <c r="A294" i="1" s="1"/>
  <c r="G291" i="1"/>
  <c r="D291" i="1"/>
  <c r="F291" i="1" s="1"/>
  <c r="D271" i="1"/>
  <c r="F271" i="1" s="1"/>
  <c r="D270" i="1"/>
  <c r="F270" i="1" s="1"/>
  <c r="D269" i="1"/>
  <c r="F269" i="1" s="1"/>
  <c r="A269" i="1"/>
  <c r="A270" i="1" s="1"/>
  <c r="A271" i="1" s="1"/>
  <c r="G268" i="1"/>
  <c r="D268" i="1"/>
  <c r="F268" i="1" s="1"/>
  <c r="D246" i="1"/>
  <c r="D247" i="1"/>
  <c r="D248" i="1"/>
  <c r="D245" i="1"/>
  <c r="D240" i="1"/>
  <c r="D403" i="1"/>
  <c r="D404" i="1"/>
  <c r="F404" i="1" s="1"/>
  <c r="D380" i="1"/>
  <c r="F380" i="1" s="1"/>
  <c r="D381" i="1"/>
  <c r="F381" i="1" s="1"/>
  <c r="D402" i="1"/>
  <c r="F402" i="1" s="1"/>
  <c r="D401" i="1"/>
  <c r="F401" i="1" s="1"/>
  <c r="D379" i="1"/>
  <c r="F379" i="1" s="1"/>
  <c r="D378" i="1"/>
  <c r="F378" i="1" s="1"/>
  <c r="F403" i="1"/>
  <c r="A402" i="1"/>
  <c r="A403" i="1" s="1"/>
  <c r="A404" i="1" s="1"/>
  <c r="G401" i="1"/>
  <c r="A379" i="1"/>
  <c r="A380" i="1" s="1"/>
  <c r="A381" i="1" s="1"/>
  <c r="G378" i="1"/>
  <c r="D496" i="1"/>
  <c r="F496" i="1" s="1"/>
  <c r="D495" i="1"/>
  <c r="F495" i="1" s="1"/>
  <c r="D494" i="1"/>
  <c r="F494" i="1" s="1"/>
  <c r="A494" i="1"/>
  <c r="A495" i="1" s="1"/>
  <c r="A496" i="1" s="1"/>
  <c r="G493" i="1"/>
  <c r="D493" i="1"/>
  <c r="F493" i="1" s="1"/>
  <c r="D473" i="1"/>
  <c r="F473" i="1" s="1"/>
  <c r="D472" i="1"/>
  <c r="F472" i="1" s="1"/>
  <c r="D471" i="1"/>
  <c r="F471" i="1" s="1"/>
  <c r="A471" i="1"/>
  <c r="A472" i="1" s="1"/>
  <c r="A473" i="1" s="1"/>
  <c r="G470" i="1"/>
  <c r="D470" i="1"/>
  <c r="F470" i="1" s="1"/>
  <c r="D450" i="1"/>
  <c r="F450" i="1" s="1"/>
  <c r="D449" i="1"/>
  <c r="F449" i="1" s="1"/>
  <c r="D448" i="1"/>
  <c r="F448" i="1" s="1"/>
  <c r="A448" i="1"/>
  <c r="A449" i="1" s="1"/>
  <c r="A450" i="1" s="1"/>
  <c r="G447" i="1"/>
  <c r="D447" i="1"/>
  <c r="F447" i="1" s="1"/>
  <c r="D427" i="1"/>
  <c r="F427" i="1" s="1"/>
  <c r="D426" i="1"/>
  <c r="F426" i="1" s="1"/>
  <c r="D425" i="1"/>
  <c r="F425" i="1" s="1"/>
  <c r="A425" i="1"/>
  <c r="A426" i="1" s="1"/>
  <c r="A427" i="1" s="1"/>
  <c r="G424" i="1"/>
  <c r="D424" i="1"/>
  <c r="F424" i="1" s="1"/>
  <c r="D358" i="1"/>
  <c r="F358" i="1" s="1"/>
  <c r="D357" i="1"/>
  <c r="F357" i="1" s="1"/>
  <c r="D356" i="1"/>
  <c r="F356" i="1" s="1"/>
  <c r="A356" i="1"/>
  <c r="A357" i="1" s="1"/>
  <c r="A358" i="1" s="1"/>
  <c r="G355" i="1"/>
  <c r="D355" i="1"/>
  <c r="F355" i="1" s="1"/>
  <c r="D335" i="1"/>
  <c r="F335" i="1" s="1"/>
  <c r="D334" i="1"/>
  <c r="F334" i="1" s="1"/>
  <c r="D333" i="1"/>
  <c r="F333" i="1" s="1"/>
  <c r="A333" i="1"/>
  <c r="A334" i="1" s="1"/>
  <c r="A335" i="1" s="1"/>
  <c r="G332" i="1"/>
  <c r="D332" i="1"/>
  <c r="F332" i="1" s="1"/>
  <c r="D312" i="1"/>
  <c r="F312" i="1" s="1"/>
  <c r="D311" i="1"/>
  <c r="F311" i="1" s="1"/>
  <c r="D310" i="1"/>
  <c r="F310" i="1" s="1"/>
  <c r="A310" i="1"/>
  <c r="A311" i="1" s="1"/>
  <c r="A312" i="1" s="1"/>
  <c r="G309" i="1"/>
  <c r="D309" i="1"/>
  <c r="F309" i="1" s="1"/>
  <c r="D289" i="1"/>
  <c r="F289" i="1" s="1"/>
  <c r="D288" i="1"/>
  <c r="F288" i="1" s="1"/>
  <c r="D287" i="1"/>
  <c r="F287" i="1" s="1"/>
  <c r="A287" i="1"/>
  <c r="A288" i="1" s="1"/>
  <c r="A289" i="1" s="1"/>
  <c r="G286" i="1"/>
  <c r="D286" i="1"/>
  <c r="F286" i="1" s="1"/>
  <c r="D266" i="1"/>
  <c r="F266" i="1" s="1"/>
  <c r="D265" i="1"/>
  <c r="F265" i="1" s="1"/>
  <c r="D264" i="1"/>
  <c r="F264" i="1" s="1"/>
  <c r="A264" i="1"/>
  <c r="A265" i="1" s="1"/>
  <c r="A266" i="1" s="1"/>
  <c r="G263" i="1"/>
  <c r="D263" i="1"/>
  <c r="F263" i="1" s="1"/>
  <c r="D241" i="1"/>
  <c r="D242" i="1"/>
  <c r="D243" i="1"/>
  <c r="H77" i="1"/>
  <c r="J112" i="1" l="1"/>
  <c r="J81" i="1"/>
  <c r="C80" i="1" s="1"/>
  <c r="D80" i="1" s="1"/>
  <c r="D88" i="1"/>
  <c r="J80" i="1"/>
  <c r="D83" i="1"/>
  <c r="J79" i="1"/>
  <c r="D89" i="1"/>
  <c r="D86" i="1"/>
  <c r="D82" i="1"/>
  <c r="J76" i="1"/>
  <c r="J78" i="1" s="1"/>
  <c r="D87" i="1"/>
  <c r="D84" i="1"/>
  <c r="D85" i="1"/>
  <c r="G214" i="1"/>
  <c r="G224" i="1"/>
  <c r="G219" i="1"/>
  <c r="C225" i="1"/>
  <c r="G229" i="1"/>
  <c r="G222" i="1"/>
  <c r="E225" i="1"/>
  <c r="G230" i="1"/>
  <c r="G216" i="1"/>
  <c r="G218" i="1"/>
  <c r="E213" i="1"/>
  <c r="G226" i="1"/>
  <c r="G215" i="1"/>
  <c r="G217" i="1"/>
  <c r="G221" i="1"/>
  <c r="G223" i="1"/>
  <c r="G220" i="1"/>
  <c r="G227" i="1"/>
  <c r="G228" i="1"/>
  <c r="J87" i="1"/>
  <c r="J86" i="1"/>
  <c r="J82" i="1"/>
  <c r="J83" i="1" s="1"/>
  <c r="J88" i="1" s="1"/>
  <c r="G225" i="1"/>
  <c r="C213" i="1"/>
  <c r="C215" i="1"/>
  <c r="C217" i="1"/>
  <c r="C219" i="1"/>
  <c r="C221" i="1"/>
  <c r="C223" i="1"/>
  <c r="C227" i="1"/>
  <c r="C229" i="1"/>
  <c r="E214" i="1"/>
  <c r="E215" i="1"/>
  <c r="E216" i="1"/>
  <c r="E217" i="1"/>
  <c r="E218" i="1"/>
  <c r="E219" i="1"/>
  <c r="E220" i="1"/>
  <c r="E221" i="1"/>
  <c r="E222" i="1"/>
  <c r="E223" i="1"/>
  <c r="E224" i="1"/>
  <c r="E226" i="1"/>
  <c r="E227" i="1"/>
  <c r="E228" i="1"/>
  <c r="E229" i="1"/>
  <c r="E230" i="1"/>
  <c r="C214" i="1"/>
  <c r="C216" i="1"/>
  <c r="C218" i="1"/>
  <c r="C220" i="1"/>
  <c r="C222" i="1"/>
  <c r="C224" i="1"/>
  <c r="C226" i="1"/>
  <c r="C228" i="1"/>
  <c r="C230" i="1"/>
  <c r="J113" i="1" l="1"/>
  <c r="J117" i="1" s="1"/>
  <c r="C109" i="1" s="1"/>
  <c r="D109" i="1" s="1"/>
  <c r="I105" i="1" s="1"/>
  <c r="I106" i="1" s="1"/>
  <c r="C231" i="1"/>
  <c r="E231" i="1"/>
  <c r="J84" i="1"/>
  <c r="J85" i="1" s="1"/>
  <c r="J77" i="1"/>
  <c r="G80" i="1"/>
  <c r="C52" i="1"/>
  <c r="G108" i="1" l="1"/>
  <c r="J105" i="1"/>
  <c r="I104" i="1" s="1"/>
  <c r="C106" i="1" s="1"/>
  <c r="E108" i="1"/>
  <c r="J89" i="1"/>
  <c r="E80" i="1" s="1"/>
  <c r="D81" i="1"/>
  <c r="E7" i="1"/>
  <c r="I77" i="1" l="1"/>
  <c r="I78" i="1" s="1"/>
  <c r="I76" i="1" s="1"/>
  <c r="C78" i="1" s="1"/>
  <c r="E30" i="1"/>
  <c r="B643" i="1"/>
  <c r="B91" i="1"/>
  <c r="E25" i="1"/>
  <c r="B175" i="1" l="1"/>
  <c r="E27" i="1"/>
  <c r="C15" i="1"/>
  <c r="H175" i="1"/>
  <c r="J179" i="1" l="1"/>
  <c r="C178" i="1" s="1"/>
  <c r="D178" i="1" s="1"/>
  <c r="D187" i="1"/>
  <c r="D181" i="1"/>
  <c r="J178" i="1"/>
  <c r="J177" i="1"/>
  <c r="J174" i="1"/>
  <c r="J176" i="1" s="1"/>
  <c r="D186" i="1"/>
  <c r="D184" i="1"/>
  <c r="D182" i="1"/>
  <c r="D180" i="1"/>
  <c r="D185" i="1"/>
  <c r="D183" i="1"/>
  <c r="J185" i="1"/>
  <c r="J184" i="1"/>
  <c r="J180" i="1"/>
  <c r="E43" i="1"/>
  <c r="E44" i="1" s="1"/>
  <c r="J181" i="1" l="1"/>
  <c r="F241" i="1"/>
  <c r="F242" i="1"/>
  <c r="F243" i="1"/>
  <c r="F240" i="1"/>
  <c r="A241" i="1"/>
  <c r="A242" i="1" s="1"/>
  <c r="A243" i="1" s="1"/>
  <c r="G240" i="1"/>
  <c r="J186" i="1" l="1"/>
  <c r="C179" i="1"/>
  <c r="J182" i="1"/>
  <c r="J183" i="1" s="1"/>
  <c r="F210" i="1"/>
  <c r="J187" i="1" l="1"/>
  <c r="F248" i="1"/>
  <c r="F246" i="1"/>
  <c r="F245" i="1"/>
  <c r="F247" i="1"/>
  <c r="G178" i="1" l="1"/>
  <c r="J175" i="1"/>
  <c r="D179" i="1"/>
  <c r="I175" i="1" s="1"/>
  <c r="E178" i="1"/>
  <c r="G213" i="1"/>
  <c r="G231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671" i="1"/>
  <c r="G245" i="1"/>
  <c r="A246" i="1"/>
  <c r="A247" i="1" s="1"/>
  <c r="A248" i="1" s="1"/>
  <c r="C132" i="1"/>
  <c r="B133" i="1" s="1"/>
  <c r="C118" i="1"/>
  <c r="B119" i="1" s="1"/>
  <c r="D60" i="1"/>
  <c r="C50" i="1"/>
  <c r="E3" i="1"/>
  <c r="H91" i="1"/>
  <c r="I176" i="1" l="1"/>
  <c r="I174" i="1" s="1"/>
  <c r="C176" i="1" s="1"/>
  <c r="D103" i="1"/>
  <c r="D101" i="1"/>
  <c r="D100" i="1"/>
  <c r="D99" i="1"/>
  <c r="D97" i="1"/>
  <c r="J90" i="1"/>
  <c r="D102" i="1"/>
  <c r="D98" i="1"/>
  <c r="J94" i="1"/>
  <c r="J95" i="1"/>
  <c r="C94" i="1" s="1"/>
  <c r="J93" i="1"/>
  <c r="J96" i="1"/>
  <c r="H119" i="1"/>
  <c r="H133" i="1"/>
  <c r="D127" i="1" l="1"/>
  <c r="J121" i="1"/>
  <c r="D128" i="1"/>
  <c r="J122" i="1"/>
  <c r="J124" i="1"/>
  <c r="J125" i="1" s="1"/>
  <c r="J126" i="1" s="1"/>
  <c r="J127" i="1" s="1"/>
  <c r="J128" i="1" s="1"/>
  <c r="J129" i="1" s="1"/>
  <c r="J118" i="1"/>
  <c r="J120" i="1" s="1"/>
  <c r="D126" i="1"/>
  <c r="J123" i="1"/>
  <c r="C122" i="1" s="1"/>
  <c r="D122" i="1" s="1"/>
  <c r="D129" i="1"/>
  <c r="D130" i="1"/>
  <c r="D131" i="1"/>
  <c r="D125" i="1"/>
  <c r="D145" i="1"/>
  <c r="D142" i="1"/>
  <c r="D141" i="1"/>
  <c r="J137" i="1"/>
  <c r="C136" i="1" s="1"/>
  <c r="D136" i="1" s="1"/>
  <c r="D143" i="1"/>
  <c r="D140" i="1"/>
  <c r="J136" i="1"/>
  <c r="D144" i="1"/>
  <c r="D139" i="1"/>
  <c r="J135" i="1"/>
  <c r="C138" i="1"/>
  <c r="J132" i="1" s="1"/>
  <c r="J134" i="1" s="1"/>
  <c r="J138" i="1"/>
  <c r="J139" i="1" s="1"/>
  <c r="J144" i="1" s="1"/>
  <c r="J97" i="1"/>
  <c r="J130" i="1"/>
  <c r="D124" i="1"/>
  <c r="D96" i="1"/>
  <c r="J92" i="1"/>
  <c r="D94" i="1"/>
  <c r="J140" i="1" l="1"/>
  <c r="J141" i="1" s="1"/>
  <c r="J142" i="1" s="1"/>
  <c r="J143" i="1" s="1"/>
  <c r="J145" i="1" s="1"/>
  <c r="C137" i="1" s="1"/>
  <c r="D137" i="1" s="1"/>
  <c r="D138" i="1"/>
  <c r="J102" i="1"/>
  <c r="J98" i="1"/>
  <c r="J99" i="1" s="1"/>
  <c r="B189" i="1"/>
  <c r="B147" i="1"/>
  <c r="J131" i="1"/>
  <c r="J119" i="1" s="1"/>
  <c r="H189" i="1"/>
  <c r="H147" i="1"/>
  <c r="J133" i="1" l="1"/>
  <c r="I133" i="1"/>
  <c r="I134" i="1" s="1"/>
  <c r="G136" i="1"/>
  <c r="E136" i="1"/>
  <c r="J100" i="1"/>
  <c r="J101" i="1" s="1"/>
  <c r="J193" i="1"/>
  <c r="J192" i="1"/>
  <c r="E192" i="1"/>
  <c r="J191" i="1"/>
  <c r="J188" i="1"/>
  <c r="J190" i="1" s="1"/>
  <c r="D201" i="1"/>
  <c r="D200" i="1"/>
  <c r="D199" i="1"/>
  <c r="D198" i="1"/>
  <c r="D197" i="1"/>
  <c r="D196" i="1"/>
  <c r="D195" i="1"/>
  <c r="D194" i="1"/>
  <c r="D193" i="1"/>
  <c r="G192" i="1"/>
  <c r="D192" i="1"/>
  <c r="J199" i="1"/>
  <c r="J198" i="1"/>
  <c r="J194" i="1"/>
  <c r="J195" i="1" s="1"/>
  <c r="J200" i="1" s="1"/>
  <c r="C152" i="1"/>
  <c r="J146" i="1" s="1"/>
  <c r="J148" i="1" s="1"/>
  <c r="J150" i="1"/>
  <c r="D159" i="1"/>
  <c r="D158" i="1"/>
  <c r="D157" i="1"/>
  <c r="D156" i="1"/>
  <c r="D155" i="1"/>
  <c r="D154" i="1"/>
  <c r="D153" i="1"/>
  <c r="J151" i="1"/>
  <c r="C150" i="1" s="1"/>
  <c r="D150" i="1" s="1"/>
  <c r="J149" i="1"/>
  <c r="J157" i="1"/>
  <c r="J156" i="1"/>
  <c r="J152" i="1"/>
  <c r="J153" i="1" s="1"/>
  <c r="J158" i="1" s="1"/>
  <c r="E122" i="1"/>
  <c r="G122" i="1"/>
  <c r="D123" i="1"/>
  <c r="I119" i="1" s="1"/>
  <c r="I120" i="1" s="1"/>
  <c r="J103" i="1" l="1"/>
  <c r="C95" i="1" s="1"/>
  <c r="J91" i="1" s="1"/>
  <c r="I132" i="1"/>
  <c r="C134" i="1" s="1"/>
  <c r="J196" i="1"/>
  <c r="J197" i="1" s="1"/>
  <c r="I189" i="1"/>
  <c r="I190" i="1" s="1"/>
  <c r="D152" i="1"/>
  <c r="J154" i="1"/>
  <c r="J155" i="1" s="1"/>
  <c r="I118" i="1"/>
  <c r="C120" i="1" s="1"/>
  <c r="G94" i="1" l="1"/>
  <c r="D74" i="1" s="1"/>
  <c r="D75" i="1" s="1"/>
  <c r="D95" i="1"/>
  <c r="I91" i="1" s="1"/>
  <c r="I92" i="1" s="1"/>
  <c r="I90" i="1" s="1"/>
  <c r="C92" i="1" s="1"/>
  <c r="E94" i="1"/>
  <c r="J201" i="1"/>
  <c r="I188" i="1"/>
  <c r="B161" i="1"/>
  <c r="J159" i="1"/>
  <c r="C151" i="1" s="1"/>
  <c r="E150" i="1" s="1"/>
  <c r="H161" i="1"/>
  <c r="F75" i="1" l="1"/>
  <c r="J160" i="1"/>
  <c r="J162" i="1" s="1"/>
  <c r="J164" i="1"/>
  <c r="D173" i="1"/>
  <c r="D172" i="1"/>
  <c r="D171" i="1"/>
  <c r="D170" i="1"/>
  <c r="D169" i="1"/>
  <c r="D168" i="1"/>
  <c r="D167" i="1"/>
  <c r="J165" i="1"/>
  <c r="D164" i="1" s="1"/>
  <c r="J163" i="1"/>
  <c r="G150" i="1"/>
  <c r="J147" i="1"/>
  <c r="D151" i="1"/>
  <c r="I147" i="1" s="1"/>
  <c r="I148" i="1" s="1"/>
  <c r="J171" i="1"/>
  <c r="J170" i="1"/>
  <c r="J166" i="1"/>
  <c r="J167" i="1" s="1"/>
  <c r="J172" i="1" l="1"/>
  <c r="J168" i="1"/>
  <c r="D166" i="1"/>
  <c r="I146" i="1"/>
  <c r="C148" i="1" s="1"/>
  <c r="J169" i="1" l="1"/>
  <c r="J173" i="1"/>
  <c r="E164" i="1" s="1"/>
  <c r="G164" i="1"/>
  <c r="J161" i="1" l="1"/>
  <c r="D165" i="1"/>
  <c r="I161" i="1" s="1"/>
  <c r="I162" i="1" s="1"/>
  <c r="I160" i="1" s="1"/>
  <c r="C162" i="1" l="1"/>
</calcChain>
</file>

<file path=xl/sharedStrings.xml><?xml version="1.0" encoding="utf-8"?>
<sst xmlns="http://schemas.openxmlformats.org/spreadsheetml/2006/main" count="997" uniqueCount="266">
  <si>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</si>
  <si>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</si>
  <si>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</si>
  <si>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</si>
  <si>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</si>
  <si>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</si>
  <si>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</si>
  <si>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</si>
  <si>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</si>
  <si>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</si>
  <si>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</si>
  <si>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</si>
  <si>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</si>
  <si>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</si>
  <si>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</si>
  <si>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</si>
  <si>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</si>
  <si>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</si>
  <si>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</si>
  <si>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</si>
  <si>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</si>
  <si>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</si>
  <si>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</si>
  <si>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</si>
  <si>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</si>
  <si>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</si>
  <si>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</si>
  <si>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</si>
  <si>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</si>
  <si>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</si>
  <si>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</si>
  <si>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</si>
  <si>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</si>
  <si>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</si>
  <si>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</si>
  <si>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</si>
  <si>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</si>
  <si>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</si>
  <si>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</si>
  <si>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</si>
  <si>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</si>
  <si>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>Dated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</si>
  <si>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</si>
  <si>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</si>
  <si>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</si>
  <si>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</si>
  <si>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</si>
  <si>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</si>
  <si>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</si>
  <si>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</si>
  <si>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</si>
  <si>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</si>
  <si>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</si>
  <si>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</si>
  <si>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</si>
  <si>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</si>
  <si>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</si>
  <si>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</si>
  <si>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</si>
  <si>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</si>
  <si>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</si>
  <si>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</si>
  <si>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</si>
  <si>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</si>
  <si>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</si>
  <si>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</si>
  <si>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</si>
  <si>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</si>
  <si>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</si>
  <si>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</si>
  <si>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</si>
  <si>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</si>
  <si>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</si>
  <si>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</si>
  <si>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</si>
  <si>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</si>
  <si>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</si>
  <si>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</si>
  <si>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</si>
  <si>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</si>
  <si>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</si>
  <si>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</si>
  <si>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</si>
  <si>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</si>
  <si>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</si>
  <si>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</si>
  <si>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</si>
  <si>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</si>
  <si>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</si>
  <si>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</si>
  <si>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</si>
  <si>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</si>
  <si>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</si>
  <si>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</si>
  <si>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</si>
  <si>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</si>
  <si>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</si>
  <si>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</si>
  <si>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</si>
  <si>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</si>
  <si>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</si>
  <si>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</si>
  <si>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</si>
  <si>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</si>
  <si>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</si>
  <si>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</si>
  <si>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</si>
  <si>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</si>
  <si>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</si>
  <si>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</si>
  <si>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</si>
  <si>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</si>
  <si>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</si>
  <si>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</si>
  <si>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</si>
  <si>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</si>
  <si>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</si>
  <si>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</si>
  <si>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</si>
  <si>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</si>
  <si>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</si>
  <si>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</si>
  <si>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</si>
  <si>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</si>
  <si>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</si>
  <si>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</si>
  <si>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</si>
  <si>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</si>
  <si>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</si>
  <si>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</si>
  <si>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</si>
  <si>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</si>
  <si>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</si>
  <si>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</si>
  <si>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</si>
  <si>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</si>
  <si>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</si>
  <si>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</si>
  <si>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</si>
  <si>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</si>
  <si>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</si>
  <si>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</si>
  <si>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</si>
  <si>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</si>
  <si>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</si>
  <si>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</si>
  <si>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</si>
  <si>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Recommended Rates of the Property : 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</si>
  <si>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</si>
  <si>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</si>
  <si>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</si>
  <si>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</si>
  <si>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</si>
  <si>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</si>
  <si>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Provided Contact Details (Name &amp; Contact No.)</t>
  </si>
  <si>
    <t>Site Person - Contact Details (Name &amp; Contact No.)</t>
  </si>
  <si>
    <t>Axis Goregaon</t>
  </si>
  <si>
    <t>Shivalik Ventures Pvt.Ltd.</t>
  </si>
  <si>
    <t>P51800014036</t>
  </si>
  <si>
    <t>Mumbai</t>
  </si>
  <si>
    <t>CTS No</t>
  </si>
  <si>
    <t>Bandra(East)</t>
  </si>
  <si>
    <t>18 Wings</t>
  </si>
  <si>
    <t>Maharashtra Housing and Area Development Authority (MHADA)</t>
  </si>
  <si>
    <t>HE/MHADA/0028/2006082/AP/S6</t>
  </si>
  <si>
    <t xml:space="preserve">Layout Approval No
A to L Wing       </t>
  </si>
  <si>
    <t xml:space="preserve">Approved Floor plan No.
A to L Wing    </t>
  </si>
  <si>
    <t xml:space="preserve">Layout Approval No
M to R Wings      </t>
  </si>
  <si>
    <t xml:space="preserve">Approved Floor plan No.
M to R Wings    </t>
  </si>
  <si>
    <t>HE/MHADA/0028/20060821/AP/S6</t>
  </si>
  <si>
    <t>Commencement-CC No
Valid Up to: 
A to R Wings</t>
  </si>
  <si>
    <t>Commencement-CC No
Valid Up to: 
D, E &amp; F Wings</t>
  </si>
  <si>
    <t>18/12/2017.</t>
  </si>
  <si>
    <t>Plinth Level (Top of Basement)</t>
  </si>
  <si>
    <t>This CC is reendorsed for bldg S6 and this further CC is issued for Gr + 15th upper floors + LMR + OHT for Wing D, E &amp; F of sale building S6 as per amended approved plans dated 02/06/2022.</t>
  </si>
  <si>
    <t>Ground Floor Parking &amp; Commercial</t>
  </si>
  <si>
    <t>1st to 3rd Basement For Parking</t>
  </si>
  <si>
    <t>1BHK</t>
  </si>
  <si>
    <t>1st Floor For Residential</t>
  </si>
  <si>
    <t>Wing A</t>
  </si>
  <si>
    <t>Wing B</t>
  </si>
  <si>
    <t>Wing C</t>
  </si>
  <si>
    <t>Wing D</t>
  </si>
  <si>
    <t>Wing E</t>
  </si>
  <si>
    <t>Wing F</t>
  </si>
  <si>
    <t>Wing I</t>
  </si>
  <si>
    <t>Wing J</t>
  </si>
  <si>
    <t>Wing K</t>
  </si>
  <si>
    <t>Wing L</t>
  </si>
  <si>
    <t>Wing G</t>
  </si>
  <si>
    <t>Wing H</t>
  </si>
  <si>
    <t>2BHK</t>
  </si>
  <si>
    <t>3rd to 8th &amp; 10th to 15th Floor</t>
  </si>
  <si>
    <t>9th Floor</t>
  </si>
  <si>
    <t>9th Floor (Part Refuge Area)</t>
  </si>
  <si>
    <t>Refuge Area</t>
  </si>
  <si>
    <t>Society Office</t>
  </si>
  <si>
    <t>We considered Gross carpet area = Net carpet.</t>
  </si>
  <si>
    <t>Wing M</t>
  </si>
  <si>
    <t>Wing M to R</t>
  </si>
  <si>
    <t>Wing N</t>
  </si>
  <si>
    <t>Wing O</t>
  </si>
  <si>
    <t>Wing P</t>
  </si>
  <si>
    <t>Wing Q</t>
  </si>
  <si>
    <t>Wing R</t>
  </si>
  <si>
    <t>Parapet Wall</t>
  </si>
  <si>
    <t>Refuge Area &amp; Society Office</t>
  </si>
  <si>
    <t>Flats - 1055</t>
  </si>
  <si>
    <t>Andheri</t>
  </si>
  <si>
    <t>Bandra</t>
  </si>
  <si>
    <t>30(pt)</t>
  </si>
  <si>
    <t>19.071430, 72.844062</t>
  </si>
  <si>
    <t>https://goo.gl/maps/6SRXinSB9ZB229KT9</t>
  </si>
  <si>
    <t>Building S-6 (A to P Wing) = 3B+ Stilt +1st to 15th Floor</t>
  </si>
  <si>
    <t>Building S-6 (A to P Wing)</t>
  </si>
  <si>
    <t>Building S-6 (B &amp; C Wing) = 3B+ Stilt +1st to 15th Floor</t>
  </si>
  <si>
    <t>Building S-6 (D &amp; E Wing) = 3B+ Stilt +1st to 15th Floor</t>
  </si>
  <si>
    <t>Building S-6 (F Wing) = 3B+ Stilt +1st to 15th Floor</t>
  </si>
  <si>
    <t>Building S-6 (I, J, K &amp; L Wing) = 3B+ Stilt +1st to 15th Floor</t>
  </si>
  <si>
    <t>Building S-6 (M to R) = 3B+ Stilt +1st to 15th Floor</t>
  </si>
  <si>
    <t>Not Yet Launched.</t>
  </si>
  <si>
    <t>Building S-6 (A, G &amp; H Wing) = 3B + Stilt+1st to 15th Floor</t>
  </si>
  <si>
    <t>Approved Plans, CC</t>
  </si>
  <si>
    <t>Golibar Rd</t>
  </si>
  <si>
    <t>Slum</t>
  </si>
  <si>
    <t>Internal Road</t>
  </si>
  <si>
    <t>Vishwashanti Buddha Vihar Hindu temple</t>
  </si>
  <si>
    <t>0.8 KM from Bandra Railway Station</t>
  </si>
  <si>
    <t>The Project Approved is Approved by SRA (Slum Rehabilitation Authority) vide CC
No.HE/MHADA/0028/20060821/AP/S6.</t>
  </si>
  <si>
    <t>On RERA site only Wing A to L are registered. Wing M to R not yet Launched.</t>
  </si>
  <si>
    <t>Gulmohar Avenue (Sale Building-S6 Bandra North)</t>
  </si>
  <si>
    <t>Golibar Road</t>
  </si>
  <si>
    <t>Building S-6 (A Wing) = 3B + Stilt+1st to 15th Floor</t>
  </si>
  <si>
    <t>Recommended rate of the flat Per Sq. Ft. ( on Saleable Area)</t>
  </si>
  <si>
    <t>PLC - Western Express Highway Facing</t>
  </si>
  <si>
    <t>Advance maintenance Charges/Psf of Carpet Area - for 12 Months</t>
  </si>
  <si>
    <t>Advance Proportionate shares of taxes and Other Charges - for 12 Months</t>
  </si>
  <si>
    <t>Electrical, mahanagar and water Meter Charges</t>
  </si>
  <si>
    <t>Legal Charges including society legal entry formation Charges</t>
  </si>
  <si>
    <t>Ground floor plan is not legible &amp; it consists of Shop. Please Provide legible approved Ground floor plan.</t>
  </si>
  <si>
    <t>We have updated Approved Floor plan of Gulmohar Avenue Sale Building-S6 Wing A to L on (22/06/2023)</t>
  </si>
  <si>
    <t>Building S-6  ( H Wing) = 3B + Stilt+1st to 15th Floor</t>
  </si>
  <si>
    <t>Building S-6  (G  Wing) = 3B + Stilt+1st to 15th Floor</t>
  </si>
  <si>
    <t>Mr.Danyeshwar Shedge 9892326630</t>
  </si>
  <si>
    <t>Please provide revised approved C.C.</t>
  </si>
  <si>
    <t>Building S-6 (I Wing) = 3B+ Stilt +1st to 15th Floor</t>
  </si>
  <si>
    <t>Building S-6 (J, K &amp; L Wing) = 3B+ Stilt +1st to 15th Floor</t>
  </si>
  <si>
    <t>Mr. Vishwas Gawad- 7506399363</t>
  </si>
  <si>
    <t>As per RERA, completion period of Gulmohar Avenue (Sale Building-S6 Bandra North) name is expired on 26/08/2024 but still project is under construction.</t>
  </si>
  <si>
    <t xml:space="preserve">Part O. Certificate No.: </t>
  </si>
  <si>
    <t>We have updated part OC for wing D, E &amp; F (On 09/10/2024).</t>
  </si>
  <si>
    <r>
      <t xml:space="preserve">HE/MHADA/0028/20060821/AP/S6
Approved upto : </t>
    </r>
    <r>
      <rPr>
        <b/>
        <u/>
        <sz val="12"/>
        <color indexed="8"/>
        <rFont val="Times New Roman"/>
        <family val="1"/>
      </rPr>
      <t>Wing D</t>
    </r>
    <r>
      <rPr>
        <b/>
        <sz val="12"/>
        <color indexed="8"/>
        <rFont val="Times New Roman"/>
        <family val="1"/>
      </rPr>
      <t xml:space="preserve"> = Gr/St + 1st to 15th Floor
58 nos. of 1BHK flats &amp; 1 Society Office
</t>
    </r>
    <r>
      <rPr>
        <b/>
        <u/>
        <sz val="12"/>
        <color indexed="8"/>
        <rFont val="Times New Roman"/>
        <family val="1"/>
      </rPr>
      <t>Wing E</t>
    </r>
    <r>
      <rPr>
        <b/>
        <sz val="12"/>
        <color indexed="8"/>
        <rFont val="Times New Roman"/>
        <family val="1"/>
      </rPr>
      <t xml:space="preserve"> = Gr/St + 1st to 15th Floor
59 nos. of 1BHK flats
</t>
    </r>
    <r>
      <rPr>
        <b/>
        <u/>
        <sz val="12"/>
        <color indexed="8"/>
        <rFont val="Times New Roman"/>
        <family val="1"/>
      </rPr>
      <t>Wing F</t>
    </r>
    <r>
      <rPr>
        <b/>
        <sz val="12"/>
        <color indexed="8"/>
        <rFont val="Times New Roman"/>
        <family val="1"/>
      </rPr>
      <t xml:space="preserve"> = Gr/St + 1st to 15th Floor
59 nos. of 1BHK flats</t>
    </r>
  </si>
  <si>
    <t xml:space="preserve">Bandra North Gulmohar Avenue
</t>
  </si>
  <si>
    <t>Name of the Project As per RERA</t>
  </si>
  <si>
    <t>Name of the Project As per Builder</t>
  </si>
  <si>
    <t>As per RERA - 31/12/2026</t>
  </si>
  <si>
    <t>60 Years After Completion</t>
  </si>
  <si>
    <t>Construction work goes beyong C.C for Wing B, C, G, &amp; H.</t>
  </si>
  <si>
    <t>Mr. Shashikant Gaikwad (Sales) 8291969922</t>
  </si>
  <si>
    <t>Gaurav Panchal</t>
  </si>
  <si>
    <t>Mr. Tushar Bhuwad</t>
  </si>
  <si>
    <t>Since Wing J, K &amp; L have received CC on 18/12/2017, but as of construction work is not
completed yet.</t>
  </si>
  <si>
    <t>HE/MHADA/0028/20060821/AP/S6
Approved Upto :
Building No. S-6 (Wing B) = G + 1st to 15th Floor &amp; 59 Nos. of 1BHK Flats in Wing B
Building No. S-6 (Wing C) = G + 1st to 15th Floor &amp; 58 Nos. of 1BHK Flats  + 1 Society Office in Wing C</t>
  </si>
  <si>
    <t>Wing G &amp; I = Work same as last visit dtd.16/12/2024
Wing H =Work same as last visit dtd. 10/03/2025</t>
  </si>
  <si>
    <t>We have updated part OC for wing B &amp; C (On 19/09/2025).</t>
  </si>
  <si>
    <t>Wing B, C = All work completed. Part OC Received.
Wing D, E &amp; F = All work completed. OC Received.
Wing G, H &amp; I  = Construction work is in process at the time of visit.
Wing A = Work same as last visit dtd.18/05/2023
Wing J to L =  Work not yet Started..
Wing M to R = Not Yet Launched.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</si>
</sst>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  <font>
      <b/>
      <u/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12" fillId="0" borderId="25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26" xfId="1" applyFont="1" applyBorder="1" applyAlignment="1" applyProtection="1">
      <alignment horizontal="left" vertical="top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4" fontId="8" fillId="0" borderId="8" xfId="1" applyNumberFormat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27" fillId="0" borderId="8" xfId="0" applyNumberFormat="1" applyFont="1" applyBorder="1" applyAlignment="1" applyProtection="1">
      <alignment vertical="top" wrapText="1"/>
      <protection locked="0"/>
    </xf>
    <xf numFmtId="1" fontId="27" fillId="0" borderId="21" xfId="0" applyNumberFormat="1" applyFont="1" applyBorder="1" applyAlignment="1" applyProtection="1">
      <alignment vertical="top" wrapText="1"/>
      <protection locked="0"/>
    </xf>
    <xf numFmtId="1" fontId="27" fillId="0" borderId="9" xfId="0" applyNumberFormat="1" applyFont="1" applyBorder="1" applyAlignment="1" applyProtection="1">
      <alignment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0" fontId="8" fillId="3" borderId="8" xfId="1" applyFont="1" applyFill="1" applyBorder="1" applyAlignment="1" applyProtection="1">
      <alignment horizontal="left" vertical="top" wrapText="1"/>
      <protection locked="0"/>
    </xf>
    <xf numFmtId="0" fontId="8" fillId="3" borderId="9" xfId="1" applyFont="1" applyFill="1" applyBorder="1" applyAlignment="1" applyProtection="1">
      <alignment horizontal="left" vertical="top" wrapText="1"/>
      <protection locked="0"/>
    </xf>
    <xf numFmtId="0" fontId="8" fillId="3" borderId="21" xfId="1" applyFont="1" applyFill="1" applyBorder="1" applyAlignment="1" applyProtection="1">
      <alignment horizontal="left" vertical="top" wrapText="1"/>
      <protection locked="0"/>
    </xf>
    <xf numFmtId="0" fontId="8" fillId="3" borderId="1" xfId="1" applyFont="1" applyFill="1" applyBorder="1" applyAlignment="1" applyProtection="1">
      <alignment vertical="top"/>
      <protection locked="0"/>
    </xf>
    <xf numFmtId="14" fontId="8" fillId="3" borderId="8" xfId="1" applyNumberFormat="1" applyFont="1" applyFill="1" applyBorder="1" applyAlignment="1" applyProtection="1">
      <alignment horizontal="left" vertical="top"/>
      <protection locked="0"/>
    </xf>
    <xf numFmtId="0" fontId="8" fillId="3" borderId="9" xfId="1" applyFont="1" applyFill="1" applyBorder="1" applyAlignment="1" applyProtection="1">
      <alignment horizontal="left" vertical="top"/>
      <protection locked="0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3.png"/><Relationship Id="rId1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188521</xdr:colOff>
      <xdr:row>775</xdr:row>
      <xdr:rowOff>30355</xdr:rowOff>
    </xdr:from>
    <xdr:to>
      <xdr:col>6</xdr:col>
      <xdr:colOff>576816</xdr:colOff>
      <xdr:row>791</xdr:row>
      <xdr:rowOff>83811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0521" y="146230446"/>
          <a:ext cx="4536000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164522</xdr:colOff>
      <xdr:row>758</xdr:row>
      <xdr:rowOff>0</xdr:rowOff>
    </xdr:from>
    <xdr:to>
      <xdr:col>6</xdr:col>
      <xdr:colOff>576816</xdr:colOff>
      <xdr:row>774</xdr:row>
      <xdr:rowOff>53454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6522" y="142814386"/>
          <a:ext cx="4559999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147206</xdr:colOff>
      <xdr:row>780</xdr:row>
      <xdr:rowOff>77932</xdr:rowOff>
    </xdr:from>
    <xdr:to>
      <xdr:col>4</xdr:col>
      <xdr:colOff>164524</xdr:colOff>
      <xdr:row>786</xdr:row>
      <xdr:rowOff>129886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554433" y="147273818"/>
          <a:ext cx="961159" cy="1246909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</xdr:col>
      <xdr:colOff>586439</xdr:colOff>
      <xdr:row>727</xdr:row>
      <xdr:rowOff>86560</xdr:rowOff>
    </xdr:from>
    <xdr:to>
      <xdr:col>6</xdr:col>
      <xdr:colOff>315655</xdr:colOff>
      <xdr:row>738</xdr:row>
      <xdr:rowOff>55809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0800000">
          <a:off x="1348439" y="136934833"/>
          <a:ext cx="3876921" cy="216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108264</xdr:colOff>
      <xdr:row>739</xdr:row>
      <xdr:rowOff>44456</xdr:rowOff>
    </xdr:from>
    <xdr:to>
      <xdr:col>5</xdr:col>
      <xdr:colOff>776514</xdr:colOff>
      <xdr:row>748</xdr:row>
      <xdr:rowOff>107489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2359167" y="138590371"/>
          <a:ext cx="1855465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121227</xdr:colOff>
      <xdr:row>714</xdr:row>
      <xdr:rowOff>190500</xdr:rowOff>
    </xdr:from>
    <xdr:to>
      <xdr:col>7</xdr:col>
      <xdr:colOff>1550</xdr:colOff>
      <xdr:row>726</xdr:row>
      <xdr:rowOff>140590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3227" y="134449705"/>
          <a:ext cx="4807346" cy="23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251114</xdr:colOff>
      <xdr:row>731</xdr:row>
      <xdr:rowOff>112568</xdr:rowOff>
    </xdr:from>
    <xdr:to>
      <xdr:col>3</xdr:col>
      <xdr:colOff>510887</xdr:colOff>
      <xdr:row>732</xdr:row>
      <xdr:rowOff>69273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2658341" y="137757477"/>
          <a:ext cx="259773" cy="155864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753341</xdr:colOff>
      <xdr:row>730</xdr:row>
      <xdr:rowOff>51955</xdr:rowOff>
    </xdr:from>
    <xdr:to>
      <xdr:col>4</xdr:col>
      <xdr:colOff>69273</xdr:colOff>
      <xdr:row>731</xdr:row>
      <xdr:rowOff>95251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311977" y="137497705"/>
          <a:ext cx="1108364" cy="242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Sale Building-S6</a:t>
          </a:r>
        </a:p>
      </xdr:txBody>
    </xdr:sp>
    <xdr:clientData/>
  </xdr:twoCellAnchor>
  <xdr:twoCellAnchor>
    <xdr:from>
      <xdr:col>1</xdr:col>
      <xdr:colOff>180975</xdr:colOff>
      <xdr:row>706</xdr:row>
      <xdr:rowOff>95249</xdr:rowOff>
    </xdr:from>
    <xdr:to>
      <xdr:col>2</xdr:col>
      <xdr:colOff>295275</xdr:colOff>
      <xdr:row>708</xdr:row>
      <xdr:rowOff>28574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42975" y="147847049"/>
          <a:ext cx="9144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>
              <a:solidFill>
                <a:schemeClr val="bg1"/>
              </a:solidFill>
            </a:rPr>
            <a:t>Wing</a:t>
          </a:r>
          <a:r>
            <a:rPr lang="en-IN" sz="1400" baseline="0">
              <a:solidFill>
                <a:schemeClr val="bg1"/>
              </a:solidFill>
            </a:rPr>
            <a:t> A</a:t>
          </a:r>
          <a:endParaRPr lang="en-IN" sz="1400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211456</xdr:colOff>
      <xdr:row>669</xdr:row>
      <xdr:rowOff>116205</xdr:rowOff>
    </xdr:from>
    <xdr:to>
      <xdr:col>18</xdr:col>
      <xdr:colOff>192406</xdr:colOff>
      <xdr:row>707</xdr:row>
      <xdr:rowOff>21429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pSpPr/>
      </xdr:nvGrpSpPr>
      <xdr:grpSpPr>
        <a:xfrm>
          <a:off x="8041006" y="141914880"/>
          <a:ext cx="6438900" cy="7506174"/>
          <a:chOff x="94051" y="451800"/>
          <a:chExt cx="6763949" cy="7494744"/>
        </a:xfrm>
      </xdr:grpSpPr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67150" y="5786544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2926" y="5786544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31374" y="5786544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49262" y="3477670"/>
            <a:ext cx="2880000" cy="216300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2788" y="3477670"/>
            <a:ext cx="2880000" cy="216300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7525" y="451800"/>
            <a:ext cx="215700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4051" y="451800"/>
            <a:ext cx="215700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01000" y="451800"/>
            <a:ext cx="215700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8" name="TextBox 15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 txBox="1"/>
        </xdr:nvSpPr>
        <xdr:spPr>
          <a:xfrm>
            <a:off x="309880" y="1778000"/>
            <a:ext cx="64793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Wing A</a:t>
            </a:r>
            <a:endParaRPr lang="en-IN" sz="1200" b="1"/>
          </a:p>
        </xdr:txBody>
      </xdr:sp>
      <xdr:sp macro="" textlink="">
        <xdr:nvSpPr>
          <xdr:cNvPr id="49" name="TextBox 16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 txBox="1"/>
        </xdr:nvSpPr>
        <xdr:spPr>
          <a:xfrm>
            <a:off x="4149286" y="1306203"/>
            <a:ext cx="271228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B</a:t>
            </a:r>
            <a:endParaRPr lang="en-IN" sz="1200" b="1"/>
          </a:p>
        </xdr:txBody>
      </xdr:sp>
      <xdr:sp macro="" textlink="">
        <xdr:nvSpPr>
          <xdr:cNvPr id="50" name="TextBox 18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 txBox="1"/>
        </xdr:nvSpPr>
        <xdr:spPr>
          <a:xfrm>
            <a:off x="3867197" y="1235668"/>
            <a:ext cx="271228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C</a:t>
            </a:r>
            <a:endParaRPr lang="en-IN" sz="1200" b="1"/>
          </a:p>
        </xdr:txBody>
      </xdr:sp>
      <xdr:sp macro="" textlink="">
        <xdr:nvSpPr>
          <xdr:cNvPr id="51" name="TextBox 19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 txBox="1"/>
        </xdr:nvSpPr>
        <xdr:spPr>
          <a:xfrm>
            <a:off x="3522732" y="1170105"/>
            <a:ext cx="282450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D</a:t>
            </a:r>
            <a:endParaRPr lang="en-IN" sz="1200" b="1"/>
          </a:p>
        </xdr:txBody>
      </xdr:sp>
      <xdr:sp macro="" textlink="">
        <xdr:nvSpPr>
          <xdr:cNvPr id="52" name="TextBox 20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 txBox="1"/>
        </xdr:nvSpPr>
        <xdr:spPr>
          <a:xfrm>
            <a:off x="3178267" y="1094655"/>
            <a:ext cx="260008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E</a:t>
            </a:r>
            <a:endParaRPr lang="en-IN" sz="1200" b="1"/>
          </a:p>
        </xdr:txBody>
      </xdr:sp>
      <xdr:sp macro="" textlink="">
        <xdr:nvSpPr>
          <xdr:cNvPr id="53" name="TextBox 21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 txBox="1"/>
        </xdr:nvSpPr>
        <xdr:spPr>
          <a:xfrm>
            <a:off x="2796374" y="962940"/>
            <a:ext cx="255198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F</a:t>
            </a:r>
            <a:endParaRPr lang="en-IN" sz="1200" b="1"/>
          </a:p>
        </xdr:txBody>
      </xdr:sp>
      <xdr:sp macro="" textlink="">
        <xdr:nvSpPr>
          <xdr:cNvPr id="54" name="TextBox 22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 txBox="1"/>
        </xdr:nvSpPr>
        <xdr:spPr>
          <a:xfrm>
            <a:off x="4853648" y="451800"/>
            <a:ext cx="271228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B</a:t>
            </a:r>
            <a:endParaRPr lang="en-IN" sz="1200" b="1"/>
          </a:p>
        </xdr:txBody>
      </xdr:sp>
      <xdr:sp macro="" textlink="">
        <xdr:nvSpPr>
          <xdr:cNvPr id="55" name="TextBox 23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/>
        </xdr:nvSpPr>
        <xdr:spPr>
          <a:xfrm>
            <a:off x="6417448" y="1614801"/>
            <a:ext cx="255198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F</a:t>
            </a:r>
            <a:endParaRPr lang="en-IN" sz="1200" b="1"/>
          </a:p>
        </xdr:txBody>
      </xdr:sp>
      <xdr:sp macro="" textlink="">
        <xdr:nvSpPr>
          <xdr:cNvPr id="56" name="TextBox 24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 txBox="1"/>
        </xdr:nvSpPr>
        <xdr:spPr>
          <a:xfrm>
            <a:off x="6214207" y="1403367"/>
            <a:ext cx="260008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E</a:t>
            </a:r>
            <a:endParaRPr lang="en-IN" sz="1200" b="1"/>
          </a:p>
        </xdr:txBody>
      </xdr:sp>
      <xdr:sp macro="" textlink="">
        <xdr:nvSpPr>
          <xdr:cNvPr id="57" name="TextBox 25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 txBox="1"/>
        </xdr:nvSpPr>
        <xdr:spPr>
          <a:xfrm>
            <a:off x="6031050" y="1118997"/>
            <a:ext cx="282450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D</a:t>
            </a:r>
            <a:endParaRPr lang="en-IN" sz="1200" b="1"/>
          </a:p>
        </xdr:txBody>
      </xdr:sp>
      <xdr:sp macro="" textlink="">
        <xdr:nvSpPr>
          <xdr:cNvPr id="58" name="TextBox 26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 txBox="1"/>
        </xdr:nvSpPr>
        <xdr:spPr>
          <a:xfrm>
            <a:off x="5720210" y="687813"/>
            <a:ext cx="271228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C</a:t>
            </a:r>
            <a:endParaRPr lang="en-IN" sz="1200" b="1"/>
          </a:p>
        </xdr:txBody>
      </xdr:sp>
      <xdr:sp macro="" textlink="">
        <xdr:nvSpPr>
          <xdr:cNvPr id="59" name="TextBox 27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 txBox="1"/>
        </xdr:nvSpPr>
        <xdr:spPr>
          <a:xfrm>
            <a:off x="822200" y="4120523"/>
            <a:ext cx="282450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G</a:t>
            </a:r>
            <a:endParaRPr lang="en-IN" sz="1200" b="1"/>
          </a:p>
        </xdr:txBody>
      </xdr:sp>
      <xdr:sp macro="" textlink="">
        <xdr:nvSpPr>
          <xdr:cNvPr id="60" name="TextBox 28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/>
        </xdr:nvSpPr>
        <xdr:spPr>
          <a:xfrm>
            <a:off x="2520676" y="3842940"/>
            <a:ext cx="282450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H</a:t>
            </a:r>
            <a:endParaRPr lang="en-IN" sz="1200" b="1"/>
          </a:p>
        </xdr:txBody>
      </xdr:sp>
      <xdr:sp macro="" textlink="">
        <xdr:nvSpPr>
          <xdr:cNvPr id="61" name="TextBox 29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/>
        </xdr:nvSpPr>
        <xdr:spPr>
          <a:xfrm>
            <a:off x="4671222" y="4011222"/>
            <a:ext cx="596638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I Wing</a:t>
            </a:r>
            <a:endParaRPr lang="en-IN" sz="1200" b="1"/>
          </a:p>
        </xdr:txBody>
      </xdr:sp>
      <xdr:sp macro="" textlink="">
        <xdr:nvSpPr>
          <xdr:cNvPr id="62" name="TextBox 30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 txBox="1"/>
        </xdr:nvSpPr>
        <xdr:spPr>
          <a:xfrm>
            <a:off x="1827174" y="6866544"/>
            <a:ext cx="23596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J</a:t>
            </a:r>
            <a:endParaRPr lang="en-IN" sz="1200" b="1"/>
          </a:p>
        </xdr:txBody>
      </xdr:sp>
    </xdr:grpSp>
    <xdr:clientData/>
  </xdr:twoCellAnchor>
  <xdr:twoCellAnchor>
    <xdr:from>
      <xdr:col>8</xdr:col>
      <xdr:colOff>316230</xdr:colOff>
      <xdr:row>669</xdr:row>
      <xdr:rowOff>112395</xdr:rowOff>
    </xdr:from>
    <xdr:to>
      <xdr:col>15</xdr:col>
      <xdr:colOff>576587</xdr:colOff>
      <xdr:row>704</xdr:row>
      <xdr:rowOff>68970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6983730" y="141911070"/>
          <a:ext cx="5880107" cy="6957450"/>
          <a:chOff x="302704" y="251006"/>
          <a:chExt cx="6028697" cy="6890775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2704" y="281507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44026" y="301781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55150" y="301781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99588" y="3000279"/>
            <a:ext cx="2880000" cy="216300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4517" y="3000279"/>
            <a:ext cx="2880000" cy="216300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99588" y="5341781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86392" y="5341781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2" name="TextBox 30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5935836" y="1549399"/>
            <a:ext cx="24558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I</a:t>
            </a:r>
            <a:endParaRPr lang="en-IN" b="1"/>
          </a:p>
        </xdr:txBody>
      </xdr:sp>
      <xdr:sp macro="" textlink="">
        <xdr:nvSpPr>
          <xdr:cNvPr id="13" name="TextBox 33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2726724" y="3020553"/>
            <a:ext cx="332142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G</a:t>
            </a:r>
            <a:endParaRPr lang="en-IN" b="1"/>
          </a:p>
        </xdr:txBody>
      </xdr:sp>
      <xdr:sp macro="" textlink="">
        <xdr:nvSpPr>
          <xdr:cNvPr id="14" name="TextBox 3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3595119" y="251006"/>
            <a:ext cx="33054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H</a:t>
            </a:r>
            <a:endParaRPr lang="en-IN" b="1"/>
          </a:p>
        </xdr:txBody>
      </xdr:sp>
      <xdr:sp macro="" textlink="">
        <xdr:nvSpPr>
          <xdr:cNvPr id="23" name="TextBox 16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>
          <a:xfrm>
            <a:off x="1756088" y="682807"/>
            <a:ext cx="265527" cy="27474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B</a:t>
            </a:r>
            <a:endParaRPr lang="en-IN" sz="1200" b="1"/>
          </a:p>
        </xdr:txBody>
      </xdr:sp>
      <xdr:sp macro="" textlink="">
        <xdr:nvSpPr>
          <xdr:cNvPr id="24" name="TextBox 18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1479929" y="612845"/>
            <a:ext cx="265527" cy="27474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C</a:t>
            </a:r>
            <a:endParaRPr lang="en-IN" sz="1200" b="1"/>
          </a:p>
        </xdr:txBody>
      </xdr:sp>
      <xdr:sp macro="" textlink="">
        <xdr:nvSpPr>
          <xdr:cNvPr id="25" name="TextBox 19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1142704" y="547816"/>
            <a:ext cx="276513" cy="27474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D</a:t>
            </a:r>
            <a:endParaRPr lang="en-IN" sz="1200" b="1"/>
          </a:p>
        </xdr:txBody>
      </xdr:sp>
      <xdr:sp macro="" textlink="">
        <xdr:nvSpPr>
          <xdr:cNvPr id="26" name="TextBox 20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805479" y="472979"/>
            <a:ext cx="254543" cy="27474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E</a:t>
            </a:r>
            <a:endParaRPr lang="en-IN" sz="1200" b="1"/>
          </a:p>
        </xdr:txBody>
      </xdr:sp>
      <xdr:sp macro="" textlink="">
        <xdr:nvSpPr>
          <xdr:cNvPr id="27" name="TextBox 21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431613" y="342336"/>
            <a:ext cx="249834" cy="27474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F</a:t>
            </a:r>
            <a:endParaRPr lang="en-IN" sz="1200" b="1"/>
          </a:p>
        </xdr:txBody>
      </xdr:sp>
    </xdr:grpSp>
    <xdr:clientData/>
  </xdr:twoCellAnchor>
  <xdr:twoCellAnchor editAs="oneCell">
    <xdr:from>
      <xdr:col>8</xdr:col>
      <xdr:colOff>457200</xdr:colOff>
      <xdr:row>56</xdr:row>
      <xdr:rowOff>1228725</xdr:rowOff>
    </xdr:from>
    <xdr:to>
      <xdr:col>12</xdr:col>
      <xdr:colOff>723450</xdr:colOff>
      <xdr:row>57</xdr:row>
      <xdr:rowOff>782439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D25D2E-7C7B-4CE9-B271-059F8515D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24700" y="16135350"/>
          <a:ext cx="3600000" cy="1153914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57</xdr:row>
      <xdr:rowOff>962025</xdr:rowOff>
    </xdr:from>
    <xdr:to>
      <xdr:col>15</xdr:col>
      <xdr:colOff>534200</xdr:colOff>
      <xdr:row>59</xdr:row>
      <xdr:rowOff>9643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6FA50014-D420-43E3-8028-8E71DCCF6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086600" y="17468850"/>
          <a:ext cx="5734850" cy="847843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671</xdr:row>
      <xdr:rowOff>142875</xdr:rowOff>
    </xdr:from>
    <xdr:to>
      <xdr:col>7</xdr:col>
      <xdr:colOff>907251</xdr:colOff>
      <xdr:row>707</xdr:row>
      <xdr:rowOff>140504</xdr:rowOff>
    </xdr:to>
    <xdr:grpSp>
      <xdr:nvGrpSpPr>
        <xdr:cNvPr id="94" name="Group 93">
          <a:extLst>
            <a:ext uri="{FF2B5EF4-FFF2-40B4-BE49-F238E27FC236}">
              <a16:creationId xmlns:a16="http://schemas.microsoft.com/office/drawing/2014/main" id="{51FBD57E-64EA-4189-B9CC-8FEAB3AEF321}"/>
            </a:ext>
          </a:extLst>
        </xdr:cNvPr>
        <xdr:cNvGrpSpPr/>
      </xdr:nvGrpSpPr>
      <xdr:grpSpPr>
        <a:xfrm>
          <a:off x="95250" y="142341600"/>
          <a:ext cx="6507951" cy="7198529"/>
          <a:chOff x="175024" y="1037312"/>
          <a:chExt cx="6507951" cy="7198529"/>
        </a:xfrm>
      </xdr:grpSpPr>
      <xdr:pic>
        <xdr:nvPicPr>
          <xdr:cNvPr id="95" name="Picture 94">
            <a:extLst>
              <a:ext uri="{FF2B5EF4-FFF2-40B4-BE49-F238E27FC236}">
                <a16:creationId xmlns:a16="http://schemas.microsoft.com/office/drawing/2014/main" id="{9D821CBB-23F1-4024-A218-C61B491D77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024" y="1037312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6" name="Picture 95">
            <a:extLst>
              <a:ext uri="{FF2B5EF4-FFF2-40B4-BE49-F238E27FC236}">
                <a16:creationId xmlns:a16="http://schemas.microsoft.com/office/drawing/2014/main" id="{358BAB91-9324-4117-B4E4-C3C60D9DBE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17554" y="1037312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7" name="Picture 96">
            <a:extLst>
              <a:ext uri="{FF2B5EF4-FFF2-40B4-BE49-F238E27FC236}">
                <a16:creationId xmlns:a16="http://schemas.microsoft.com/office/drawing/2014/main" id="{699C6395-F850-4DD6-A883-A33B238A03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32569" y="3890557"/>
            <a:ext cx="1753171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8" name="Picture 97">
            <a:extLst>
              <a:ext uri="{FF2B5EF4-FFF2-40B4-BE49-F238E27FC236}">
                <a16:creationId xmlns:a16="http://schemas.microsoft.com/office/drawing/2014/main" id="{05256F19-6FB8-43DE-BD93-50255A8BC9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60084" y="1037312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9" name="Picture 98">
            <a:extLst>
              <a:ext uri="{FF2B5EF4-FFF2-40B4-BE49-F238E27FC236}">
                <a16:creationId xmlns:a16="http://schemas.microsoft.com/office/drawing/2014/main" id="{64D7290B-124F-4092-ABE7-24F1873472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94945" y="3890557"/>
            <a:ext cx="1753171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0" name="Picture 99">
            <a:extLst>
              <a:ext uri="{FF2B5EF4-FFF2-40B4-BE49-F238E27FC236}">
                <a16:creationId xmlns:a16="http://schemas.microsoft.com/office/drawing/2014/main" id="{05E9A31B-0AAB-488B-8DAE-B500070220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36876" y="6435841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1" name="Picture 100">
            <a:extLst>
              <a:ext uri="{FF2B5EF4-FFF2-40B4-BE49-F238E27FC236}">
                <a16:creationId xmlns:a16="http://schemas.microsoft.com/office/drawing/2014/main" id="{E0BF217B-D6DF-4C73-9665-A40BE0D986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42550" y="6435841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02" name="TextBox 96">
            <a:extLst>
              <a:ext uri="{FF2B5EF4-FFF2-40B4-BE49-F238E27FC236}">
                <a16:creationId xmlns:a16="http://schemas.microsoft.com/office/drawing/2014/main" id="{E657C6FC-72FB-4D58-BB63-6B24DA669F70}"/>
              </a:ext>
            </a:extLst>
          </xdr:cNvPr>
          <xdr:cNvSpPr txBox="1"/>
        </xdr:nvSpPr>
        <xdr:spPr>
          <a:xfrm>
            <a:off x="175024" y="1037312"/>
            <a:ext cx="736099" cy="64633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</a:t>
            </a:r>
          </a:p>
          <a:p>
            <a:r>
              <a:rPr lang="en-US" b="1"/>
              <a:t>B to E</a:t>
            </a:r>
            <a:endParaRPr lang="en-IN" b="1"/>
          </a:p>
        </xdr:txBody>
      </xdr:sp>
      <xdr:sp macro="" textlink="">
        <xdr:nvSpPr>
          <xdr:cNvPr id="103" name="TextBox 97">
            <a:extLst>
              <a:ext uri="{FF2B5EF4-FFF2-40B4-BE49-F238E27FC236}">
                <a16:creationId xmlns:a16="http://schemas.microsoft.com/office/drawing/2014/main" id="{927A2F62-9A32-4042-8323-1A1571192E80}"/>
              </a:ext>
            </a:extLst>
          </xdr:cNvPr>
          <xdr:cNvSpPr txBox="1"/>
        </xdr:nvSpPr>
        <xdr:spPr>
          <a:xfrm>
            <a:off x="3628589" y="1037312"/>
            <a:ext cx="883575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G</a:t>
            </a:r>
            <a:endParaRPr lang="en-IN" b="1"/>
          </a:p>
        </xdr:txBody>
      </xdr:sp>
      <xdr:sp macro="" textlink="">
        <xdr:nvSpPr>
          <xdr:cNvPr id="104" name="TextBox 99">
            <a:extLst>
              <a:ext uri="{FF2B5EF4-FFF2-40B4-BE49-F238E27FC236}">
                <a16:creationId xmlns:a16="http://schemas.microsoft.com/office/drawing/2014/main" id="{45F905A7-F69F-49EA-94BF-7D9BFB8947E5}"/>
              </a:ext>
            </a:extLst>
          </xdr:cNvPr>
          <xdr:cNvSpPr txBox="1"/>
        </xdr:nvSpPr>
        <xdr:spPr>
          <a:xfrm>
            <a:off x="5229741" y="1314311"/>
            <a:ext cx="88197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H</a:t>
            </a:r>
            <a:endParaRPr lang="en-IN" b="1"/>
          </a:p>
        </xdr:txBody>
      </xdr:sp>
      <xdr:sp macro="" textlink="">
        <xdr:nvSpPr>
          <xdr:cNvPr id="105" name="TextBox 100">
            <a:extLst>
              <a:ext uri="{FF2B5EF4-FFF2-40B4-BE49-F238E27FC236}">
                <a16:creationId xmlns:a16="http://schemas.microsoft.com/office/drawing/2014/main" id="{32B4932A-EBE2-4356-9EAF-E7EF5766AA6C}"/>
              </a:ext>
            </a:extLst>
          </xdr:cNvPr>
          <xdr:cNvSpPr txBox="1"/>
        </xdr:nvSpPr>
        <xdr:spPr>
          <a:xfrm>
            <a:off x="1509154" y="4087282"/>
            <a:ext cx="928501" cy="37414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H</a:t>
            </a:r>
            <a:endParaRPr lang="en-IN" b="1"/>
          </a:p>
        </xdr:txBody>
      </xdr:sp>
      <xdr:sp macro="" textlink="">
        <xdr:nvSpPr>
          <xdr:cNvPr id="106" name="TextBox 101">
            <a:extLst>
              <a:ext uri="{FF2B5EF4-FFF2-40B4-BE49-F238E27FC236}">
                <a16:creationId xmlns:a16="http://schemas.microsoft.com/office/drawing/2014/main" id="{96242852-0C9B-4F96-8E00-9618074CE123}"/>
              </a:ext>
            </a:extLst>
          </xdr:cNvPr>
          <xdr:cNvSpPr txBox="1"/>
        </xdr:nvSpPr>
        <xdr:spPr>
          <a:xfrm>
            <a:off x="2747902" y="4031191"/>
            <a:ext cx="1415131" cy="37414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I</a:t>
            </a:r>
            <a:endParaRPr lang="en-IN" b="1"/>
          </a:p>
        </xdr:txBody>
      </xdr:sp>
      <xdr:pic>
        <xdr:nvPicPr>
          <xdr:cNvPr id="107" name="Picture 106">
            <a:extLst>
              <a:ext uri="{FF2B5EF4-FFF2-40B4-BE49-F238E27FC236}">
                <a16:creationId xmlns:a16="http://schemas.microsoft.com/office/drawing/2014/main" id="{7284C9D4-E684-4715-A5E8-04C44D3044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67748" y="3890557"/>
            <a:ext cx="1753171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8" name="Picture 107">
            <a:extLst>
              <a:ext uri="{FF2B5EF4-FFF2-40B4-BE49-F238E27FC236}">
                <a16:creationId xmlns:a16="http://schemas.microsoft.com/office/drawing/2014/main" id="{0C2CBF45-DE60-4841-9047-7830CF1FC4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19945" y="6427282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09" name="TextBox 101">
            <a:extLst>
              <a:ext uri="{FF2B5EF4-FFF2-40B4-BE49-F238E27FC236}">
                <a16:creationId xmlns:a16="http://schemas.microsoft.com/office/drawing/2014/main" id="{9DEEF52B-6909-498B-82C1-8BC745E62907}"/>
              </a:ext>
            </a:extLst>
          </xdr:cNvPr>
          <xdr:cNvSpPr txBox="1"/>
        </xdr:nvSpPr>
        <xdr:spPr>
          <a:xfrm>
            <a:off x="4963161" y="4461423"/>
            <a:ext cx="1415131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J, K &amp; L</a:t>
            </a:r>
            <a:endParaRPr lang="en-IN" b="1"/>
          </a:p>
        </xdr:txBody>
      </xdr:sp>
      <xdr:sp macro="" textlink="">
        <xdr:nvSpPr>
          <xdr:cNvPr id="110" name="TextBox 101">
            <a:extLst>
              <a:ext uri="{FF2B5EF4-FFF2-40B4-BE49-F238E27FC236}">
                <a16:creationId xmlns:a16="http://schemas.microsoft.com/office/drawing/2014/main" id="{3F5C8B55-1B35-4307-8C92-9E11AEC066C2}"/>
              </a:ext>
            </a:extLst>
          </xdr:cNvPr>
          <xdr:cNvSpPr txBox="1"/>
        </xdr:nvSpPr>
        <xdr:spPr>
          <a:xfrm>
            <a:off x="1265838" y="7679753"/>
            <a:ext cx="1415131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J, K &amp; L</a:t>
            </a:r>
            <a:endParaRPr lang="en-IN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6SRXinSB9ZB229KT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757"/>
  <sheetViews>
    <sheetView tabSelected="1" view="pageBreakPreview" topLeftCell="A55" zoomScaleNormal="100" zoomScaleSheetLayoutView="100" workbookViewId="0">
      <selection activeCell="J57" sqref="J57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7" width="11.7109375" style="40" customWidth="1"/>
    <col min="8" max="8" width="14.570312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12" ht="46.5" customHeight="1" x14ac:dyDescent="0.25">
      <c r="A1" s="169" t="s">
        <v>152</v>
      </c>
      <c r="B1" s="169"/>
      <c r="C1" s="169"/>
      <c r="D1" s="169"/>
      <c r="E1" s="169"/>
      <c r="F1" s="169"/>
      <c r="G1" s="169"/>
      <c r="H1" s="169"/>
    </row>
    <row r="2" spans="1:12" ht="16.5" customHeight="1" x14ac:dyDescent="0.25">
      <c r="A2" s="154" t="s">
        <v>0</v>
      </c>
      <c r="B2" s="154"/>
      <c r="C2" s="154"/>
      <c r="D2" s="154"/>
      <c r="E2" s="154"/>
      <c r="F2" s="154"/>
      <c r="G2" s="154"/>
      <c r="H2" s="154"/>
    </row>
    <row r="3" spans="1:12" x14ac:dyDescent="0.25">
      <c r="A3" s="146" t="s">
        <v>1</v>
      </c>
      <c r="B3" s="146"/>
      <c r="C3" s="146"/>
      <c r="D3" s="146"/>
      <c r="E3" s="146" t="str">
        <f ca="1">TEXT(TODAY(),"DD/MM/YYYY")</f>
        <v>19/09/2025</v>
      </c>
      <c r="F3" s="146"/>
      <c r="G3" s="146"/>
      <c r="H3" s="146"/>
    </row>
    <row r="4" spans="1:12" x14ac:dyDescent="0.25">
      <c r="A4" s="146" t="s">
        <v>2</v>
      </c>
      <c r="B4" s="146"/>
      <c r="C4" s="146"/>
      <c r="D4" s="146"/>
      <c r="E4" s="146" t="s">
        <v>156</v>
      </c>
      <c r="F4" s="146"/>
      <c r="G4" s="146"/>
      <c r="H4" s="146"/>
    </row>
    <row r="5" spans="1:12" x14ac:dyDescent="0.25">
      <c r="A5" s="146" t="s">
        <v>3</v>
      </c>
      <c r="B5" s="146"/>
      <c r="C5" s="146"/>
      <c r="D5" s="146"/>
      <c r="E5" s="170">
        <v>45909</v>
      </c>
      <c r="F5" s="146"/>
      <c r="G5" s="146"/>
      <c r="H5" s="146"/>
    </row>
    <row r="6" spans="1:12" ht="16.5" customHeight="1" x14ac:dyDescent="0.25">
      <c r="A6" s="146" t="s">
        <v>4</v>
      </c>
      <c r="B6" s="146"/>
      <c r="C6" s="146"/>
      <c r="D6" s="146"/>
      <c r="E6" s="146" t="s">
        <v>157</v>
      </c>
      <c r="F6" s="146"/>
      <c r="G6" s="146"/>
      <c r="H6" s="146"/>
    </row>
    <row r="7" spans="1:12" x14ac:dyDescent="0.25">
      <c r="A7" s="146" t="s">
        <v>5</v>
      </c>
      <c r="B7" s="146"/>
      <c r="C7" s="146"/>
      <c r="D7" s="146"/>
      <c r="E7" s="146" t="str">
        <f>E6</f>
        <v>Shivalik Ventures Pvt.Ltd.</v>
      </c>
      <c r="F7" s="146"/>
      <c r="G7" s="146"/>
      <c r="H7" s="146"/>
    </row>
    <row r="8" spans="1:12" x14ac:dyDescent="0.25">
      <c r="A8" s="146" t="s">
        <v>253</v>
      </c>
      <c r="B8" s="146"/>
      <c r="C8" s="146"/>
      <c r="D8" s="146"/>
      <c r="E8" s="161" t="s">
        <v>252</v>
      </c>
      <c r="F8" s="162"/>
      <c r="G8" s="162"/>
      <c r="H8" s="163"/>
    </row>
    <row r="9" spans="1:12" x14ac:dyDescent="0.25">
      <c r="A9" s="146" t="s">
        <v>254</v>
      </c>
      <c r="B9" s="146"/>
      <c r="C9" s="146"/>
      <c r="D9" s="146"/>
      <c r="E9" s="161" t="s">
        <v>230</v>
      </c>
      <c r="F9" s="162"/>
      <c r="G9" s="162"/>
      <c r="H9" s="163"/>
    </row>
    <row r="10" spans="1:12" x14ac:dyDescent="0.25">
      <c r="A10" s="146" t="s">
        <v>154</v>
      </c>
      <c r="B10" s="146"/>
      <c r="C10" s="146"/>
      <c r="D10" s="146"/>
      <c r="E10" s="146" t="s">
        <v>243</v>
      </c>
      <c r="F10" s="146"/>
      <c r="G10" s="146"/>
      <c r="H10" s="146"/>
    </row>
    <row r="11" spans="1:12" x14ac:dyDescent="0.25">
      <c r="A11" s="146" t="s">
        <v>155</v>
      </c>
      <c r="B11" s="146"/>
      <c r="C11" s="146"/>
      <c r="D11" s="146"/>
      <c r="E11" s="146" t="s">
        <v>258</v>
      </c>
      <c r="F11" s="146"/>
      <c r="G11" s="146"/>
      <c r="H11" s="146"/>
      <c r="I11" s="146" t="s">
        <v>243</v>
      </c>
      <c r="J11" s="146"/>
      <c r="K11" s="146"/>
      <c r="L11" s="146"/>
    </row>
    <row r="12" spans="1:12" x14ac:dyDescent="0.25">
      <c r="A12" s="146" t="s">
        <v>6</v>
      </c>
      <c r="B12" s="146"/>
      <c r="C12" s="146"/>
      <c r="D12" s="146"/>
      <c r="E12" s="146" t="s">
        <v>214</v>
      </c>
      <c r="F12" s="146"/>
      <c r="G12" s="146"/>
      <c r="H12" s="146"/>
      <c r="I12" s="146" t="s">
        <v>247</v>
      </c>
      <c r="J12" s="146"/>
      <c r="K12" s="146"/>
      <c r="L12" s="146"/>
    </row>
    <row r="13" spans="1:12" x14ac:dyDescent="0.25">
      <c r="A13" s="126" t="s">
        <v>7</v>
      </c>
      <c r="B13" s="126"/>
      <c r="C13" s="126"/>
      <c r="D13" s="126"/>
      <c r="E13" s="145" t="s">
        <v>222</v>
      </c>
      <c r="F13" s="145"/>
      <c r="G13" s="145"/>
      <c r="H13" s="145"/>
    </row>
    <row r="14" spans="1:12" x14ac:dyDescent="0.25">
      <c r="A14" s="126" t="s">
        <v>8</v>
      </c>
      <c r="B14" s="126"/>
      <c r="C14" s="126"/>
      <c r="D14" s="126"/>
      <c r="E14" s="145" t="s">
        <v>158</v>
      </c>
      <c r="F14" s="146"/>
      <c r="G14" s="146"/>
      <c r="H14" s="146"/>
    </row>
    <row r="15" spans="1:12" ht="48.75" customHeight="1" x14ac:dyDescent="0.25">
      <c r="A15" s="144" t="s">
        <v>9</v>
      </c>
      <c r="B15" s="144"/>
      <c r="C15" s="144" t="str">
        <f>CONCATENATE((IF(OR(E9="",E9="NA"),"",E9)),",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Gulmohar Avenue (Sale Building-S6 Bandra North), CTS No.30(pt), near Vishwashanti Buddha Vihar Hindu temple, Golibar Road, Bandra, Bandra, Bandra(East), Andheri, Mumbai - 400055.</v>
      </c>
      <c r="D15" s="144"/>
      <c r="E15" s="144"/>
      <c r="F15" s="144"/>
      <c r="G15" s="144"/>
      <c r="H15" s="144"/>
    </row>
    <row r="16" spans="1:12" x14ac:dyDescent="0.25">
      <c r="A16" s="145" t="s">
        <v>160</v>
      </c>
      <c r="B16" s="145"/>
      <c r="C16" s="145" t="s">
        <v>210</v>
      </c>
      <c r="D16" s="145"/>
      <c r="E16" s="145"/>
      <c r="F16" s="145"/>
      <c r="G16" s="145"/>
      <c r="H16" s="145"/>
    </row>
    <row r="17" spans="1:8" ht="15.75" customHeight="1" x14ac:dyDescent="0.25">
      <c r="A17" s="145" t="s">
        <v>150</v>
      </c>
      <c r="B17" s="145"/>
      <c r="C17" s="145" t="s">
        <v>209</v>
      </c>
      <c r="D17" s="145"/>
      <c r="E17" s="145"/>
      <c r="F17" s="145"/>
      <c r="G17" s="145"/>
      <c r="H17" s="145"/>
    </row>
    <row r="18" spans="1:8" ht="15.75" customHeight="1" x14ac:dyDescent="0.25">
      <c r="A18" s="144" t="s">
        <v>10</v>
      </c>
      <c r="B18" s="144"/>
      <c r="C18" s="146" t="s">
        <v>231</v>
      </c>
      <c r="D18" s="146"/>
      <c r="E18" s="144" t="s">
        <v>71</v>
      </c>
      <c r="F18" s="144"/>
      <c r="G18" s="145" t="s">
        <v>209</v>
      </c>
      <c r="H18" s="145"/>
    </row>
    <row r="19" spans="1:8" x14ac:dyDescent="0.25">
      <c r="A19" s="126" t="s">
        <v>12</v>
      </c>
      <c r="B19" s="126"/>
      <c r="C19" s="145" t="s">
        <v>161</v>
      </c>
      <c r="D19" s="145"/>
      <c r="E19" s="144" t="s">
        <v>11</v>
      </c>
      <c r="F19" s="144"/>
      <c r="G19" s="174" t="s">
        <v>159</v>
      </c>
      <c r="H19" s="174"/>
    </row>
    <row r="20" spans="1:8" x14ac:dyDescent="0.25">
      <c r="A20" s="126" t="s">
        <v>72</v>
      </c>
      <c r="B20" s="126"/>
      <c r="C20" s="145" t="s">
        <v>208</v>
      </c>
      <c r="D20" s="145"/>
      <c r="E20" s="144" t="s">
        <v>13</v>
      </c>
      <c r="F20" s="144"/>
      <c r="G20" s="145">
        <v>400055</v>
      </c>
      <c r="H20" s="145"/>
    </row>
    <row r="21" spans="1:8" ht="32.25" customHeight="1" x14ac:dyDescent="0.25">
      <c r="A21" s="126" t="s">
        <v>114</v>
      </c>
      <c r="B21" s="126"/>
      <c r="C21" s="145" t="s">
        <v>226</v>
      </c>
      <c r="D21" s="145"/>
      <c r="E21" s="144" t="s">
        <v>14</v>
      </c>
      <c r="F21" s="144"/>
      <c r="G21" s="145" t="s">
        <v>227</v>
      </c>
      <c r="H21" s="145"/>
    </row>
    <row r="22" spans="1:8" ht="15" customHeight="1" x14ac:dyDescent="0.25">
      <c r="A22" s="144" t="s">
        <v>74</v>
      </c>
      <c r="B22" s="144"/>
      <c r="C22" s="144"/>
      <c r="D22" s="144"/>
      <c r="E22" s="146" t="s">
        <v>15</v>
      </c>
      <c r="F22" s="146"/>
      <c r="G22" s="146"/>
      <c r="H22" s="146"/>
    </row>
    <row r="23" spans="1:8" ht="18.75" customHeight="1" x14ac:dyDescent="0.25">
      <c r="A23" s="144"/>
      <c r="B23" s="144"/>
      <c r="C23" s="144"/>
      <c r="D23" s="144"/>
      <c r="E23" s="146"/>
      <c r="F23" s="146"/>
      <c r="G23" s="146"/>
      <c r="H23" s="146"/>
    </row>
    <row r="24" spans="1:8" ht="15" customHeight="1" x14ac:dyDescent="0.25">
      <c r="A24" s="144" t="s">
        <v>16</v>
      </c>
      <c r="B24" s="144"/>
      <c r="C24" s="144"/>
      <c r="D24" s="144"/>
      <c r="E24" s="145" t="s">
        <v>17</v>
      </c>
      <c r="F24" s="145"/>
      <c r="G24" s="145"/>
      <c r="H24" s="145"/>
    </row>
    <row r="25" spans="1:8" ht="15" customHeight="1" x14ac:dyDescent="0.25">
      <c r="A25" s="126" t="s">
        <v>18</v>
      </c>
      <c r="B25" s="126"/>
      <c r="C25" s="126"/>
      <c r="D25" s="126"/>
      <c r="E25" s="145" t="str">
        <f>IF(AND(G19="Mumbai"),"Upper Class","Middle Class")</f>
        <v>Upper Class</v>
      </c>
      <c r="F25" s="145"/>
      <c r="G25" s="145"/>
      <c r="H25" s="145"/>
    </row>
    <row r="26" spans="1:8" x14ac:dyDescent="0.25">
      <c r="A26" s="126" t="s">
        <v>19</v>
      </c>
      <c r="B26" s="126"/>
      <c r="C26" s="126"/>
      <c r="D26" s="126"/>
      <c r="E26" s="145" t="s">
        <v>20</v>
      </c>
      <c r="F26" s="145"/>
      <c r="G26" s="145"/>
      <c r="H26" s="145"/>
    </row>
    <row r="27" spans="1:8" ht="15.75" customHeight="1" x14ac:dyDescent="0.25">
      <c r="A27" s="126" t="s">
        <v>21</v>
      </c>
      <c r="B27" s="126"/>
      <c r="C27" s="126"/>
      <c r="D27" s="126"/>
      <c r="E27" s="145" t="str">
        <f>IF(AND(G19="Mumbai"),"Developed","Developing")</f>
        <v>Developed</v>
      </c>
      <c r="F27" s="145"/>
      <c r="G27" s="145"/>
      <c r="H27" s="145"/>
    </row>
    <row r="28" spans="1:8" x14ac:dyDescent="0.25">
      <c r="A28" s="126" t="s">
        <v>22</v>
      </c>
      <c r="B28" s="126"/>
      <c r="C28" s="126"/>
      <c r="D28" s="126"/>
      <c r="E28" s="145" t="s">
        <v>23</v>
      </c>
      <c r="F28" s="145"/>
      <c r="G28" s="145"/>
      <c r="H28" s="145"/>
    </row>
    <row r="29" spans="1:8" ht="15.75" customHeight="1" x14ac:dyDescent="0.25">
      <c r="A29" s="126" t="s">
        <v>79</v>
      </c>
      <c r="B29" s="126"/>
      <c r="C29" s="126"/>
      <c r="D29" s="126"/>
      <c r="E29" s="145" t="s">
        <v>80</v>
      </c>
      <c r="F29" s="145"/>
      <c r="G29" s="145"/>
      <c r="H29" s="145"/>
    </row>
    <row r="30" spans="1:8" ht="15" customHeight="1" x14ac:dyDescent="0.25">
      <c r="A30" s="126" t="s">
        <v>32</v>
      </c>
      <c r="B30" s="126"/>
      <c r="C30" s="126"/>
      <c r="D30" s="126"/>
      <c r="E30" s="145" t="str">
        <f>IF(AND(ISNUMBER(SEARCH("Flat",D61)),ISNUMBER(SEARCH("Shop",D61)),ISNUMBER(SEARCH("Office",D61))),"Residential + Commercial",IF(AND(ISNUMBER(SEARCH("Flat",D61)),ISNUMBER(SEARCH("Shop",D61))),"Residential + Commercial",IF(AND(ISNUMBER(SEARCH("Flat",D61)),ISNUMBER(SEARCH("Office",D61))),"Residential + Commercial",IF(AND(ISNUMBER(SEARCH("Shop",D61)),ISNUMBER(SEARCH("Office",D61))),"Commercial",IF(ISNUMBER(SEARCH("Shop",D61)),"Commercial",IF(ISNUMBER(SEARCH("Office",D61)),"Commercial",IF(ISNUMBER(SEARCH("Flat",D61)),"Residential")))))))</f>
        <v>Residential</v>
      </c>
      <c r="F30" s="145"/>
      <c r="G30" s="145"/>
      <c r="H30" s="145"/>
    </row>
    <row r="31" spans="1:8" ht="15.75" customHeight="1" x14ac:dyDescent="0.25">
      <c r="A31" s="126" t="s">
        <v>91</v>
      </c>
      <c r="B31" s="126"/>
      <c r="C31" s="126"/>
      <c r="D31" s="126"/>
      <c r="E31" s="145" t="s">
        <v>33</v>
      </c>
      <c r="F31" s="145"/>
      <c r="G31" s="145"/>
      <c r="H31" s="145"/>
    </row>
    <row r="32" spans="1:8" s="22" customFormat="1" x14ac:dyDescent="0.25">
      <c r="A32" s="178" t="s">
        <v>92</v>
      </c>
      <c r="B32" s="178"/>
      <c r="C32" s="177" t="s">
        <v>28</v>
      </c>
      <c r="D32" s="177"/>
      <c r="E32" s="177"/>
      <c r="F32" s="177" t="s">
        <v>30</v>
      </c>
      <c r="G32" s="177"/>
      <c r="H32" s="177"/>
    </row>
    <row r="33" spans="1:8" s="22" customFormat="1" x14ac:dyDescent="0.25">
      <c r="A33" s="175" t="s">
        <v>24</v>
      </c>
      <c r="B33" s="175" t="s">
        <v>29</v>
      </c>
      <c r="C33" s="176" t="s">
        <v>29</v>
      </c>
      <c r="D33" s="176"/>
      <c r="E33" s="176"/>
      <c r="F33" s="176" t="s">
        <v>223</v>
      </c>
      <c r="G33" s="176"/>
      <c r="H33" s="176"/>
    </row>
    <row r="34" spans="1:8" x14ac:dyDescent="0.25">
      <c r="A34" s="175" t="s">
        <v>25</v>
      </c>
      <c r="B34" s="175" t="s">
        <v>29</v>
      </c>
      <c r="C34" s="176" t="s">
        <v>29</v>
      </c>
      <c r="D34" s="176"/>
      <c r="E34" s="176"/>
      <c r="F34" s="176" t="s">
        <v>224</v>
      </c>
      <c r="G34" s="176"/>
      <c r="H34" s="176"/>
    </row>
    <row r="35" spans="1:8" s="22" customFormat="1" x14ac:dyDescent="0.25">
      <c r="A35" s="175" t="s">
        <v>27</v>
      </c>
      <c r="B35" s="175" t="s">
        <v>29</v>
      </c>
      <c r="C35" s="176" t="s">
        <v>29</v>
      </c>
      <c r="D35" s="176"/>
      <c r="E35" s="176"/>
      <c r="F35" s="176" t="s">
        <v>225</v>
      </c>
      <c r="G35" s="176"/>
      <c r="H35" s="176"/>
    </row>
    <row r="36" spans="1:8" ht="32.25" customHeight="1" x14ac:dyDescent="0.25">
      <c r="A36" s="179" t="s">
        <v>26</v>
      </c>
      <c r="B36" s="179" t="s">
        <v>29</v>
      </c>
      <c r="C36" s="179" t="s">
        <v>29</v>
      </c>
      <c r="D36" s="179"/>
      <c r="E36" s="179"/>
      <c r="F36" s="180" t="s">
        <v>226</v>
      </c>
      <c r="G36" s="180"/>
      <c r="H36" s="180"/>
    </row>
    <row r="37" spans="1:8" x14ac:dyDescent="0.25">
      <c r="A37" s="126" t="s">
        <v>31</v>
      </c>
      <c r="B37" s="126"/>
      <c r="C37" s="126"/>
      <c r="D37" s="126"/>
      <c r="E37" s="126"/>
      <c r="F37" s="126"/>
      <c r="G37" s="126"/>
      <c r="H37" s="126"/>
    </row>
    <row r="38" spans="1:8" ht="15.75" customHeight="1" x14ac:dyDescent="0.25">
      <c r="A38" s="126" t="s">
        <v>153</v>
      </c>
      <c r="B38" s="126"/>
      <c r="C38" s="159" t="s">
        <v>211</v>
      </c>
      <c r="D38" s="159"/>
      <c r="E38" s="159"/>
      <c r="F38" s="159"/>
      <c r="G38" s="159"/>
      <c r="H38" s="159"/>
    </row>
    <row r="39" spans="1:8" x14ac:dyDescent="0.25">
      <c r="A39" s="126" t="s">
        <v>149</v>
      </c>
      <c r="B39" s="126"/>
      <c r="C39" s="182" t="s">
        <v>212</v>
      </c>
      <c r="D39" s="145"/>
      <c r="E39" s="145"/>
      <c r="F39" s="145"/>
      <c r="G39" s="145"/>
      <c r="H39" s="145"/>
    </row>
    <row r="40" spans="1:8" x14ac:dyDescent="0.25">
      <c r="A40" s="159" t="s">
        <v>34</v>
      </c>
      <c r="B40" s="159"/>
      <c r="C40" s="159"/>
      <c r="D40" s="159"/>
      <c r="E40" s="159"/>
      <c r="F40" s="159"/>
      <c r="G40" s="159"/>
      <c r="H40" s="159"/>
    </row>
    <row r="41" spans="1:8" x14ac:dyDescent="0.25">
      <c r="A41" s="126" t="s">
        <v>35</v>
      </c>
      <c r="B41" s="126"/>
      <c r="C41" s="126"/>
      <c r="D41" s="126"/>
      <c r="E41" s="181">
        <v>118840.51</v>
      </c>
      <c r="F41" s="181"/>
      <c r="G41" s="181"/>
      <c r="H41" s="181"/>
    </row>
    <row r="42" spans="1:8" x14ac:dyDescent="0.25">
      <c r="A42" s="126" t="s">
        <v>36</v>
      </c>
      <c r="B42" s="126"/>
      <c r="C42" s="126"/>
      <c r="D42" s="126"/>
      <c r="E42" s="125">
        <v>3</v>
      </c>
      <c r="F42" s="125"/>
      <c r="G42" s="125"/>
      <c r="H42" s="125"/>
    </row>
    <row r="43" spans="1:8" x14ac:dyDescent="0.25">
      <c r="A43" s="126" t="s">
        <v>37</v>
      </c>
      <c r="B43" s="126"/>
      <c r="C43" s="126"/>
      <c r="D43" s="126"/>
      <c r="E43" s="125">
        <f>E45/E41-E42</f>
        <v>9.5034176477364785E-2</v>
      </c>
      <c r="F43" s="125"/>
      <c r="G43" s="125"/>
      <c r="H43" s="125"/>
    </row>
    <row r="44" spans="1:8" x14ac:dyDescent="0.25">
      <c r="A44" s="126" t="s">
        <v>38</v>
      </c>
      <c r="B44" s="126"/>
      <c r="C44" s="126"/>
      <c r="D44" s="126"/>
      <c r="E44" s="125">
        <f>E42+E43</f>
        <v>3.0950341764773648</v>
      </c>
      <c r="F44" s="125"/>
      <c r="G44" s="125"/>
      <c r="H44" s="125"/>
    </row>
    <row r="45" spans="1:8" x14ac:dyDescent="0.25">
      <c r="A45" s="126" t="s">
        <v>90</v>
      </c>
      <c r="B45" s="126"/>
      <c r="C45" s="126"/>
      <c r="D45" s="126"/>
      <c r="E45" s="184">
        <v>367815.44</v>
      </c>
      <c r="F45" s="184"/>
      <c r="G45" s="184"/>
      <c r="H45" s="184"/>
    </row>
    <row r="46" spans="1:8" x14ac:dyDescent="0.25">
      <c r="A46" s="146" t="s">
        <v>39</v>
      </c>
      <c r="B46" s="146"/>
      <c r="C46" s="146"/>
      <c r="D46" s="146"/>
      <c r="E46" s="146" t="s">
        <v>162</v>
      </c>
      <c r="F46" s="146"/>
      <c r="G46" s="146"/>
      <c r="H46" s="146"/>
    </row>
    <row r="47" spans="1:8" x14ac:dyDescent="0.25">
      <c r="A47" s="159" t="s">
        <v>40</v>
      </c>
      <c r="B47" s="159"/>
      <c r="C47" s="159"/>
      <c r="D47" s="159"/>
      <c r="E47" s="159"/>
      <c r="F47" s="159"/>
      <c r="G47" s="159"/>
      <c r="H47" s="159"/>
    </row>
    <row r="48" spans="1:8" ht="33.75" customHeight="1" x14ac:dyDescent="0.25">
      <c r="A48" s="136" t="s">
        <v>143</v>
      </c>
      <c r="B48" s="137"/>
      <c r="C48" s="183" t="s">
        <v>163</v>
      </c>
      <c r="D48" s="162"/>
      <c r="E48" s="162"/>
      <c r="F48" s="162"/>
      <c r="G48" s="162"/>
      <c r="H48" s="163"/>
    </row>
    <row r="49" spans="1:9" ht="31.5" customHeight="1" x14ac:dyDescent="0.25">
      <c r="A49" s="136" t="s">
        <v>165</v>
      </c>
      <c r="B49" s="137"/>
      <c r="C49" s="136" t="s">
        <v>164</v>
      </c>
      <c r="D49" s="138"/>
      <c r="E49" s="137"/>
      <c r="F49" s="18" t="s">
        <v>41</v>
      </c>
      <c r="G49" s="139">
        <v>44714</v>
      </c>
      <c r="H49" s="137"/>
    </row>
    <row r="50" spans="1:9" ht="48" customHeight="1" x14ac:dyDescent="0.25">
      <c r="A50" s="136" t="s">
        <v>166</v>
      </c>
      <c r="B50" s="137"/>
      <c r="C50" s="136" t="str">
        <f>C49</f>
        <v>HE/MHADA/0028/2006082/AP/S6</v>
      </c>
      <c r="D50" s="138"/>
      <c r="E50" s="137"/>
      <c r="F50" s="18" t="s">
        <v>41</v>
      </c>
      <c r="G50" s="139">
        <v>44714</v>
      </c>
      <c r="H50" s="137"/>
    </row>
    <row r="51" spans="1:9" ht="31.5" customHeight="1" x14ac:dyDescent="0.25">
      <c r="A51" s="136" t="s">
        <v>167</v>
      </c>
      <c r="B51" s="137"/>
      <c r="C51" s="136" t="s">
        <v>169</v>
      </c>
      <c r="D51" s="138"/>
      <c r="E51" s="137"/>
      <c r="F51" s="18" t="s">
        <v>41</v>
      </c>
      <c r="G51" s="139">
        <v>43007</v>
      </c>
      <c r="H51" s="137"/>
    </row>
    <row r="52" spans="1:9" ht="48" customHeight="1" x14ac:dyDescent="0.25">
      <c r="A52" s="136" t="s">
        <v>168</v>
      </c>
      <c r="B52" s="137"/>
      <c r="C52" s="136" t="str">
        <f>C51</f>
        <v>HE/MHADA/0028/20060821/AP/S6</v>
      </c>
      <c r="D52" s="138"/>
      <c r="E52" s="137"/>
      <c r="F52" s="18" t="s">
        <v>41</v>
      </c>
      <c r="G52" s="139">
        <v>43007</v>
      </c>
      <c r="H52" s="137"/>
    </row>
    <row r="53" spans="1:9" s="23" customFormat="1" ht="30" customHeight="1" x14ac:dyDescent="0.25">
      <c r="A53" s="149" t="s">
        <v>170</v>
      </c>
      <c r="B53" s="150"/>
      <c r="C53" s="136" t="s">
        <v>169</v>
      </c>
      <c r="D53" s="138"/>
      <c r="E53" s="137"/>
      <c r="F53" s="18" t="s">
        <v>41</v>
      </c>
      <c r="G53" s="139" t="s">
        <v>172</v>
      </c>
      <c r="H53" s="137"/>
    </row>
    <row r="54" spans="1:9" s="23" customFormat="1" ht="33.75" customHeight="1" x14ac:dyDescent="0.25">
      <c r="A54" s="151"/>
      <c r="B54" s="152"/>
      <c r="C54" s="136" t="s">
        <v>173</v>
      </c>
      <c r="D54" s="138"/>
      <c r="E54" s="138"/>
      <c r="F54" s="138"/>
      <c r="G54" s="138"/>
      <c r="H54" s="137"/>
    </row>
    <row r="55" spans="1:9" s="23" customFormat="1" ht="30" customHeight="1" x14ac:dyDescent="0.25">
      <c r="A55" s="149" t="s">
        <v>171</v>
      </c>
      <c r="B55" s="150"/>
      <c r="C55" s="136" t="s">
        <v>164</v>
      </c>
      <c r="D55" s="138"/>
      <c r="E55" s="137"/>
      <c r="F55" s="18" t="s">
        <v>41</v>
      </c>
      <c r="G55" s="139">
        <v>44714</v>
      </c>
      <c r="H55" s="137"/>
    </row>
    <row r="56" spans="1:9" s="23" customFormat="1" ht="48.75" customHeight="1" x14ac:dyDescent="0.25">
      <c r="A56" s="151"/>
      <c r="B56" s="152"/>
      <c r="C56" s="136" t="s">
        <v>174</v>
      </c>
      <c r="D56" s="138"/>
      <c r="E56" s="138"/>
      <c r="F56" s="138"/>
      <c r="G56" s="138"/>
      <c r="H56" s="137"/>
    </row>
    <row r="57" spans="1:9" ht="126.6" customHeight="1" x14ac:dyDescent="0.25">
      <c r="A57" s="140" t="s">
        <v>249</v>
      </c>
      <c r="B57" s="141"/>
      <c r="C57" s="140" t="s">
        <v>251</v>
      </c>
      <c r="D57" s="142"/>
      <c r="E57" s="141"/>
      <c r="F57" s="46" t="s">
        <v>41</v>
      </c>
      <c r="G57" s="147">
        <v>45562</v>
      </c>
      <c r="H57" s="148"/>
    </row>
    <row r="58" spans="1:9" ht="126.6" customHeight="1" x14ac:dyDescent="0.25">
      <c r="A58" s="191" t="s">
        <v>249</v>
      </c>
      <c r="B58" s="192"/>
      <c r="C58" s="191" t="s">
        <v>262</v>
      </c>
      <c r="D58" s="193"/>
      <c r="E58" s="192"/>
      <c r="F58" s="194" t="s">
        <v>41</v>
      </c>
      <c r="G58" s="195">
        <v>45792</v>
      </c>
      <c r="H58" s="196"/>
    </row>
    <row r="59" spans="1:9" x14ac:dyDescent="0.25">
      <c r="A59" s="143" t="s">
        <v>43</v>
      </c>
      <c r="B59" s="143"/>
      <c r="C59" s="143"/>
      <c r="D59" s="143"/>
      <c r="E59" s="143"/>
      <c r="F59" s="143"/>
      <c r="G59" s="143"/>
      <c r="H59" s="143"/>
    </row>
    <row r="60" spans="1:9" x14ac:dyDescent="0.25">
      <c r="A60" s="144" t="s">
        <v>89</v>
      </c>
      <c r="B60" s="144"/>
      <c r="C60" s="144"/>
      <c r="D60" s="126">
        <f>E45</f>
        <v>367815.44</v>
      </c>
      <c r="E60" s="126"/>
      <c r="F60" s="126"/>
      <c r="G60" s="126"/>
      <c r="H60" s="126"/>
    </row>
    <row r="61" spans="1:9" x14ac:dyDescent="0.25">
      <c r="A61" s="145" t="s">
        <v>44</v>
      </c>
      <c r="B61" s="146"/>
      <c r="C61" s="146"/>
      <c r="D61" s="146" t="s">
        <v>207</v>
      </c>
      <c r="E61" s="146"/>
      <c r="F61" s="146"/>
      <c r="G61" s="146"/>
      <c r="H61" s="146"/>
      <c r="I61" s="24"/>
    </row>
    <row r="62" spans="1:9" x14ac:dyDescent="0.25">
      <c r="A62" s="107" t="s">
        <v>45</v>
      </c>
      <c r="B62" s="108"/>
      <c r="C62" s="109"/>
      <c r="D62" s="165" t="s">
        <v>213</v>
      </c>
      <c r="E62" s="189"/>
      <c r="F62" s="189"/>
      <c r="G62" s="189"/>
      <c r="H62" s="189"/>
    </row>
    <row r="63" spans="1:9" ht="15.75" customHeight="1" x14ac:dyDescent="0.25">
      <c r="A63" s="107" t="s">
        <v>87</v>
      </c>
      <c r="B63" s="108"/>
      <c r="C63" s="109"/>
      <c r="D63" s="171" t="s">
        <v>221</v>
      </c>
      <c r="E63" s="172"/>
      <c r="F63" s="172"/>
      <c r="G63" s="172"/>
      <c r="H63" s="173"/>
    </row>
    <row r="64" spans="1:9" ht="15.75" customHeight="1" x14ac:dyDescent="0.25">
      <c r="A64" s="110"/>
      <c r="B64" s="111"/>
      <c r="C64" s="112"/>
      <c r="D64" s="96" t="s">
        <v>215</v>
      </c>
      <c r="E64" s="97"/>
      <c r="F64" s="97"/>
      <c r="G64" s="97"/>
      <c r="H64" s="98"/>
    </row>
    <row r="65" spans="1:14" ht="15.75" customHeight="1" x14ac:dyDescent="0.25">
      <c r="A65" s="110"/>
      <c r="B65" s="111"/>
      <c r="C65" s="111"/>
      <c r="D65" s="96" t="s">
        <v>216</v>
      </c>
      <c r="E65" s="97"/>
      <c r="F65" s="97"/>
      <c r="G65" s="97"/>
      <c r="H65" s="98"/>
    </row>
    <row r="66" spans="1:14" ht="15.75" customHeight="1" x14ac:dyDescent="0.25">
      <c r="A66" s="110"/>
      <c r="B66" s="111"/>
      <c r="C66" s="111"/>
      <c r="D66" s="96" t="s">
        <v>217</v>
      </c>
      <c r="E66" s="97"/>
      <c r="F66" s="97"/>
      <c r="G66" s="97"/>
      <c r="H66" s="98"/>
    </row>
    <row r="67" spans="1:14" ht="15.75" customHeight="1" x14ac:dyDescent="0.25">
      <c r="A67" s="110"/>
      <c r="B67" s="111"/>
      <c r="C67" s="111"/>
      <c r="D67" s="96" t="s">
        <v>218</v>
      </c>
      <c r="E67" s="97"/>
      <c r="F67" s="97"/>
      <c r="G67" s="97"/>
      <c r="H67" s="98"/>
    </row>
    <row r="68" spans="1:14" ht="15.75" customHeight="1" x14ac:dyDescent="0.25">
      <c r="A68" s="113"/>
      <c r="B68" s="114"/>
      <c r="C68" s="114"/>
      <c r="D68" s="104" t="s">
        <v>219</v>
      </c>
      <c r="E68" s="105"/>
      <c r="F68" s="105"/>
      <c r="G68" s="105"/>
      <c r="H68" s="106"/>
    </row>
    <row r="69" spans="1:14" ht="15.75" customHeight="1" x14ac:dyDescent="0.25">
      <c r="A69" s="126" t="s">
        <v>42</v>
      </c>
      <c r="B69" s="126"/>
      <c r="C69" s="126"/>
      <c r="D69" s="166" t="s">
        <v>255</v>
      </c>
      <c r="E69" s="166"/>
      <c r="F69" s="166"/>
      <c r="G69" s="166"/>
      <c r="H69" s="166"/>
      <c r="J69" s="25"/>
      <c r="K69" s="24"/>
      <c r="N69" s="24"/>
    </row>
    <row r="70" spans="1:14" ht="15.75" customHeight="1" x14ac:dyDescent="0.25">
      <c r="A70" s="126" t="s">
        <v>85</v>
      </c>
      <c r="B70" s="126"/>
      <c r="C70" s="126"/>
      <c r="D70" s="167" t="s">
        <v>256</v>
      </c>
      <c r="E70" s="167"/>
      <c r="F70" s="167"/>
      <c r="G70" s="167"/>
      <c r="H70" s="167"/>
      <c r="I70" s="167" t="str">
        <f>(IF(L57="NA","60 Years After Completion",IF(L57&lt;&gt;"NA",""&amp;60-ROUNDDOWN((J3-L57)/360,0)&amp;" Years"," ")))</f>
        <v>60 Years</v>
      </c>
      <c r="J70" s="167"/>
      <c r="K70" s="167"/>
      <c r="L70" s="167"/>
      <c r="M70" s="167"/>
      <c r="N70" s="24"/>
    </row>
    <row r="71" spans="1:14" ht="15.75" customHeight="1" x14ac:dyDescent="0.25">
      <c r="A71" s="126" t="s">
        <v>86</v>
      </c>
      <c r="B71" s="126"/>
      <c r="C71" s="126"/>
      <c r="D71" s="144" t="s">
        <v>23</v>
      </c>
      <c r="E71" s="144"/>
      <c r="F71" s="144"/>
      <c r="G71" s="144"/>
      <c r="H71" s="144"/>
      <c r="J71" s="26"/>
      <c r="K71" s="26"/>
    </row>
    <row r="72" spans="1:14" ht="30" hidden="1" customHeight="1" x14ac:dyDescent="0.25">
      <c r="A72" s="126" t="s">
        <v>73</v>
      </c>
      <c r="B72" s="126"/>
      <c r="C72" s="126"/>
      <c r="D72" s="145"/>
      <c r="E72" s="144"/>
      <c r="F72" s="144"/>
      <c r="G72" s="144"/>
      <c r="H72" s="144"/>
    </row>
    <row r="73" spans="1:14" x14ac:dyDescent="0.25">
      <c r="A73" s="144" t="s">
        <v>140</v>
      </c>
      <c r="B73" s="144"/>
      <c r="C73" s="144"/>
      <c r="D73" s="144" t="s">
        <v>29</v>
      </c>
      <c r="E73" s="144"/>
      <c r="F73" s="144"/>
      <c r="G73" s="144"/>
      <c r="H73" s="144"/>
      <c r="I73" s="27"/>
      <c r="J73" s="27"/>
      <c r="K73" s="27"/>
      <c r="L73" s="27"/>
      <c r="M73" s="27"/>
      <c r="N73" s="27"/>
    </row>
    <row r="74" spans="1:14" ht="15.75" customHeight="1" x14ac:dyDescent="0.25">
      <c r="A74" s="168" t="s">
        <v>84</v>
      </c>
      <c r="B74" s="168"/>
      <c r="C74" s="168"/>
      <c r="D74" s="165" t="str">
        <f ca="1">(IF(G94&gt;95%,"Nothing",IF(G94&gt;0%,"Cement, Aggregate, Steel, etc",IF(G94=0%,"Work not yet Started"))))</f>
        <v>Cement, Aggregate, Steel, etc</v>
      </c>
      <c r="E74" s="165"/>
      <c r="F74" s="165"/>
      <c r="G74" s="165"/>
      <c r="H74" s="165"/>
      <c r="J74" s="26"/>
    </row>
    <row r="75" spans="1:14" ht="33.75" customHeight="1" thickBot="1" x14ac:dyDescent="0.3">
      <c r="A75" s="164" t="s">
        <v>110</v>
      </c>
      <c r="B75" s="164"/>
      <c r="C75" s="164"/>
      <c r="D75" s="165" t="str">
        <f ca="1">(IF(D74="Nothing","Yes",IF(D74="Cement, Aggregate, Steel, etc","Under Construction",IF(D74="Work not yet Started","Work not yet Started"))))</f>
        <v>Under Construction</v>
      </c>
      <c r="E75" s="165"/>
      <c r="F75" s="165" t="str">
        <f ca="1">(IF(D74="Nothing","Yes",IF(D74="Cement, Aggregate, Steel, etc","Under Construction",IF(D74="Work not yet Started","Work not yet Started"))))</f>
        <v>Under Construction</v>
      </c>
      <c r="G75" s="165"/>
      <c r="H75" s="165"/>
    </row>
    <row r="76" spans="1:14" ht="15.75" customHeight="1" x14ac:dyDescent="0.25">
      <c r="A76" s="115" t="s">
        <v>132</v>
      </c>
      <c r="B76" s="116"/>
      <c r="C76" s="99" t="s">
        <v>232</v>
      </c>
      <c r="D76" s="100"/>
      <c r="E76" s="100"/>
      <c r="F76" s="100"/>
      <c r="G76" s="100"/>
      <c r="H76" s="101"/>
      <c r="I76" s="50" t="str">
        <f ca="1">IF(D89=100%,"All work Completed. Possession granted to the Building.",IF(D88=100%,"All work Completed, Waiting for OC",I77&amp;""&amp;I78&amp;""&amp;J77&amp;""&amp;J76&amp;" "&amp;J78))</f>
        <v xml:space="preserve">Excavation Completed </v>
      </c>
      <c r="J76" s="51" t="str">
        <f ca="1">(IF(C82=(D77+F77+H77),"",IF(C82&gt;0,", RCC upto "&amp;C82&amp;" Slab","")))&amp;(IF(C83=H77,"",IF(C83&gt;0,", Brickwork upto "&amp;C83&amp;" Floor","")))&amp;(IF(C84=H77,"",IF(C84&gt;0,", Internal Plaster upto "&amp;C84&amp;" Floor","")))&amp;(IF(C85=H77,"",IF(C85&gt;0,", External Plaster upto "&amp;C85&amp;" Floor","")))&amp;(IF(C86=H77,"",IF(C86&gt;0,", Flooring upto "&amp;C86&amp;" Floor","")))&amp;(IF(C87=H77,"",IF(C87&gt;0,", Painting upto "&amp;C87&amp;" Floor","")))&amp;(IF(C88=H77,"",IF(C88&gt;0,", Finishing upto "&amp;C88&amp;" Floor","")))&amp;(IF(C89=H77,"",IF(C89&gt;0,", Possession upto "&amp;C89&amp;" Floor","")))</f>
        <v/>
      </c>
    </row>
    <row r="77" spans="1:14" x14ac:dyDescent="0.25">
      <c r="A77" s="16" t="s">
        <v>134</v>
      </c>
      <c r="B77" s="48">
        <f>IF(AND(ISNUMBER(SEARCH("1B",C76))),1,IF(AND(ISNUMBER(SEARCH("2B",C76))),2,IF(AND(ISNUMBER(SEARCH("3B",C76))),3,IF(AND(ISNUMBER(SEARCH("4B",C76))),4,IF(ISNUMBER(SEARCH("5B",C76)),5,0)))))</f>
        <v>3</v>
      </c>
      <c r="C77" s="48" t="s">
        <v>70</v>
      </c>
      <c r="D77" s="48">
        <v>1</v>
      </c>
      <c r="E77" s="48" t="s">
        <v>69</v>
      </c>
      <c r="F77" s="48">
        <v>0</v>
      </c>
      <c r="G77" s="49" t="s">
        <v>78</v>
      </c>
      <c r="H77" s="17">
        <f ca="1">--TRIM(RIGHT(SUBSTITUTE(LEFT(C76,_xlfn.AGGREGATE(16,6,FIND({0,1,2,3,4,5,6,7,8,9},C76,ROW(INDIRECT("1:"&amp;LEN(C76)))),1))," ",REPT(" ",LEN(C76))),LEN(C76)))</f>
        <v>15</v>
      </c>
      <c r="I77" s="52" t="str">
        <f ca="1">IF(D80=100%,"Excavation","")&amp;IF(D81=100%,", Plinth","")&amp;IF(D82=100%,", RCC Slab","")&amp;IF(D83=100%,", Brickwork","")&amp;IF(D84=100%,", Internal Plaster","")&amp;IF(D85=100%,", External Plaster","")&amp;IF(D86=100%,", Flooring","")&amp;IF(D87=100%,", Painting","")&amp;IF(D88=100%,", Building common Amenities","")</f>
        <v>Excavation</v>
      </c>
      <c r="J77" s="53" t="str">
        <f ca="1">(IF(C80=0,"Work not yet Started.",IF(D80=25%,"Piling work in process",IF(D80=50%,"Excavation work in process",IF(D80=100%,"","0")))))&amp;(IF(C81=0%,"",IF(C81=J82,", Footing work is process",IF(C81=J83,", Footing work Completed",IF(C81=J84,", 1st Basement Completed",IF(C81=J85,", 1st &amp; 2nd Basement Completed",IF(C81=J86,", 1st to 3rd Basement Completed",IF(C81=J87,", 1st to 4th Basement Completed",IF(C81=J88,", Plinth work is process",IF(C81=J89,"","0"))))))))))</f>
        <v/>
      </c>
    </row>
    <row r="78" spans="1:14" x14ac:dyDescent="0.25">
      <c r="A78" s="102" t="s">
        <v>88</v>
      </c>
      <c r="B78" s="103"/>
      <c r="C78" s="78" t="str">
        <f ca="1">I76</f>
        <v xml:space="preserve">Excavation Completed </v>
      </c>
      <c r="D78" s="78"/>
      <c r="E78" s="78"/>
      <c r="F78" s="78"/>
      <c r="G78" s="78"/>
      <c r="H78" s="79"/>
      <c r="I78" s="52" t="str">
        <f ca="1">IF(I77&lt;&gt;""," Completed","")</f>
        <v xml:space="preserve"> Completed</v>
      </c>
      <c r="J78" s="53" t="str">
        <f ca="1">IF(J76&lt;&gt;"","Completed","")</f>
        <v/>
      </c>
    </row>
    <row r="79" spans="1:14" ht="15.75" customHeight="1" x14ac:dyDescent="0.25">
      <c r="A79" s="57" t="s">
        <v>46</v>
      </c>
      <c r="B79" s="58"/>
      <c r="C79" s="44" t="s">
        <v>131</v>
      </c>
      <c r="D79" s="44" t="s">
        <v>81</v>
      </c>
      <c r="E79" s="58" t="s">
        <v>83</v>
      </c>
      <c r="F79" s="58"/>
      <c r="G79" s="58" t="s">
        <v>82</v>
      </c>
      <c r="H79" s="63"/>
      <c r="I79" s="14" t="s">
        <v>133</v>
      </c>
      <c r="J79" s="28">
        <f ca="1">H77*25%</f>
        <v>3.75</v>
      </c>
    </row>
    <row r="80" spans="1:14" x14ac:dyDescent="0.25">
      <c r="A80" s="57" t="s">
        <v>120</v>
      </c>
      <c r="B80" s="58"/>
      <c r="C80" s="44">
        <f ca="1">J81</f>
        <v>15</v>
      </c>
      <c r="D80" s="19">
        <f ca="1">((100/H77)*C80)/100</f>
        <v>1</v>
      </c>
      <c r="E80" s="64">
        <f ca="1">(((C81/H77*10)+(40/(D77+F77+H77)*C82)+(7.5/(H77)*C83)+(7.5/(H77)*C84)+(10/H77*C85)+(10/H77*C86)+(5/H77*C87)+(5/H77*C88)+(5/H77*C89))/100)</f>
        <v>0</v>
      </c>
      <c r="F80" s="65"/>
      <c r="G80" s="64">
        <f ca="1">((((C80/H77)*20)+((C81/H77)*25)+(30/(H77+F77+D77)*C82)+(5/H77*C83)+(5/H77*C84)+(5/H77*C85)+(5/H77*C86)+(0/H77*C87)+(0/H77*C88)+(5/H77*C89))/100)</f>
        <v>0.2</v>
      </c>
      <c r="H80" s="70"/>
      <c r="I80" s="14" t="s">
        <v>93</v>
      </c>
      <c r="J80" s="29">
        <f ca="1">H77*50%</f>
        <v>7.5</v>
      </c>
    </row>
    <row r="81" spans="1:10" x14ac:dyDescent="0.25">
      <c r="A81" s="57" t="s">
        <v>47</v>
      </c>
      <c r="B81" s="58"/>
      <c r="C81" s="44">
        <v>0</v>
      </c>
      <c r="D81" s="19">
        <f ca="1">((100/H77)*C81)/100</f>
        <v>0</v>
      </c>
      <c r="E81" s="66"/>
      <c r="F81" s="67"/>
      <c r="G81" s="66"/>
      <c r="H81" s="71"/>
      <c r="I81" s="14" t="s">
        <v>94</v>
      </c>
      <c r="J81" s="29">
        <f ca="1">H77</f>
        <v>15</v>
      </c>
    </row>
    <row r="82" spans="1:10" ht="15.75" customHeight="1" x14ac:dyDescent="0.25">
      <c r="A82" s="57" t="s">
        <v>121</v>
      </c>
      <c r="B82" s="58"/>
      <c r="C82" s="44">
        <v>0</v>
      </c>
      <c r="D82" s="19">
        <f ca="1">((100/(D77+F77+H77))*C82)/100</f>
        <v>0</v>
      </c>
      <c r="E82" s="66"/>
      <c r="F82" s="67"/>
      <c r="G82" s="66"/>
      <c r="H82" s="71"/>
      <c r="I82" s="14" t="s">
        <v>95</v>
      </c>
      <c r="J82" s="30">
        <f ca="1">(IF(B77&gt;1,(H77/(B77+2)),H77/4))</f>
        <v>3</v>
      </c>
    </row>
    <row r="83" spans="1:10" ht="15.75" customHeight="1" x14ac:dyDescent="0.25">
      <c r="A83" s="57" t="s">
        <v>128</v>
      </c>
      <c r="B83" s="58" t="s">
        <v>122</v>
      </c>
      <c r="C83" s="44">
        <v>0</v>
      </c>
      <c r="D83" s="19">
        <f ca="1">((100/H77)*C83)/100</f>
        <v>0</v>
      </c>
      <c r="E83" s="66"/>
      <c r="F83" s="67"/>
      <c r="G83" s="66"/>
      <c r="H83" s="71"/>
      <c r="I83" s="14" t="s">
        <v>96</v>
      </c>
      <c r="J83" s="30">
        <f ca="1">(IF(B77&gt;1,(H77/(B77+2)+J82),H77/4+J82))</f>
        <v>6</v>
      </c>
    </row>
    <row r="84" spans="1:10" ht="15.75" customHeight="1" x14ac:dyDescent="0.25">
      <c r="A84" s="57" t="s">
        <v>129</v>
      </c>
      <c r="B84" s="58" t="s">
        <v>122</v>
      </c>
      <c r="C84" s="44">
        <v>0</v>
      </c>
      <c r="D84" s="19">
        <f ca="1">((100/H77)*C84)/100</f>
        <v>0</v>
      </c>
      <c r="E84" s="66"/>
      <c r="F84" s="67"/>
      <c r="G84" s="66"/>
      <c r="H84" s="71"/>
      <c r="I84" s="14" t="s">
        <v>138</v>
      </c>
      <c r="J84" s="30">
        <f ca="1">(IF(B77&gt;1,(H77/(B77+2)+J83),0))</f>
        <v>9</v>
      </c>
    </row>
    <row r="85" spans="1:10" ht="15" customHeight="1" x14ac:dyDescent="0.25">
      <c r="A85" s="57" t="s">
        <v>127</v>
      </c>
      <c r="B85" s="58" t="s">
        <v>124</v>
      </c>
      <c r="C85" s="44">
        <v>0</v>
      </c>
      <c r="D85" s="19">
        <f ca="1">((100/(H77))*C85)/100</f>
        <v>0</v>
      </c>
      <c r="E85" s="66"/>
      <c r="F85" s="67"/>
      <c r="G85" s="66"/>
      <c r="H85" s="71"/>
      <c r="I85" s="14" t="s">
        <v>135</v>
      </c>
      <c r="J85" s="30">
        <f ca="1">(IF(B77&gt;2,(H77/(B77+2)+J84),0))</f>
        <v>12</v>
      </c>
    </row>
    <row r="86" spans="1:10" ht="15.75" customHeight="1" x14ac:dyDescent="0.25">
      <c r="A86" s="57" t="s">
        <v>123</v>
      </c>
      <c r="B86" s="58" t="s">
        <v>123</v>
      </c>
      <c r="C86" s="44">
        <v>0</v>
      </c>
      <c r="D86" s="19">
        <f ca="1">((100/H77)*C86)/100</f>
        <v>0</v>
      </c>
      <c r="E86" s="66"/>
      <c r="F86" s="67"/>
      <c r="G86" s="66"/>
      <c r="H86" s="71"/>
      <c r="I86" s="14" t="s">
        <v>136</v>
      </c>
      <c r="J86" s="31">
        <f>(IF(B77&gt;3,(H77/(B77+2)+J85),0))</f>
        <v>0</v>
      </c>
    </row>
    <row r="87" spans="1:10" ht="15.75" customHeight="1" x14ac:dyDescent="0.25">
      <c r="A87" s="57" t="s">
        <v>130</v>
      </c>
      <c r="B87" s="58"/>
      <c r="C87" s="44">
        <v>0</v>
      </c>
      <c r="D87" s="19">
        <f ca="1">((100/H77)*C87)/100</f>
        <v>0</v>
      </c>
      <c r="E87" s="66"/>
      <c r="F87" s="67"/>
      <c r="G87" s="66"/>
      <c r="H87" s="71"/>
      <c r="I87" s="14" t="s">
        <v>137</v>
      </c>
      <c r="J87" s="30">
        <f>(IF(B77&gt;4,(H77/(B77+2)+J86),0))</f>
        <v>0</v>
      </c>
    </row>
    <row r="88" spans="1:10" ht="15.75" customHeight="1" x14ac:dyDescent="0.25">
      <c r="A88" s="57" t="s">
        <v>125</v>
      </c>
      <c r="B88" s="58" t="s">
        <v>125</v>
      </c>
      <c r="C88" s="44">
        <v>0</v>
      </c>
      <c r="D88" s="19">
        <f ca="1">((100/(H77))*C88)/100</f>
        <v>0</v>
      </c>
      <c r="E88" s="66"/>
      <c r="F88" s="67"/>
      <c r="G88" s="66"/>
      <c r="H88" s="71"/>
      <c r="I88" s="14" t="s">
        <v>139</v>
      </c>
      <c r="J88" s="30">
        <f>(IF(B77=1,(H77/(B77+3)+J83),IF(B77=0,(H77/4+J83),IF(B77&gt;1,0))))</f>
        <v>0</v>
      </c>
    </row>
    <row r="89" spans="1:10" ht="16.5" thickBot="1" x14ac:dyDescent="0.3">
      <c r="A89" s="73" t="s">
        <v>126</v>
      </c>
      <c r="B89" s="74"/>
      <c r="C89" s="45">
        <v>0</v>
      </c>
      <c r="D89" s="20">
        <f ca="1">((100/(H77))*C89)/100</f>
        <v>0</v>
      </c>
      <c r="E89" s="68"/>
      <c r="F89" s="69"/>
      <c r="G89" s="68"/>
      <c r="H89" s="72"/>
      <c r="I89" s="15" t="s">
        <v>97</v>
      </c>
      <c r="J89" s="32">
        <f ca="1">(IF(B77&gt;1.5,(H77/(B77+2)+J83+MAX(0,J84-J83)+MAX(0,J85-J84)+MAX(0,J86-J85)+MAX(0,J87-J86)+MAX(0,J88-J87)),IF(B77=1,(H77/(B77+3)+J88),IF(B77=0,H77/4+J88))))</f>
        <v>15</v>
      </c>
    </row>
    <row r="90" spans="1:10" ht="15.75" customHeight="1" x14ac:dyDescent="0.25">
      <c r="A90" s="115" t="s">
        <v>132</v>
      </c>
      <c r="B90" s="116"/>
      <c r="C90" s="99" t="s">
        <v>242</v>
      </c>
      <c r="D90" s="100"/>
      <c r="E90" s="100"/>
      <c r="F90" s="100"/>
      <c r="G90" s="100"/>
      <c r="H90" s="101"/>
      <c r="I90" s="50" t="str">
        <f ca="1">IF(D103=100%,"All work Completed. Possession granted to the Building.",IF(D102=100%,"All work Completed, Waiting for OC",I91&amp;""&amp;I92&amp;""&amp;J91&amp;""&amp;J90&amp;" "&amp;J92))</f>
        <v>Excavation, Plinth Completed, RCC upto 4 Slab Completed</v>
      </c>
      <c r="J90" s="51" t="str">
        <f ca="1">(IF(C96=(D91+F91+H91),"",IF(C96&gt;0,", RCC upto "&amp;C96&amp;" Slab","")))&amp;(IF(C97=H91,"",IF(C97&gt;0,", Brickwork upto "&amp;C97&amp;" Floor","")))&amp;(IF(C98=H91,"",IF(C98&gt;0,", Internal Plaster upto "&amp;C98&amp;" Floor","")))&amp;(IF(C99=H91,"",IF(C99&gt;0,", External Plaster upto "&amp;C99&amp;" Floor","")))&amp;(IF(C100=H91,"",IF(C100&gt;0,", Flooring upto "&amp;C100&amp;" Floor","")))&amp;(IF(C101=H91,"",IF(C101&gt;0,", Painting upto "&amp;C101&amp;" Floor","")))&amp;(IF(C102=H91,"",IF(C102&gt;0,", Finishing upto "&amp;C102&amp;" Floor","")))&amp;(IF(C103=H91,"",IF(C103&gt;0,", Possession upto "&amp;C103&amp;" Floor","")))</f>
        <v>, RCC upto 4 Slab</v>
      </c>
    </row>
    <row r="91" spans="1:10" x14ac:dyDescent="0.25">
      <c r="A91" s="16" t="s">
        <v>134</v>
      </c>
      <c r="B91" s="48">
        <f>IF(AND(ISNUMBER(SEARCH("1B",C90))),1,IF(AND(ISNUMBER(SEARCH("2B",C90))),2,IF(AND(ISNUMBER(SEARCH("3B",C90))),3,IF(AND(ISNUMBER(SEARCH("4B",C90))),4,IF(ISNUMBER(SEARCH("5B",C90)),5,0)))))</f>
        <v>3</v>
      </c>
      <c r="C91" s="48" t="s">
        <v>70</v>
      </c>
      <c r="D91" s="48">
        <v>1</v>
      </c>
      <c r="E91" s="48" t="s">
        <v>69</v>
      </c>
      <c r="F91" s="48">
        <v>0</v>
      </c>
      <c r="G91" s="49" t="s">
        <v>78</v>
      </c>
      <c r="H91" s="17">
        <f ca="1">--TRIM(RIGHT(SUBSTITUTE(LEFT(C90,_xlfn.AGGREGATE(16,6,FIND({0,1,2,3,4,5,6,7,8,9},C90,ROW(INDIRECT("1:"&amp;LEN(C90)))),1))," ",REPT(" ",LEN(C90))),LEN(C90)))</f>
        <v>15</v>
      </c>
      <c r="I91" s="52" t="str">
        <f ca="1">IF(D94=100%,"Excavation","")&amp;IF(D95=100%,", Plinth","")&amp;IF(D96=100%,", RCC Slab","")&amp;IF(D97=100%,", Brickwork","")&amp;IF(D98=100%,", Internal Plaster","")&amp;IF(D99=100%,", External Plaster","")&amp;IF(D100=100%,", Flooring","")&amp;IF(D101=100%,", Painting","")&amp;IF(D102=100%,", Building common Amenities","")</f>
        <v>Excavation, Plinth</v>
      </c>
      <c r="J91" s="53" t="str">
        <f ca="1">(IF(C94=0,"Work not yet Started.",IF(D94=25%,"Piling work in process",IF(D94=50%,"Excavation work in process",IF(D94=100%,"","0")))))&amp;(IF(C95=0%,"",IF(C95=J96,", Footing work is process",IF(C95=J97,", Footing work Completed",IF(C95=J98,", 1st Basement Completed",IF(C95=J99,", 1st &amp; 2nd Basement Completed",IF(C95=J100,", 1st to 3rd Basement Completed",IF(C95=J101,", 1st to 4th Basement Completed",IF(C95=J102,", Plinth work is process",IF(C95=J103,"","0"))))))))))</f>
        <v/>
      </c>
    </row>
    <row r="92" spans="1:10" x14ac:dyDescent="0.25">
      <c r="A92" s="102" t="s">
        <v>88</v>
      </c>
      <c r="B92" s="103"/>
      <c r="C92" s="78" t="str">
        <f ca="1">I90</f>
        <v>Excavation, Plinth Completed, RCC upto 4 Slab Completed</v>
      </c>
      <c r="D92" s="78"/>
      <c r="E92" s="78"/>
      <c r="F92" s="78"/>
      <c r="G92" s="78"/>
      <c r="H92" s="79"/>
      <c r="I92" s="52" t="str">
        <f ca="1">IF(I91&lt;&gt;""," Completed","")</f>
        <v xml:space="preserve"> Completed</v>
      </c>
      <c r="J92" s="53" t="str">
        <f ca="1">IF(J90&lt;&gt;"","Completed","")</f>
        <v>Completed</v>
      </c>
    </row>
    <row r="93" spans="1:10" ht="15.75" customHeight="1" x14ac:dyDescent="0.25">
      <c r="A93" s="57" t="s">
        <v>46</v>
      </c>
      <c r="B93" s="58"/>
      <c r="C93" s="44" t="s">
        <v>131</v>
      </c>
      <c r="D93" s="44" t="s">
        <v>81</v>
      </c>
      <c r="E93" s="58" t="s">
        <v>83</v>
      </c>
      <c r="F93" s="58"/>
      <c r="G93" s="58" t="s">
        <v>82</v>
      </c>
      <c r="H93" s="63"/>
      <c r="I93" s="14" t="s">
        <v>133</v>
      </c>
      <c r="J93" s="28">
        <f ca="1">H91*25%</f>
        <v>3.75</v>
      </c>
    </row>
    <row r="94" spans="1:10" x14ac:dyDescent="0.25">
      <c r="A94" s="57" t="s">
        <v>120</v>
      </c>
      <c r="B94" s="58"/>
      <c r="C94" s="44">
        <f ca="1">J95</f>
        <v>15</v>
      </c>
      <c r="D94" s="19">
        <f ca="1">((100/H91)*C94)/100</f>
        <v>1</v>
      </c>
      <c r="E94" s="64">
        <f ca="1">(((C95/H91*10)+(40/(D91+F91+H91)*C96)+(7.5/(H91)*C97)+(7.5/(H91)*C98)+(10/H91*C99)+(10/H91*C100)+(5/H91*C101)+(5/H91*C102)+(5/H91*C103))/100)</f>
        <v>0.2</v>
      </c>
      <c r="F94" s="65"/>
      <c r="G94" s="64">
        <f ca="1">((((C94/H91)*20)+((C95/H91)*25)+(30/(H91+F91+D91)*C96)+(5/H91*C97)+(5/H91*C98)+(5/H91*C99)+(5/H91*C100)+(0/H91*C101)+(0/H91*C102)+(5/H91*C103))/100)</f>
        <v>0.52500000000000002</v>
      </c>
      <c r="H94" s="70"/>
      <c r="I94" s="14" t="s">
        <v>93</v>
      </c>
      <c r="J94" s="29">
        <f ca="1">H91*50%</f>
        <v>7.5</v>
      </c>
    </row>
    <row r="95" spans="1:10" x14ac:dyDescent="0.25">
      <c r="A95" s="57" t="s">
        <v>47</v>
      </c>
      <c r="B95" s="58"/>
      <c r="C95" s="54">
        <f ca="1">J103</f>
        <v>15</v>
      </c>
      <c r="D95" s="19">
        <f ca="1">((100/H91)*C95)/100</f>
        <v>1</v>
      </c>
      <c r="E95" s="66"/>
      <c r="F95" s="67"/>
      <c r="G95" s="66"/>
      <c r="H95" s="71"/>
      <c r="I95" s="14" t="s">
        <v>94</v>
      </c>
      <c r="J95" s="29">
        <f ca="1">H91</f>
        <v>15</v>
      </c>
    </row>
    <row r="96" spans="1:10" ht="15.75" customHeight="1" x14ac:dyDescent="0.25">
      <c r="A96" s="57" t="s">
        <v>121</v>
      </c>
      <c r="B96" s="58"/>
      <c r="C96" s="44">
        <v>4</v>
      </c>
      <c r="D96" s="19">
        <f ca="1">((100/(D91+F91+H91))*C96)/100</f>
        <v>0.25</v>
      </c>
      <c r="E96" s="66"/>
      <c r="F96" s="67"/>
      <c r="G96" s="66"/>
      <c r="H96" s="71"/>
      <c r="I96" s="14" t="s">
        <v>95</v>
      </c>
      <c r="J96" s="30">
        <f ca="1">(IF(B91&gt;1,(H91/(B91+2)),H91/4))</f>
        <v>3</v>
      </c>
    </row>
    <row r="97" spans="1:10" ht="15.75" customHeight="1" x14ac:dyDescent="0.25">
      <c r="A97" s="57" t="s">
        <v>128</v>
      </c>
      <c r="B97" s="58" t="s">
        <v>122</v>
      </c>
      <c r="C97" s="44">
        <v>0</v>
      </c>
      <c r="D97" s="19">
        <f ca="1">((100/H91)*C97)/100</f>
        <v>0</v>
      </c>
      <c r="E97" s="66"/>
      <c r="F97" s="67"/>
      <c r="G97" s="66"/>
      <c r="H97" s="71"/>
      <c r="I97" s="14" t="s">
        <v>96</v>
      </c>
      <c r="J97" s="30">
        <f ca="1">(IF(B91&gt;1,(H91/(B91+2)+J96),H91/4+J96))</f>
        <v>6</v>
      </c>
    </row>
    <row r="98" spans="1:10" ht="15.75" customHeight="1" x14ac:dyDescent="0.25">
      <c r="A98" s="57" t="s">
        <v>129</v>
      </c>
      <c r="B98" s="58" t="s">
        <v>122</v>
      </c>
      <c r="C98" s="44">
        <v>0</v>
      </c>
      <c r="D98" s="19">
        <f ca="1">((100/H91)*C98)/100</f>
        <v>0</v>
      </c>
      <c r="E98" s="66"/>
      <c r="F98" s="67"/>
      <c r="G98" s="66"/>
      <c r="H98" s="71"/>
      <c r="I98" s="14" t="s">
        <v>138</v>
      </c>
      <c r="J98" s="30">
        <f ca="1">(IF(B91&gt;1,(H91/(B91+2)+J97),0))</f>
        <v>9</v>
      </c>
    </row>
    <row r="99" spans="1:10" ht="15" customHeight="1" x14ac:dyDescent="0.25">
      <c r="A99" s="57" t="s">
        <v>127</v>
      </c>
      <c r="B99" s="58" t="s">
        <v>124</v>
      </c>
      <c r="C99" s="44">
        <v>0</v>
      </c>
      <c r="D99" s="19">
        <f ca="1">((100/(H91))*C99)/100</f>
        <v>0</v>
      </c>
      <c r="E99" s="66"/>
      <c r="F99" s="67"/>
      <c r="G99" s="66"/>
      <c r="H99" s="71"/>
      <c r="I99" s="14" t="s">
        <v>135</v>
      </c>
      <c r="J99" s="30">
        <f ca="1">(IF(B91&gt;2,(H91/(B91+2)+J98),0))</f>
        <v>12</v>
      </c>
    </row>
    <row r="100" spans="1:10" ht="15.75" customHeight="1" x14ac:dyDescent="0.25">
      <c r="A100" s="57" t="s">
        <v>123</v>
      </c>
      <c r="B100" s="58" t="s">
        <v>123</v>
      </c>
      <c r="C100" s="44">
        <v>0</v>
      </c>
      <c r="D100" s="19">
        <f ca="1">((100/H91)*C100)/100</f>
        <v>0</v>
      </c>
      <c r="E100" s="66"/>
      <c r="F100" s="67"/>
      <c r="G100" s="66"/>
      <c r="H100" s="71"/>
      <c r="I100" s="14" t="s">
        <v>136</v>
      </c>
      <c r="J100" s="31">
        <f>(IF(B91&gt;3,(H91/(B91+2)+J99),0))</f>
        <v>0</v>
      </c>
    </row>
    <row r="101" spans="1:10" ht="15.75" customHeight="1" x14ac:dyDescent="0.25">
      <c r="A101" s="57" t="s">
        <v>130</v>
      </c>
      <c r="B101" s="58"/>
      <c r="C101" s="44">
        <v>0</v>
      </c>
      <c r="D101" s="19">
        <f ca="1">((100/H91)*C101)/100</f>
        <v>0</v>
      </c>
      <c r="E101" s="66"/>
      <c r="F101" s="67"/>
      <c r="G101" s="66"/>
      <c r="H101" s="71"/>
      <c r="I101" s="14" t="s">
        <v>137</v>
      </c>
      <c r="J101" s="30">
        <f>(IF(B91&gt;4,(H91/(B91+2)+J100),0))</f>
        <v>0</v>
      </c>
    </row>
    <row r="102" spans="1:10" ht="15.75" customHeight="1" x14ac:dyDescent="0.25">
      <c r="A102" s="57" t="s">
        <v>125</v>
      </c>
      <c r="B102" s="58" t="s">
        <v>125</v>
      </c>
      <c r="C102" s="44">
        <v>0</v>
      </c>
      <c r="D102" s="19">
        <f ca="1">((100/(H91))*C102)/100</f>
        <v>0</v>
      </c>
      <c r="E102" s="66"/>
      <c r="F102" s="67"/>
      <c r="G102" s="66"/>
      <c r="H102" s="71"/>
      <c r="I102" s="14" t="s">
        <v>139</v>
      </c>
      <c r="J102" s="30">
        <f>(IF(B91=1,(H91/(B91+3)+J97),IF(B91=0,(H91/4+J97),IF(B91&gt;1,0))))</f>
        <v>0</v>
      </c>
    </row>
    <row r="103" spans="1:10" ht="16.5" thickBot="1" x14ac:dyDescent="0.3">
      <c r="A103" s="73" t="s">
        <v>126</v>
      </c>
      <c r="B103" s="74"/>
      <c r="C103" s="45">
        <v>0</v>
      </c>
      <c r="D103" s="20">
        <f ca="1">((100/(H91))*C103)/100</f>
        <v>0</v>
      </c>
      <c r="E103" s="68"/>
      <c r="F103" s="69"/>
      <c r="G103" s="68"/>
      <c r="H103" s="72"/>
      <c r="I103" s="15" t="s">
        <v>97</v>
      </c>
      <c r="J103" s="32">
        <f ca="1">(IF(B91&gt;1.5,(H91/(B91+2)+J97+MAX(0,J98-J97)+MAX(0,J99-J98)+MAX(0,J100-J99)+MAX(0,J101-J100)+MAX(0,J102-J101)),IF(B91=1,(H91/(B91+3)+J102),IF(B91=0,H91/4+J102))))</f>
        <v>15</v>
      </c>
    </row>
    <row r="104" spans="1:10" ht="15.75" customHeight="1" x14ac:dyDescent="0.25">
      <c r="A104" s="115" t="s">
        <v>132</v>
      </c>
      <c r="B104" s="116"/>
      <c r="C104" s="99" t="s">
        <v>241</v>
      </c>
      <c r="D104" s="100"/>
      <c r="E104" s="100"/>
      <c r="F104" s="100"/>
      <c r="G104" s="100"/>
      <c r="H104" s="101"/>
      <c r="I104" s="50" t="str">
        <f ca="1">IF(D117=100%,"All work Completed. Possession granted to the Building.",IF(D116=100%,"All work Completed, Waiting for OC",I105&amp;""&amp;I106&amp;""&amp;J105&amp;""&amp;J104&amp;" "&amp;J106))</f>
        <v>Excavation, Plinth Completed, RCC upto 2 Slab Completed</v>
      </c>
      <c r="J104" s="51" t="str">
        <f ca="1">(IF(C110=(D105+F105+H105),"",IF(C110&gt;0,", RCC upto "&amp;C110&amp;" Slab","")))&amp;(IF(C111=H105,"",IF(C111&gt;0,", Brickwork upto "&amp;C111&amp;" Floor","")))&amp;(IF(C112=H105,"",IF(C112&gt;0,", Internal Plaster upto "&amp;C112&amp;" Floor","")))&amp;(IF(C113=H105,"",IF(C113&gt;0,", External Plaster upto "&amp;C113&amp;" Floor","")))&amp;(IF(C114=H105,"",IF(C114&gt;0,", Flooring upto "&amp;C114&amp;" Floor","")))&amp;(IF(C115=H105,"",IF(C115&gt;0,", Painting upto "&amp;C115&amp;" Floor","")))&amp;(IF(C116=H105,"",IF(C116&gt;0,", Finishing upto "&amp;C116&amp;" Floor","")))&amp;(IF(C117=H105,"",IF(C117&gt;0,", Possession upto "&amp;C117&amp;" Floor","")))</f>
        <v>, RCC upto 2 Slab</v>
      </c>
    </row>
    <row r="105" spans="1:10" x14ac:dyDescent="0.25">
      <c r="A105" s="16" t="s">
        <v>134</v>
      </c>
      <c r="B105" s="48">
        <f>IF(AND(ISNUMBER(SEARCH("1B",C104))),1,IF(AND(ISNUMBER(SEARCH("2B",C104))),2,IF(AND(ISNUMBER(SEARCH("3B",C104))),3,IF(AND(ISNUMBER(SEARCH("4B",C104))),4,IF(ISNUMBER(SEARCH("5B",C104)),5,0)))))</f>
        <v>3</v>
      </c>
      <c r="C105" s="48" t="s">
        <v>70</v>
      </c>
      <c r="D105" s="48">
        <v>1</v>
      </c>
      <c r="E105" s="48" t="s">
        <v>69</v>
      </c>
      <c r="F105" s="48">
        <v>0</v>
      </c>
      <c r="G105" s="49" t="s">
        <v>78</v>
      </c>
      <c r="H105" s="17">
        <f ca="1">--TRIM(RIGHT(SUBSTITUTE(LEFT(C104,_xlfn.AGGREGATE(16,6,FIND({0,1,2,3,4,5,6,7,8,9},C104,ROW(INDIRECT("1:"&amp;LEN(C104)))),1))," ",REPT(" ",LEN(C104))),LEN(C104)))</f>
        <v>15</v>
      </c>
      <c r="I105" s="52" t="str">
        <f ca="1">IF(D108=100%,"Excavation","")&amp;IF(D109=100%,", Plinth","")&amp;IF(D110=100%,", RCC Slab","")&amp;IF(D111=100%,", Brickwork","")&amp;IF(D112=100%,", Internal Plaster","")&amp;IF(D113=100%,", External Plaster","")&amp;IF(D114=100%,", Flooring","")&amp;IF(D115=100%,", Painting","")&amp;IF(D116=100%,", Building common Amenities","")</f>
        <v>Excavation, Plinth</v>
      </c>
      <c r="J105" s="53" t="str">
        <f ca="1">(IF(C108=0,"Work not yet Started.",IF(D108=25%,"Piling work in process",IF(D108=50%,"Excavation work in process",IF(D108=100%,"","0")))))&amp;(IF(C109=0%,"",IF(C109=J110,", Footing work is process",IF(C109=J111,", Footing work Completed",IF(C109=J112,", 1st Basement Completed",IF(C109=J113,", 1st &amp; 2nd Basement Completed",IF(C109=J114,", 1st to 3rd Basement Completed",IF(C109=J115,", 1st to 4th Basement Completed",IF(C109=J116,", Plinth work is process",IF(C109=J117,"","0"))))))))))</f>
        <v/>
      </c>
    </row>
    <row r="106" spans="1:10" x14ac:dyDescent="0.25">
      <c r="A106" s="102" t="s">
        <v>88</v>
      </c>
      <c r="B106" s="103"/>
      <c r="C106" s="78" t="str">
        <f ca="1">I104</f>
        <v>Excavation, Plinth Completed, RCC upto 2 Slab Completed</v>
      </c>
      <c r="D106" s="78"/>
      <c r="E106" s="78"/>
      <c r="F106" s="78"/>
      <c r="G106" s="78"/>
      <c r="H106" s="79"/>
      <c r="I106" s="52" t="str">
        <f ca="1">IF(I105&lt;&gt;""," Completed","")</f>
        <v xml:space="preserve"> Completed</v>
      </c>
      <c r="J106" s="53" t="str">
        <f ca="1">IF(J104&lt;&gt;"","Completed","")</f>
        <v>Completed</v>
      </c>
    </row>
    <row r="107" spans="1:10" ht="15.75" customHeight="1" x14ac:dyDescent="0.25">
      <c r="A107" s="57" t="s">
        <v>46</v>
      </c>
      <c r="B107" s="58"/>
      <c r="C107" s="44" t="s">
        <v>131</v>
      </c>
      <c r="D107" s="44" t="s">
        <v>81</v>
      </c>
      <c r="E107" s="58" t="s">
        <v>83</v>
      </c>
      <c r="F107" s="58"/>
      <c r="G107" s="58" t="s">
        <v>82</v>
      </c>
      <c r="H107" s="63"/>
      <c r="I107" s="14" t="s">
        <v>133</v>
      </c>
      <c r="J107" s="28">
        <f ca="1">H105*25%</f>
        <v>3.75</v>
      </c>
    </row>
    <row r="108" spans="1:10" x14ac:dyDescent="0.25">
      <c r="A108" s="57" t="s">
        <v>120</v>
      </c>
      <c r="B108" s="58"/>
      <c r="C108" s="44">
        <f ca="1">J109</f>
        <v>15</v>
      </c>
      <c r="D108" s="19">
        <f ca="1">((100/H105)*C108)/100</f>
        <v>1</v>
      </c>
      <c r="E108" s="64">
        <f ca="1">(((C109/H105*10)+(40/(D105+F105+H105)*C110)+(7.5/(H105)*C111)+(7.5/(H105)*C112)+(10/H105*C113)+(10/H105*C114)+(5/H105*C115)+(5/H105*C116)+(5/H105*C117))/100)</f>
        <v>0.15</v>
      </c>
      <c r="F108" s="65"/>
      <c r="G108" s="64">
        <f ca="1">((((C108/H105)*20)+((C109/H105)*25)+(30/(H105+F105+D105)*C110)+(5/H105*C111)+(5/H105*C112)+(5/H105*C113)+(5/H105*C114)+(0/H105*C115)+(0/H105*C116)+(5/H105*C117))/100)</f>
        <v>0.48749999999999999</v>
      </c>
      <c r="H108" s="70"/>
      <c r="I108" s="14" t="s">
        <v>93</v>
      </c>
      <c r="J108" s="29">
        <f ca="1">H105*50%</f>
        <v>7.5</v>
      </c>
    </row>
    <row r="109" spans="1:10" x14ac:dyDescent="0.25">
      <c r="A109" s="57" t="s">
        <v>47</v>
      </c>
      <c r="B109" s="58"/>
      <c r="C109" s="54">
        <f ca="1">J117</f>
        <v>15</v>
      </c>
      <c r="D109" s="19">
        <f ca="1">((100/H105)*C109)/100</f>
        <v>1</v>
      </c>
      <c r="E109" s="66"/>
      <c r="F109" s="67"/>
      <c r="G109" s="66"/>
      <c r="H109" s="71"/>
      <c r="I109" s="14" t="s">
        <v>94</v>
      </c>
      <c r="J109" s="29">
        <f ca="1">H105</f>
        <v>15</v>
      </c>
    </row>
    <row r="110" spans="1:10" ht="15.75" customHeight="1" x14ac:dyDescent="0.25">
      <c r="A110" s="57" t="s">
        <v>121</v>
      </c>
      <c r="B110" s="58"/>
      <c r="C110" s="44">
        <v>2</v>
      </c>
      <c r="D110" s="19">
        <f ca="1">((100/(D105+F105+H105))*C110)/100</f>
        <v>0.125</v>
      </c>
      <c r="E110" s="66"/>
      <c r="F110" s="67"/>
      <c r="G110" s="66"/>
      <c r="H110" s="71"/>
      <c r="I110" s="14" t="s">
        <v>95</v>
      </c>
      <c r="J110" s="30">
        <f ca="1">(IF(B105&gt;1,(H105/(B105+2)),H105/4))</f>
        <v>3</v>
      </c>
    </row>
    <row r="111" spans="1:10" ht="15.75" customHeight="1" x14ac:dyDescent="0.25">
      <c r="A111" s="57" t="s">
        <v>128</v>
      </c>
      <c r="B111" s="58" t="s">
        <v>122</v>
      </c>
      <c r="C111" s="44">
        <v>0</v>
      </c>
      <c r="D111" s="19">
        <f ca="1">((100/H105)*C111)/100</f>
        <v>0</v>
      </c>
      <c r="E111" s="66"/>
      <c r="F111" s="67"/>
      <c r="G111" s="66"/>
      <c r="H111" s="71"/>
      <c r="I111" s="14" t="s">
        <v>96</v>
      </c>
      <c r="J111" s="30">
        <f ca="1">(IF(B105&gt;1,(H105/(B105+2)+J110),H105/4+J110))</f>
        <v>6</v>
      </c>
    </row>
    <row r="112" spans="1:10" ht="15.75" customHeight="1" x14ac:dyDescent="0.25">
      <c r="A112" s="57" t="s">
        <v>129</v>
      </c>
      <c r="B112" s="58" t="s">
        <v>122</v>
      </c>
      <c r="C112" s="54">
        <v>0</v>
      </c>
      <c r="D112" s="19">
        <f ca="1">((100/H105)*C112)/100</f>
        <v>0</v>
      </c>
      <c r="E112" s="66"/>
      <c r="F112" s="67"/>
      <c r="G112" s="66"/>
      <c r="H112" s="71"/>
      <c r="I112" s="14" t="s">
        <v>138</v>
      </c>
      <c r="J112" s="30">
        <f ca="1">(IF(B105&gt;1,(H105/(B105+2)+J111),0))</f>
        <v>9</v>
      </c>
    </row>
    <row r="113" spans="1:10" ht="15" customHeight="1" x14ac:dyDescent="0.25">
      <c r="A113" s="57" t="s">
        <v>127</v>
      </c>
      <c r="B113" s="58" t="s">
        <v>124</v>
      </c>
      <c r="C113" s="54">
        <v>0</v>
      </c>
      <c r="D113" s="19">
        <f ca="1">((100/(H105))*C113)/100</f>
        <v>0</v>
      </c>
      <c r="E113" s="66"/>
      <c r="F113" s="67"/>
      <c r="G113" s="66"/>
      <c r="H113" s="71"/>
      <c r="I113" s="14" t="s">
        <v>135</v>
      </c>
      <c r="J113" s="30">
        <f ca="1">(IF(B105&gt;2,(H105/(B105+2)+J112),0))</f>
        <v>12</v>
      </c>
    </row>
    <row r="114" spans="1:10" ht="15.75" customHeight="1" x14ac:dyDescent="0.25">
      <c r="A114" s="57" t="s">
        <v>123</v>
      </c>
      <c r="B114" s="58" t="s">
        <v>123</v>
      </c>
      <c r="C114" s="44">
        <v>0</v>
      </c>
      <c r="D114" s="19">
        <f ca="1">((100/H105)*C114)/100</f>
        <v>0</v>
      </c>
      <c r="E114" s="66"/>
      <c r="F114" s="67"/>
      <c r="G114" s="66"/>
      <c r="H114" s="71"/>
      <c r="I114" s="14" t="s">
        <v>136</v>
      </c>
      <c r="J114" s="31">
        <f>(IF(B105&gt;3,(H105/(B105+2)+J113),0))</f>
        <v>0</v>
      </c>
    </row>
    <row r="115" spans="1:10" ht="15.75" customHeight="1" x14ac:dyDescent="0.25">
      <c r="A115" s="57" t="s">
        <v>130</v>
      </c>
      <c r="B115" s="58"/>
      <c r="C115" s="44">
        <v>0</v>
      </c>
      <c r="D115" s="19">
        <f ca="1">((100/H105)*C115)/100</f>
        <v>0</v>
      </c>
      <c r="E115" s="66"/>
      <c r="F115" s="67"/>
      <c r="G115" s="66"/>
      <c r="H115" s="71"/>
      <c r="I115" s="14" t="s">
        <v>137</v>
      </c>
      <c r="J115" s="30">
        <f>(IF(B105&gt;4,(H105/(B105+2)+J114),0))</f>
        <v>0</v>
      </c>
    </row>
    <row r="116" spans="1:10" ht="15.75" customHeight="1" x14ac:dyDescent="0.25">
      <c r="A116" s="57" t="s">
        <v>125</v>
      </c>
      <c r="B116" s="58" t="s">
        <v>125</v>
      </c>
      <c r="C116" s="44">
        <v>0</v>
      </c>
      <c r="D116" s="19">
        <f ca="1">((100/(H105))*C116)/100</f>
        <v>0</v>
      </c>
      <c r="E116" s="66"/>
      <c r="F116" s="67"/>
      <c r="G116" s="66"/>
      <c r="H116" s="71"/>
      <c r="I116" s="14" t="s">
        <v>139</v>
      </c>
      <c r="J116" s="30">
        <f>(IF(B105=1,(H105/(B105+3)+J111),IF(B105=0,(H105/4+J111),IF(B105&gt;1,0))))</f>
        <v>0</v>
      </c>
    </row>
    <row r="117" spans="1:10" ht="16.5" thickBot="1" x14ac:dyDescent="0.3">
      <c r="A117" s="73" t="s">
        <v>126</v>
      </c>
      <c r="B117" s="74"/>
      <c r="C117" s="45">
        <v>0</v>
      </c>
      <c r="D117" s="20">
        <f ca="1">((100/(H105))*C117)/100</f>
        <v>0</v>
      </c>
      <c r="E117" s="68"/>
      <c r="F117" s="69"/>
      <c r="G117" s="68"/>
      <c r="H117" s="72"/>
      <c r="I117" s="15" t="s">
        <v>97</v>
      </c>
      <c r="J117" s="32">
        <f ca="1">(IF(B105&gt;1.5,(H105/(B105+2)+J111+MAX(0,J112-J111)+MAX(0,J113-J112)+MAX(0,J114-J113)+MAX(0,J115-J114)+MAX(0,J116-J115)),IF(B105=1,(H105/(B105+3)+J116),IF(B105=0,H105/4+J116))))</f>
        <v>15</v>
      </c>
    </row>
    <row r="118" spans="1:10" ht="15.75" customHeight="1" x14ac:dyDescent="0.25">
      <c r="A118" s="115" t="s">
        <v>132</v>
      </c>
      <c r="B118" s="116"/>
      <c r="C118" s="99" t="str">
        <f>D64</f>
        <v>Building S-6 (B &amp; C Wing) = 3B+ Stilt +1st to 15th Floor</v>
      </c>
      <c r="D118" s="100"/>
      <c r="E118" s="100"/>
      <c r="F118" s="100"/>
      <c r="G118" s="100"/>
      <c r="H118" s="101"/>
      <c r="I118" s="50" t="str">
        <f ca="1">IF(D131=100%,"All work Completed. Possession granted to the Building.",IF(D130=100%,"All work Completed, Waiting for OC",I119&amp;""&amp;I120&amp;""&amp;J119&amp;""&amp;J118&amp;" "&amp;J120))</f>
        <v>All work Completed. Possession granted to the Building.</v>
      </c>
      <c r="J118" s="51" t="str">
        <f ca="1">(IF(C124=(D119+F119+H119),"",IF(C124&gt;0,", RCC upto "&amp;C124&amp;" Slab","")))&amp;(IF(C125=H119,"",IF(C125&gt;0,", Brickwork upto "&amp;C125&amp;" Floor","")))&amp;(IF(C126=H119,"",IF(C126&gt;0,", Internal Plaster upto "&amp;C126&amp;" Floor","")))&amp;(IF(C127=H119,"",IF(C127&gt;0,", External Plaster upto "&amp;C127&amp;" Floor","")))&amp;(IF(C128=H119,"",IF(C128&gt;0,", Flooring upto "&amp;C128&amp;" Floor","")))&amp;(IF(C129=H119,"",IF(C129&gt;0,", Painting upto "&amp;C129&amp;" Floor","")))&amp;(IF(C130=H119,"",IF(C130&gt;0,", Finishing upto "&amp;C130&amp;" Floor","")))&amp;(IF(C131=H119,"",IF(C131&gt;0,", Possession upto "&amp;C131&amp;" Floor","")))</f>
        <v/>
      </c>
    </row>
    <row r="119" spans="1:10" x14ac:dyDescent="0.25">
      <c r="A119" s="16" t="s">
        <v>134</v>
      </c>
      <c r="B119" s="48">
        <f>IF(AND(ISNUMBER(SEARCH("1B",C118))),1,IF(AND(ISNUMBER(SEARCH("2B",C118))),2,IF(AND(ISNUMBER(SEARCH("3B",C118))),3,IF(AND(ISNUMBER(SEARCH("4B",C118))),4,IF(ISNUMBER(SEARCH("5B",C118)),5,0)))))</f>
        <v>3</v>
      </c>
      <c r="C119" s="48" t="s">
        <v>70</v>
      </c>
      <c r="D119" s="48">
        <v>1</v>
      </c>
      <c r="E119" s="48" t="s">
        <v>69</v>
      </c>
      <c r="F119" s="48">
        <v>0</v>
      </c>
      <c r="G119" s="49" t="s">
        <v>78</v>
      </c>
      <c r="H119" s="17">
        <f ca="1">--TRIM(RIGHT(SUBSTITUTE(LEFT(C118,_xlfn.AGGREGATE(16,6,FIND({0,1,2,3,4,5,6,7,8,9},C118,ROW(INDIRECT("1:"&amp;LEN(C118)))),1))," ",REPT(" ",LEN(C118))),LEN(C118)))</f>
        <v>15</v>
      </c>
      <c r="I119" s="52" t="str">
        <f ca="1">IF(D122=100%,"Excavation","")&amp;IF(D123=100%,", Plinth","")&amp;IF(D124=100%,", RCC Slab","")&amp;IF(D125=100%,", Brickwork","")&amp;IF(D126=100%,", Internal Plaster","")&amp;IF(D127=100%,", External Plaster","")&amp;IF(D128=100%,", Flooring","")&amp;IF(D129=100%,", Painting","")&amp;IF(D130=100%,", Building common Amenities","")</f>
        <v>Excavation, Plinth, RCC Slab, Brickwork, Internal Plaster, External Plaster, Flooring, Painting, Building common Amenities</v>
      </c>
      <c r="J119" s="53" t="str">
        <f ca="1">(IF(C122=0,"Work not yet Started.",IF(D122=25%,"Piling work in process",IF(D122=50%,"Excavation work in process",IF(D122=100%,"","0")))))&amp;(IF(C123=0%,"",IF(C123=J124,", Footing work is process",IF(C123=J125,", Footing work Completed",IF(C123=J126,", 1st Basement Completed",IF(C123=J127,", 1st &amp; 2nd Basement Completed",IF(C123=J128,", 1st to 3rd Basement Completed",IF(C123=J129,", 1st to 4th Basement Completed",IF(C123=J130,", Plinth work is process",IF(C123=J131,"","0"))))))))))</f>
        <v/>
      </c>
    </row>
    <row r="120" spans="1:10" x14ac:dyDescent="0.25">
      <c r="A120" s="102" t="s">
        <v>88</v>
      </c>
      <c r="B120" s="103"/>
      <c r="C120" s="78" t="str">
        <f ca="1">I118</f>
        <v>All work Completed. Possession granted to the Building.</v>
      </c>
      <c r="D120" s="78"/>
      <c r="E120" s="78"/>
      <c r="F120" s="78"/>
      <c r="G120" s="78"/>
      <c r="H120" s="79"/>
      <c r="I120" s="52" t="str">
        <f ca="1">IF(I119&lt;&gt;""," Completed","")</f>
        <v xml:space="preserve"> Completed</v>
      </c>
      <c r="J120" s="53" t="str">
        <f ca="1">IF(J118&lt;&gt;"","Completed","")</f>
        <v/>
      </c>
    </row>
    <row r="121" spans="1:10" ht="15.75" customHeight="1" x14ac:dyDescent="0.25">
      <c r="A121" s="57" t="s">
        <v>46</v>
      </c>
      <c r="B121" s="58"/>
      <c r="C121" s="44" t="s">
        <v>131</v>
      </c>
      <c r="D121" s="44" t="s">
        <v>81</v>
      </c>
      <c r="E121" s="58" t="s">
        <v>83</v>
      </c>
      <c r="F121" s="58"/>
      <c r="G121" s="58" t="s">
        <v>82</v>
      </c>
      <c r="H121" s="63"/>
      <c r="I121" s="14" t="s">
        <v>133</v>
      </c>
      <c r="J121" s="28">
        <f ca="1">H119*25%</f>
        <v>3.75</v>
      </c>
    </row>
    <row r="122" spans="1:10" x14ac:dyDescent="0.25">
      <c r="A122" s="57" t="s">
        <v>120</v>
      </c>
      <c r="B122" s="58"/>
      <c r="C122" s="44">
        <f ca="1">J123</f>
        <v>15</v>
      </c>
      <c r="D122" s="19">
        <f ca="1">((100/H119)*C122)/100</f>
        <v>1</v>
      </c>
      <c r="E122" s="64">
        <f ca="1">(((C123/H119*10)+(40/(D119+F119+H119)*C124)+(7.5/(H119)*C125)+(7.5/(H119)*C126)+(10/H119*C127)+(10/H119*C128)+(5/H119*C129)+(5/H119*C130)+(5/H119*C131))/100)</f>
        <v>1</v>
      </c>
      <c r="F122" s="65"/>
      <c r="G122" s="64">
        <f ca="1">((((C122/H119)*20)+((C123/H119)*25)+(30/(H119+F119+D119)*C124)+(5/H119*C125)+(5/H119*C126)+(5/H119*C127)+(5/H119*C128)+(0/H119*C129)+(0/H119*C130)+(5/H119*C131))/100)</f>
        <v>1</v>
      </c>
      <c r="H122" s="70"/>
      <c r="I122" s="14" t="s">
        <v>93</v>
      </c>
      <c r="J122" s="29">
        <f ca="1">H119*50%</f>
        <v>7.5</v>
      </c>
    </row>
    <row r="123" spans="1:10" x14ac:dyDescent="0.25">
      <c r="A123" s="57" t="s">
        <v>47</v>
      </c>
      <c r="B123" s="58"/>
      <c r="C123" s="54">
        <v>15</v>
      </c>
      <c r="D123" s="19">
        <f ca="1">((100/H119)*C123)/100</f>
        <v>1</v>
      </c>
      <c r="E123" s="66"/>
      <c r="F123" s="67"/>
      <c r="G123" s="66"/>
      <c r="H123" s="71"/>
      <c r="I123" s="14" t="s">
        <v>94</v>
      </c>
      <c r="J123" s="29">
        <f ca="1">H119</f>
        <v>15</v>
      </c>
    </row>
    <row r="124" spans="1:10" ht="15.75" customHeight="1" x14ac:dyDescent="0.25">
      <c r="A124" s="57" t="s">
        <v>121</v>
      </c>
      <c r="B124" s="58"/>
      <c r="C124" s="55">
        <v>16</v>
      </c>
      <c r="D124" s="19">
        <f ca="1">((100/(D119+F119+H119))*C124)/100</f>
        <v>1</v>
      </c>
      <c r="E124" s="66"/>
      <c r="F124" s="67"/>
      <c r="G124" s="66"/>
      <c r="H124" s="71"/>
      <c r="I124" s="14" t="s">
        <v>95</v>
      </c>
      <c r="J124" s="30">
        <f ca="1">(IF(B119&gt;1,(H119/(B119+2)),H119/4))</f>
        <v>3</v>
      </c>
    </row>
    <row r="125" spans="1:10" ht="15.75" customHeight="1" x14ac:dyDescent="0.25">
      <c r="A125" s="57" t="s">
        <v>128</v>
      </c>
      <c r="B125" s="58" t="s">
        <v>122</v>
      </c>
      <c r="C125" s="44">
        <v>15</v>
      </c>
      <c r="D125" s="19">
        <f ca="1">((100/H119)*C125)/100</f>
        <v>1</v>
      </c>
      <c r="E125" s="66"/>
      <c r="F125" s="67"/>
      <c r="G125" s="66"/>
      <c r="H125" s="71"/>
      <c r="I125" s="14" t="s">
        <v>96</v>
      </c>
      <c r="J125" s="30">
        <f ca="1">(IF(B119&gt;1,(H119/(B119+2)+J124),H119/4+J124))</f>
        <v>6</v>
      </c>
    </row>
    <row r="126" spans="1:10" ht="15.75" customHeight="1" x14ac:dyDescent="0.25">
      <c r="A126" s="57" t="s">
        <v>129</v>
      </c>
      <c r="B126" s="58" t="s">
        <v>122</v>
      </c>
      <c r="C126" s="44">
        <v>15</v>
      </c>
      <c r="D126" s="19">
        <f ca="1">((100/H119)*C126)/100</f>
        <v>1</v>
      </c>
      <c r="E126" s="66"/>
      <c r="F126" s="67"/>
      <c r="G126" s="66"/>
      <c r="H126" s="71"/>
      <c r="I126" s="14" t="s">
        <v>138</v>
      </c>
      <c r="J126" s="30">
        <f ca="1">(IF(B119&gt;1,(H119/(B119+2)+J125),0))</f>
        <v>9</v>
      </c>
    </row>
    <row r="127" spans="1:10" ht="15" customHeight="1" x14ac:dyDescent="0.25">
      <c r="A127" s="57" t="s">
        <v>127</v>
      </c>
      <c r="B127" s="58" t="s">
        <v>124</v>
      </c>
      <c r="C127" s="44">
        <v>15</v>
      </c>
      <c r="D127" s="19">
        <f ca="1">((100/(H119))*C127)/100</f>
        <v>1</v>
      </c>
      <c r="E127" s="66"/>
      <c r="F127" s="67"/>
      <c r="G127" s="66"/>
      <c r="H127" s="71"/>
      <c r="I127" s="14" t="s">
        <v>135</v>
      </c>
      <c r="J127" s="30">
        <f ca="1">(IF(B119&gt;2,(H119/(B119+2)+J126),0))</f>
        <v>12</v>
      </c>
    </row>
    <row r="128" spans="1:10" ht="15.75" customHeight="1" x14ac:dyDescent="0.25">
      <c r="A128" s="57" t="s">
        <v>123</v>
      </c>
      <c r="B128" s="58" t="s">
        <v>123</v>
      </c>
      <c r="C128" s="44">
        <v>15</v>
      </c>
      <c r="D128" s="19">
        <f ca="1">((100/H119)*C128)/100</f>
        <v>1</v>
      </c>
      <c r="E128" s="66"/>
      <c r="F128" s="67"/>
      <c r="G128" s="66"/>
      <c r="H128" s="71"/>
      <c r="I128" s="14" t="s">
        <v>136</v>
      </c>
      <c r="J128" s="31">
        <f>(IF(B119&gt;3,(H119/(B119+2)+J127),0))</f>
        <v>0</v>
      </c>
    </row>
    <row r="129" spans="1:10" ht="15.75" customHeight="1" x14ac:dyDescent="0.25">
      <c r="A129" s="57" t="s">
        <v>130</v>
      </c>
      <c r="B129" s="58"/>
      <c r="C129" s="44">
        <v>15</v>
      </c>
      <c r="D129" s="19">
        <f ca="1">((100/H119)*C129)/100</f>
        <v>1</v>
      </c>
      <c r="E129" s="66"/>
      <c r="F129" s="67"/>
      <c r="G129" s="66"/>
      <c r="H129" s="71"/>
      <c r="I129" s="14" t="s">
        <v>137</v>
      </c>
      <c r="J129" s="30">
        <f>(IF(B119&gt;4,(H119/(B119+2)+J128),0))</f>
        <v>0</v>
      </c>
    </row>
    <row r="130" spans="1:10" ht="15.75" customHeight="1" x14ac:dyDescent="0.25">
      <c r="A130" s="57" t="s">
        <v>125</v>
      </c>
      <c r="B130" s="58" t="s">
        <v>125</v>
      </c>
      <c r="C130" s="44">
        <v>15</v>
      </c>
      <c r="D130" s="19">
        <f ca="1">((100/(H119))*C130)/100</f>
        <v>1</v>
      </c>
      <c r="E130" s="66"/>
      <c r="F130" s="67"/>
      <c r="G130" s="66"/>
      <c r="H130" s="71"/>
      <c r="I130" s="14" t="s">
        <v>139</v>
      </c>
      <c r="J130" s="30">
        <f>(IF(B119=1,(H119/(B119+3)+J125),IF(B119=0,(H119/4+J125),IF(B119&gt;1,0))))</f>
        <v>0</v>
      </c>
    </row>
    <row r="131" spans="1:10" ht="16.5" thickBot="1" x14ac:dyDescent="0.3">
      <c r="A131" s="73" t="s">
        <v>126</v>
      </c>
      <c r="B131" s="74"/>
      <c r="C131" s="45">
        <v>15</v>
      </c>
      <c r="D131" s="20">
        <f ca="1">((100/(H119))*C131)/100</f>
        <v>1</v>
      </c>
      <c r="E131" s="68"/>
      <c r="F131" s="69"/>
      <c r="G131" s="68"/>
      <c r="H131" s="72"/>
      <c r="I131" s="15" t="s">
        <v>97</v>
      </c>
      <c r="J131" s="32">
        <f ca="1">(IF(B119&gt;1.5,(H119/(B119+2)+J125+MAX(0,J126-J125)+MAX(0,J127-J126)+MAX(0,J128-J127)+MAX(0,J129-J128)+MAX(0,J130-J129)),IF(B119=1,(H119/(B119+3)+J130),IF(B119=0,H119/4+J130))))</f>
        <v>15</v>
      </c>
    </row>
    <row r="132" spans="1:10" ht="15.75" customHeight="1" x14ac:dyDescent="0.25">
      <c r="A132" s="115" t="s">
        <v>132</v>
      </c>
      <c r="B132" s="116"/>
      <c r="C132" s="99" t="str">
        <f>D65</f>
        <v>Building S-6 (D &amp; E Wing) = 3B+ Stilt +1st to 15th Floor</v>
      </c>
      <c r="D132" s="100"/>
      <c r="E132" s="100"/>
      <c r="F132" s="100"/>
      <c r="G132" s="100"/>
      <c r="H132" s="101"/>
      <c r="I132" s="50" t="str">
        <f ca="1">IF(D145=100%,"All work Completed. Possession granted to the Building.",IF(D144=100%,"All work Completed, Waiting for OC",I133&amp;""&amp;I134&amp;""&amp;J133&amp;""&amp;J132&amp;" "&amp;J134))</f>
        <v>All work Completed. Possession granted to the Building.</v>
      </c>
      <c r="J132" s="51" t="str">
        <f ca="1">(IF(C138=(D133+F133+H133),"",IF(C138&gt;0,", RCC upto "&amp;C138&amp;" Slab","")))&amp;(IF(C139=H133,"",IF(C139&gt;0,", Brickwork upto "&amp;C139&amp;" Floor","")))&amp;(IF(C140=H133,"",IF(C140&gt;0,", Internal Plaster upto "&amp;C140&amp;" Floor","")))&amp;(IF(C141=H133,"",IF(C141&gt;0,", External Plaster upto "&amp;C141&amp;" Floor","")))&amp;(IF(C142=H133,"",IF(C142&gt;0,", Flooring upto "&amp;C142&amp;" Floor","")))&amp;(IF(C143=H133,"",IF(C143&gt;0,", Painting upto "&amp;C143&amp;" Floor","")))&amp;(IF(C144=H133,"",IF(C144&gt;0,", Finishing upto "&amp;C144&amp;" Floor","")))&amp;(IF(C145=H133,"",IF(C145&gt;0,", Possession upto "&amp;C145&amp;" Floor","")))</f>
        <v/>
      </c>
    </row>
    <row r="133" spans="1:10" x14ac:dyDescent="0.25">
      <c r="A133" s="16" t="s">
        <v>134</v>
      </c>
      <c r="B133" s="48">
        <f>IF(AND(ISNUMBER(SEARCH("1B",C132))),1,IF(AND(ISNUMBER(SEARCH("2B",C132))),2,IF(AND(ISNUMBER(SEARCH("3B",C132))),3,IF(AND(ISNUMBER(SEARCH("4B",C132))),4,IF(ISNUMBER(SEARCH("5B",C132)),5,0)))))</f>
        <v>3</v>
      </c>
      <c r="C133" s="48" t="s">
        <v>70</v>
      </c>
      <c r="D133" s="48">
        <v>1</v>
      </c>
      <c r="E133" s="48" t="s">
        <v>69</v>
      </c>
      <c r="F133" s="48">
        <v>0</v>
      </c>
      <c r="G133" s="49" t="s">
        <v>78</v>
      </c>
      <c r="H133" s="17">
        <f ca="1">--TRIM(RIGHT(SUBSTITUTE(LEFT(C132,_xlfn.AGGREGATE(16,6,FIND({0,1,2,3,4,5,6,7,8,9},C132,ROW(INDIRECT("1:"&amp;LEN(C132)))),1))," ",REPT(" ",LEN(C132))),LEN(C132)))</f>
        <v>15</v>
      </c>
      <c r="I133" s="52" t="str">
        <f ca="1">IF(D136=100%,"Excavation","")&amp;IF(D137=100%,", Plinth","")&amp;IF(D138=100%,", RCC Slab","")&amp;IF(D139=100%,", Brickwork","")&amp;IF(D140=100%,", Internal Plaster","")&amp;IF(D141=100%,", External Plaster","")&amp;IF(D142=100%,", Flooring","")&amp;IF(D143=100%,", Painting","")&amp;IF(D144=100%,", Building common Amenities","")</f>
        <v>Excavation, Plinth, RCC Slab, Brickwork, Internal Plaster, External Plaster, Flooring, Painting, Building common Amenities</v>
      </c>
      <c r="J133" s="53" t="str">
        <f ca="1">(IF(C136=0,"Work not yet Started.",IF(D136=25%,"Piling work in process",IF(D136=50%,"Excavation work in process",IF(D136=100%,"","0")))))&amp;(IF(C137=0%,"",IF(C137=J138,", Footing work is process",IF(C137=J139,", Footing work Completed",IF(C137=J140,", 1st Basement Completed",IF(C137=J141,", 1st &amp; 2nd Basement Completed",IF(C137=J142,", 1st to 3rd Basement Completed",IF(C137=J143,", 1st to 4th Basement Completed",IF(C137=J144,", Plinth work is process",IF(C137=J145,"","0"))))))))))</f>
        <v/>
      </c>
    </row>
    <row r="134" spans="1:10" x14ac:dyDescent="0.25">
      <c r="A134" s="102" t="s">
        <v>88</v>
      </c>
      <c r="B134" s="103"/>
      <c r="C134" s="78" t="str">
        <f ca="1">I132</f>
        <v>All work Completed. Possession granted to the Building.</v>
      </c>
      <c r="D134" s="78"/>
      <c r="E134" s="78"/>
      <c r="F134" s="78"/>
      <c r="G134" s="78"/>
      <c r="H134" s="79"/>
      <c r="I134" s="52" t="str">
        <f ca="1">IF(I133&lt;&gt;""," Completed","")</f>
        <v xml:space="preserve"> Completed</v>
      </c>
      <c r="J134" s="53" t="str">
        <f ca="1">IF(J132&lt;&gt;"","Completed","")</f>
        <v/>
      </c>
    </row>
    <row r="135" spans="1:10" ht="15.75" customHeight="1" x14ac:dyDescent="0.25">
      <c r="A135" s="57" t="s">
        <v>46</v>
      </c>
      <c r="B135" s="58"/>
      <c r="C135" s="44" t="s">
        <v>131</v>
      </c>
      <c r="D135" s="44" t="s">
        <v>81</v>
      </c>
      <c r="E135" s="58" t="s">
        <v>83</v>
      </c>
      <c r="F135" s="58"/>
      <c r="G135" s="58" t="s">
        <v>82</v>
      </c>
      <c r="H135" s="63"/>
      <c r="I135" s="14" t="s">
        <v>133</v>
      </c>
      <c r="J135" s="28">
        <f ca="1">H133*25%</f>
        <v>3.75</v>
      </c>
    </row>
    <row r="136" spans="1:10" x14ac:dyDescent="0.25">
      <c r="A136" s="57" t="s">
        <v>120</v>
      </c>
      <c r="B136" s="58"/>
      <c r="C136" s="44">
        <f ca="1">J137</f>
        <v>15</v>
      </c>
      <c r="D136" s="19">
        <f ca="1">((100/H133)*C136)/100</f>
        <v>1</v>
      </c>
      <c r="E136" s="64">
        <f ca="1">(((C137/H133*10)+(40/(D133+F133+H133)*C138)+(7.5/(H133)*C139)+(7.5/(H133)*C140)+(10/H133*C141)+(10/H133*C142)+(5/H133*C143)+(5/H133*C144)+(5/H133*C145))/100)</f>
        <v>1</v>
      </c>
      <c r="F136" s="65"/>
      <c r="G136" s="64">
        <f ca="1">((((C136/H133)*20)+((C137/H133)*25)+(30/(H133+F133+D133)*C138)+(5/H133*C139)+(5/H133*C140)+(5/H133*C141)+(5/H133*C142)+(0/H133*C143)+(0/H133*C144)+(5/H133*C145))/100)</f>
        <v>1</v>
      </c>
      <c r="H136" s="70"/>
      <c r="I136" s="14" t="s">
        <v>93</v>
      </c>
      <c r="J136" s="29">
        <f ca="1">H133*50%</f>
        <v>7.5</v>
      </c>
    </row>
    <row r="137" spans="1:10" x14ac:dyDescent="0.25">
      <c r="A137" s="57" t="s">
        <v>47</v>
      </c>
      <c r="B137" s="58"/>
      <c r="C137" s="44">
        <f ca="1">J145</f>
        <v>15</v>
      </c>
      <c r="D137" s="19">
        <f ca="1">((100/H133)*C137)/100</f>
        <v>1</v>
      </c>
      <c r="E137" s="66"/>
      <c r="F137" s="67"/>
      <c r="G137" s="66"/>
      <c r="H137" s="71"/>
      <c r="I137" s="14" t="s">
        <v>94</v>
      </c>
      <c r="J137" s="29">
        <f ca="1">H133</f>
        <v>15</v>
      </c>
    </row>
    <row r="138" spans="1:10" ht="15.75" customHeight="1" x14ac:dyDescent="0.25">
      <c r="A138" s="57" t="s">
        <v>121</v>
      </c>
      <c r="B138" s="58"/>
      <c r="C138" s="44">
        <f ca="1">D133+H133</f>
        <v>16</v>
      </c>
      <c r="D138" s="19">
        <f ca="1">((100/(D133+F133+H133))*C138)/100</f>
        <v>1</v>
      </c>
      <c r="E138" s="66"/>
      <c r="F138" s="67"/>
      <c r="G138" s="66"/>
      <c r="H138" s="71"/>
      <c r="I138" s="14" t="s">
        <v>95</v>
      </c>
      <c r="J138" s="30">
        <f ca="1">(IF(B133&gt;1,(H133/(B133+2)),H133/4))</f>
        <v>3</v>
      </c>
    </row>
    <row r="139" spans="1:10" ht="15.75" customHeight="1" x14ac:dyDescent="0.25">
      <c r="A139" s="57" t="s">
        <v>128</v>
      </c>
      <c r="B139" s="58" t="s">
        <v>122</v>
      </c>
      <c r="C139" s="44">
        <v>15</v>
      </c>
      <c r="D139" s="19">
        <f ca="1">((100/H133)*C139)/100</f>
        <v>1</v>
      </c>
      <c r="E139" s="66"/>
      <c r="F139" s="67"/>
      <c r="G139" s="66"/>
      <c r="H139" s="71"/>
      <c r="I139" s="14" t="s">
        <v>96</v>
      </c>
      <c r="J139" s="30">
        <f ca="1">(IF(B133&gt;1,(H133/(B133+2)+J138),H133/4+J138))</f>
        <v>6</v>
      </c>
    </row>
    <row r="140" spans="1:10" ht="15.75" customHeight="1" x14ac:dyDescent="0.25">
      <c r="A140" s="57" t="s">
        <v>129</v>
      </c>
      <c r="B140" s="58" t="s">
        <v>122</v>
      </c>
      <c r="C140" s="44">
        <v>15</v>
      </c>
      <c r="D140" s="19">
        <f ca="1">((100/H133)*C140)/100</f>
        <v>1</v>
      </c>
      <c r="E140" s="66"/>
      <c r="F140" s="67"/>
      <c r="G140" s="66"/>
      <c r="H140" s="71"/>
      <c r="I140" s="14" t="s">
        <v>138</v>
      </c>
      <c r="J140" s="30">
        <f ca="1">(IF(B133&gt;1,(H133/(B133+2)+J139),0))</f>
        <v>9</v>
      </c>
    </row>
    <row r="141" spans="1:10" ht="15" customHeight="1" x14ac:dyDescent="0.25">
      <c r="A141" s="57" t="s">
        <v>127</v>
      </c>
      <c r="B141" s="58" t="s">
        <v>124</v>
      </c>
      <c r="C141" s="44">
        <v>15</v>
      </c>
      <c r="D141" s="19">
        <f ca="1">((100/(H133))*C141)/100</f>
        <v>1</v>
      </c>
      <c r="E141" s="66"/>
      <c r="F141" s="67"/>
      <c r="G141" s="66"/>
      <c r="H141" s="71"/>
      <c r="I141" s="14" t="s">
        <v>135</v>
      </c>
      <c r="J141" s="30">
        <f ca="1">(IF(B133&gt;2,(H133/(B133+2)+J140),0))</f>
        <v>12</v>
      </c>
    </row>
    <row r="142" spans="1:10" ht="15.75" customHeight="1" x14ac:dyDescent="0.25">
      <c r="A142" s="57" t="s">
        <v>123</v>
      </c>
      <c r="B142" s="58" t="s">
        <v>123</v>
      </c>
      <c r="C142" s="44">
        <v>15</v>
      </c>
      <c r="D142" s="19">
        <f ca="1">((100/H133)*C142)/100</f>
        <v>1</v>
      </c>
      <c r="E142" s="66"/>
      <c r="F142" s="67"/>
      <c r="G142" s="66"/>
      <c r="H142" s="71"/>
      <c r="I142" s="14" t="s">
        <v>136</v>
      </c>
      <c r="J142" s="31">
        <f>(IF(B133&gt;3,(H133/(B133+2)+J141),0))</f>
        <v>0</v>
      </c>
    </row>
    <row r="143" spans="1:10" ht="15.75" customHeight="1" x14ac:dyDescent="0.25">
      <c r="A143" s="57" t="s">
        <v>130</v>
      </c>
      <c r="B143" s="58"/>
      <c r="C143" s="44">
        <v>15</v>
      </c>
      <c r="D143" s="19">
        <f ca="1">((100/H133)*C143)/100</f>
        <v>1</v>
      </c>
      <c r="E143" s="66"/>
      <c r="F143" s="67"/>
      <c r="G143" s="66"/>
      <c r="H143" s="71"/>
      <c r="I143" s="14" t="s">
        <v>137</v>
      </c>
      <c r="J143" s="30">
        <f>(IF(B133&gt;4,(H133/(B133+2)+J142),0))</f>
        <v>0</v>
      </c>
    </row>
    <row r="144" spans="1:10" ht="15.75" customHeight="1" x14ac:dyDescent="0.25">
      <c r="A144" s="57" t="s">
        <v>125</v>
      </c>
      <c r="B144" s="58" t="s">
        <v>125</v>
      </c>
      <c r="C144" s="44">
        <v>15</v>
      </c>
      <c r="D144" s="19">
        <f ca="1">((100/(H133))*C144)/100</f>
        <v>1</v>
      </c>
      <c r="E144" s="66"/>
      <c r="F144" s="67"/>
      <c r="G144" s="66"/>
      <c r="H144" s="71"/>
      <c r="I144" s="14" t="s">
        <v>139</v>
      </c>
      <c r="J144" s="30">
        <f>(IF(B133=1,(H133/(B133+3)+J139),IF(B133=0,(H133/4+J139),IF(B133&gt;1,0))))</f>
        <v>0</v>
      </c>
    </row>
    <row r="145" spans="1:10" ht="16.5" thickBot="1" x14ac:dyDescent="0.3">
      <c r="A145" s="73" t="s">
        <v>126</v>
      </c>
      <c r="B145" s="74"/>
      <c r="C145" s="45">
        <v>15</v>
      </c>
      <c r="D145" s="20">
        <f ca="1">((100/(H133))*C145)/100</f>
        <v>1</v>
      </c>
      <c r="E145" s="68"/>
      <c r="F145" s="69"/>
      <c r="G145" s="68"/>
      <c r="H145" s="72"/>
      <c r="I145" s="15" t="s">
        <v>97</v>
      </c>
      <c r="J145" s="32">
        <f ca="1">(IF(B133&gt;1.5,(H133/(B133+2)+J139+MAX(0,J140-J139)+MAX(0,J141-J140)+MAX(0,J142-J141)+MAX(0,J143-J142)+MAX(0,J144-J143)),IF(B133=1,(H133/(B133+3)+J144),IF(B133=0,H133/4+J144))))</f>
        <v>15</v>
      </c>
    </row>
    <row r="146" spans="1:10" ht="15.75" customHeight="1" x14ac:dyDescent="0.25">
      <c r="A146" s="115" t="s">
        <v>132</v>
      </c>
      <c r="B146" s="116"/>
      <c r="C146" s="99" t="str">
        <f>D66</f>
        <v>Building S-6 (F Wing) = 3B+ Stilt +1st to 15th Floor</v>
      </c>
      <c r="D146" s="100"/>
      <c r="E146" s="100"/>
      <c r="F146" s="100"/>
      <c r="G146" s="100"/>
      <c r="H146" s="101"/>
      <c r="I146" s="50" t="str">
        <f ca="1">IF(D159=100%,"All work Completed. Possession granted to the Building.",IF(D158=100%,"All work Completed, Waiting for OC",I147&amp;""&amp;I148&amp;""&amp;J147&amp;""&amp;J146&amp;" "&amp;J148))</f>
        <v>All work Completed. Possession granted to the Building.</v>
      </c>
      <c r="J146" s="51" t="str">
        <f ca="1">(IF(C152=(D147+F147+H147),"",IF(C152&gt;0,", RCC upto "&amp;C152&amp;" Slab","")))&amp;(IF(C153=H147,"",IF(C153&gt;0,", Brickwork upto "&amp;C153&amp;" Floor","")))&amp;(IF(C154=H147,"",IF(C154&gt;0,", Internal Plaster upto "&amp;C154&amp;" Floor","")))&amp;(IF(C155=H147,"",IF(C155&gt;0,", External Plaster upto "&amp;C155&amp;" Floor","")))&amp;(IF(C156=H147,"",IF(C156&gt;0,", Flooring upto "&amp;C156&amp;" Floor","")))&amp;(IF(C157=H147,"",IF(C157&gt;0,", Painting upto "&amp;C157&amp;" Floor","")))&amp;(IF(C158=H147,"",IF(C158&gt;0,", Finishing upto "&amp;C158&amp;" Floor","")))&amp;(IF(C159=H147,"",IF(C159&gt;0,", Possession upto "&amp;C159&amp;" Floor","")))</f>
        <v/>
      </c>
    </row>
    <row r="147" spans="1:10" x14ac:dyDescent="0.25">
      <c r="A147" s="16" t="s">
        <v>134</v>
      </c>
      <c r="B147" s="48">
        <f>IF(AND(ISNUMBER(SEARCH("1B",C146))),1,IF(AND(ISNUMBER(SEARCH("2B",C146))),2,IF(AND(ISNUMBER(SEARCH("3B",C146))),3,IF(AND(ISNUMBER(SEARCH("4B",C146))),4,IF(ISNUMBER(SEARCH("5B",C146)),5,0)))))</f>
        <v>3</v>
      </c>
      <c r="C147" s="48" t="s">
        <v>70</v>
      </c>
      <c r="D147" s="48">
        <v>1</v>
      </c>
      <c r="E147" s="48" t="s">
        <v>69</v>
      </c>
      <c r="F147" s="48">
        <v>0</v>
      </c>
      <c r="G147" s="49" t="s">
        <v>78</v>
      </c>
      <c r="H147" s="17">
        <f ca="1">--TRIM(RIGHT(SUBSTITUTE(LEFT(C146,_xlfn.AGGREGATE(16,6,FIND({0,1,2,3,4,5,6,7,8,9},C146,ROW(INDIRECT("1:"&amp;LEN(C146)))),1))," ",REPT(" ",LEN(C146))),LEN(C146)))</f>
        <v>15</v>
      </c>
      <c r="I147" s="52" t="str">
        <f ca="1">IF(D150=100%,"Excavation","")&amp;IF(D151=100%,", Plinth","")&amp;IF(D152=100%,", RCC Slab","")&amp;IF(D153=100%,", Brickwork","")&amp;IF(D154=100%,", Internal Plaster","")&amp;IF(D155=100%,", External Plaster","")&amp;IF(D156=100%,", Flooring","")&amp;IF(D157=100%,", Painting","")&amp;IF(D158=100%,", Building common Amenities","")</f>
        <v>Excavation, Plinth, RCC Slab, Brickwork, Internal Plaster, External Plaster, Flooring, Painting, Building common Amenities</v>
      </c>
      <c r="J147" s="53" t="str">
        <f ca="1">(IF(C150=0,"Work not yet Started.",IF(D150=25%,"Piling work in process",IF(D150=50%,"Excavation work in process",IF(D150=100%,"","0")))))&amp;(IF(C151=0%,"",IF(C151=J152,", Footing work is process",IF(C151=J153,", Footing work Completed",IF(C151=J154,", 1st Basement Completed",IF(C151=J155,", 1st &amp; 2nd Basement Completed",IF(C151=J156,", 1st to 3rd Basement Completed",IF(C151=J157,", 1st to 4th Basement Completed",IF(C151=J158,", Plinth work is process",IF(C151=J159,"","0"))))))))))</f>
        <v/>
      </c>
    </row>
    <row r="148" spans="1:10" x14ac:dyDescent="0.25">
      <c r="A148" s="102" t="s">
        <v>88</v>
      </c>
      <c r="B148" s="103"/>
      <c r="C148" s="78" t="str">
        <f ca="1">I146</f>
        <v>All work Completed. Possession granted to the Building.</v>
      </c>
      <c r="D148" s="78"/>
      <c r="E148" s="78"/>
      <c r="F148" s="78"/>
      <c r="G148" s="78"/>
      <c r="H148" s="79"/>
      <c r="I148" s="52" t="str">
        <f ca="1">IF(I147&lt;&gt;""," Completed","")</f>
        <v xml:space="preserve"> Completed</v>
      </c>
      <c r="J148" s="53" t="str">
        <f ca="1">IF(J146&lt;&gt;"","Completed","")</f>
        <v/>
      </c>
    </row>
    <row r="149" spans="1:10" ht="15.75" customHeight="1" x14ac:dyDescent="0.25">
      <c r="A149" s="57" t="s">
        <v>46</v>
      </c>
      <c r="B149" s="58"/>
      <c r="C149" s="44" t="s">
        <v>131</v>
      </c>
      <c r="D149" s="44" t="s">
        <v>81</v>
      </c>
      <c r="E149" s="58" t="s">
        <v>83</v>
      </c>
      <c r="F149" s="58"/>
      <c r="G149" s="58" t="s">
        <v>82</v>
      </c>
      <c r="H149" s="63"/>
      <c r="I149" s="14" t="s">
        <v>133</v>
      </c>
      <c r="J149" s="28">
        <f ca="1">H147*25%</f>
        <v>3.75</v>
      </c>
    </row>
    <row r="150" spans="1:10" x14ac:dyDescent="0.25">
      <c r="A150" s="57" t="s">
        <v>120</v>
      </c>
      <c r="B150" s="58"/>
      <c r="C150" s="44">
        <f ca="1">J151</f>
        <v>15</v>
      </c>
      <c r="D150" s="19">
        <f ca="1">((100/H147)*C150)/100</f>
        <v>1</v>
      </c>
      <c r="E150" s="64">
        <f ca="1">(((C151/H147*10)+(40/(D147+F147+H147)*C152)+(7.5/(H147)*C153)+(7.5/(H147)*C154)+(10/H147*C155)+(10/H147*C156)+(5/H147*C157)+(5/H147*C158)+(5/H147*C159))/100)</f>
        <v>1</v>
      </c>
      <c r="F150" s="65"/>
      <c r="G150" s="64">
        <f ca="1">((((C150/H147)*20)+((C151/H147)*25)+(30/(H147+F147+D147)*C152)+(5/H147*C153)+(5/H147*C154)+(5/H147*C155)+(5/H147*C156)+(0/H147*C157)+(0/H147*C158)+(5/H147*C159))/100)</f>
        <v>1</v>
      </c>
      <c r="H150" s="70"/>
      <c r="I150" s="14" t="s">
        <v>93</v>
      </c>
      <c r="J150" s="29">
        <f ca="1">H147*50%</f>
        <v>7.5</v>
      </c>
    </row>
    <row r="151" spans="1:10" x14ac:dyDescent="0.25">
      <c r="A151" s="57" t="s">
        <v>47</v>
      </c>
      <c r="B151" s="58"/>
      <c r="C151" s="44">
        <f ca="1">J159</f>
        <v>15</v>
      </c>
      <c r="D151" s="19">
        <f ca="1">((100/H147)*C151)/100</f>
        <v>1</v>
      </c>
      <c r="E151" s="66"/>
      <c r="F151" s="67"/>
      <c r="G151" s="66"/>
      <c r="H151" s="71"/>
      <c r="I151" s="14" t="s">
        <v>94</v>
      </c>
      <c r="J151" s="29">
        <f ca="1">H147</f>
        <v>15</v>
      </c>
    </row>
    <row r="152" spans="1:10" ht="15.75" customHeight="1" x14ac:dyDescent="0.25">
      <c r="A152" s="57" t="s">
        <v>121</v>
      </c>
      <c r="B152" s="58"/>
      <c r="C152" s="44">
        <f ca="1">D147+H147</f>
        <v>16</v>
      </c>
      <c r="D152" s="19">
        <f ca="1">((100/(D147+F147+H147))*C152)/100</f>
        <v>1</v>
      </c>
      <c r="E152" s="66"/>
      <c r="F152" s="67"/>
      <c r="G152" s="66"/>
      <c r="H152" s="71"/>
      <c r="I152" s="14" t="s">
        <v>95</v>
      </c>
      <c r="J152" s="30">
        <f ca="1">(IF(B147&gt;1,(H147/(B147+2)),H147/4))</f>
        <v>3</v>
      </c>
    </row>
    <row r="153" spans="1:10" ht="15.75" customHeight="1" x14ac:dyDescent="0.25">
      <c r="A153" s="57" t="s">
        <v>128</v>
      </c>
      <c r="B153" s="58" t="s">
        <v>122</v>
      </c>
      <c r="C153" s="44">
        <v>15</v>
      </c>
      <c r="D153" s="19">
        <f ca="1">((100/H147)*C153)/100</f>
        <v>1</v>
      </c>
      <c r="E153" s="66"/>
      <c r="F153" s="67"/>
      <c r="G153" s="66"/>
      <c r="H153" s="71"/>
      <c r="I153" s="14" t="s">
        <v>96</v>
      </c>
      <c r="J153" s="30">
        <f ca="1">(IF(B147&gt;1,(H147/(B147+2)+J152),H147/4+J152))</f>
        <v>6</v>
      </c>
    </row>
    <row r="154" spans="1:10" ht="15.75" customHeight="1" x14ac:dyDescent="0.25">
      <c r="A154" s="57" t="s">
        <v>129</v>
      </c>
      <c r="B154" s="58" t="s">
        <v>122</v>
      </c>
      <c r="C154" s="44">
        <v>15</v>
      </c>
      <c r="D154" s="19">
        <f ca="1">((100/H147)*C154)/100</f>
        <v>1</v>
      </c>
      <c r="E154" s="66"/>
      <c r="F154" s="67"/>
      <c r="G154" s="66"/>
      <c r="H154" s="71"/>
      <c r="I154" s="14" t="s">
        <v>138</v>
      </c>
      <c r="J154" s="30">
        <f ca="1">(IF(B147&gt;1,(H147/(B147+2)+J153),0))</f>
        <v>9</v>
      </c>
    </row>
    <row r="155" spans="1:10" ht="15" customHeight="1" x14ac:dyDescent="0.25">
      <c r="A155" s="57" t="s">
        <v>127</v>
      </c>
      <c r="B155" s="58" t="s">
        <v>124</v>
      </c>
      <c r="C155" s="44">
        <v>15</v>
      </c>
      <c r="D155" s="19">
        <f ca="1">((100/(H147))*C155)/100</f>
        <v>1</v>
      </c>
      <c r="E155" s="66"/>
      <c r="F155" s="67"/>
      <c r="G155" s="66"/>
      <c r="H155" s="71"/>
      <c r="I155" s="14" t="s">
        <v>135</v>
      </c>
      <c r="J155" s="30">
        <f ca="1">(IF(B147&gt;2,(H147/(B147+2)+J154),0))</f>
        <v>12</v>
      </c>
    </row>
    <row r="156" spans="1:10" ht="15.75" customHeight="1" x14ac:dyDescent="0.25">
      <c r="A156" s="57" t="s">
        <v>123</v>
      </c>
      <c r="B156" s="58" t="s">
        <v>123</v>
      </c>
      <c r="C156" s="44">
        <v>15</v>
      </c>
      <c r="D156" s="19">
        <f ca="1">((100/H147)*C156)/100</f>
        <v>1</v>
      </c>
      <c r="E156" s="66"/>
      <c r="F156" s="67"/>
      <c r="G156" s="66"/>
      <c r="H156" s="71"/>
      <c r="I156" s="14" t="s">
        <v>136</v>
      </c>
      <c r="J156" s="31">
        <f>(IF(B147&gt;3,(H147/(B147+2)+J155),0))</f>
        <v>0</v>
      </c>
    </row>
    <row r="157" spans="1:10" ht="15.75" customHeight="1" x14ac:dyDescent="0.25">
      <c r="A157" s="57" t="s">
        <v>130</v>
      </c>
      <c r="B157" s="58"/>
      <c r="C157" s="44">
        <v>15</v>
      </c>
      <c r="D157" s="19">
        <f ca="1">((100/H147)*C157)/100</f>
        <v>1</v>
      </c>
      <c r="E157" s="66"/>
      <c r="F157" s="67"/>
      <c r="G157" s="66"/>
      <c r="H157" s="71"/>
      <c r="I157" s="14" t="s">
        <v>137</v>
      </c>
      <c r="J157" s="30">
        <f>(IF(B147&gt;4,(H147/(B147+2)+J156),0))</f>
        <v>0</v>
      </c>
    </row>
    <row r="158" spans="1:10" ht="15.75" customHeight="1" x14ac:dyDescent="0.25">
      <c r="A158" s="57" t="s">
        <v>125</v>
      </c>
      <c r="B158" s="58" t="s">
        <v>125</v>
      </c>
      <c r="C158" s="44">
        <v>15</v>
      </c>
      <c r="D158" s="19">
        <f ca="1">((100/(H147))*C158)/100</f>
        <v>1</v>
      </c>
      <c r="E158" s="66"/>
      <c r="F158" s="67"/>
      <c r="G158" s="66"/>
      <c r="H158" s="71"/>
      <c r="I158" s="14" t="s">
        <v>139</v>
      </c>
      <c r="J158" s="30">
        <f>(IF(B147=1,(H147/(B147+3)+J153),IF(B147=0,(H147/4+J153),IF(B147&gt;1,0))))</f>
        <v>0</v>
      </c>
    </row>
    <row r="159" spans="1:10" ht="16.5" thickBot="1" x14ac:dyDescent="0.3">
      <c r="A159" s="73" t="s">
        <v>126</v>
      </c>
      <c r="B159" s="74"/>
      <c r="C159" s="45">
        <v>15</v>
      </c>
      <c r="D159" s="20">
        <f ca="1">((100/(H147))*C159)/100</f>
        <v>1</v>
      </c>
      <c r="E159" s="68"/>
      <c r="F159" s="69"/>
      <c r="G159" s="68"/>
      <c r="H159" s="72"/>
      <c r="I159" s="15" t="s">
        <v>97</v>
      </c>
      <c r="J159" s="32">
        <f ca="1">(IF(B147&gt;1.5,(H147/(B147+2)+J153+MAX(0,J154-J153)+MAX(0,J155-J154)+MAX(0,J156-J155)+MAX(0,J157-J156)+MAX(0,J158-J157)),IF(B147=1,(H147/(B147+3)+J158),IF(B147=0,H147/4+J158))))</f>
        <v>15</v>
      </c>
    </row>
    <row r="160" spans="1:10" ht="15.75" customHeight="1" x14ac:dyDescent="0.25">
      <c r="A160" s="115" t="s">
        <v>132</v>
      </c>
      <c r="B160" s="116"/>
      <c r="C160" s="99" t="s">
        <v>246</v>
      </c>
      <c r="D160" s="100"/>
      <c r="E160" s="100"/>
      <c r="F160" s="100"/>
      <c r="G160" s="100"/>
      <c r="H160" s="101"/>
      <c r="I160" s="50" t="str">
        <f ca="1">IF(D173=100%,"All work Completed. Possession granted to the Building.",IF(D172=100%,"All work Completed, Waiting for OC",I161&amp;""&amp;I162&amp;""&amp;J161&amp;""&amp;J160&amp;" "&amp;J162))</f>
        <v xml:space="preserve">Work not yet Started. </v>
      </c>
      <c r="J160" s="51" t="str">
        <f ca="1">(IF(C166=(D161+F161+H161),"",IF(C166&gt;0,", RCC upto "&amp;C166&amp;" Slab","")))&amp;(IF(C167=H161,"",IF(C167&gt;0,", Brickwork upto "&amp;C167&amp;" Floor","")))&amp;(IF(C168=H161,"",IF(C168&gt;0,", Internal Plaster upto "&amp;C168&amp;" Floor","")))&amp;(IF(C169=H161,"",IF(C169&gt;0,", External Plaster upto "&amp;C169&amp;" Floor","")))&amp;(IF(C170=H161,"",IF(C170&gt;0,", Flooring upto "&amp;C170&amp;" Floor","")))&amp;(IF(C171=H161,"",IF(C171&gt;0,", Painting upto "&amp;C171&amp;" Floor","")))&amp;(IF(C172=H161,"",IF(C172&gt;0,", Finishing upto "&amp;C172&amp;" Floor","")))&amp;(IF(C173=H161,"",IF(C173&gt;0,", Possession upto "&amp;C173&amp;" Floor","")))</f>
        <v/>
      </c>
    </row>
    <row r="161" spans="1:10" x14ac:dyDescent="0.25">
      <c r="A161" s="16" t="s">
        <v>134</v>
      </c>
      <c r="B161" s="48">
        <f>IF(AND(ISNUMBER(SEARCH("1B",C160))),1,IF(AND(ISNUMBER(SEARCH("2B",C160))),2,IF(AND(ISNUMBER(SEARCH("3B",C160))),3,IF(AND(ISNUMBER(SEARCH("4B",C160))),4,IF(ISNUMBER(SEARCH("5B",C160)),5,0)))))</f>
        <v>3</v>
      </c>
      <c r="C161" s="48" t="s">
        <v>70</v>
      </c>
      <c r="D161" s="48">
        <v>1</v>
      </c>
      <c r="E161" s="48" t="s">
        <v>69</v>
      </c>
      <c r="F161" s="48">
        <v>0</v>
      </c>
      <c r="G161" s="49" t="s">
        <v>78</v>
      </c>
      <c r="H161" s="17">
        <f ca="1">--TRIM(RIGHT(SUBSTITUTE(LEFT(C160,_xlfn.AGGREGATE(16,6,FIND({0,1,2,3,4,5,6,7,8,9},C160,ROW(INDIRECT("1:"&amp;LEN(C160)))),1))," ",REPT(" ",LEN(C160))),LEN(C160)))</f>
        <v>15</v>
      </c>
      <c r="I161" s="52" t="str">
        <f ca="1">IF(D164=100%,"Excavation","")&amp;IF(D165=100%,", Plinth","")&amp;IF(D166=100%,", RCC Slab","")&amp;IF(D167=100%,", Brickwork","")&amp;IF(D168=100%,", Internal Plaster","")&amp;IF(D169=100%,", External Plaster","")&amp;IF(D170=100%,", Flooring","")&amp;IF(D171=100%,", Painting","")&amp;IF(D172=100%,", Building common Amenities","")</f>
        <v/>
      </c>
      <c r="J161" s="53" t="str">
        <f>(IF(C164=0,"Work not yet Started.",IF(D164=25%,"Piling work in process",IF(D164=50%,"Excavation work in process",IF(D164=100%,"","0")))))&amp;(IF(C165=0%,"",IF(C165=J166,", Footing work is process",IF(C165=J167,", Footing work Completed",IF(C165=J168,", 1st Basement Completed",IF(C165=J169,", 1st &amp; 2nd Basement Completed",IF(C165=J170,", 1st to 3rd Basement Completed",IF(C165=J171,", 1st to 4th Basement Completed",IF(C165=J172,", Plinth work is process",IF(C165=J173,"","0"))))))))))</f>
        <v>Work not yet Started.</v>
      </c>
    </row>
    <row r="162" spans="1:10" x14ac:dyDescent="0.25">
      <c r="A162" s="102" t="s">
        <v>88</v>
      </c>
      <c r="B162" s="103"/>
      <c r="C162" s="78" t="str">
        <f ca="1">I160</f>
        <v xml:space="preserve">Work not yet Started. </v>
      </c>
      <c r="D162" s="78"/>
      <c r="E162" s="78"/>
      <c r="F162" s="78"/>
      <c r="G162" s="78"/>
      <c r="H162" s="79"/>
      <c r="I162" s="52" t="str">
        <f ca="1">IF(I161&lt;&gt;""," Completed","")</f>
        <v/>
      </c>
      <c r="J162" s="53" t="str">
        <f ca="1">IF(J160&lt;&gt;"","Completed","")</f>
        <v/>
      </c>
    </row>
    <row r="163" spans="1:10" ht="15.75" customHeight="1" x14ac:dyDescent="0.25">
      <c r="A163" s="57" t="s">
        <v>46</v>
      </c>
      <c r="B163" s="58"/>
      <c r="C163" s="44" t="s">
        <v>131</v>
      </c>
      <c r="D163" s="44" t="s">
        <v>81</v>
      </c>
      <c r="E163" s="58" t="s">
        <v>83</v>
      </c>
      <c r="F163" s="58"/>
      <c r="G163" s="58" t="s">
        <v>82</v>
      </c>
      <c r="H163" s="63"/>
      <c r="I163" s="14" t="s">
        <v>133</v>
      </c>
      <c r="J163" s="28">
        <f ca="1">H161*25%</f>
        <v>3.75</v>
      </c>
    </row>
    <row r="164" spans="1:10" x14ac:dyDescent="0.25">
      <c r="A164" s="57" t="s">
        <v>120</v>
      </c>
      <c r="B164" s="58"/>
      <c r="C164" s="44">
        <v>0</v>
      </c>
      <c r="D164" s="19">
        <f ca="1">((100/H161)*C164)/100</f>
        <v>0</v>
      </c>
      <c r="E164" s="64">
        <f ca="1">(((C165/H161*10)+(40/(D161+F161+H161)*C166)+(7.5/(H161)*C167)+(7.5/(H161)*C168)+(10/H161*C169)+(10/H161*C170)+(5/H161*C171)+(5/H161*C172)+(5/H161*C173))/100)</f>
        <v>0</v>
      </c>
      <c r="F164" s="65"/>
      <c r="G164" s="64">
        <f ca="1">((((C164/H161)*20)+((C165/H161)*25)+(30/(H161+F161+D161)*C166)+(5/H161*C167)+(5/H161*C168)+(5/H161*C169)+(5/H161*C170)+(0/H161*C171)+(0/H161*C172)+(5/H161*C173))/100)</f>
        <v>0</v>
      </c>
      <c r="H164" s="70"/>
      <c r="I164" s="14" t="s">
        <v>93</v>
      </c>
      <c r="J164" s="29">
        <f ca="1">H161*50%</f>
        <v>7.5</v>
      </c>
    </row>
    <row r="165" spans="1:10" x14ac:dyDescent="0.25">
      <c r="A165" s="57" t="s">
        <v>47</v>
      </c>
      <c r="B165" s="58"/>
      <c r="C165" s="54">
        <v>0</v>
      </c>
      <c r="D165" s="19">
        <f ca="1">((100/H161)*C165)/100</f>
        <v>0</v>
      </c>
      <c r="E165" s="66"/>
      <c r="F165" s="67"/>
      <c r="G165" s="66"/>
      <c r="H165" s="71"/>
      <c r="I165" s="14" t="s">
        <v>94</v>
      </c>
      <c r="J165" s="29">
        <f ca="1">H161</f>
        <v>15</v>
      </c>
    </row>
    <row r="166" spans="1:10" ht="15.75" customHeight="1" x14ac:dyDescent="0.25">
      <c r="A166" s="57" t="s">
        <v>121</v>
      </c>
      <c r="B166" s="58"/>
      <c r="C166" s="44">
        <v>0</v>
      </c>
      <c r="D166" s="19">
        <f ca="1">((100/(D161+F161+H161))*C166)/100</f>
        <v>0</v>
      </c>
      <c r="E166" s="66"/>
      <c r="F166" s="67"/>
      <c r="G166" s="66"/>
      <c r="H166" s="71"/>
      <c r="I166" s="14" t="s">
        <v>95</v>
      </c>
      <c r="J166" s="30">
        <f ca="1">(IF(B161&gt;1,(H161/(B161+2)),H161/4))</f>
        <v>3</v>
      </c>
    </row>
    <row r="167" spans="1:10" ht="15.75" customHeight="1" x14ac:dyDescent="0.25">
      <c r="A167" s="57" t="s">
        <v>128</v>
      </c>
      <c r="B167" s="58" t="s">
        <v>122</v>
      </c>
      <c r="C167" s="44">
        <v>0</v>
      </c>
      <c r="D167" s="19">
        <f ca="1">((100/H161)*C167)/100</f>
        <v>0</v>
      </c>
      <c r="E167" s="66"/>
      <c r="F167" s="67"/>
      <c r="G167" s="66"/>
      <c r="H167" s="71"/>
      <c r="I167" s="14" t="s">
        <v>96</v>
      </c>
      <c r="J167" s="30">
        <f ca="1">(IF(B161&gt;1,(H161/(B161+2)+J166),H161/4+J166))</f>
        <v>6</v>
      </c>
    </row>
    <row r="168" spans="1:10" ht="15.75" customHeight="1" x14ac:dyDescent="0.25">
      <c r="A168" s="57" t="s">
        <v>129</v>
      </c>
      <c r="B168" s="58" t="s">
        <v>122</v>
      </c>
      <c r="C168" s="44">
        <v>0</v>
      </c>
      <c r="D168" s="19">
        <f ca="1">((100/H161)*C168)/100</f>
        <v>0</v>
      </c>
      <c r="E168" s="66"/>
      <c r="F168" s="67"/>
      <c r="G168" s="66"/>
      <c r="H168" s="71"/>
      <c r="I168" s="14" t="s">
        <v>138</v>
      </c>
      <c r="J168" s="30">
        <f ca="1">(IF(B161&gt;1,(H161/(B161+2)+J167),0))</f>
        <v>9</v>
      </c>
    </row>
    <row r="169" spans="1:10" ht="15" customHeight="1" x14ac:dyDescent="0.25">
      <c r="A169" s="57" t="s">
        <v>127</v>
      </c>
      <c r="B169" s="58" t="s">
        <v>124</v>
      </c>
      <c r="C169" s="44">
        <v>0</v>
      </c>
      <c r="D169" s="19">
        <f ca="1">((100/(H161))*C169)/100</f>
        <v>0</v>
      </c>
      <c r="E169" s="66"/>
      <c r="F169" s="67"/>
      <c r="G169" s="66"/>
      <c r="H169" s="71"/>
      <c r="I169" s="14" t="s">
        <v>135</v>
      </c>
      <c r="J169" s="30">
        <f ca="1">(IF(B161&gt;2,(H161/(B161+2)+J168),0))</f>
        <v>12</v>
      </c>
    </row>
    <row r="170" spans="1:10" ht="15.75" customHeight="1" x14ac:dyDescent="0.25">
      <c r="A170" s="57" t="s">
        <v>123</v>
      </c>
      <c r="B170" s="58" t="s">
        <v>123</v>
      </c>
      <c r="C170" s="44">
        <v>0</v>
      </c>
      <c r="D170" s="19">
        <f ca="1">((100/H161)*C170)/100</f>
        <v>0</v>
      </c>
      <c r="E170" s="66"/>
      <c r="F170" s="67"/>
      <c r="G170" s="66"/>
      <c r="H170" s="71"/>
      <c r="I170" s="14" t="s">
        <v>136</v>
      </c>
      <c r="J170" s="31">
        <f>(IF(B161&gt;3,(H161/(B161+2)+J169),0))</f>
        <v>0</v>
      </c>
    </row>
    <row r="171" spans="1:10" ht="15.75" customHeight="1" x14ac:dyDescent="0.25">
      <c r="A171" s="57" t="s">
        <v>130</v>
      </c>
      <c r="B171" s="58"/>
      <c r="C171" s="44">
        <v>0</v>
      </c>
      <c r="D171" s="19">
        <f ca="1">((100/H161)*C171)/100</f>
        <v>0</v>
      </c>
      <c r="E171" s="66"/>
      <c r="F171" s="67"/>
      <c r="G171" s="66"/>
      <c r="H171" s="71"/>
      <c r="I171" s="14" t="s">
        <v>137</v>
      </c>
      <c r="J171" s="30">
        <f>(IF(B161&gt;4,(H161/(B161+2)+J170),0))</f>
        <v>0</v>
      </c>
    </row>
    <row r="172" spans="1:10" ht="15.75" customHeight="1" x14ac:dyDescent="0.25">
      <c r="A172" s="57" t="s">
        <v>125</v>
      </c>
      <c r="B172" s="58" t="s">
        <v>125</v>
      </c>
      <c r="C172" s="44">
        <v>0</v>
      </c>
      <c r="D172" s="19">
        <f ca="1">((100/(H161))*C172)/100</f>
        <v>0</v>
      </c>
      <c r="E172" s="66"/>
      <c r="F172" s="67"/>
      <c r="G172" s="66"/>
      <c r="H172" s="71"/>
      <c r="I172" s="14" t="s">
        <v>139</v>
      </c>
      <c r="J172" s="30">
        <f>(IF(B161=1,(H161/(B161+3)+J167),IF(B161=0,(H161/4+J167),IF(B161&gt;1,0))))</f>
        <v>0</v>
      </c>
    </row>
    <row r="173" spans="1:10" ht="16.5" thickBot="1" x14ac:dyDescent="0.3">
      <c r="A173" s="73" t="s">
        <v>126</v>
      </c>
      <c r="B173" s="74"/>
      <c r="C173" s="45">
        <v>0</v>
      </c>
      <c r="D173" s="20">
        <f ca="1">((100/(H161))*C173)/100</f>
        <v>0</v>
      </c>
      <c r="E173" s="68"/>
      <c r="F173" s="69"/>
      <c r="G173" s="68"/>
      <c r="H173" s="72"/>
      <c r="I173" s="15" t="s">
        <v>97</v>
      </c>
      <c r="J173" s="32">
        <f ca="1">(IF(B161&gt;1.5,(H161/(B161+2)+J167+MAX(0,J168-J167)+MAX(0,J169-J168)+MAX(0,J170-J169)+MAX(0,J171-J170)+MAX(0,J172-J171)),IF(B161=1,(H161/(B161+3)+J172),IF(B161=0,H161/4+J172))))</f>
        <v>15</v>
      </c>
    </row>
    <row r="174" spans="1:10" ht="15.75" customHeight="1" x14ac:dyDescent="0.25">
      <c r="A174" s="115" t="s">
        <v>132</v>
      </c>
      <c r="B174" s="116"/>
      <c r="C174" s="99" t="s">
        <v>245</v>
      </c>
      <c r="D174" s="100"/>
      <c r="E174" s="100"/>
      <c r="F174" s="100"/>
      <c r="G174" s="100"/>
      <c r="H174" s="101"/>
      <c r="I174" s="50" t="str">
        <f ca="1">IF(D187=100%,"All work Completed. Possession granted to the Building.",IF(D186=100%,"All work Completed, Waiting for OC",I175&amp;""&amp;I176&amp;""&amp;J175&amp;""&amp;J174&amp;" "&amp;J176))</f>
        <v xml:space="preserve">Excavation Completed, Footing work Completed </v>
      </c>
      <c r="J174" s="51" t="str">
        <f ca="1">(IF(C180=(D175+F175+H175),"",IF(C180&gt;0,", RCC upto "&amp;C180&amp;" Slab","")))&amp;(IF(C181=H175,"",IF(C181&gt;0,", Brickwork upto "&amp;C181&amp;" Floor","")))&amp;(IF(C182=H175,"",IF(C182&gt;0,", Internal Plaster upto "&amp;C182&amp;" Floor","")))&amp;(IF(C183=H175,"",IF(C183&gt;0,", External Plaster upto "&amp;C183&amp;" Floor","")))&amp;(IF(C184=H175,"",IF(C184&gt;0,", Flooring upto "&amp;C184&amp;" Floor","")))&amp;(IF(C185=H175,"",IF(C185&gt;0,", Painting upto "&amp;C185&amp;" Floor","")))&amp;(IF(C186=H175,"",IF(C186&gt;0,", Finishing upto "&amp;C186&amp;" Floor","")))&amp;(IF(C187=H175,"",IF(C187&gt;0,", Possession upto "&amp;C187&amp;" Floor","")))</f>
        <v/>
      </c>
    </row>
    <row r="175" spans="1:10" x14ac:dyDescent="0.25">
      <c r="A175" s="16" t="s">
        <v>134</v>
      </c>
      <c r="B175" s="48">
        <f>IF(AND(ISNUMBER(SEARCH("1B",C174))),1,IF(AND(ISNUMBER(SEARCH("2B",C174))),2,IF(AND(ISNUMBER(SEARCH("3B",C174))),3,IF(AND(ISNUMBER(SEARCH("4B",C174))),4,IF(ISNUMBER(SEARCH("5B",C174)),5,0)))))</f>
        <v>3</v>
      </c>
      <c r="C175" s="48" t="s">
        <v>70</v>
      </c>
      <c r="D175" s="48">
        <v>1</v>
      </c>
      <c r="E175" s="48" t="s">
        <v>69</v>
      </c>
      <c r="F175" s="48">
        <v>0</v>
      </c>
      <c r="G175" s="49" t="s">
        <v>78</v>
      </c>
      <c r="H175" s="17">
        <f ca="1">--TRIM(RIGHT(SUBSTITUTE(LEFT(C174,_xlfn.AGGREGATE(16,6,FIND({0,1,2,3,4,5,6,7,8,9},C174,ROW(INDIRECT("1:"&amp;LEN(C174)))),1))," ",REPT(" ",LEN(C174))),LEN(C174)))</f>
        <v>15</v>
      </c>
      <c r="I175" s="52" t="str">
        <f ca="1">IF(D178=100%,"Excavation","")&amp;IF(D179=100%,", Plinth","")&amp;IF(D180=100%,", RCC Slab","")&amp;IF(D181=100%,", Brickwork","")&amp;IF(D182=100%,", Internal Plaster","")&amp;IF(D183=100%,", External Plaster","")&amp;IF(D184=100%,", Flooring","")&amp;IF(D185=100%,", Painting","")&amp;IF(D186=100%,", Building common Amenities","")</f>
        <v>Excavation</v>
      </c>
      <c r="J175" s="53" t="str">
        <f ca="1">(IF(C178=0,"Work not yet Started.",IF(D178=25%,"Piling work in process",IF(D178=50%,"Excavation work in process",IF(D178=100%,"","0")))))&amp;(IF(C179=0%,"",IF(C179=J180,", Footing work is process",IF(C179=J181,", Footing work Completed",IF(C179=J182,", 1st Basement Completed",IF(C179=J183,", 1st &amp; 2nd Basement Completed",IF(C179=J184,", 1st to 3rd Basement Completed",IF(C179=J185,", 1st to 4th Basement Completed",IF(C179=J186,", Plinth work is process",IF(C179=J187,"","0"))))))))))</f>
        <v>, Footing work Completed</v>
      </c>
    </row>
    <row r="176" spans="1:10" x14ac:dyDescent="0.25">
      <c r="A176" s="102" t="s">
        <v>88</v>
      </c>
      <c r="B176" s="103"/>
      <c r="C176" s="78" t="str">
        <f ca="1">I174</f>
        <v xml:space="preserve">Excavation Completed, Footing work Completed </v>
      </c>
      <c r="D176" s="78"/>
      <c r="E176" s="78"/>
      <c r="F176" s="78"/>
      <c r="G176" s="78"/>
      <c r="H176" s="79"/>
      <c r="I176" s="52" t="str">
        <f ca="1">IF(I175&lt;&gt;""," Completed","")</f>
        <v xml:space="preserve"> Completed</v>
      </c>
      <c r="J176" s="53" t="str">
        <f ca="1">IF(J174&lt;&gt;"","Completed","")</f>
        <v/>
      </c>
    </row>
    <row r="177" spans="1:11" ht="15.75" customHeight="1" x14ac:dyDescent="0.25">
      <c r="A177" s="57" t="s">
        <v>46</v>
      </c>
      <c r="B177" s="58"/>
      <c r="C177" s="44" t="s">
        <v>131</v>
      </c>
      <c r="D177" s="44" t="s">
        <v>81</v>
      </c>
      <c r="E177" s="58" t="s">
        <v>83</v>
      </c>
      <c r="F177" s="58"/>
      <c r="G177" s="58" t="s">
        <v>82</v>
      </c>
      <c r="H177" s="63"/>
      <c r="I177" s="14" t="s">
        <v>133</v>
      </c>
      <c r="J177" s="28">
        <f ca="1">H175*25%</f>
        <v>3.75</v>
      </c>
    </row>
    <row r="178" spans="1:11" x14ac:dyDescent="0.25">
      <c r="A178" s="57" t="s">
        <v>120</v>
      </c>
      <c r="B178" s="58"/>
      <c r="C178" s="44">
        <f ca="1">J179</f>
        <v>15</v>
      </c>
      <c r="D178" s="19">
        <f ca="1">((100/H175)*C178)/100</f>
        <v>1</v>
      </c>
      <c r="E178" s="64">
        <f ca="1">(((C179/H175*10)+(40/(D175+F175+H175)*C180)+(7.5/(H175)*C181)+(7.5/(H175)*C182)+(10/H175*C183)+(10/H175*C184)+(5/H175*C185)+(5/H175*C186)+(5/H175*C187))/100)</f>
        <v>0.04</v>
      </c>
      <c r="F178" s="65"/>
      <c r="G178" s="64">
        <f ca="1">((((C178/H175)*20)+((C179/H175)*25)+(30/(H175+F175+D175)*C180)+(5/H175*C181)+(5/H175*C182)+(5/H175*C183)+(5/H175*C184)+(0/H175*C185)+(0/H175*C186)+(5/H175*C187))/100)</f>
        <v>0.3</v>
      </c>
      <c r="H178" s="70"/>
      <c r="I178" s="14" t="s">
        <v>93</v>
      </c>
      <c r="J178" s="29">
        <f ca="1">H175*50%</f>
        <v>7.5</v>
      </c>
    </row>
    <row r="179" spans="1:11" x14ac:dyDescent="0.25">
      <c r="A179" s="57" t="s">
        <v>47</v>
      </c>
      <c r="B179" s="58"/>
      <c r="C179" s="54">
        <f ca="1">J181</f>
        <v>6</v>
      </c>
      <c r="D179" s="19">
        <f ca="1">((100/H175)*C179)/100</f>
        <v>0.4</v>
      </c>
      <c r="E179" s="66"/>
      <c r="F179" s="67"/>
      <c r="G179" s="66"/>
      <c r="H179" s="71"/>
      <c r="I179" s="14" t="s">
        <v>94</v>
      </c>
      <c r="J179" s="29">
        <f ca="1">H175</f>
        <v>15</v>
      </c>
    </row>
    <row r="180" spans="1:11" ht="15.75" customHeight="1" x14ac:dyDescent="0.25">
      <c r="A180" s="57" t="s">
        <v>121</v>
      </c>
      <c r="B180" s="58"/>
      <c r="C180" s="44">
        <v>0</v>
      </c>
      <c r="D180" s="19">
        <f ca="1">((100/(D175+F175+H175))*C180)/100</f>
        <v>0</v>
      </c>
      <c r="E180" s="66"/>
      <c r="F180" s="67"/>
      <c r="G180" s="66"/>
      <c r="H180" s="71"/>
      <c r="I180" s="14" t="s">
        <v>95</v>
      </c>
      <c r="J180" s="30">
        <f ca="1">(IF(B175&gt;1,(H175/(B175+2)),H175/4))</f>
        <v>3</v>
      </c>
    </row>
    <row r="181" spans="1:11" ht="15.75" customHeight="1" x14ac:dyDescent="0.25">
      <c r="A181" s="57" t="s">
        <v>128</v>
      </c>
      <c r="B181" s="58" t="s">
        <v>122</v>
      </c>
      <c r="C181" s="44">
        <v>0</v>
      </c>
      <c r="D181" s="19">
        <f ca="1">((100/H175)*C181)/100</f>
        <v>0</v>
      </c>
      <c r="E181" s="66"/>
      <c r="F181" s="67"/>
      <c r="G181" s="66"/>
      <c r="H181" s="71"/>
      <c r="I181" s="14" t="s">
        <v>96</v>
      </c>
      <c r="J181" s="30">
        <f ca="1">(IF(B175&gt;1,(H175/(B175+2)+J180),H175/4+J180))</f>
        <v>6</v>
      </c>
    </row>
    <row r="182" spans="1:11" ht="15.75" customHeight="1" x14ac:dyDescent="0.25">
      <c r="A182" s="57" t="s">
        <v>129</v>
      </c>
      <c r="B182" s="58" t="s">
        <v>122</v>
      </c>
      <c r="C182" s="44">
        <v>0</v>
      </c>
      <c r="D182" s="19">
        <f ca="1">((100/H175)*C182)/100</f>
        <v>0</v>
      </c>
      <c r="E182" s="66"/>
      <c r="F182" s="67"/>
      <c r="G182" s="66"/>
      <c r="H182" s="71"/>
      <c r="I182" s="14" t="s">
        <v>138</v>
      </c>
      <c r="J182" s="30">
        <f ca="1">(IF(B175&gt;1,(H175/(B175+2)+J181),0))</f>
        <v>9</v>
      </c>
    </row>
    <row r="183" spans="1:11" ht="15" customHeight="1" x14ac:dyDescent="0.25">
      <c r="A183" s="57" t="s">
        <v>127</v>
      </c>
      <c r="B183" s="58" t="s">
        <v>124</v>
      </c>
      <c r="C183" s="44">
        <v>0</v>
      </c>
      <c r="D183" s="19">
        <f ca="1">((100/(H175))*C183)/100</f>
        <v>0</v>
      </c>
      <c r="E183" s="66"/>
      <c r="F183" s="67"/>
      <c r="G183" s="66"/>
      <c r="H183" s="71"/>
      <c r="I183" s="14" t="s">
        <v>135</v>
      </c>
      <c r="J183" s="30">
        <f ca="1">(IF(B175&gt;2,(H175/(B175+2)+J182),0))</f>
        <v>12</v>
      </c>
    </row>
    <row r="184" spans="1:11" ht="15.75" customHeight="1" x14ac:dyDescent="0.25">
      <c r="A184" s="57" t="s">
        <v>123</v>
      </c>
      <c r="B184" s="58" t="s">
        <v>123</v>
      </c>
      <c r="C184" s="44">
        <v>0</v>
      </c>
      <c r="D184" s="19">
        <f ca="1">((100/H175)*C184)/100</f>
        <v>0</v>
      </c>
      <c r="E184" s="66"/>
      <c r="F184" s="67"/>
      <c r="G184" s="66"/>
      <c r="H184" s="71"/>
      <c r="I184" s="14" t="s">
        <v>136</v>
      </c>
      <c r="J184" s="31">
        <f>(IF(B175&gt;3,(H175/(B175+2)+J183),0))</f>
        <v>0</v>
      </c>
    </row>
    <row r="185" spans="1:11" ht="15.75" customHeight="1" x14ac:dyDescent="0.25">
      <c r="A185" s="57" t="s">
        <v>130</v>
      </c>
      <c r="B185" s="58"/>
      <c r="C185" s="44">
        <v>0</v>
      </c>
      <c r="D185" s="19">
        <f ca="1">((100/H175)*C185)/100</f>
        <v>0</v>
      </c>
      <c r="E185" s="66"/>
      <c r="F185" s="67"/>
      <c r="G185" s="66"/>
      <c r="H185" s="71"/>
      <c r="I185" s="14" t="s">
        <v>137</v>
      </c>
      <c r="J185" s="30">
        <f>(IF(B175&gt;4,(H175/(B175+2)+J184),0))</f>
        <v>0</v>
      </c>
    </row>
    <row r="186" spans="1:11" ht="15.75" customHeight="1" x14ac:dyDescent="0.25">
      <c r="A186" s="57" t="s">
        <v>125</v>
      </c>
      <c r="B186" s="58" t="s">
        <v>125</v>
      </c>
      <c r="C186" s="44">
        <v>0</v>
      </c>
      <c r="D186" s="19">
        <f ca="1">((100/(H175))*C186)/100</f>
        <v>0</v>
      </c>
      <c r="E186" s="66"/>
      <c r="F186" s="67"/>
      <c r="G186" s="66"/>
      <c r="H186" s="71"/>
      <c r="I186" s="14" t="s">
        <v>139</v>
      </c>
      <c r="J186" s="30">
        <f>(IF(B175=1,(H175/(B175+3)+J181),IF(B175=0,(H175/4+J181),IF(B175&gt;1,0))))</f>
        <v>0</v>
      </c>
    </row>
    <row r="187" spans="1:11" ht="16.5" thickBot="1" x14ac:dyDescent="0.3">
      <c r="A187" s="73" t="s">
        <v>126</v>
      </c>
      <c r="B187" s="74"/>
      <c r="C187" s="45">
        <v>0</v>
      </c>
      <c r="D187" s="20">
        <f ca="1">((100/(H175))*C187)/100</f>
        <v>0</v>
      </c>
      <c r="E187" s="68"/>
      <c r="F187" s="69"/>
      <c r="G187" s="68"/>
      <c r="H187" s="72"/>
      <c r="I187" s="15" t="s">
        <v>97</v>
      </c>
      <c r="J187" s="32">
        <f ca="1">(IF(B175&gt;1.5,(H175/(B175+2)+J181+MAX(0,J182-J181)+MAX(0,J183-J182)+MAX(0,J184-J183)+MAX(0,J185-J184)+MAX(0,J186-J185)),IF(B175=1,(H175/(B175+3)+J186),IF(B175=0,H175/4+J186))))</f>
        <v>15</v>
      </c>
    </row>
    <row r="188" spans="1:11" x14ac:dyDescent="0.25">
      <c r="A188" s="115" t="s">
        <v>132</v>
      </c>
      <c r="B188" s="116"/>
      <c r="C188" s="99" t="str">
        <f>D68</f>
        <v>Building S-6 (M to R) = 3B+ Stilt +1st to 15th Floor</v>
      </c>
      <c r="D188" s="100"/>
      <c r="E188" s="100"/>
      <c r="F188" s="100"/>
      <c r="G188" s="100"/>
      <c r="H188" s="101"/>
      <c r="I188" s="50" t="str">
        <f ca="1">IF(D201=100%,"All work Completed. Possession granted to the Building.",IF(D200=100%,"All work Completed, Waiting for OC",I189&amp;""&amp;I190&amp;""&amp;J189&amp;""&amp;J188&amp;" "&amp;J190))</f>
        <v xml:space="preserve">Work not yet Started. </v>
      </c>
      <c r="J188" s="51" t="str">
        <f ca="1">(IF(C194=(D189+F189+H189),"",IF(C194&gt;0,", RCC upto "&amp;C194&amp;" Slab","")))&amp;(IF(C195=H189,"",IF(C195&gt;0,", Brickwork upto "&amp;C195&amp;" Floor","")))&amp;(IF(C196=H189,"",IF(C196&gt;0,", Internal Plaster upto "&amp;C196&amp;" Floor","")))&amp;(IF(C197=H189,"",IF(C197&gt;0,", External Plaster upto "&amp;C197&amp;" Floor","")))&amp;(IF(C198=H189,"",IF(C198&gt;0,", Flooring upto "&amp;C198&amp;" Floor","")))&amp;(IF(C199=H189,"",IF(C199&gt;0,", Painting upto "&amp;C199&amp;" Floor","")))&amp;(IF(C200=H189,"",IF(C200&gt;0,", Finishing upto "&amp;C200&amp;" Floor","")))&amp;(IF(C201=H189,"",IF(C201&gt;0,", Possession upto "&amp;C201&amp;" Floor","")))</f>
        <v/>
      </c>
    </row>
    <row r="189" spans="1:11" x14ac:dyDescent="0.25">
      <c r="A189" s="16" t="s">
        <v>134</v>
      </c>
      <c r="B189" s="48">
        <f>IF(AND(ISNUMBER(SEARCH("1B",C188))),1,IF(AND(ISNUMBER(SEARCH("2B",C188))),2,IF(AND(ISNUMBER(SEARCH("3B",C188))),3,IF(AND(ISNUMBER(SEARCH("4B",C188))),4,IF(ISNUMBER(SEARCH("5B",C188)),5,0)))))</f>
        <v>3</v>
      </c>
      <c r="C189" s="48" t="s">
        <v>70</v>
      </c>
      <c r="D189" s="48">
        <v>1</v>
      </c>
      <c r="E189" s="48" t="s">
        <v>69</v>
      </c>
      <c r="F189" s="48">
        <v>0</v>
      </c>
      <c r="G189" s="49" t="s">
        <v>78</v>
      </c>
      <c r="H189" s="17">
        <f ca="1">--TRIM(RIGHT(SUBSTITUTE(LEFT(C188,_xlfn.AGGREGATE(16,6,FIND({0,1,2,3,4,5,6,7,8,9},C188,ROW(INDIRECT("1:"&amp;LEN(C188)))),1))," ",REPT(" ",LEN(C188))),LEN(C188)))</f>
        <v>15</v>
      </c>
      <c r="I189" s="52" t="str">
        <f ca="1">IF(D192=100%,"Excavation","")&amp;IF(D193=100%,", Plinth","")&amp;IF(D194=100%,", RCC Slab","")&amp;IF(D195=100%,", Brickwork","")&amp;IF(D196=100%,", Internal Plaster","")&amp;IF(D197=100%,", External Plaster","")&amp;IF(D198=100%,", Flooring","")&amp;IF(D199=100%,", Painting","")&amp;IF(D200=100%,", Building common Amenities","")</f>
        <v/>
      </c>
      <c r="J189" s="53" t="str">
        <f>(IF(C192=0,"Work not yet Started.",IF(D192=25%,"Piling work in process",IF(D192=50%,"Excavation work in process",IF(D192=100%,"","0")))))&amp;(IF(C193=0%,"",IF(C193=J194,", Footing work is process",IF(C193=J195,", Footing work Completed",IF(C193=J196,", 1st Basement Completed",IF(C193=J197,", 1st &amp; 2nd Basement Completed",IF(C193=J198,", 1st to 3rd Basement Completed",IF(C193=J199,", 1st to 4th Basement Completed",IF(C193=J200,", Plinth work is process",IF(C193=J201,"","0"))))))))))</f>
        <v>Work not yet Started.</v>
      </c>
    </row>
    <row r="190" spans="1:11" s="33" customFormat="1" x14ac:dyDescent="0.25">
      <c r="A190" s="102" t="s">
        <v>88</v>
      </c>
      <c r="B190" s="103"/>
      <c r="C190" s="78" t="s">
        <v>220</v>
      </c>
      <c r="D190" s="78"/>
      <c r="E190" s="78"/>
      <c r="F190" s="78"/>
      <c r="G190" s="78"/>
      <c r="H190" s="79"/>
      <c r="I190" s="52" t="str">
        <f ca="1">IF(I189&lt;&gt;""," Completed","")</f>
        <v/>
      </c>
      <c r="J190" s="53" t="str">
        <f ca="1">IF(J188&lt;&gt;"","Completed","")</f>
        <v/>
      </c>
      <c r="K190" s="21"/>
    </row>
    <row r="191" spans="1:11" s="33" customFormat="1" x14ac:dyDescent="0.25">
      <c r="A191" s="57" t="s">
        <v>46</v>
      </c>
      <c r="B191" s="58"/>
      <c r="C191" s="44" t="s">
        <v>131</v>
      </c>
      <c r="D191" s="44" t="s">
        <v>81</v>
      </c>
      <c r="E191" s="58" t="s">
        <v>83</v>
      </c>
      <c r="F191" s="58"/>
      <c r="G191" s="58" t="s">
        <v>82</v>
      </c>
      <c r="H191" s="63"/>
      <c r="I191" s="14" t="s">
        <v>133</v>
      </c>
      <c r="J191" s="28">
        <f ca="1">H189*25%</f>
        <v>3.75</v>
      </c>
      <c r="K191" s="21"/>
    </row>
    <row r="192" spans="1:11" s="33" customFormat="1" x14ac:dyDescent="0.25">
      <c r="A192" s="57" t="s">
        <v>120</v>
      </c>
      <c r="B192" s="58"/>
      <c r="C192" s="44">
        <v>0</v>
      </c>
      <c r="D192" s="19">
        <f ca="1">((100/H189)*C192)/100</f>
        <v>0</v>
      </c>
      <c r="E192" s="64">
        <f ca="1">(((C193/H189*10)+(40/(D189+F189+H189)*C194)+(7.5/(H189)*C195)+(7.5/(H189)*C196)+(10/H189*C197)+(10/H189*C198)+(5/H189*C199)+(5/H189*C200)+(5/H189*C201))/100)</f>
        <v>0</v>
      </c>
      <c r="F192" s="65"/>
      <c r="G192" s="64">
        <f ca="1">((((C192/H189)*20)+((C193/H189)*25)+(30/(H189+F189+D189)*C194)+(5/H189*C195)+(5/H189*C196)+(5/H189*C197)+(5/H189*C198)+(0/H189*C199)+(0/H189*C200)+(5/H189*C201))/100)</f>
        <v>0</v>
      </c>
      <c r="H192" s="70"/>
      <c r="I192" s="14" t="s">
        <v>93</v>
      </c>
      <c r="J192" s="29">
        <f ca="1">H189*50%</f>
        <v>7.5</v>
      </c>
      <c r="K192" s="21"/>
    </row>
    <row r="193" spans="1:11" s="33" customFormat="1" x14ac:dyDescent="0.25">
      <c r="A193" s="57" t="s">
        <v>47</v>
      </c>
      <c r="B193" s="58"/>
      <c r="C193" s="44">
        <v>0</v>
      </c>
      <c r="D193" s="19">
        <f ca="1">((100/H189)*C193)/100</f>
        <v>0</v>
      </c>
      <c r="E193" s="66"/>
      <c r="F193" s="67"/>
      <c r="G193" s="66"/>
      <c r="H193" s="71"/>
      <c r="I193" s="14" t="s">
        <v>94</v>
      </c>
      <c r="J193" s="29">
        <f ca="1">H189</f>
        <v>15</v>
      </c>
      <c r="K193" s="21"/>
    </row>
    <row r="194" spans="1:11" s="33" customFormat="1" x14ac:dyDescent="0.25">
      <c r="A194" s="57" t="s">
        <v>121</v>
      </c>
      <c r="B194" s="58"/>
      <c r="C194" s="44">
        <v>0</v>
      </c>
      <c r="D194" s="19">
        <f ca="1">((100/(D189+F189+H189))*C194)/100</f>
        <v>0</v>
      </c>
      <c r="E194" s="66"/>
      <c r="F194" s="67"/>
      <c r="G194" s="66"/>
      <c r="H194" s="71"/>
      <c r="I194" s="14" t="s">
        <v>95</v>
      </c>
      <c r="J194" s="30">
        <f ca="1">(IF(B189&gt;1,(H189/(B189+2)),H189/4))</f>
        <v>3</v>
      </c>
      <c r="K194" s="21"/>
    </row>
    <row r="195" spans="1:11" x14ac:dyDescent="0.25">
      <c r="A195" s="57" t="s">
        <v>128</v>
      </c>
      <c r="B195" s="58" t="s">
        <v>122</v>
      </c>
      <c r="C195" s="44">
        <v>0</v>
      </c>
      <c r="D195" s="19">
        <f ca="1">((100/H189)*C195)/100</f>
        <v>0</v>
      </c>
      <c r="E195" s="66"/>
      <c r="F195" s="67"/>
      <c r="G195" s="66"/>
      <c r="H195" s="71"/>
      <c r="I195" s="14" t="s">
        <v>96</v>
      </c>
      <c r="J195" s="30">
        <f ca="1">(IF(B189&gt;1,(H189/(B189+2)+J194),H189/4+J194))</f>
        <v>6</v>
      </c>
    </row>
    <row r="196" spans="1:11" s="34" customFormat="1" x14ac:dyDescent="0.25">
      <c r="A196" s="57" t="s">
        <v>129</v>
      </c>
      <c r="B196" s="58" t="s">
        <v>122</v>
      </c>
      <c r="C196" s="44">
        <v>0</v>
      </c>
      <c r="D196" s="19">
        <f ca="1">((100/H189)*C196)/100</f>
        <v>0</v>
      </c>
      <c r="E196" s="66"/>
      <c r="F196" s="67"/>
      <c r="G196" s="66"/>
      <c r="H196" s="71"/>
      <c r="I196" s="14" t="s">
        <v>138</v>
      </c>
      <c r="J196" s="30">
        <f ca="1">(IF(B189&gt;1,(H189/(B189+2)+J195),0))</f>
        <v>9</v>
      </c>
      <c r="K196" s="21"/>
    </row>
    <row r="197" spans="1:11" s="35" customFormat="1" x14ac:dyDescent="0.25">
      <c r="A197" s="57" t="s">
        <v>127</v>
      </c>
      <c r="B197" s="58" t="s">
        <v>124</v>
      </c>
      <c r="C197" s="44">
        <v>0</v>
      </c>
      <c r="D197" s="19">
        <f ca="1">((100/(H189))*C197)/100</f>
        <v>0</v>
      </c>
      <c r="E197" s="66"/>
      <c r="F197" s="67"/>
      <c r="G197" s="66"/>
      <c r="H197" s="71"/>
      <c r="I197" s="14" t="s">
        <v>135</v>
      </c>
      <c r="J197" s="30">
        <f ca="1">(IF(B189&gt;2,(H189/(B189+2)+J196),0))</f>
        <v>12</v>
      </c>
      <c r="K197" s="21"/>
    </row>
    <row r="198" spans="1:11" s="35" customFormat="1" ht="15.75" customHeight="1" x14ac:dyDescent="0.25">
      <c r="A198" s="57" t="s">
        <v>123</v>
      </c>
      <c r="B198" s="58" t="s">
        <v>123</v>
      </c>
      <c r="C198" s="44">
        <v>0</v>
      </c>
      <c r="D198" s="19">
        <f ca="1">((100/H189)*C198)/100</f>
        <v>0</v>
      </c>
      <c r="E198" s="66"/>
      <c r="F198" s="67"/>
      <c r="G198" s="66"/>
      <c r="H198" s="71"/>
      <c r="I198" s="14" t="s">
        <v>136</v>
      </c>
      <c r="J198" s="31">
        <f>(IF(B189&gt;3,(H189/(B189+2)+J197),0))</f>
        <v>0</v>
      </c>
      <c r="K198" s="21"/>
    </row>
    <row r="199" spans="1:11" s="35" customFormat="1" x14ac:dyDescent="0.25">
      <c r="A199" s="57" t="s">
        <v>130</v>
      </c>
      <c r="B199" s="58"/>
      <c r="C199" s="44">
        <v>0</v>
      </c>
      <c r="D199" s="19">
        <f ca="1">((100/H189)*C199)/100</f>
        <v>0</v>
      </c>
      <c r="E199" s="66"/>
      <c r="F199" s="67"/>
      <c r="G199" s="66"/>
      <c r="H199" s="71"/>
      <c r="I199" s="14" t="s">
        <v>137</v>
      </c>
      <c r="J199" s="30">
        <f>(IF(B189&gt;4,(H189/(B189+2)+J198),0))</f>
        <v>0</v>
      </c>
      <c r="K199" s="21"/>
    </row>
    <row r="200" spans="1:11" s="35" customFormat="1" x14ac:dyDescent="0.25">
      <c r="A200" s="57" t="s">
        <v>125</v>
      </c>
      <c r="B200" s="58" t="s">
        <v>125</v>
      </c>
      <c r="C200" s="44">
        <v>0</v>
      </c>
      <c r="D200" s="19">
        <f ca="1">((100/(H189))*C200)/100</f>
        <v>0</v>
      </c>
      <c r="E200" s="66"/>
      <c r="F200" s="67"/>
      <c r="G200" s="66"/>
      <c r="H200" s="71"/>
      <c r="I200" s="14" t="s">
        <v>139</v>
      </c>
      <c r="J200" s="30">
        <f>(IF(B189=1,(H189/(B189+3)+J195),IF(B189=0,(H189/4+J195),IF(B189&gt;1,0))))</f>
        <v>0</v>
      </c>
      <c r="K200" s="21"/>
    </row>
    <row r="201" spans="1:11" s="35" customFormat="1" ht="16.5" thickBot="1" x14ac:dyDescent="0.3">
      <c r="A201" s="73" t="s">
        <v>126</v>
      </c>
      <c r="B201" s="74"/>
      <c r="C201" s="45">
        <v>0</v>
      </c>
      <c r="D201" s="20">
        <f ca="1">((100/(H189))*C201)/100</f>
        <v>0</v>
      </c>
      <c r="E201" s="68"/>
      <c r="F201" s="69"/>
      <c r="G201" s="68"/>
      <c r="H201" s="72"/>
      <c r="I201" s="15" t="s">
        <v>97</v>
      </c>
      <c r="J201" s="32">
        <f ca="1">(IF(B189&gt;1.5,(H189/(B189+2)+J195+MAX(0,J196-J195)+MAX(0,J197-J196)+MAX(0,J198-J197)+MAX(0,J199-J198)+MAX(0,J200-J199)),IF(B189=1,(H189/(B189+3)+J200),IF(B189=0,H189/4+J200))))</f>
        <v>15</v>
      </c>
      <c r="K201" s="21"/>
    </row>
    <row r="202" spans="1:11" s="35" customFormat="1" x14ac:dyDescent="0.25">
      <c r="A202" s="185" t="s">
        <v>147</v>
      </c>
      <c r="B202" s="185"/>
      <c r="C202" s="185"/>
      <c r="D202" s="185"/>
      <c r="E202" s="185"/>
      <c r="F202" s="156" t="s">
        <v>148</v>
      </c>
      <c r="G202" s="156"/>
      <c r="H202" s="156"/>
      <c r="I202" s="21"/>
      <c r="J202" s="21"/>
      <c r="K202" s="21"/>
    </row>
    <row r="203" spans="1:11" s="35" customFormat="1" x14ac:dyDescent="0.25">
      <c r="A203" s="126" t="s">
        <v>233</v>
      </c>
      <c r="B203" s="126"/>
      <c r="C203" s="126"/>
      <c r="D203" s="126"/>
      <c r="E203" s="126"/>
      <c r="F203" s="135">
        <v>21000</v>
      </c>
      <c r="G203" s="135"/>
      <c r="H203" s="135"/>
      <c r="I203" s="21"/>
      <c r="J203" s="21"/>
      <c r="K203" s="21"/>
    </row>
    <row r="204" spans="1:11" s="35" customFormat="1" x14ac:dyDescent="0.25">
      <c r="A204" s="126" t="s">
        <v>234</v>
      </c>
      <c r="B204" s="126"/>
      <c r="C204" s="126"/>
      <c r="D204" s="126"/>
      <c r="E204" s="126"/>
      <c r="F204" s="120">
        <v>400000</v>
      </c>
      <c r="G204" s="120"/>
      <c r="H204" s="120"/>
      <c r="I204" s="33"/>
      <c r="J204" s="33"/>
      <c r="K204" s="33"/>
    </row>
    <row r="205" spans="1:11" s="35" customFormat="1" x14ac:dyDescent="0.25">
      <c r="A205" s="126" t="s">
        <v>235</v>
      </c>
      <c r="B205" s="126"/>
      <c r="C205" s="126"/>
      <c r="D205" s="126"/>
      <c r="E205" s="126"/>
      <c r="F205" s="120">
        <v>70000</v>
      </c>
      <c r="G205" s="120"/>
      <c r="H205" s="120"/>
      <c r="I205" s="33"/>
      <c r="J205" s="33"/>
      <c r="K205" s="33"/>
    </row>
    <row r="206" spans="1:11" s="35" customFormat="1" x14ac:dyDescent="0.25">
      <c r="A206" s="126" t="s">
        <v>236</v>
      </c>
      <c r="B206" s="126"/>
      <c r="C206" s="126"/>
      <c r="D206" s="126"/>
      <c r="E206" s="126"/>
      <c r="F206" s="120">
        <v>50000</v>
      </c>
      <c r="G206" s="120"/>
      <c r="H206" s="120"/>
      <c r="I206" s="33"/>
      <c r="J206" s="33"/>
      <c r="K206" s="33"/>
    </row>
    <row r="207" spans="1:11" s="35" customFormat="1" x14ac:dyDescent="0.25">
      <c r="A207" s="126" t="s">
        <v>237</v>
      </c>
      <c r="B207" s="126"/>
      <c r="C207" s="126"/>
      <c r="D207" s="126"/>
      <c r="E207" s="126"/>
      <c r="F207" s="120">
        <v>50000</v>
      </c>
      <c r="G207" s="120"/>
      <c r="H207" s="120"/>
      <c r="I207" s="33"/>
      <c r="J207" s="33"/>
      <c r="K207" s="33"/>
    </row>
    <row r="208" spans="1:11" s="35" customFormat="1" hidden="1" x14ac:dyDescent="0.25">
      <c r="A208" s="126" t="s">
        <v>238</v>
      </c>
      <c r="B208" s="126"/>
      <c r="C208" s="126"/>
      <c r="D208" s="126"/>
      <c r="E208" s="126"/>
      <c r="F208" s="120">
        <v>40000</v>
      </c>
      <c r="G208" s="120"/>
      <c r="H208" s="120"/>
      <c r="I208" s="33"/>
      <c r="J208" s="33"/>
      <c r="K208" s="33"/>
    </row>
    <row r="209" spans="1:11" s="35" customFormat="1" x14ac:dyDescent="0.25">
      <c r="A209" s="126" t="s">
        <v>48</v>
      </c>
      <c r="B209" s="126"/>
      <c r="C209" s="126"/>
      <c r="D209" s="126"/>
      <c r="E209" s="126"/>
      <c r="F209" s="120">
        <v>700000</v>
      </c>
      <c r="G209" s="120"/>
      <c r="H209" s="120"/>
      <c r="I209" s="21"/>
      <c r="J209" s="21"/>
      <c r="K209" s="21"/>
    </row>
    <row r="210" spans="1:11" s="35" customFormat="1" x14ac:dyDescent="0.25">
      <c r="A210" s="159" t="s">
        <v>49</v>
      </c>
      <c r="B210" s="159"/>
      <c r="C210" s="159"/>
      <c r="D210" s="159"/>
      <c r="E210" s="159"/>
      <c r="F210" s="120">
        <f>F203*0.8</f>
        <v>16800</v>
      </c>
      <c r="G210" s="120"/>
      <c r="H210" s="120"/>
      <c r="I210" s="34"/>
      <c r="J210" s="34"/>
      <c r="K210" s="34"/>
    </row>
    <row r="211" spans="1:11" s="35" customFormat="1" x14ac:dyDescent="0.25">
      <c r="A211" s="160" t="s">
        <v>68</v>
      </c>
      <c r="B211" s="160"/>
      <c r="C211" s="160"/>
      <c r="D211" s="160"/>
      <c r="E211" s="160"/>
      <c r="F211" s="160"/>
      <c r="G211" s="160"/>
      <c r="H211" s="160"/>
    </row>
    <row r="212" spans="1:11" s="35" customFormat="1" x14ac:dyDescent="0.25">
      <c r="A212" s="128" t="s">
        <v>50</v>
      </c>
      <c r="B212" s="128"/>
      <c r="C212" s="124" t="s">
        <v>76</v>
      </c>
      <c r="D212" s="124"/>
      <c r="E212" s="155" t="s">
        <v>51</v>
      </c>
      <c r="F212" s="155"/>
      <c r="G212" s="128" t="s">
        <v>52</v>
      </c>
      <c r="H212" s="128"/>
    </row>
    <row r="213" spans="1:11" s="35" customFormat="1" x14ac:dyDescent="0.25">
      <c r="A213" s="86" t="s">
        <v>179</v>
      </c>
      <c r="B213" s="86"/>
      <c r="C213" s="59">
        <f>COUNT(D240:D243)+COUNT(D245:D248)+COUNT(D250:D253)*12+COUNT(D255,D257:D258)</f>
        <v>59</v>
      </c>
      <c r="D213" s="59"/>
      <c r="E213" s="80">
        <f t="shared" ref="E213" si="0">SUM(D240:D243)+SUM(D245:D248)+SUM(D250:D253)*12+SUM(D255,D257:D258)</f>
        <v>19026.876959999998</v>
      </c>
      <c r="F213" s="80"/>
      <c r="G213" s="80">
        <f>SUM(F240:F243)+SUM(F245:F248)+SUM(F250:F253)*12+SUM(F255,F257:F258)</f>
        <v>27588.971592000002</v>
      </c>
      <c r="H213" s="80"/>
    </row>
    <row r="214" spans="1:11" s="35" customFormat="1" x14ac:dyDescent="0.25">
      <c r="A214" s="86" t="s">
        <v>180</v>
      </c>
      <c r="B214" s="86"/>
      <c r="C214" s="59">
        <f>COUNT(D263:D266)+COUNT(D268:D271)+COUNT(D273:D276)*12+COUNT(D279:D281)</f>
        <v>59</v>
      </c>
      <c r="D214" s="59"/>
      <c r="E214" s="80">
        <f>SUM(D263:D266)+SUM(D268:D271)+SUM(D273:D276)*12+SUM(D279:D281)</f>
        <v>19026.876959999998</v>
      </c>
      <c r="F214" s="80"/>
      <c r="G214" s="80">
        <f>SUM(F263:F266)+SUM(F268:F271)+SUM(F273:F276)*12+SUM(F279:F281)</f>
        <v>27588.971592000002</v>
      </c>
      <c r="H214" s="80"/>
    </row>
    <row r="215" spans="1:11" s="35" customFormat="1" x14ac:dyDescent="0.25">
      <c r="A215" s="86" t="s">
        <v>181</v>
      </c>
      <c r="B215" s="86"/>
      <c r="C215" s="59">
        <f>COUNT(D286:D289)+COUNT(D291:D294)+COUNT(D296:D299)*12+COUNT(D303:D304)</f>
        <v>58</v>
      </c>
      <c r="D215" s="59"/>
      <c r="E215" s="80">
        <f>SUM(D286:D289)+SUM(D291:D294)+SUM(D296:D299)*12+SUM(D303:D304)</f>
        <v>18704.387519999997</v>
      </c>
      <c r="F215" s="80"/>
      <c r="G215" s="80">
        <f>SUM(F286:F289)+SUM(F291:F294)+SUM(F296:F299)*12+SUM(F303:F304)</f>
        <v>27121.361904000001</v>
      </c>
      <c r="H215" s="80"/>
    </row>
    <row r="216" spans="1:11" s="35" customFormat="1" x14ac:dyDescent="0.25">
      <c r="A216" s="86" t="s">
        <v>182</v>
      </c>
      <c r="B216" s="86"/>
      <c r="C216" s="59">
        <f>COUNT(D309:D312)+COUNT(D314:D317)+COUNT(D319:D322)*12+COUNT(D326:D327)</f>
        <v>58</v>
      </c>
      <c r="D216" s="59"/>
      <c r="E216" s="80">
        <f>SUM(D309:D312)+SUM(D314:D317)+SUM(D319:D322)*12+SUM(D326:D327)</f>
        <v>18704.387519999997</v>
      </c>
      <c r="F216" s="80"/>
      <c r="G216" s="80">
        <f>SUM(F309:F312)+SUM(F314:F317)+SUM(F319:F322)*12+SUM(F326:F327)</f>
        <v>27121.361904000001</v>
      </c>
      <c r="H216" s="80"/>
    </row>
    <row r="217" spans="1:11" s="35" customFormat="1" x14ac:dyDescent="0.25">
      <c r="A217" s="86" t="s">
        <v>183</v>
      </c>
      <c r="B217" s="86"/>
      <c r="C217" s="59">
        <f>COUNT(D332:D335)+COUNT(D337:D340)+COUNT(D342:D345)*12+COUNT(D347,D349:D350)</f>
        <v>59</v>
      </c>
      <c r="D217" s="59"/>
      <c r="E217" s="80">
        <f>SUM(D332:D335)+SUM(D337:D340)+SUM(D342:D345)*12+SUM(D347,D349:D350)</f>
        <v>19026.876959999998</v>
      </c>
      <c r="F217" s="80"/>
      <c r="G217" s="80">
        <f>SUM(F332:F335)+SUM(F337:F340)+SUM(F342:F345)*12+SUM(F347,F349:F350)</f>
        <v>27588.971592000002</v>
      </c>
      <c r="H217" s="80"/>
    </row>
    <row r="218" spans="1:11" s="34" customFormat="1" x14ac:dyDescent="0.25">
      <c r="A218" s="86" t="s">
        <v>184</v>
      </c>
      <c r="B218" s="86"/>
      <c r="C218" s="59">
        <f>COUNT(D355:D358)+COUNT(D360:D363)+COUNT(D365:D368)*12+COUNT(D371:D373)</f>
        <v>59</v>
      </c>
      <c r="D218" s="59"/>
      <c r="E218" s="80">
        <f>SUM(D355:D358)+SUM(D360:D363)+SUM(D365:D368)*12+SUM(D371:D373)</f>
        <v>19026.876959999998</v>
      </c>
      <c r="F218" s="80"/>
      <c r="G218" s="80">
        <f>SUM(F355:F358)+SUM(F360:F363)+SUM(F365:F368)*12+SUM(F371:F373)</f>
        <v>27588.971592000002</v>
      </c>
      <c r="H218" s="80"/>
      <c r="I218" s="35"/>
      <c r="J218" s="35"/>
      <c r="K218" s="35"/>
    </row>
    <row r="219" spans="1:11" x14ac:dyDescent="0.25">
      <c r="A219" s="86" t="s">
        <v>189</v>
      </c>
      <c r="B219" s="86"/>
      <c r="C219" s="59">
        <f>COUNT(D378:D381)+COUNT(D383:D386)+COUNT(D388:D391)*12+COUNT(D393:D395)</f>
        <v>59</v>
      </c>
      <c r="D219" s="59"/>
      <c r="E219" s="80">
        <f t="shared" ref="E219" si="1">SUM(D378:D381)+SUM(D383:D386)+SUM(D388:D391)*12+SUM(D393:D395)</f>
        <v>37708.767720000003</v>
      </c>
      <c r="F219" s="80"/>
      <c r="G219" s="80">
        <f>SUM(F378:F381)+SUM(F383:F386)+SUM(F388:F391)*12+SUM(F393:F395)</f>
        <v>54677.713193999996</v>
      </c>
      <c r="H219" s="80"/>
      <c r="I219" s="35"/>
      <c r="J219" s="35"/>
      <c r="K219" s="35"/>
    </row>
    <row r="220" spans="1:11" x14ac:dyDescent="0.25">
      <c r="A220" s="86" t="s">
        <v>190</v>
      </c>
      <c r="B220" s="86"/>
      <c r="C220" s="59">
        <f>COUNT(D401:D404)+COUNT(D406:D409)+COUNT(D411:D414)*12+COUNT(D416:D418)</f>
        <v>59</v>
      </c>
      <c r="D220" s="59"/>
      <c r="E220" s="80">
        <f>SUM(D401:D404)+SUM(D406:D409)+SUM(D411:D414)*12+SUM(D416:D418)</f>
        <v>37708.767720000003</v>
      </c>
      <c r="F220" s="80"/>
      <c r="G220" s="80">
        <f>SUM(F401:F404)+SUM(F406:F409)+SUM(F411:F414)*12+SUM(F416:F418)</f>
        <v>54677.713193999996</v>
      </c>
      <c r="H220" s="80"/>
      <c r="I220" s="35"/>
      <c r="J220" s="35"/>
      <c r="K220" s="35"/>
    </row>
    <row r="221" spans="1:11" s="37" customFormat="1" x14ac:dyDescent="0.25">
      <c r="A221" s="86" t="s">
        <v>185</v>
      </c>
      <c r="B221" s="86"/>
      <c r="C221" s="59">
        <f>COUNT(D424:D427)+COUNT(D429:D432)+COUNT(D434:D437)*12+COUNT(D439:D441)</f>
        <v>59</v>
      </c>
      <c r="D221" s="59"/>
      <c r="E221" s="80">
        <f t="shared" ref="E221" si="2">SUM(D424:D427)+SUM(D429:D432)+SUM(D434:D437)*12+SUM(D439:D441)</f>
        <v>19026.876959999998</v>
      </c>
      <c r="F221" s="80"/>
      <c r="G221" s="80">
        <f>SUM(F424:F427)+SUM(F429:F432)+SUM(F434:F437)*12+SUM(F439:F441)</f>
        <v>27588.971592000002</v>
      </c>
      <c r="H221" s="80"/>
      <c r="I221" s="35"/>
      <c r="J221" s="35"/>
      <c r="K221" s="35"/>
    </row>
    <row r="222" spans="1:11" s="37" customFormat="1" x14ac:dyDescent="0.25">
      <c r="A222" s="86" t="s">
        <v>186</v>
      </c>
      <c r="B222" s="86"/>
      <c r="C222" s="59">
        <f>COUNT(D447:D450)+COUNT(D452:D455)+COUNT(D457:D460)*12+COUNT(D462:D463)</f>
        <v>58</v>
      </c>
      <c r="D222" s="59"/>
      <c r="E222" s="80">
        <f>SUM(D447:D450)+SUM(D452:D455)+SUM(D457:D460)*12+SUM(D462:D463)</f>
        <v>18704.387519999997</v>
      </c>
      <c r="F222" s="80"/>
      <c r="G222" s="80">
        <f>SUM(F447:F450)+SUM(F452:F455)+SUM(F457:F460)*12+SUM(F462:F463)</f>
        <v>27121.361904000001</v>
      </c>
      <c r="H222" s="80"/>
      <c r="I222" s="35"/>
      <c r="J222" s="35"/>
      <c r="K222" s="35"/>
    </row>
    <row r="223" spans="1:11" s="37" customFormat="1" x14ac:dyDescent="0.25">
      <c r="A223" s="86" t="s">
        <v>187</v>
      </c>
      <c r="B223" s="86"/>
      <c r="C223" s="59">
        <f>COUNT(D470:D473)+COUNT(D475:D478)+COUNT(D480:D483)*12+COUNT(D485:D487)</f>
        <v>59</v>
      </c>
      <c r="D223" s="59"/>
      <c r="E223" s="80">
        <f>SUM(D470:D473)+SUM(D475:D478)+SUM(D480:D483)*12+SUM(D485:D487)</f>
        <v>19026.876959999998</v>
      </c>
      <c r="F223" s="80"/>
      <c r="G223" s="80">
        <f>SUM(F470:F473)+SUM(F475:F478)+SUM(F480:F483)*12+SUM(F485:F487)</f>
        <v>27588.971592000002</v>
      </c>
      <c r="H223" s="80"/>
      <c r="I223" s="35"/>
      <c r="J223" s="35"/>
      <c r="K223" s="35"/>
    </row>
    <row r="224" spans="1:11" s="37" customFormat="1" x14ac:dyDescent="0.25">
      <c r="A224" s="86" t="s">
        <v>188</v>
      </c>
      <c r="B224" s="86"/>
      <c r="C224" s="59">
        <f>COUNT(D493:D496)+COUNT(D498:D501)+COUNT(D503:D506)*12+COUNT(D508:D509)</f>
        <v>58</v>
      </c>
      <c r="D224" s="59"/>
      <c r="E224" s="80">
        <f>SUM(D493:D496)+SUM(D498:D501)+SUM(D503:D506)*12+SUM(D508:D509)</f>
        <v>18704.387519999997</v>
      </c>
      <c r="F224" s="80"/>
      <c r="G224" s="80">
        <f>SUM(F493:F496)+SUM(F498:F501)+SUM(F503:F506)*12+SUM(F508:F509)</f>
        <v>27121.361904000001</v>
      </c>
      <c r="H224" s="80"/>
      <c r="I224" s="35"/>
      <c r="J224" s="35"/>
      <c r="K224" s="35"/>
    </row>
    <row r="225" spans="1:14" s="37" customFormat="1" x14ac:dyDescent="0.25">
      <c r="A225" s="86" t="s">
        <v>198</v>
      </c>
      <c r="B225" s="86"/>
      <c r="C225" s="59">
        <f>COUNT(D517:D520)+COUNT(D522:D525)+COUNT(D527:D530)*12+COUNT(D532,D534:D535)</f>
        <v>59</v>
      </c>
      <c r="D225" s="59"/>
      <c r="E225" s="80">
        <f>SUM(D517:D520)+SUM(D522:D525)+SUM(D527:D530)*12+SUM(D532,D534:D535)</f>
        <v>19026.876959999998</v>
      </c>
      <c r="F225" s="80"/>
      <c r="G225" s="80">
        <f>SUM(F517:F520)+SUM(F522:F525)+SUM(F527:F530)*12+SUM(F532,F534:F535)</f>
        <v>27588.971592000002</v>
      </c>
      <c r="H225" s="80"/>
      <c r="I225" s="35"/>
      <c r="J225" s="35"/>
      <c r="K225" s="35"/>
    </row>
    <row r="226" spans="1:14" s="37" customFormat="1" ht="15.75" customHeight="1" x14ac:dyDescent="0.25">
      <c r="A226" s="86" t="s">
        <v>200</v>
      </c>
      <c r="B226" s="86"/>
      <c r="C226" s="59">
        <f>COUNT(D538:D541)+COUNT(D543:D546)+COUNT(D548:D551)*12+COUNT(D553:D554)</f>
        <v>58</v>
      </c>
      <c r="D226" s="59"/>
      <c r="E226" s="80">
        <f>SUM(D538:D541)+SUM(D543:D546)+SUM(D548:D551)*12+SUM(D553:D554)</f>
        <v>18704.387519999997</v>
      </c>
      <c r="F226" s="80"/>
      <c r="G226" s="80">
        <f>SUM(F538:F541)+SUM(F543:F546)+SUM(F548:F551)*12+SUM(F553:F554)</f>
        <v>27121.361904000001</v>
      </c>
      <c r="H226" s="80"/>
      <c r="I226" s="35"/>
      <c r="J226" s="35"/>
      <c r="K226" s="35"/>
      <c r="L226" s="117"/>
      <c r="M226" s="117"/>
      <c r="N226" s="36"/>
    </row>
    <row r="227" spans="1:14" s="37" customFormat="1" ht="15.75" customHeight="1" x14ac:dyDescent="0.25">
      <c r="A227" s="86" t="s">
        <v>201</v>
      </c>
      <c r="B227" s="86"/>
      <c r="C227" s="59">
        <f>COUNT(D559:D562)+COUNT(D564:D567)+COUNT(D569:D572)*12+COUNT(D574:D575,D577)</f>
        <v>59</v>
      </c>
      <c r="D227" s="59"/>
      <c r="E227" s="80">
        <f>SUM(D559:D562)+SUM(D564:D567)+SUM(D569:D572)*12+SUM(D574:D575,D577)</f>
        <v>19026.876959999998</v>
      </c>
      <c r="F227" s="80"/>
      <c r="G227" s="80">
        <f>SUM(F559:F562)+SUM(F564:F567)+SUM(F569:F572)*12+SUM(F574:F575,F577)</f>
        <v>27588.971592000002</v>
      </c>
      <c r="H227" s="80"/>
      <c r="I227" s="35"/>
      <c r="J227" s="35"/>
      <c r="K227" s="35"/>
      <c r="L227" s="117"/>
      <c r="M227" s="117"/>
      <c r="N227" s="36"/>
    </row>
    <row r="228" spans="1:14" s="37" customFormat="1" ht="15.75" customHeight="1" x14ac:dyDescent="0.25">
      <c r="A228" s="86" t="s">
        <v>202</v>
      </c>
      <c r="B228" s="86"/>
      <c r="C228" s="59">
        <f>COUNT(D580:D583)+COUNT(D585:D588)+COUNT(D590:D593)*12+COUNT(D595,D597:D598)</f>
        <v>59</v>
      </c>
      <c r="D228" s="59"/>
      <c r="E228" s="80">
        <f>SUM(D580:D583)+SUM(D585:D588)+SUM(D590:D593)*12+SUM(D595,D597:D598)</f>
        <v>19026.876959999998</v>
      </c>
      <c r="F228" s="80"/>
      <c r="G228" s="80">
        <f>SUM(F580:F583)+SUM(F585:F588)+SUM(F590:F593)*12+SUM(F595,F597:F598)</f>
        <v>27588.971592000002</v>
      </c>
      <c r="H228" s="80"/>
      <c r="I228" s="35"/>
      <c r="J228" s="35"/>
      <c r="K228" s="35"/>
      <c r="L228" s="117"/>
      <c r="M228" s="117"/>
      <c r="N228" s="36"/>
    </row>
    <row r="229" spans="1:14" s="37" customFormat="1" ht="15.75" customHeight="1" x14ac:dyDescent="0.25">
      <c r="A229" s="86" t="s">
        <v>203</v>
      </c>
      <c r="B229" s="86"/>
      <c r="C229" s="59">
        <f>COUNT(D601:D604)+COUNT(D606:D609)+COUNT(D611:D614)*12+COUNT(D618:D619)</f>
        <v>58</v>
      </c>
      <c r="D229" s="59"/>
      <c r="E229" s="80">
        <f>SUM(D601:D604)+SUM(D606:D609)+SUM(D611:D614)*12+SUM(D618:D619)</f>
        <v>18704.387519999997</v>
      </c>
      <c r="F229" s="80"/>
      <c r="G229" s="80">
        <f>SUM(F601:F604)+SUM(F606:F609)+SUM(F611:F614)*12+SUM(F618:F619)</f>
        <v>27121.361904000001</v>
      </c>
      <c r="H229" s="80"/>
      <c r="I229" s="35"/>
      <c r="J229" s="35"/>
      <c r="K229" s="35"/>
      <c r="L229" s="117"/>
      <c r="M229" s="117"/>
      <c r="N229" s="36"/>
    </row>
    <row r="230" spans="1:14" s="37" customFormat="1" x14ac:dyDescent="0.25">
      <c r="A230" s="86" t="s">
        <v>204</v>
      </c>
      <c r="B230" s="86"/>
      <c r="C230" s="59">
        <f>COUNT(D622:D625)+COUNT(D627:D630)+COUNT(D632:D635)*12+COUNT(D639:D640)</f>
        <v>58</v>
      </c>
      <c r="D230" s="59"/>
      <c r="E230" s="80">
        <f>SUM(D622:D625)+SUM(D627:D630)+SUM(D632:D635)*12+SUM(D639:D640)</f>
        <v>18704.387519999997</v>
      </c>
      <c r="F230" s="80"/>
      <c r="G230" s="80">
        <f>SUM(F622:F625)+SUM(F627:F630)+SUM(F632:F635)*12+SUM(F639:F640)</f>
        <v>27121.361904000001</v>
      </c>
      <c r="H230" s="80"/>
      <c r="I230" s="35"/>
      <c r="J230" s="35"/>
      <c r="K230" s="35"/>
      <c r="L230" s="117"/>
      <c r="M230" s="117"/>
    </row>
    <row r="231" spans="1:14" s="37" customFormat="1" x14ac:dyDescent="0.25">
      <c r="A231" s="160" t="s">
        <v>142</v>
      </c>
      <c r="B231" s="160"/>
      <c r="C231" s="123">
        <f>SUM(C213:C230)</f>
        <v>1055</v>
      </c>
      <c r="D231" s="124"/>
      <c r="E231" s="123">
        <f t="shared" ref="E231" si="3">SUM(E213:E230)</f>
        <v>377590.14072000002</v>
      </c>
      <c r="F231" s="124"/>
      <c r="G231" s="123">
        <f t="shared" ref="G231" si="4">SUM(G213:G230)</f>
        <v>547505.7040439999</v>
      </c>
      <c r="H231" s="124"/>
      <c r="I231" s="35"/>
      <c r="J231" s="35"/>
      <c r="K231" s="35"/>
      <c r="N231" s="36"/>
    </row>
    <row r="232" spans="1:14" s="37" customFormat="1" x14ac:dyDescent="0.25">
      <c r="A232" s="156" t="s">
        <v>53</v>
      </c>
      <c r="B232" s="156"/>
      <c r="C232" s="156"/>
      <c r="D232" s="156"/>
      <c r="E232" s="156"/>
      <c r="F232" s="156"/>
      <c r="G232" s="156"/>
      <c r="H232" s="156"/>
      <c r="I232" s="34"/>
      <c r="J232" s="34"/>
      <c r="K232" s="34"/>
      <c r="N232" s="36"/>
    </row>
    <row r="233" spans="1:14" s="37" customFormat="1" x14ac:dyDescent="0.25">
      <c r="A233" s="154" t="s">
        <v>54</v>
      </c>
      <c r="B233" s="154"/>
      <c r="C233" s="154"/>
      <c r="D233" s="154"/>
      <c r="E233" s="154"/>
      <c r="F233" s="154"/>
      <c r="G233" s="154"/>
      <c r="H233" s="154"/>
      <c r="I233" s="21"/>
      <c r="J233" s="21"/>
      <c r="K233" s="21"/>
      <c r="N233" s="36"/>
    </row>
    <row r="234" spans="1:14" s="37" customFormat="1" ht="47.25" x14ac:dyDescent="0.25">
      <c r="A234" s="121" t="s">
        <v>112</v>
      </c>
      <c r="B234" s="121" t="s">
        <v>113</v>
      </c>
      <c r="C234" s="129" t="s">
        <v>55</v>
      </c>
      <c r="D234" s="129" t="s">
        <v>56</v>
      </c>
      <c r="E234" s="131" t="s">
        <v>57</v>
      </c>
      <c r="F234" s="43" t="s">
        <v>141</v>
      </c>
      <c r="G234" s="121" t="s">
        <v>58</v>
      </c>
      <c r="H234" s="133"/>
      <c r="I234" s="36"/>
      <c r="J234" s="21"/>
      <c r="K234" s="21"/>
      <c r="N234" s="36"/>
    </row>
    <row r="235" spans="1:14" s="37" customFormat="1" x14ac:dyDescent="0.25">
      <c r="A235" s="122"/>
      <c r="B235" s="122"/>
      <c r="C235" s="130"/>
      <c r="D235" s="130"/>
      <c r="E235" s="132"/>
      <c r="F235" s="13">
        <v>0.45</v>
      </c>
      <c r="G235" s="122"/>
      <c r="H235" s="134"/>
      <c r="I235" s="36"/>
      <c r="L235" s="117"/>
      <c r="M235" s="117"/>
    </row>
    <row r="236" spans="1:14" s="37" customFormat="1" x14ac:dyDescent="0.25">
      <c r="A236" s="87" t="s">
        <v>179</v>
      </c>
      <c r="B236" s="88"/>
      <c r="C236" s="88"/>
      <c r="D236" s="88"/>
      <c r="E236" s="88"/>
      <c r="F236" s="88"/>
      <c r="G236" s="88"/>
      <c r="H236" s="89"/>
      <c r="J236" s="36"/>
      <c r="N236" s="36"/>
    </row>
    <row r="237" spans="1:14" s="37" customFormat="1" x14ac:dyDescent="0.25">
      <c r="A237" s="87" t="s">
        <v>176</v>
      </c>
      <c r="B237" s="88"/>
      <c r="C237" s="88"/>
      <c r="D237" s="88"/>
      <c r="E237" s="88"/>
      <c r="F237" s="88"/>
      <c r="G237" s="88"/>
      <c r="H237" s="89"/>
      <c r="J237" s="36"/>
      <c r="N237" s="36"/>
    </row>
    <row r="238" spans="1:14" s="37" customFormat="1" x14ac:dyDescent="0.25">
      <c r="A238" s="87" t="s">
        <v>175</v>
      </c>
      <c r="B238" s="88"/>
      <c r="C238" s="88"/>
      <c r="D238" s="88"/>
      <c r="E238" s="88"/>
      <c r="F238" s="88"/>
      <c r="G238" s="88"/>
      <c r="H238" s="89"/>
      <c r="J238" s="36"/>
      <c r="N238" s="36"/>
    </row>
    <row r="239" spans="1:14" s="37" customFormat="1" x14ac:dyDescent="0.25">
      <c r="A239" s="87" t="s">
        <v>178</v>
      </c>
      <c r="B239" s="88"/>
      <c r="C239" s="88"/>
      <c r="D239" s="88"/>
      <c r="E239" s="88"/>
      <c r="F239" s="88"/>
      <c r="G239" s="88"/>
      <c r="H239" s="89"/>
      <c r="J239" s="36"/>
      <c r="N239" s="36"/>
    </row>
    <row r="240" spans="1:14" s="37" customFormat="1" x14ac:dyDescent="0.25">
      <c r="A240" s="83">
        <v>1</v>
      </c>
      <c r="B240" s="85"/>
      <c r="C240" s="42" t="s">
        <v>177</v>
      </c>
      <c r="D240" s="42">
        <f>29.96*10.764</f>
        <v>322.48944</v>
      </c>
      <c r="E240" s="42">
        <v>0</v>
      </c>
      <c r="F240" s="42">
        <f>D240*(($F$235)+1)+(IF(E240&lt;101,E240,IF(E240&lt;201,E240/2,IF(E240&lt;=301,E240/3,E240/4))))</f>
        <v>467.60968800000001</v>
      </c>
      <c r="G240" s="90" t="str">
        <f>A239</f>
        <v>1st Floor For Residential</v>
      </c>
      <c r="H240" s="91"/>
      <c r="I240" s="36"/>
      <c r="L240" s="117"/>
      <c r="M240" s="117"/>
    </row>
    <row r="241" spans="1:14" s="37" customFormat="1" x14ac:dyDescent="0.25">
      <c r="A241" s="83">
        <f t="shared" ref="A241:A243" si="5">A240+1</f>
        <v>2</v>
      </c>
      <c r="B241" s="85"/>
      <c r="C241" s="42" t="s">
        <v>177</v>
      </c>
      <c r="D241" s="42">
        <f t="shared" ref="D241:D243" si="6">29.96*10.764</f>
        <v>322.48944</v>
      </c>
      <c r="E241" s="42">
        <v>0</v>
      </c>
      <c r="F241" s="42">
        <f>D241*(($F$235)+1)+(IF(E241&lt;101,E241,IF(E241&lt;201,E241/2,IF(E241&lt;=301,E241/3,E241/4))))</f>
        <v>467.60968800000001</v>
      </c>
      <c r="G241" s="92"/>
      <c r="H241" s="93"/>
      <c r="I241" s="36"/>
      <c r="N241" s="36"/>
    </row>
    <row r="242" spans="1:14" s="37" customFormat="1" x14ac:dyDescent="0.25">
      <c r="A242" s="83">
        <f t="shared" si="5"/>
        <v>3</v>
      </c>
      <c r="B242" s="85"/>
      <c r="C242" s="42" t="s">
        <v>177</v>
      </c>
      <c r="D242" s="42">
        <f t="shared" si="6"/>
        <v>322.48944</v>
      </c>
      <c r="E242" s="42">
        <v>0</v>
      </c>
      <c r="F242" s="42">
        <f>D242*(($F$235)+1)+(IF(E242&lt;101,E242,IF(E242&lt;201,E242/2,IF(E242&lt;=301,E242/3,E242/4))))</f>
        <v>467.60968800000001</v>
      </c>
      <c r="G242" s="92"/>
      <c r="H242" s="93"/>
      <c r="I242" s="36"/>
      <c r="N242" s="36"/>
    </row>
    <row r="243" spans="1:14" s="37" customFormat="1" x14ac:dyDescent="0.25">
      <c r="A243" s="83">
        <f t="shared" si="5"/>
        <v>4</v>
      </c>
      <c r="B243" s="85"/>
      <c r="C243" s="42" t="s">
        <v>177</v>
      </c>
      <c r="D243" s="42">
        <f t="shared" si="6"/>
        <v>322.48944</v>
      </c>
      <c r="E243" s="42">
        <v>0</v>
      </c>
      <c r="F243" s="42">
        <f>D243*(($F$235)+1)+(IF(E243&lt;101,E243,IF(E243&lt;201,E243/2,IF(E243&lt;=301,E243/3,E243/4))))</f>
        <v>467.60968800000001</v>
      </c>
      <c r="G243" s="94"/>
      <c r="H243" s="95"/>
      <c r="I243" s="36"/>
      <c r="N243" s="36"/>
    </row>
    <row r="244" spans="1:14" s="37" customFormat="1" x14ac:dyDescent="0.25">
      <c r="A244" s="81" t="s">
        <v>111</v>
      </c>
      <c r="B244" s="81"/>
      <c r="C244" s="81"/>
      <c r="D244" s="81"/>
      <c r="E244" s="81"/>
      <c r="F244" s="81"/>
      <c r="G244" s="81"/>
      <c r="H244" s="81"/>
      <c r="I244" s="36"/>
      <c r="N244" s="36"/>
    </row>
    <row r="245" spans="1:14" s="37" customFormat="1" x14ac:dyDescent="0.25">
      <c r="A245" s="82">
        <v>1</v>
      </c>
      <c r="B245" s="82"/>
      <c r="C245" s="42" t="s">
        <v>177</v>
      </c>
      <c r="D245" s="42">
        <f>29.96*10.764</f>
        <v>322.48944</v>
      </c>
      <c r="E245" s="42">
        <v>0</v>
      </c>
      <c r="F245" s="42">
        <f t="shared" ref="F245:F246" si="7">D245*(($F$235)+1)+(IF(E245&lt;101,E245,IF(E245&lt;201,E245/2,IF(E245&lt;=301,E245/3,E245/4))))</f>
        <v>467.60968800000001</v>
      </c>
      <c r="G245" s="90" t="str">
        <f>A244</f>
        <v>2nd Floor</v>
      </c>
      <c r="H245" s="91"/>
      <c r="I245" s="36"/>
    </row>
    <row r="246" spans="1:14" s="37" customFormat="1" x14ac:dyDescent="0.25">
      <c r="A246" s="82">
        <f>A245+1</f>
        <v>2</v>
      </c>
      <c r="B246" s="82"/>
      <c r="C246" s="42" t="s">
        <v>177</v>
      </c>
      <c r="D246" s="42">
        <f t="shared" ref="D246:D248" si="8">29.96*10.764</f>
        <v>322.48944</v>
      </c>
      <c r="E246" s="42">
        <v>0</v>
      </c>
      <c r="F246" s="42">
        <f t="shared" si="7"/>
        <v>467.60968800000001</v>
      </c>
      <c r="G246" s="92"/>
      <c r="H246" s="93"/>
      <c r="I246" s="36"/>
    </row>
    <row r="247" spans="1:14" s="37" customFormat="1" x14ac:dyDescent="0.25">
      <c r="A247" s="82">
        <f>A246+1</f>
        <v>3</v>
      </c>
      <c r="B247" s="82"/>
      <c r="C247" s="42" t="s">
        <v>177</v>
      </c>
      <c r="D247" s="42">
        <f t="shared" si="8"/>
        <v>322.48944</v>
      </c>
      <c r="E247" s="42">
        <v>0</v>
      </c>
      <c r="F247" s="42">
        <f>D247*(($F$235)+1)+(IF(E247&lt;101,E247,IF(E247&lt;201,E247/2,IF(E247&lt;=301,E247/3,E247/4))))</f>
        <v>467.60968800000001</v>
      </c>
      <c r="G247" s="92"/>
      <c r="H247" s="93"/>
      <c r="I247" s="36"/>
    </row>
    <row r="248" spans="1:14" s="37" customFormat="1" x14ac:dyDescent="0.25">
      <c r="A248" s="82">
        <f>A247+1</f>
        <v>4</v>
      </c>
      <c r="B248" s="82"/>
      <c r="C248" s="42" t="s">
        <v>177</v>
      </c>
      <c r="D248" s="42">
        <f t="shared" si="8"/>
        <v>322.48944</v>
      </c>
      <c r="E248" s="42">
        <v>0</v>
      </c>
      <c r="F248" s="42">
        <f>D248*(($F$235)+1)+(IF(E248&lt;101,E248,IF(E248&lt;201,E248/2,IF(E248&lt;=301,E248/3,E248/4))))</f>
        <v>467.60968800000001</v>
      </c>
      <c r="G248" s="94"/>
      <c r="H248" s="95"/>
      <c r="I248" s="36"/>
    </row>
    <row r="249" spans="1:14" s="37" customFormat="1" ht="15.75" customHeight="1" x14ac:dyDescent="0.25">
      <c r="A249" s="81" t="s">
        <v>192</v>
      </c>
      <c r="B249" s="81"/>
      <c r="C249" s="81"/>
      <c r="D249" s="81"/>
      <c r="E249" s="81"/>
      <c r="F249" s="81"/>
      <c r="G249" s="81"/>
      <c r="H249" s="81"/>
      <c r="I249" s="36"/>
      <c r="L249" s="117"/>
      <c r="M249" s="117"/>
      <c r="N249" s="36"/>
    </row>
    <row r="250" spans="1:14" s="37" customFormat="1" ht="15.75" customHeight="1" x14ac:dyDescent="0.25">
      <c r="A250" s="82">
        <v>1</v>
      </c>
      <c r="B250" s="82"/>
      <c r="C250" s="42" t="s">
        <v>177</v>
      </c>
      <c r="D250" s="42">
        <f>29.96*10.764</f>
        <v>322.48944</v>
      </c>
      <c r="E250" s="42">
        <v>0</v>
      </c>
      <c r="F250" s="42">
        <f t="shared" ref="F250:F251" si="9">D250*(($F$235)+1)+(IF(E250&lt;101,E250,IF(E250&lt;201,E250/2,IF(E250&lt;=301,E250/3,E250/4))))</f>
        <v>467.60968800000001</v>
      </c>
      <c r="G250" s="90" t="str">
        <f>A249</f>
        <v>3rd to 8th &amp; 10th to 15th Floor</v>
      </c>
      <c r="H250" s="91"/>
      <c r="I250" s="36"/>
      <c r="L250" s="117"/>
      <c r="M250" s="117"/>
      <c r="N250" s="36"/>
    </row>
    <row r="251" spans="1:14" s="37" customFormat="1" ht="15.75" customHeight="1" x14ac:dyDescent="0.25">
      <c r="A251" s="82">
        <f>A250+1</f>
        <v>2</v>
      </c>
      <c r="B251" s="82"/>
      <c r="C251" s="42" t="s">
        <v>177</v>
      </c>
      <c r="D251" s="42">
        <f t="shared" ref="D251:D253" si="10">29.96*10.764</f>
        <v>322.48944</v>
      </c>
      <c r="E251" s="42">
        <v>0</v>
      </c>
      <c r="F251" s="42">
        <f t="shared" si="9"/>
        <v>467.60968800000001</v>
      </c>
      <c r="G251" s="92"/>
      <c r="H251" s="93"/>
      <c r="I251" s="36"/>
      <c r="L251" s="117"/>
      <c r="M251" s="117"/>
      <c r="N251" s="36"/>
    </row>
    <row r="252" spans="1:14" s="37" customFormat="1" ht="15.75" customHeight="1" x14ac:dyDescent="0.25">
      <c r="A252" s="82">
        <f>A251+1</f>
        <v>3</v>
      </c>
      <c r="B252" s="82"/>
      <c r="C252" s="42" t="s">
        <v>177</v>
      </c>
      <c r="D252" s="42">
        <f t="shared" si="10"/>
        <v>322.48944</v>
      </c>
      <c r="E252" s="42">
        <v>0</v>
      </c>
      <c r="F252" s="42">
        <f>D252*(($F$235)+1)+(IF(E252&lt;101,E252,IF(E252&lt;201,E252/2,IF(E252&lt;=301,E252/3,E252/4))))</f>
        <v>467.60968800000001</v>
      </c>
      <c r="G252" s="92"/>
      <c r="H252" s="93"/>
      <c r="I252" s="36"/>
      <c r="L252" s="117"/>
      <c r="M252" s="117"/>
      <c r="N252" s="36"/>
    </row>
    <row r="253" spans="1:14" s="37" customFormat="1" x14ac:dyDescent="0.25">
      <c r="A253" s="82">
        <f>A252+1</f>
        <v>4</v>
      </c>
      <c r="B253" s="82"/>
      <c r="C253" s="42" t="s">
        <v>177</v>
      </c>
      <c r="D253" s="42">
        <f t="shared" si="10"/>
        <v>322.48944</v>
      </c>
      <c r="E253" s="42">
        <v>0</v>
      </c>
      <c r="F253" s="42">
        <f>D253*(($F$235)+1)+(IF(E253&lt;101,E253,IF(E253&lt;201,E253/2,IF(E253&lt;=301,E253/3,E253/4))))</f>
        <v>467.60968800000001</v>
      </c>
      <c r="G253" s="94"/>
      <c r="H253" s="95"/>
      <c r="I253" s="36"/>
      <c r="L253" s="117"/>
      <c r="M253" s="117"/>
    </row>
    <row r="254" spans="1:14" s="37" customFormat="1" x14ac:dyDescent="0.25">
      <c r="A254" s="81" t="s">
        <v>194</v>
      </c>
      <c r="B254" s="81"/>
      <c r="C254" s="81"/>
      <c r="D254" s="81"/>
      <c r="E254" s="81"/>
      <c r="F254" s="81"/>
      <c r="G254" s="81"/>
      <c r="H254" s="81"/>
      <c r="I254" s="36"/>
      <c r="N254" s="36"/>
    </row>
    <row r="255" spans="1:14" s="37" customFormat="1" x14ac:dyDescent="0.25">
      <c r="A255" s="82">
        <v>1</v>
      </c>
      <c r="B255" s="82"/>
      <c r="C255" s="42" t="s">
        <v>177</v>
      </c>
      <c r="D255" s="42">
        <f>29.96*10.764</f>
        <v>322.48944</v>
      </c>
      <c r="E255" s="42">
        <v>0</v>
      </c>
      <c r="F255" s="42">
        <f t="shared" ref="F255" si="11">D255*(($F$235)+1)+(IF(E255&lt;101,E255,IF(E255&lt;201,E255/2,IF(E255&lt;=301,E255/3,E255/4))))</f>
        <v>467.60968800000001</v>
      </c>
      <c r="G255" s="90" t="str">
        <f>A254</f>
        <v>9th Floor (Part Refuge Area)</v>
      </c>
      <c r="H255" s="91"/>
      <c r="I255" s="36"/>
      <c r="N255" s="36"/>
    </row>
    <row r="256" spans="1:14" s="37" customFormat="1" x14ac:dyDescent="0.25">
      <c r="A256" s="82">
        <f>A255+1</f>
        <v>2</v>
      </c>
      <c r="B256" s="82"/>
      <c r="C256" s="83" t="s">
        <v>195</v>
      </c>
      <c r="D256" s="84"/>
      <c r="E256" s="84"/>
      <c r="F256" s="85"/>
      <c r="G256" s="92"/>
      <c r="H256" s="93"/>
      <c r="I256" s="36"/>
      <c r="N256" s="36"/>
    </row>
    <row r="257" spans="1:14" s="37" customFormat="1" x14ac:dyDescent="0.25">
      <c r="A257" s="82">
        <f>A256+1</f>
        <v>3</v>
      </c>
      <c r="B257" s="82"/>
      <c r="C257" s="42" t="s">
        <v>177</v>
      </c>
      <c r="D257" s="42">
        <f t="shared" ref="D257:D258" si="12">29.96*10.764</f>
        <v>322.48944</v>
      </c>
      <c r="E257" s="42">
        <v>0</v>
      </c>
      <c r="F257" s="42">
        <f>D257*(($F$235)+1)+(IF(E257&lt;101,E257,IF(E257&lt;201,E257/2,IF(E257&lt;=301,E257/3,E257/4))))</f>
        <v>467.60968800000001</v>
      </c>
      <c r="G257" s="92"/>
      <c r="H257" s="93"/>
      <c r="I257" s="36"/>
      <c r="N257" s="36"/>
    </row>
    <row r="258" spans="1:14" s="37" customFormat="1" x14ac:dyDescent="0.25">
      <c r="A258" s="82">
        <f>A257+1</f>
        <v>4</v>
      </c>
      <c r="B258" s="82"/>
      <c r="C258" s="42" t="s">
        <v>177</v>
      </c>
      <c r="D258" s="42">
        <f t="shared" si="12"/>
        <v>322.48944</v>
      </c>
      <c r="E258" s="42">
        <v>0</v>
      </c>
      <c r="F258" s="42">
        <f>D258*(($F$235)+1)+(IF(E258&lt;101,E258,IF(E258&lt;201,E258/2,IF(E258&lt;=301,E258/3,E258/4))))</f>
        <v>467.60968800000001</v>
      </c>
      <c r="G258" s="94"/>
      <c r="H258" s="95"/>
      <c r="I258" s="36"/>
      <c r="L258" s="117"/>
      <c r="M258" s="117"/>
    </row>
    <row r="259" spans="1:14" s="37" customFormat="1" x14ac:dyDescent="0.25">
      <c r="A259" s="87" t="s">
        <v>180</v>
      </c>
      <c r="B259" s="88"/>
      <c r="C259" s="88"/>
      <c r="D259" s="88"/>
      <c r="E259" s="88"/>
      <c r="F259" s="88"/>
      <c r="G259" s="88"/>
      <c r="H259" s="89"/>
      <c r="J259" s="36"/>
      <c r="N259" s="36"/>
    </row>
    <row r="260" spans="1:14" s="37" customFormat="1" x14ac:dyDescent="0.25">
      <c r="A260" s="87" t="s">
        <v>176</v>
      </c>
      <c r="B260" s="88"/>
      <c r="C260" s="88"/>
      <c r="D260" s="88"/>
      <c r="E260" s="88"/>
      <c r="F260" s="88"/>
      <c r="G260" s="88"/>
      <c r="H260" s="89"/>
      <c r="J260" s="36"/>
      <c r="N260" s="36"/>
    </row>
    <row r="261" spans="1:14" s="37" customFormat="1" x14ac:dyDescent="0.25">
      <c r="A261" s="87" t="s">
        <v>175</v>
      </c>
      <c r="B261" s="88"/>
      <c r="C261" s="88"/>
      <c r="D261" s="88"/>
      <c r="E261" s="88"/>
      <c r="F261" s="88"/>
      <c r="G261" s="88"/>
      <c r="H261" s="89"/>
      <c r="J261" s="36"/>
      <c r="N261" s="36"/>
    </row>
    <row r="262" spans="1:14" s="37" customFormat="1" x14ac:dyDescent="0.25">
      <c r="A262" s="87" t="s">
        <v>178</v>
      </c>
      <c r="B262" s="88"/>
      <c r="C262" s="88"/>
      <c r="D262" s="88"/>
      <c r="E262" s="88"/>
      <c r="F262" s="88"/>
      <c r="G262" s="88"/>
      <c r="H262" s="89"/>
      <c r="J262" s="36"/>
      <c r="N262" s="36"/>
    </row>
    <row r="263" spans="1:14" s="37" customFormat="1" x14ac:dyDescent="0.25">
      <c r="A263" s="83">
        <v>1</v>
      </c>
      <c r="B263" s="85"/>
      <c r="C263" s="42" t="s">
        <v>177</v>
      </c>
      <c r="D263" s="42">
        <f>29.96*10.764</f>
        <v>322.48944</v>
      </c>
      <c r="E263" s="42">
        <v>0</v>
      </c>
      <c r="F263" s="42">
        <f>D263*(($F$235)+1)+(IF(E263&lt;101,E263,IF(E263&lt;201,E263/2,IF(E263&lt;=301,E263/3,E263/4))))</f>
        <v>467.60968800000001</v>
      </c>
      <c r="G263" s="90" t="str">
        <f>A262</f>
        <v>1st Floor For Residential</v>
      </c>
      <c r="H263" s="91"/>
      <c r="I263" s="36"/>
      <c r="L263" s="117"/>
      <c r="M263" s="117"/>
    </row>
    <row r="264" spans="1:14" s="37" customFormat="1" x14ac:dyDescent="0.25">
      <c r="A264" s="83">
        <f t="shared" ref="A264:A266" si="13">A263+1</f>
        <v>2</v>
      </c>
      <c r="B264" s="85"/>
      <c r="C264" s="42" t="s">
        <v>177</v>
      </c>
      <c r="D264" s="42">
        <f t="shared" ref="D264:D266" si="14">29.96*10.764</f>
        <v>322.48944</v>
      </c>
      <c r="E264" s="42">
        <v>0</v>
      </c>
      <c r="F264" s="42">
        <f>D264*(($F$235)+1)+(IF(E264&lt;101,E264,IF(E264&lt;201,E264/2,IF(E264&lt;=301,E264/3,E264/4))))</f>
        <v>467.60968800000001</v>
      </c>
      <c r="G264" s="92"/>
      <c r="H264" s="93"/>
      <c r="I264" s="36"/>
      <c r="N264" s="36"/>
    </row>
    <row r="265" spans="1:14" s="37" customFormat="1" x14ac:dyDescent="0.25">
      <c r="A265" s="83">
        <f t="shared" si="13"/>
        <v>3</v>
      </c>
      <c r="B265" s="85"/>
      <c r="C265" s="42" t="s">
        <v>177</v>
      </c>
      <c r="D265" s="42">
        <f t="shared" si="14"/>
        <v>322.48944</v>
      </c>
      <c r="E265" s="42">
        <v>0</v>
      </c>
      <c r="F265" s="42">
        <f>D265*(($F$235)+1)+(IF(E265&lt;101,E265,IF(E265&lt;201,E265/2,IF(E265&lt;=301,E265/3,E265/4))))</f>
        <v>467.60968800000001</v>
      </c>
      <c r="G265" s="92"/>
      <c r="H265" s="93"/>
      <c r="I265" s="36"/>
      <c r="N265" s="36"/>
    </row>
    <row r="266" spans="1:14" s="37" customFormat="1" x14ac:dyDescent="0.25">
      <c r="A266" s="83">
        <f t="shared" si="13"/>
        <v>4</v>
      </c>
      <c r="B266" s="85"/>
      <c r="C266" s="42" t="s">
        <v>177</v>
      </c>
      <c r="D266" s="42">
        <f t="shared" si="14"/>
        <v>322.48944</v>
      </c>
      <c r="E266" s="42">
        <v>0</v>
      </c>
      <c r="F266" s="42">
        <f>D266*(($F$235)+1)+(IF(E266&lt;101,E266,IF(E266&lt;201,E266/2,IF(E266&lt;=301,E266/3,E266/4))))</f>
        <v>467.60968800000001</v>
      </c>
      <c r="G266" s="94"/>
      <c r="H266" s="95"/>
      <c r="I266" s="36"/>
      <c r="N266" s="36"/>
    </row>
    <row r="267" spans="1:14" s="37" customFormat="1" x14ac:dyDescent="0.25">
      <c r="A267" s="81" t="s">
        <v>111</v>
      </c>
      <c r="B267" s="81"/>
      <c r="C267" s="81"/>
      <c r="D267" s="81"/>
      <c r="E267" s="81"/>
      <c r="F267" s="81"/>
      <c r="G267" s="81"/>
      <c r="H267" s="81"/>
      <c r="I267" s="36"/>
      <c r="N267" s="36"/>
    </row>
    <row r="268" spans="1:14" s="37" customFormat="1" x14ac:dyDescent="0.25">
      <c r="A268" s="82">
        <v>1</v>
      </c>
      <c r="B268" s="82"/>
      <c r="C268" s="42" t="s">
        <v>177</v>
      </c>
      <c r="D268" s="42">
        <f>29.96*10.764</f>
        <v>322.48944</v>
      </c>
      <c r="E268" s="42">
        <v>0</v>
      </c>
      <c r="F268" s="42">
        <f t="shared" ref="F268:F269" si="15">D268*(($F$235)+1)+(IF(E268&lt;101,E268,IF(E268&lt;201,E268/2,IF(E268&lt;=301,E268/3,E268/4))))</f>
        <v>467.60968800000001</v>
      </c>
      <c r="G268" s="90" t="str">
        <f>A267</f>
        <v>2nd Floor</v>
      </c>
      <c r="H268" s="91"/>
      <c r="I268" s="36"/>
    </row>
    <row r="269" spans="1:14" s="37" customFormat="1" x14ac:dyDescent="0.25">
      <c r="A269" s="82">
        <f>A268+1</f>
        <v>2</v>
      </c>
      <c r="B269" s="82"/>
      <c r="C269" s="42" t="s">
        <v>177</v>
      </c>
      <c r="D269" s="42">
        <f t="shared" ref="D269:D271" si="16">29.96*10.764</f>
        <v>322.48944</v>
      </c>
      <c r="E269" s="42">
        <v>0</v>
      </c>
      <c r="F269" s="42">
        <f t="shared" si="15"/>
        <v>467.60968800000001</v>
      </c>
      <c r="G269" s="92"/>
      <c r="H269" s="93"/>
      <c r="I269" s="36"/>
    </row>
    <row r="270" spans="1:14" s="37" customFormat="1" x14ac:dyDescent="0.25">
      <c r="A270" s="82">
        <f>A269+1</f>
        <v>3</v>
      </c>
      <c r="B270" s="82"/>
      <c r="C270" s="42" t="s">
        <v>177</v>
      </c>
      <c r="D270" s="42">
        <f t="shared" si="16"/>
        <v>322.48944</v>
      </c>
      <c r="E270" s="42">
        <v>0</v>
      </c>
      <c r="F270" s="42">
        <f>D270*(($F$235)+1)+(IF(E270&lt;101,E270,IF(E270&lt;201,E270/2,IF(E270&lt;=301,E270/3,E270/4))))</f>
        <v>467.60968800000001</v>
      </c>
      <c r="G270" s="92"/>
      <c r="H270" s="93"/>
      <c r="I270" s="36"/>
    </row>
    <row r="271" spans="1:14" s="37" customFormat="1" ht="15.75" customHeight="1" x14ac:dyDescent="0.25">
      <c r="A271" s="82">
        <f>A270+1</f>
        <v>4</v>
      </c>
      <c r="B271" s="82"/>
      <c r="C271" s="42" t="s">
        <v>177</v>
      </c>
      <c r="D271" s="42">
        <f t="shared" si="16"/>
        <v>322.48944</v>
      </c>
      <c r="E271" s="42">
        <v>0</v>
      </c>
      <c r="F271" s="42">
        <f>D271*(($F$235)+1)+(IF(E271&lt;101,E271,IF(E271&lt;201,E271/2,IF(E271&lt;=301,E271/3,E271/4))))</f>
        <v>467.60968800000001</v>
      </c>
      <c r="G271" s="94"/>
      <c r="H271" s="95"/>
      <c r="I271" s="36"/>
    </row>
    <row r="272" spans="1:14" s="37" customFormat="1" ht="15.75" customHeight="1" x14ac:dyDescent="0.25">
      <c r="A272" s="81" t="s">
        <v>192</v>
      </c>
      <c r="B272" s="81"/>
      <c r="C272" s="81"/>
      <c r="D272" s="81"/>
      <c r="E272" s="81"/>
      <c r="F272" s="81"/>
      <c r="G272" s="81"/>
      <c r="H272" s="81"/>
      <c r="I272" s="36"/>
      <c r="L272" s="117"/>
      <c r="M272" s="117"/>
      <c r="N272" s="36"/>
    </row>
    <row r="273" spans="1:14" s="37" customFormat="1" ht="15.75" customHeight="1" x14ac:dyDescent="0.25">
      <c r="A273" s="82">
        <v>1</v>
      </c>
      <c r="B273" s="82"/>
      <c r="C273" s="42" t="s">
        <v>177</v>
      </c>
      <c r="D273" s="42">
        <f>29.96*10.764</f>
        <v>322.48944</v>
      </c>
      <c r="E273" s="42">
        <v>0</v>
      </c>
      <c r="F273" s="42">
        <f t="shared" ref="F273:F274" si="17">D273*(($F$235)+1)+(IF(E273&lt;101,E273,IF(E273&lt;201,E273/2,IF(E273&lt;=301,E273/3,E273/4))))</f>
        <v>467.60968800000001</v>
      </c>
      <c r="G273" s="90" t="str">
        <f>A272</f>
        <v>3rd to 8th &amp; 10th to 15th Floor</v>
      </c>
      <c r="H273" s="91"/>
      <c r="I273" s="36"/>
      <c r="L273" s="117"/>
      <c r="M273" s="117"/>
      <c r="N273" s="36"/>
    </row>
    <row r="274" spans="1:14" s="37" customFormat="1" ht="15.75" customHeight="1" x14ac:dyDescent="0.25">
      <c r="A274" s="82">
        <f>A273+1</f>
        <v>2</v>
      </c>
      <c r="B274" s="82"/>
      <c r="C274" s="42" t="s">
        <v>177</v>
      </c>
      <c r="D274" s="42">
        <f t="shared" ref="D274:D276" si="18">29.96*10.764</f>
        <v>322.48944</v>
      </c>
      <c r="E274" s="42">
        <v>0</v>
      </c>
      <c r="F274" s="42">
        <f t="shared" si="17"/>
        <v>467.60968800000001</v>
      </c>
      <c r="G274" s="92"/>
      <c r="H274" s="93"/>
      <c r="I274" s="36"/>
      <c r="L274" s="117"/>
      <c r="M274" s="117"/>
      <c r="N274" s="36"/>
    </row>
    <row r="275" spans="1:14" s="37" customFormat="1" ht="15.75" customHeight="1" x14ac:dyDescent="0.25">
      <c r="A275" s="82">
        <f>A274+1</f>
        <v>3</v>
      </c>
      <c r="B275" s="82"/>
      <c r="C275" s="42" t="s">
        <v>177</v>
      </c>
      <c r="D275" s="42">
        <f t="shared" si="18"/>
        <v>322.48944</v>
      </c>
      <c r="E275" s="42">
        <v>0</v>
      </c>
      <c r="F275" s="42">
        <f>D275*(($F$235)+1)+(IF(E275&lt;101,E275,IF(E275&lt;201,E275/2,IF(E275&lt;=301,E275/3,E275/4))))</f>
        <v>467.60968800000001</v>
      </c>
      <c r="G275" s="92"/>
      <c r="H275" s="93"/>
      <c r="I275" s="36"/>
      <c r="L275" s="117"/>
      <c r="M275" s="117"/>
      <c r="N275" s="36"/>
    </row>
    <row r="276" spans="1:14" s="37" customFormat="1" x14ac:dyDescent="0.25">
      <c r="A276" s="82">
        <f>A275+1</f>
        <v>4</v>
      </c>
      <c r="B276" s="82"/>
      <c r="C276" s="42" t="s">
        <v>177</v>
      </c>
      <c r="D276" s="42">
        <f t="shared" si="18"/>
        <v>322.48944</v>
      </c>
      <c r="E276" s="42">
        <v>0</v>
      </c>
      <c r="F276" s="42">
        <f>D276*(($F$235)+1)+(IF(E276&lt;101,E276,IF(E276&lt;201,E276/2,IF(E276&lt;=301,E276/3,E276/4))))</f>
        <v>467.60968800000001</v>
      </c>
      <c r="G276" s="94"/>
      <c r="H276" s="95"/>
      <c r="I276" s="36"/>
      <c r="L276" s="117"/>
      <c r="M276" s="117"/>
    </row>
    <row r="277" spans="1:14" s="37" customFormat="1" x14ac:dyDescent="0.25">
      <c r="A277" s="81" t="s">
        <v>194</v>
      </c>
      <c r="B277" s="81"/>
      <c r="C277" s="81"/>
      <c r="D277" s="81"/>
      <c r="E277" s="81"/>
      <c r="F277" s="81"/>
      <c r="G277" s="81"/>
      <c r="H277" s="81"/>
      <c r="I277" s="36"/>
      <c r="N277" s="36"/>
    </row>
    <row r="278" spans="1:14" s="37" customFormat="1" x14ac:dyDescent="0.25">
      <c r="A278" s="82">
        <v>1</v>
      </c>
      <c r="B278" s="82"/>
      <c r="C278" s="83" t="s">
        <v>195</v>
      </c>
      <c r="D278" s="84"/>
      <c r="E278" s="84"/>
      <c r="F278" s="85"/>
      <c r="G278" s="90" t="str">
        <f>A277</f>
        <v>9th Floor (Part Refuge Area)</v>
      </c>
      <c r="H278" s="91"/>
      <c r="I278" s="36"/>
      <c r="N278" s="36"/>
    </row>
    <row r="279" spans="1:14" s="37" customFormat="1" x14ac:dyDescent="0.25">
      <c r="A279" s="82">
        <f>A278+1</f>
        <v>2</v>
      </c>
      <c r="B279" s="82"/>
      <c r="C279" s="42" t="s">
        <v>177</v>
      </c>
      <c r="D279" s="42">
        <f t="shared" ref="D279:D281" si="19">29.96*10.764</f>
        <v>322.48944</v>
      </c>
      <c r="E279" s="42">
        <v>0</v>
      </c>
      <c r="F279" s="42">
        <f t="shared" ref="F279" si="20">D279*(($F$235)+1)+(IF(E279&lt;101,E279,IF(E279&lt;201,E279/2,IF(E279&lt;=301,E279/3,E279/4))))</f>
        <v>467.60968800000001</v>
      </c>
      <c r="G279" s="92"/>
      <c r="H279" s="93"/>
      <c r="I279" s="36"/>
      <c r="N279" s="36"/>
    </row>
    <row r="280" spans="1:14" s="37" customFormat="1" x14ac:dyDescent="0.25">
      <c r="A280" s="82">
        <f>A279+1</f>
        <v>3</v>
      </c>
      <c r="B280" s="82"/>
      <c r="C280" s="42" t="s">
        <v>177</v>
      </c>
      <c r="D280" s="42">
        <f t="shared" si="19"/>
        <v>322.48944</v>
      </c>
      <c r="E280" s="42">
        <v>0</v>
      </c>
      <c r="F280" s="42">
        <f>D280*(($F$235)+1)+(IF(E280&lt;101,E280,IF(E280&lt;201,E280/2,IF(E280&lt;=301,E280/3,E280/4))))</f>
        <v>467.60968800000001</v>
      </c>
      <c r="G280" s="92"/>
      <c r="H280" s="93"/>
      <c r="I280" s="36"/>
      <c r="N280" s="36"/>
    </row>
    <row r="281" spans="1:14" s="37" customFormat="1" x14ac:dyDescent="0.25">
      <c r="A281" s="82">
        <f>A280+1</f>
        <v>4</v>
      </c>
      <c r="B281" s="82"/>
      <c r="C281" s="42" t="s">
        <v>177</v>
      </c>
      <c r="D281" s="42">
        <f t="shared" si="19"/>
        <v>322.48944</v>
      </c>
      <c r="E281" s="42">
        <v>0</v>
      </c>
      <c r="F281" s="42">
        <f>D281*(($F$235)+1)+(IF(E281&lt;101,E281,IF(E281&lt;201,E281/2,IF(E281&lt;=301,E281/3,E281/4))))</f>
        <v>467.60968800000001</v>
      </c>
      <c r="G281" s="94"/>
      <c r="H281" s="95"/>
      <c r="I281" s="36"/>
      <c r="L281" s="117"/>
      <c r="M281" s="117"/>
    </row>
    <row r="282" spans="1:14" s="37" customFormat="1" x14ac:dyDescent="0.25">
      <c r="A282" s="87" t="s">
        <v>181</v>
      </c>
      <c r="B282" s="88"/>
      <c r="C282" s="88"/>
      <c r="D282" s="88"/>
      <c r="E282" s="88"/>
      <c r="F282" s="88"/>
      <c r="G282" s="88"/>
      <c r="H282" s="89"/>
      <c r="J282" s="36"/>
      <c r="N282" s="36"/>
    </row>
    <row r="283" spans="1:14" s="37" customFormat="1" x14ac:dyDescent="0.25">
      <c r="A283" s="87" t="s">
        <v>176</v>
      </c>
      <c r="B283" s="88"/>
      <c r="C283" s="88"/>
      <c r="D283" s="88"/>
      <c r="E283" s="88"/>
      <c r="F283" s="88"/>
      <c r="G283" s="88"/>
      <c r="H283" s="89"/>
      <c r="J283" s="36"/>
      <c r="N283" s="36"/>
    </row>
    <row r="284" spans="1:14" s="37" customFormat="1" x14ac:dyDescent="0.25">
      <c r="A284" s="87" t="s">
        <v>175</v>
      </c>
      <c r="B284" s="88"/>
      <c r="C284" s="88"/>
      <c r="D284" s="88"/>
      <c r="E284" s="88"/>
      <c r="F284" s="88"/>
      <c r="G284" s="88"/>
      <c r="H284" s="89"/>
      <c r="J284" s="36"/>
      <c r="N284" s="36"/>
    </row>
    <row r="285" spans="1:14" s="37" customFormat="1" x14ac:dyDescent="0.25">
      <c r="A285" s="87" t="s">
        <v>178</v>
      </c>
      <c r="B285" s="88"/>
      <c r="C285" s="88"/>
      <c r="D285" s="88"/>
      <c r="E285" s="88"/>
      <c r="F285" s="88"/>
      <c r="G285" s="88"/>
      <c r="H285" s="89"/>
      <c r="J285" s="36"/>
      <c r="N285" s="36"/>
    </row>
    <row r="286" spans="1:14" s="37" customFormat="1" x14ac:dyDescent="0.25">
      <c r="A286" s="83">
        <v>1</v>
      </c>
      <c r="B286" s="85"/>
      <c r="C286" s="42" t="s">
        <v>177</v>
      </c>
      <c r="D286" s="42">
        <f>29.96*10.764</f>
        <v>322.48944</v>
      </c>
      <c r="E286" s="42">
        <v>0</v>
      </c>
      <c r="F286" s="42">
        <f>D286*(($F$235)+1)+(IF(E286&lt;101,E286,IF(E286&lt;201,E286/2,IF(E286&lt;=301,E286/3,E286/4))))</f>
        <v>467.60968800000001</v>
      </c>
      <c r="G286" s="90" t="str">
        <f>A285</f>
        <v>1st Floor For Residential</v>
      </c>
      <c r="H286" s="91"/>
      <c r="I286" s="36"/>
      <c r="L286" s="117"/>
      <c r="M286" s="117"/>
    </row>
    <row r="287" spans="1:14" s="37" customFormat="1" x14ac:dyDescent="0.25">
      <c r="A287" s="83">
        <f t="shared" ref="A287:A289" si="21">A286+1</f>
        <v>2</v>
      </c>
      <c r="B287" s="85"/>
      <c r="C287" s="42" t="s">
        <v>177</v>
      </c>
      <c r="D287" s="42">
        <f t="shared" ref="D287:D289" si="22">29.96*10.764</f>
        <v>322.48944</v>
      </c>
      <c r="E287" s="42">
        <v>0</v>
      </c>
      <c r="F287" s="42">
        <f>D287*(($F$235)+1)+(IF(E287&lt;101,E287,IF(E287&lt;201,E287/2,IF(E287&lt;=301,E287/3,E287/4))))</f>
        <v>467.60968800000001</v>
      </c>
      <c r="G287" s="92"/>
      <c r="H287" s="93"/>
      <c r="I287" s="36"/>
      <c r="N287" s="36"/>
    </row>
    <row r="288" spans="1:14" s="37" customFormat="1" x14ac:dyDescent="0.25">
      <c r="A288" s="83">
        <f t="shared" si="21"/>
        <v>3</v>
      </c>
      <c r="B288" s="85"/>
      <c r="C288" s="42" t="s">
        <v>177</v>
      </c>
      <c r="D288" s="42">
        <f t="shared" si="22"/>
        <v>322.48944</v>
      </c>
      <c r="E288" s="42">
        <v>0</v>
      </c>
      <c r="F288" s="42">
        <f>D288*(($F$235)+1)+(IF(E288&lt;101,E288,IF(E288&lt;201,E288/2,IF(E288&lt;=301,E288/3,E288/4))))</f>
        <v>467.60968800000001</v>
      </c>
      <c r="G288" s="92"/>
      <c r="H288" s="93"/>
      <c r="I288" s="36"/>
      <c r="N288" s="36"/>
    </row>
    <row r="289" spans="1:14" s="37" customFormat="1" x14ac:dyDescent="0.25">
      <c r="A289" s="83">
        <f t="shared" si="21"/>
        <v>4</v>
      </c>
      <c r="B289" s="85"/>
      <c r="C289" s="42" t="s">
        <v>177</v>
      </c>
      <c r="D289" s="42">
        <f t="shared" si="22"/>
        <v>322.48944</v>
      </c>
      <c r="E289" s="42">
        <v>0</v>
      </c>
      <c r="F289" s="42">
        <f>D289*(($F$235)+1)+(IF(E289&lt;101,E289,IF(E289&lt;201,E289/2,IF(E289&lt;=301,E289/3,E289/4))))</f>
        <v>467.60968800000001</v>
      </c>
      <c r="G289" s="94"/>
      <c r="H289" s="95"/>
      <c r="I289" s="36"/>
      <c r="N289" s="36"/>
    </row>
    <row r="290" spans="1:14" s="37" customFormat="1" x14ac:dyDescent="0.25">
      <c r="A290" s="81" t="s">
        <v>111</v>
      </c>
      <c r="B290" s="81"/>
      <c r="C290" s="81"/>
      <c r="D290" s="81"/>
      <c r="E290" s="81"/>
      <c r="F290" s="81"/>
      <c r="G290" s="81"/>
      <c r="H290" s="81"/>
      <c r="I290" s="36"/>
      <c r="N290" s="36"/>
    </row>
    <row r="291" spans="1:14" s="37" customFormat="1" x14ac:dyDescent="0.25">
      <c r="A291" s="82">
        <v>1</v>
      </c>
      <c r="B291" s="82"/>
      <c r="C291" s="42" t="s">
        <v>177</v>
      </c>
      <c r="D291" s="42">
        <f>29.96*10.764</f>
        <v>322.48944</v>
      </c>
      <c r="E291" s="42">
        <v>0</v>
      </c>
      <c r="F291" s="42">
        <f t="shared" ref="F291:F292" si="23">D291*(($F$235)+1)+(IF(E291&lt;101,E291,IF(E291&lt;201,E291/2,IF(E291&lt;=301,E291/3,E291/4))))</f>
        <v>467.60968800000001</v>
      </c>
      <c r="G291" s="90" t="str">
        <f>A290</f>
        <v>2nd Floor</v>
      </c>
      <c r="H291" s="91"/>
      <c r="I291" s="36"/>
    </row>
    <row r="292" spans="1:14" s="37" customFormat="1" x14ac:dyDescent="0.25">
      <c r="A292" s="82">
        <f>A291+1</f>
        <v>2</v>
      </c>
      <c r="B292" s="82"/>
      <c r="C292" s="42" t="s">
        <v>177</v>
      </c>
      <c r="D292" s="42">
        <f t="shared" ref="D292:D294" si="24">29.96*10.764</f>
        <v>322.48944</v>
      </c>
      <c r="E292" s="42">
        <v>0</v>
      </c>
      <c r="F292" s="42">
        <f t="shared" si="23"/>
        <v>467.60968800000001</v>
      </c>
      <c r="G292" s="92"/>
      <c r="H292" s="93"/>
      <c r="I292" s="36"/>
    </row>
    <row r="293" spans="1:14" s="37" customFormat="1" x14ac:dyDescent="0.25">
      <c r="A293" s="82">
        <f>A292+1</f>
        <v>3</v>
      </c>
      <c r="B293" s="82"/>
      <c r="C293" s="42" t="s">
        <v>177</v>
      </c>
      <c r="D293" s="42">
        <f t="shared" si="24"/>
        <v>322.48944</v>
      </c>
      <c r="E293" s="42">
        <v>0</v>
      </c>
      <c r="F293" s="42">
        <f>D293*(($F$235)+1)+(IF(E293&lt;101,E293,IF(E293&lt;201,E293/2,IF(E293&lt;=301,E293/3,E293/4))))</f>
        <v>467.60968800000001</v>
      </c>
      <c r="G293" s="92"/>
      <c r="H293" s="93"/>
      <c r="I293" s="36"/>
    </row>
    <row r="294" spans="1:14" s="37" customFormat="1" x14ac:dyDescent="0.25">
      <c r="A294" s="82">
        <f>A293+1</f>
        <v>4</v>
      </c>
      <c r="B294" s="82"/>
      <c r="C294" s="42" t="s">
        <v>177</v>
      </c>
      <c r="D294" s="42">
        <f t="shared" si="24"/>
        <v>322.48944</v>
      </c>
      <c r="E294" s="42">
        <v>0</v>
      </c>
      <c r="F294" s="42">
        <f>D294*(($F$235)+1)+(IF(E294&lt;101,E294,IF(E294&lt;201,E294/2,IF(E294&lt;=301,E294/3,E294/4))))</f>
        <v>467.60968800000001</v>
      </c>
      <c r="G294" s="94"/>
      <c r="H294" s="95"/>
      <c r="I294" s="36"/>
    </row>
    <row r="295" spans="1:14" s="37" customFormat="1" ht="15.75" customHeight="1" x14ac:dyDescent="0.25">
      <c r="A295" s="81" t="s">
        <v>192</v>
      </c>
      <c r="B295" s="81"/>
      <c r="C295" s="81"/>
      <c r="D295" s="81"/>
      <c r="E295" s="81"/>
      <c r="F295" s="81"/>
      <c r="G295" s="81"/>
      <c r="H295" s="81"/>
      <c r="I295" s="36"/>
      <c r="L295" s="117"/>
      <c r="M295" s="117"/>
      <c r="N295" s="36"/>
    </row>
    <row r="296" spans="1:14" s="37" customFormat="1" ht="15.75" customHeight="1" x14ac:dyDescent="0.25">
      <c r="A296" s="82">
        <v>1</v>
      </c>
      <c r="B296" s="82"/>
      <c r="C296" s="42" t="s">
        <v>177</v>
      </c>
      <c r="D296" s="42">
        <f>29.96*10.764</f>
        <v>322.48944</v>
      </c>
      <c r="E296" s="42">
        <v>0</v>
      </c>
      <c r="F296" s="42">
        <f t="shared" ref="F296:F297" si="25">D296*(($F$235)+1)+(IF(E296&lt;101,E296,IF(E296&lt;201,E296/2,IF(E296&lt;=301,E296/3,E296/4))))</f>
        <v>467.60968800000001</v>
      </c>
      <c r="G296" s="90" t="str">
        <f>A295</f>
        <v>3rd to 8th &amp; 10th to 15th Floor</v>
      </c>
      <c r="H296" s="91"/>
      <c r="I296" s="36"/>
      <c r="L296" s="117"/>
      <c r="M296" s="117"/>
      <c r="N296" s="36"/>
    </row>
    <row r="297" spans="1:14" s="37" customFormat="1" ht="15.75" customHeight="1" x14ac:dyDescent="0.25">
      <c r="A297" s="82">
        <f>A296+1</f>
        <v>2</v>
      </c>
      <c r="B297" s="82"/>
      <c r="C297" s="42" t="s">
        <v>177</v>
      </c>
      <c r="D297" s="42">
        <f t="shared" ref="D297:D299" si="26">29.96*10.764</f>
        <v>322.48944</v>
      </c>
      <c r="E297" s="42">
        <v>0</v>
      </c>
      <c r="F297" s="42">
        <f t="shared" si="25"/>
        <v>467.60968800000001</v>
      </c>
      <c r="G297" s="92"/>
      <c r="H297" s="93"/>
      <c r="I297" s="36"/>
      <c r="L297" s="117"/>
      <c r="M297" s="117"/>
      <c r="N297" s="36"/>
    </row>
    <row r="298" spans="1:14" s="37" customFormat="1" ht="15.75" customHeight="1" x14ac:dyDescent="0.25">
      <c r="A298" s="82">
        <f>A297+1</f>
        <v>3</v>
      </c>
      <c r="B298" s="82"/>
      <c r="C298" s="42" t="s">
        <v>177</v>
      </c>
      <c r="D298" s="42">
        <f t="shared" si="26"/>
        <v>322.48944</v>
      </c>
      <c r="E298" s="42">
        <v>0</v>
      </c>
      <c r="F298" s="42">
        <f>D298*(($F$235)+1)+(IF(E298&lt;101,E298,IF(E298&lt;201,E298/2,IF(E298&lt;=301,E298/3,E298/4))))</f>
        <v>467.60968800000001</v>
      </c>
      <c r="G298" s="92"/>
      <c r="H298" s="93"/>
      <c r="I298" s="36"/>
      <c r="L298" s="117"/>
      <c r="M298" s="117"/>
      <c r="N298" s="36"/>
    </row>
    <row r="299" spans="1:14" s="37" customFormat="1" x14ac:dyDescent="0.25">
      <c r="A299" s="82">
        <f>A298+1</f>
        <v>4</v>
      </c>
      <c r="B299" s="82"/>
      <c r="C299" s="42" t="s">
        <v>177</v>
      </c>
      <c r="D299" s="42">
        <f t="shared" si="26"/>
        <v>322.48944</v>
      </c>
      <c r="E299" s="42">
        <v>0</v>
      </c>
      <c r="F299" s="42">
        <f>D299*(($F$235)+1)+(IF(E299&lt;101,E299,IF(E299&lt;201,E299/2,IF(E299&lt;=301,E299/3,E299/4))))</f>
        <v>467.60968800000001</v>
      </c>
      <c r="G299" s="94"/>
      <c r="H299" s="95"/>
      <c r="I299" s="36"/>
      <c r="L299" s="117"/>
      <c r="M299" s="117"/>
    </row>
    <row r="300" spans="1:14" s="37" customFormat="1" x14ac:dyDescent="0.25">
      <c r="A300" s="81" t="s">
        <v>194</v>
      </c>
      <c r="B300" s="81"/>
      <c r="C300" s="81"/>
      <c r="D300" s="81"/>
      <c r="E300" s="81"/>
      <c r="F300" s="81"/>
      <c r="G300" s="81"/>
      <c r="H300" s="81"/>
      <c r="I300" s="36"/>
      <c r="N300" s="36"/>
    </row>
    <row r="301" spans="1:14" s="37" customFormat="1" x14ac:dyDescent="0.25">
      <c r="A301" s="82">
        <v>1</v>
      </c>
      <c r="B301" s="82"/>
      <c r="C301" s="83" t="s">
        <v>195</v>
      </c>
      <c r="D301" s="84"/>
      <c r="E301" s="84"/>
      <c r="F301" s="85"/>
      <c r="G301" s="90" t="str">
        <f>A300</f>
        <v>9th Floor (Part Refuge Area)</v>
      </c>
      <c r="H301" s="91"/>
      <c r="I301" s="36"/>
      <c r="N301" s="36"/>
    </row>
    <row r="302" spans="1:14" s="37" customFormat="1" x14ac:dyDescent="0.25">
      <c r="A302" s="82">
        <f>A301+1</f>
        <v>2</v>
      </c>
      <c r="B302" s="82"/>
      <c r="C302" s="83" t="s">
        <v>196</v>
      </c>
      <c r="D302" s="84"/>
      <c r="E302" s="84"/>
      <c r="F302" s="85"/>
      <c r="G302" s="92"/>
      <c r="H302" s="93"/>
      <c r="I302" s="36"/>
      <c r="N302" s="36"/>
    </row>
    <row r="303" spans="1:14" s="37" customFormat="1" x14ac:dyDescent="0.25">
      <c r="A303" s="82">
        <f>A302+1</f>
        <v>3</v>
      </c>
      <c r="B303" s="82"/>
      <c r="C303" s="42" t="s">
        <v>177</v>
      </c>
      <c r="D303" s="42">
        <f t="shared" ref="D303:D304" si="27">29.96*10.764</f>
        <v>322.48944</v>
      </c>
      <c r="E303" s="42">
        <v>0</v>
      </c>
      <c r="F303" s="42">
        <f>D303*(($F$235)+1)+(IF(E303&lt;101,E303,IF(E303&lt;201,E303/2,IF(E303&lt;=301,E303/3,E303/4))))</f>
        <v>467.60968800000001</v>
      </c>
      <c r="G303" s="92"/>
      <c r="H303" s="93"/>
      <c r="I303" s="36"/>
      <c r="N303" s="36"/>
    </row>
    <row r="304" spans="1:14" s="37" customFormat="1" x14ac:dyDescent="0.25">
      <c r="A304" s="82">
        <f>A303+1</f>
        <v>4</v>
      </c>
      <c r="B304" s="82"/>
      <c r="C304" s="42" t="s">
        <v>177</v>
      </c>
      <c r="D304" s="42">
        <f t="shared" si="27"/>
        <v>322.48944</v>
      </c>
      <c r="E304" s="42">
        <v>0</v>
      </c>
      <c r="F304" s="42">
        <f>D304*(($F$235)+1)+(IF(E304&lt;101,E304,IF(E304&lt;201,E304/2,IF(E304&lt;=301,E304/3,E304/4))))</f>
        <v>467.60968800000001</v>
      </c>
      <c r="G304" s="94"/>
      <c r="H304" s="95"/>
      <c r="I304" s="36"/>
      <c r="L304" s="117"/>
      <c r="M304" s="117"/>
    </row>
    <row r="305" spans="1:14" s="37" customFormat="1" x14ac:dyDescent="0.25">
      <c r="A305" s="87" t="s">
        <v>182</v>
      </c>
      <c r="B305" s="88"/>
      <c r="C305" s="88"/>
      <c r="D305" s="88"/>
      <c r="E305" s="88"/>
      <c r="F305" s="88"/>
      <c r="G305" s="88"/>
      <c r="H305" s="89"/>
      <c r="J305" s="36"/>
      <c r="N305" s="36"/>
    </row>
    <row r="306" spans="1:14" s="37" customFormat="1" x14ac:dyDescent="0.25">
      <c r="A306" s="87" t="s">
        <v>176</v>
      </c>
      <c r="B306" s="88"/>
      <c r="C306" s="88"/>
      <c r="D306" s="88"/>
      <c r="E306" s="88"/>
      <c r="F306" s="88"/>
      <c r="G306" s="88"/>
      <c r="H306" s="89"/>
      <c r="J306" s="36"/>
      <c r="N306" s="36"/>
    </row>
    <row r="307" spans="1:14" s="37" customFormat="1" x14ac:dyDescent="0.25">
      <c r="A307" s="87" t="s">
        <v>175</v>
      </c>
      <c r="B307" s="88"/>
      <c r="C307" s="88"/>
      <c r="D307" s="88"/>
      <c r="E307" s="88"/>
      <c r="F307" s="88"/>
      <c r="G307" s="88"/>
      <c r="H307" s="89"/>
      <c r="J307" s="36"/>
      <c r="N307" s="36"/>
    </row>
    <row r="308" spans="1:14" s="37" customFormat="1" x14ac:dyDescent="0.25">
      <c r="A308" s="87" t="s">
        <v>178</v>
      </c>
      <c r="B308" s="88"/>
      <c r="C308" s="88"/>
      <c r="D308" s="88"/>
      <c r="E308" s="88"/>
      <c r="F308" s="88"/>
      <c r="G308" s="88"/>
      <c r="H308" s="89"/>
      <c r="J308" s="36"/>
      <c r="N308" s="36"/>
    </row>
    <row r="309" spans="1:14" s="37" customFormat="1" x14ac:dyDescent="0.25">
      <c r="A309" s="83">
        <v>1</v>
      </c>
      <c r="B309" s="85"/>
      <c r="C309" s="42" t="s">
        <v>177</v>
      </c>
      <c r="D309" s="42">
        <f>29.96*10.764</f>
        <v>322.48944</v>
      </c>
      <c r="E309" s="42">
        <v>0</v>
      </c>
      <c r="F309" s="42">
        <f>D309*(($F$235)+1)+(IF(E309&lt;101,E309,IF(E309&lt;201,E309/2,IF(E309&lt;=301,E309/3,E309/4))))</f>
        <v>467.60968800000001</v>
      </c>
      <c r="G309" s="90" t="str">
        <f>A308</f>
        <v>1st Floor For Residential</v>
      </c>
      <c r="H309" s="91"/>
      <c r="I309" s="36"/>
      <c r="L309" s="117"/>
      <c r="M309" s="117"/>
    </row>
    <row r="310" spans="1:14" s="37" customFormat="1" x14ac:dyDescent="0.25">
      <c r="A310" s="83">
        <f t="shared" ref="A310:A312" si="28">A309+1</f>
        <v>2</v>
      </c>
      <c r="B310" s="85"/>
      <c r="C310" s="42" t="s">
        <v>177</v>
      </c>
      <c r="D310" s="42">
        <f t="shared" ref="D310:D312" si="29">29.96*10.764</f>
        <v>322.48944</v>
      </c>
      <c r="E310" s="42">
        <v>0</v>
      </c>
      <c r="F310" s="42">
        <f>D310*(($F$235)+1)+(IF(E310&lt;101,E310,IF(E310&lt;201,E310/2,IF(E310&lt;=301,E310/3,E310/4))))</f>
        <v>467.60968800000001</v>
      </c>
      <c r="G310" s="92"/>
      <c r="H310" s="93"/>
      <c r="I310" s="36"/>
      <c r="N310" s="36"/>
    </row>
    <row r="311" spans="1:14" s="37" customFormat="1" x14ac:dyDescent="0.25">
      <c r="A311" s="83">
        <f t="shared" si="28"/>
        <v>3</v>
      </c>
      <c r="B311" s="85"/>
      <c r="C311" s="42" t="s">
        <v>177</v>
      </c>
      <c r="D311" s="42">
        <f t="shared" si="29"/>
        <v>322.48944</v>
      </c>
      <c r="E311" s="42">
        <v>0</v>
      </c>
      <c r="F311" s="42">
        <f>D311*(($F$235)+1)+(IF(E311&lt;101,E311,IF(E311&lt;201,E311/2,IF(E311&lt;=301,E311/3,E311/4))))</f>
        <v>467.60968800000001</v>
      </c>
      <c r="G311" s="92"/>
      <c r="H311" s="93"/>
      <c r="I311" s="36"/>
      <c r="N311" s="36"/>
    </row>
    <row r="312" spans="1:14" s="37" customFormat="1" x14ac:dyDescent="0.25">
      <c r="A312" s="83">
        <f t="shared" si="28"/>
        <v>4</v>
      </c>
      <c r="B312" s="85"/>
      <c r="C312" s="42" t="s">
        <v>177</v>
      </c>
      <c r="D312" s="42">
        <f t="shared" si="29"/>
        <v>322.48944</v>
      </c>
      <c r="E312" s="42">
        <v>0</v>
      </c>
      <c r="F312" s="42">
        <f>D312*(($F$235)+1)+(IF(E312&lt;101,E312,IF(E312&lt;201,E312/2,IF(E312&lt;=301,E312/3,E312/4))))</f>
        <v>467.60968800000001</v>
      </c>
      <c r="G312" s="94"/>
      <c r="H312" s="95"/>
      <c r="I312" s="36"/>
      <c r="N312" s="36"/>
    </row>
    <row r="313" spans="1:14" s="37" customFormat="1" x14ac:dyDescent="0.25">
      <c r="A313" s="81" t="s">
        <v>111</v>
      </c>
      <c r="B313" s="81"/>
      <c r="C313" s="81"/>
      <c r="D313" s="81"/>
      <c r="E313" s="81"/>
      <c r="F313" s="81"/>
      <c r="G313" s="81"/>
      <c r="H313" s="81"/>
      <c r="I313" s="36"/>
      <c r="N313" s="36"/>
    </row>
    <row r="314" spans="1:14" s="37" customFormat="1" x14ac:dyDescent="0.25">
      <c r="A314" s="82">
        <v>1</v>
      </c>
      <c r="B314" s="82"/>
      <c r="C314" s="42" t="s">
        <v>177</v>
      </c>
      <c r="D314" s="42">
        <f>29.96*10.764</f>
        <v>322.48944</v>
      </c>
      <c r="E314" s="42">
        <v>0</v>
      </c>
      <c r="F314" s="42">
        <f t="shared" ref="F314:F315" si="30">D314*(($F$235)+1)+(IF(E314&lt;101,E314,IF(E314&lt;201,E314/2,IF(E314&lt;=301,E314/3,E314/4))))</f>
        <v>467.60968800000001</v>
      </c>
      <c r="G314" s="90" t="str">
        <f>A313</f>
        <v>2nd Floor</v>
      </c>
      <c r="H314" s="91"/>
      <c r="I314" s="36"/>
    </row>
    <row r="315" spans="1:14" s="37" customFormat="1" x14ac:dyDescent="0.25">
      <c r="A315" s="82">
        <f>A314+1</f>
        <v>2</v>
      </c>
      <c r="B315" s="82"/>
      <c r="C315" s="42" t="s">
        <v>177</v>
      </c>
      <c r="D315" s="42">
        <f t="shared" ref="D315:D317" si="31">29.96*10.764</f>
        <v>322.48944</v>
      </c>
      <c r="E315" s="42">
        <v>0</v>
      </c>
      <c r="F315" s="42">
        <f t="shared" si="30"/>
        <v>467.60968800000001</v>
      </c>
      <c r="G315" s="92"/>
      <c r="H315" s="93"/>
      <c r="I315" s="36"/>
    </row>
    <row r="316" spans="1:14" s="37" customFormat="1" x14ac:dyDescent="0.25">
      <c r="A316" s="82">
        <f>A315+1</f>
        <v>3</v>
      </c>
      <c r="B316" s="82"/>
      <c r="C316" s="42" t="s">
        <v>177</v>
      </c>
      <c r="D316" s="42">
        <f t="shared" si="31"/>
        <v>322.48944</v>
      </c>
      <c r="E316" s="42">
        <v>0</v>
      </c>
      <c r="F316" s="42">
        <f>D316*(($F$235)+1)+(IF(E316&lt;101,E316,IF(E316&lt;201,E316/2,IF(E316&lt;=301,E316/3,E316/4))))</f>
        <v>467.60968800000001</v>
      </c>
      <c r="G316" s="92"/>
      <c r="H316" s="93"/>
      <c r="I316" s="36"/>
    </row>
    <row r="317" spans="1:14" s="37" customFormat="1" x14ac:dyDescent="0.25">
      <c r="A317" s="82">
        <f>A316+1</f>
        <v>4</v>
      </c>
      <c r="B317" s="82"/>
      <c r="C317" s="42" t="s">
        <v>177</v>
      </c>
      <c r="D317" s="42">
        <f t="shared" si="31"/>
        <v>322.48944</v>
      </c>
      <c r="E317" s="42">
        <v>0</v>
      </c>
      <c r="F317" s="42">
        <f>D317*(($F$235)+1)+(IF(E317&lt;101,E317,IF(E317&lt;201,E317/2,IF(E317&lt;=301,E317/3,E317/4))))</f>
        <v>467.60968800000001</v>
      </c>
      <c r="G317" s="94"/>
      <c r="H317" s="95"/>
      <c r="I317" s="36"/>
    </row>
    <row r="318" spans="1:14" s="37" customFormat="1" ht="15.75" customHeight="1" x14ac:dyDescent="0.25">
      <c r="A318" s="81" t="s">
        <v>192</v>
      </c>
      <c r="B318" s="81"/>
      <c r="C318" s="81"/>
      <c r="D318" s="81"/>
      <c r="E318" s="81"/>
      <c r="F318" s="81"/>
      <c r="G318" s="81"/>
      <c r="H318" s="81"/>
      <c r="I318" s="36"/>
      <c r="L318" s="117"/>
      <c r="M318" s="117"/>
      <c r="N318" s="36"/>
    </row>
    <row r="319" spans="1:14" s="37" customFormat="1" ht="15.75" customHeight="1" x14ac:dyDescent="0.25">
      <c r="A319" s="82">
        <v>1</v>
      </c>
      <c r="B319" s="82"/>
      <c r="C319" s="42" t="s">
        <v>177</v>
      </c>
      <c r="D319" s="42">
        <f>29.96*10.764</f>
        <v>322.48944</v>
      </c>
      <c r="E319" s="42">
        <v>0</v>
      </c>
      <c r="F319" s="42">
        <f t="shared" ref="F319:F320" si="32">D319*(($F$235)+1)+(IF(E319&lt;101,E319,IF(E319&lt;201,E319/2,IF(E319&lt;=301,E319/3,E319/4))))</f>
        <v>467.60968800000001</v>
      </c>
      <c r="G319" s="90" t="str">
        <f>A318</f>
        <v>3rd to 8th &amp; 10th to 15th Floor</v>
      </c>
      <c r="H319" s="91"/>
      <c r="I319" s="36"/>
      <c r="L319" s="117"/>
      <c r="M319" s="117"/>
      <c r="N319" s="36"/>
    </row>
    <row r="320" spans="1:14" s="37" customFormat="1" ht="15.75" customHeight="1" x14ac:dyDescent="0.25">
      <c r="A320" s="82">
        <f>A319+1</f>
        <v>2</v>
      </c>
      <c r="B320" s="82"/>
      <c r="C320" s="42" t="s">
        <v>177</v>
      </c>
      <c r="D320" s="42">
        <f t="shared" ref="D320:D322" si="33">29.96*10.764</f>
        <v>322.48944</v>
      </c>
      <c r="E320" s="42">
        <v>0</v>
      </c>
      <c r="F320" s="42">
        <f t="shared" si="32"/>
        <v>467.60968800000001</v>
      </c>
      <c r="G320" s="92"/>
      <c r="H320" s="93"/>
      <c r="I320" s="36"/>
      <c r="L320" s="117"/>
      <c r="M320" s="117"/>
      <c r="N320" s="36"/>
    </row>
    <row r="321" spans="1:14" s="37" customFormat="1" ht="15.75" customHeight="1" x14ac:dyDescent="0.25">
      <c r="A321" s="82">
        <f>A320+1</f>
        <v>3</v>
      </c>
      <c r="B321" s="82"/>
      <c r="C321" s="42" t="s">
        <v>177</v>
      </c>
      <c r="D321" s="42">
        <f t="shared" si="33"/>
        <v>322.48944</v>
      </c>
      <c r="E321" s="42">
        <v>0</v>
      </c>
      <c r="F321" s="42">
        <f>D321*(($F$235)+1)+(IF(E321&lt;101,E321,IF(E321&lt;201,E321/2,IF(E321&lt;=301,E321/3,E321/4))))</f>
        <v>467.60968800000001</v>
      </c>
      <c r="G321" s="92"/>
      <c r="H321" s="93"/>
      <c r="I321" s="36"/>
      <c r="L321" s="117"/>
      <c r="M321" s="117"/>
      <c r="N321" s="36"/>
    </row>
    <row r="322" spans="1:14" s="37" customFormat="1" x14ac:dyDescent="0.25">
      <c r="A322" s="82">
        <f>A321+1</f>
        <v>4</v>
      </c>
      <c r="B322" s="82"/>
      <c r="C322" s="42" t="s">
        <v>177</v>
      </c>
      <c r="D322" s="42">
        <f t="shared" si="33"/>
        <v>322.48944</v>
      </c>
      <c r="E322" s="42">
        <v>0</v>
      </c>
      <c r="F322" s="42">
        <f>D322*(($F$235)+1)+(IF(E322&lt;101,E322,IF(E322&lt;201,E322/2,IF(E322&lt;=301,E322/3,E322/4))))</f>
        <v>467.60968800000001</v>
      </c>
      <c r="G322" s="94"/>
      <c r="H322" s="95"/>
      <c r="I322" s="36"/>
      <c r="L322" s="117"/>
      <c r="M322" s="117"/>
    </row>
    <row r="323" spans="1:14" s="37" customFormat="1" x14ac:dyDescent="0.25">
      <c r="A323" s="81" t="s">
        <v>194</v>
      </c>
      <c r="B323" s="81"/>
      <c r="C323" s="81"/>
      <c r="D323" s="81"/>
      <c r="E323" s="81"/>
      <c r="F323" s="81"/>
      <c r="G323" s="81"/>
      <c r="H323" s="81"/>
      <c r="I323" s="36"/>
      <c r="N323" s="36"/>
    </row>
    <row r="324" spans="1:14" s="37" customFormat="1" x14ac:dyDescent="0.25">
      <c r="A324" s="82">
        <v>1</v>
      </c>
      <c r="B324" s="82"/>
      <c r="C324" s="83" t="s">
        <v>196</v>
      </c>
      <c r="D324" s="84"/>
      <c r="E324" s="84"/>
      <c r="F324" s="85"/>
      <c r="G324" s="90" t="str">
        <f>A323</f>
        <v>9th Floor (Part Refuge Area)</v>
      </c>
      <c r="H324" s="91"/>
      <c r="I324" s="36"/>
      <c r="N324" s="36"/>
    </row>
    <row r="325" spans="1:14" s="37" customFormat="1" x14ac:dyDescent="0.25">
      <c r="A325" s="82">
        <f>A324+1</f>
        <v>2</v>
      </c>
      <c r="B325" s="82"/>
      <c r="C325" s="83" t="s">
        <v>195</v>
      </c>
      <c r="D325" s="84"/>
      <c r="E325" s="84">
        <v>0</v>
      </c>
      <c r="F325" s="85">
        <f t="shared" ref="F325" si="34">D325*(($F$235)+1)+(IF(E325&lt;101,E325,IF(E325&lt;201,E325/2,IF(E325&lt;=301,E325/3,E325/4))))</f>
        <v>0</v>
      </c>
      <c r="G325" s="92"/>
      <c r="H325" s="93"/>
      <c r="I325" s="36"/>
      <c r="N325" s="36"/>
    </row>
    <row r="326" spans="1:14" s="37" customFormat="1" x14ac:dyDescent="0.25">
      <c r="A326" s="82">
        <f>A325+1</f>
        <v>3</v>
      </c>
      <c r="B326" s="82"/>
      <c r="C326" s="42" t="s">
        <v>177</v>
      </c>
      <c r="D326" s="42">
        <f t="shared" ref="D326:D327" si="35">29.96*10.764</f>
        <v>322.48944</v>
      </c>
      <c r="E326" s="42">
        <v>0</v>
      </c>
      <c r="F326" s="42">
        <f>D326*(($F$235)+1)+(IF(E326&lt;101,E326,IF(E326&lt;201,E326/2,IF(E326&lt;=301,E326/3,E326/4))))</f>
        <v>467.60968800000001</v>
      </c>
      <c r="G326" s="92"/>
      <c r="H326" s="93"/>
      <c r="I326" s="36"/>
      <c r="N326" s="36"/>
    </row>
    <row r="327" spans="1:14" s="37" customFormat="1" x14ac:dyDescent="0.25">
      <c r="A327" s="82">
        <f>A326+1</f>
        <v>4</v>
      </c>
      <c r="B327" s="82"/>
      <c r="C327" s="42" t="s">
        <v>177</v>
      </c>
      <c r="D327" s="42">
        <f t="shared" si="35"/>
        <v>322.48944</v>
      </c>
      <c r="E327" s="42">
        <v>0</v>
      </c>
      <c r="F327" s="42">
        <f>D327*(($F$235)+1)+(IF(E327&lt;101,E327,IF(E327&lt;201,E327/2,IF(E327&lt;=301,E327/3,E327/4))))</f>
        <v>467.60968800000001</v>
      </c>
      <c r="G327" s="94"/>
      <c r="H327" s="95"/>
      <c r="I327" s="36"/>
      <c r="L327" s="117"/>
      <c r="M327" s="117"/>
    </row>
    <row r="328" spans="1:14" s="37" customFormat="1" x14ac:dyDescent="0.25">
      <c r="A328" s="87" t="s">
        <v>183</v>
      </c>
      <c r="B328" s="88"/>
      <c r="C328" s="88"/>
      <c r="D328" s="88"/>
      <c r="E328" s="88"/>
      <c r="F328" s="88"/>
      <c r="G328" s="88"/>
      <c r="H328" s="89"/>
      <c r="J328" s="36"/>
      <c r="N328" s="36"/>
    </row>
    <row r="329" spans="1:14" s="37" customFormat="1" x14ac:dyDescent="0.25">
      <c r="A329" s="87" t="s">
        <v>176</v>
      </c>
      <c r="B329" s="88"/>
      <c r="C329" s="88"/>
      <c r="D329" s="88"/>
      <c r="E329" s="88"/>
      <c r="F329" s="88"/>
      <c r="G329" s="88"/>
      <c r="H329" s="89"/>
      <c r="J329" s="36"/>
      <c r="N329" s="36"/>
    </row>
    <row r="330" spans="1:14" s="37" customFormat="1" x14ac:dyDescent="0.25">
      <c r="A330" s="87" t="s">
        <v>175</v>
      </c>
      <c r="B330" s="88"/>
      <c r="C330" s="88"/>
      <c r="D330" s="88"/>
      <c r="E330" s="88"/>
      <c r="F330" s="88"/>
      <c r="G330" s="88"/>
      <c r="H330" s="89"/>
      <c r="J330" s="36"/>
      <c r="N330" s="36"/>
    </row>
    <row r="331" spans="1:14" s="37" customFormat="1" x14ac:dyDescent="0.25">
      <c r="A331" s="87" t="s">
        <v>178</v>
      </c>
      <c r="B331" s="88"/>
      <c r="C331" s="88"/>
      <c r="D331" s="88"/>
      <c r="E331" s="88"/>
      <c r="F331" s="88"/>
      <c r="G331" s="88"/>
      <c r="H331" s="89"/>
      <c r="J331" s="36"/>
      <c r="N331" s="36"/>
    </row>
    <row r="332" spans="1:14" s="37" customFormat="1" x14ac:dyDescent="0.25">
      <c r="A332" s="83">
        <v>1</v>
      </c>
      <c r="B332" s="85"/>
      <c r="C332" s="42" t="s">
        <v>177</v>
      </c>
      <c r="D332" s="42">
        <f>29.96*10.764</f>
        <v>322.48944</v>
      </c>
      <c r="E332" s="42">
        <v>0</v>
      </c>
      <c r="F332" s="42">
        <f>D332*(($F$235)+1)+(IF(E332&lt;101,E332,IF(E332&lt;201,E332/2,IF(E332&lt;=301,E332/3,E332/4))))</f>
        <v>467.60968800000001</v>
      </c>
      <c r="G332" s="90" t="str">
        <f>A331</f>
        <v>1st Floor For Residential</v>
      </c>
      <c r="H332" s="91"/>
      <c r="I332" s="36"/>
      <c r="L332" s="117"/>
      <c r="M332" s="117"/>
    </row>
    <row r="333" spans="1:14" s="37" customFormat="1" x14ac:dyDescent="0.25">
      <c r="A333" s="83">
        <f t="shared" ref="A333:A335" si="36">A332+1</f>
        <v>2</v>
      </c>
      <c r="B333" s="85"/>
      <c r="C333" s="42" t="s">
        <v>177</v>
      </c>
      <c r="D333" s="42">
        <f t="shared" ref="D333:D335" si="37">29.96*10.764</f>
        <v>322.48944</v>
      </c>
      <c r="E333" s="42">
        <v>0</v>
      </c>
      <c r="F333" s="42">
        <f>D333*(($F$235)+1)+(IF(E333&lt;101,E333,IF(E333&lt;201,E333/2,IF(E333&lt;=301,E333/3,E333/4))))</f>
        <v>467.60968800000001</v>
      </c>
      <c r="G333" s="92"/>
      <c r="H333" s="93"/>
      <c r="I333" s="36"/>
      <c r="N333" s="36"/>
    </row>
    <row r="334" spans="1:14" s="37" customFormat="1" x14ac:dyDescent="0.25">
      <c r="A334" s="83">
        <f t="shared" si="36"/>
        <v>3</v>
      </c>
      <c r="B334" s="85"/>
      <c r="C334" s="42" t="s">
        <v>177</v>
      </c>
      <c r="D334" s="42">
        <f t="shared" si="37"/>
        <v>322.48944</v>
      </c>
      <c r="E334" s="42">
        <v>0</v>
      </c>
      <c r="F334" s="42">
        <f>D334*(($F$235)+1)+(IF(E334&lt;101,E334,IF(E334&lt;201,E334/2,IF(E334&lt;=301,E334/3,E334/4))))</f>
        <v>467.60968800000001</v>
      </c>
      <c r="G334" s="92"/>
      <c r="H334" s="93"/>
      <c r="I334" s="36"/>
      <c r="N334" s="36"/>
    </row>
    <row r="335" spans="1:14" s="37" customFormat="1" x14ac:dyDescent="0.25">
      <c r="A335" s="83">
        <f t="shared" si="36"/>
        <v>4</v>
      </c>
      <c r="B335" s="85"/>
      <c r="C335" s="42" t="s">
        <v>177</v>
      </c>
      <c r="D335" s="42">
        <f t="shared" si="37"/>
        <v>322.48944</v>
      </c>
      <c r="E335" s="42">
        <v>0</v>
      </c>
      <c r="F335" s="42">
        <f>D335*(($F$235)+1)+(IF(E335&lt;101,E335,IF(E335&lt;201,E335/2,IF(E335&lt;=301,E335/3,E335/4))))</f>
        <v>467.60968800000001</v>
      </c>
      <c r="G335" s="94"/>
      <c r="H335" s="95"/>
      <c r="I335" s="36"/>
      <c r="N335" s="36"/>
    </row>
    <row r="336" spans="1:14" s="37" customFormat="1" x14ac:dyDescent="0.25">
      <c r="A336" s="81" t="s">
        <v>111</v>
      </c>
      <c r="B336" s="81"/>
      <c r="C336" s="81"/>
      <c r="D336" s="81"/>
      <c r="E336" s="81"/>
      <c r="F336" s="81"/>
      <c r="G336" s="81"/>
      <c r="H336" s="81"/>
      <c r="I336" s="36"/>
      <c r="N336" s="36"/>
    </row>
    <row r="337" spans="1:14" s="37" customFormat="1" x14ac:dyDescent="0.25">
      <c r="A337" s="82">
        <v>1</v>
      </c>
      <c r="B337" s="82"/>
      <c r="C337" s="42" t="s">
        <v>177</v>
      </c>
      <c r="D337" s="42">
        <f>29.96*10.764</f>
        <v>322.48944</v>
      </c>
      <c r="E337" s="42">
        <v>0</v>
      </c>
      <c r="F337" s="42">
        <f t="shared" ref="F337:F338" si="38">D337*(($F$235)+1)+(IF(E337&lt;101,E337,IF(E337&lt;201,E337/2,IF(E337&lt;=301,E337/3,E337/4))))</f>
        <v>467.60968800000001</v>
      </c>
      <c r="G337" s="90" t="str">
        <f>A336</f>
        <v>2nd Floor</v>
      </c>
      <c r="H337" s="91"/>
      <c r="I337" s="36"/>
    </row>
    <row r="338" spans="1:14" s="37" customFormat="1" x14ac:dyDescent="0.25">
      <c r="A338" s="82">
        <f>A337+1</f>
        <v>2</v>
      </c>
      <c r="B338" s="82"/>
      <c r="C338" s="42" t="s">
        <v>177</v>
      </c>
      <c r="D338" s="42">
        <f t="shared" ref="D338:D340" si="39">29.96*10.764</f>
        <v>322.48944</v>
      </c>
      <c r="E338" s="42">
        <v>0</v>
      </c>
      <c r="F338" s="42">
        <f t="shared" si="38"/>
        <v>467.60968800000001</v>
      </c>
      <c r="G338" s="92"/>
      <c r="H338" s="93"/>
      <c r="I338" s="36"/>
    </row>
    <row r="339" spans="1:14" s="37" customFormat="1" x14ac:dyDescent="0.25">
      <c r="A339" s="82">
        <f>A338+1</f>
        <v>3</v>
      </c>
      <c r="B339" s="82"/>
      <c r="C339" s="42" t="s">
        <v>177</v>
      </c>
      <c r="D339" s="42">
        <f t="shared" si="39"/>
        <v>322.48944</v>
      </c>
      <c r="E339" s="42">
        <v>0</v>
      </c>
      <c r="F339" s="42">
        <f>D339*(($F$235)+1)+(IF(E339&lt;101,E339,IF(E339&lt;201,E339/2,IF(E339&lt;=301,E339/3,E339/4))))</f>
        <v>467.60968800000001</v>
      </c>
      <c r="G339" s="92"/>
      <c r="H339" s="93"/>
      <c r="I339" s="36"/>
    </row>
    <row r="340" spans="1:14" s="37" customFormat="1" x14ac:dyDescent="0.25">
      <c r="A340" s="82">
        <f>A339+1</f>
        <v>4</v>
      </c>
      <c r="B340" s="82"/>
      <c r="C340" s="42" t="s">
        <v>177</v>
      </c>
      <c r="D340" s="42">
        <f t="shared" si="39"/>
        <v>322.48944</v>
      </c>
      <c r="E340" s="42">
        <v>0</v>
      </c>
      <c r="F340" s="42">
        <f>D340*(($F$235)+1)+(IF(E340&lt;101,E340,IF(E340&lt;201,E340/2,IF(E340&lt;=301,E340/3,E340/4))))</f>
        <v>467.60968800000001</v>
      </c>
      <c r="G340" s="94"/>
      <c r="H340" s="95"/>
      <c r="I340" s="36"/>
    </row>
    <row r="341" spans="1:14" s="37" customFormat="1" ht="15.75" customHeight="1" x14ac:dyDescent="0.25">
      <c r="A341" s="81" t="s">
        <v>192</v>
      </c>
      <c r="B341" s="81"/>
      <c r="C341" s="81"/>
      <c r="D341" s="81"/>
      <c r="E341" s="81"/>
      <c r="F341" s="81"/>
      <c r="G341" s="81"/>
      <c r="H341" s="81"/>
      <c r="I341" s="36"/>
      <c r="L341" s="117"/>
      <c r="M341" s="117"/>
      <c r="N341" s="36"/>
    </row>
    <row r="342" spans="1:14" s="37" customFormat="1" ht="15.75" customHeight="1" x14ac:dyDescent="0.25">
      <c r="A342" s="82">
        <v>1</v>
      </c>
      <c r="B342" s="82"/>
      <c r="C342" s="42" t="s">
        <v>177</v>
      </c>
      <c r="D342" s="42">
        <f>29.96*10.764</f>
        <v>322.48944</v>
      </c>
      <c r="E342" s="42">
        <v>0</v>
      </c>
      <c r="F342" s="42">
        <f t="shared" ref="F342:F343" si="40">D342*(($F$235)+1)+(IF(E342&lt;101,E342,IF(E342&lt;201,E342/2,IF(E342&lt;=301,E342/3,E342/4))))</f>
        <v>467.60968800000001</v>
      </c>
      <c r="G342" s="90" t="str">
        <f>A341</f>
        <v>3rd to 8th &amp; 10th to 15th Floor</v>
      </c>
      <c r="H342" s="91"/>
      <c r="I342" s="36"/>
      <c r="L342" s="117"/>
      <c r="M342" s="117"/>
      <c r="N342" s="36"/>
    </row>
    <row r="343" spans="1:14" s="37" customFormat="1" ht="15.75" customHeight="1" x14ac:dyDescent="0.25">
      <c r="A343" s="82">
        <f>A342+1</f>
        <v>2</v>
      </c>
      <c r="B343" s="82"/>
      <c r="C343" s="42" t="s">
        <v>177</v>
      </c>
      <c r="D343" s="42">
        <f t="shared" ref="D343:D345" si="41">29.96*10.764</f>
        <v>322.48944</v>
      </c>
      <c r="E343" s="42">
        <v>0</v>
      </c>
      <c r="F343" s="42">
        <f t="shared" si="40"/>
        <v>467.60968800000001</v>
      </c>
      <c r="G343" s="92"/>
      <c r="H343" s="93"/>
      <c r="I343" s="36"/>
      <c r="L343" s="117"/>
      <c r="M343" s="117"/>
      <c r="N343" s="36"/>
    </row>
    <row r="344" spans="1:14" s="37" customFormat="1" ht="15.75" customHeight="1" x14ac:dyDescent="0.25">
      <c r="A344" s="82">
        <f>A343+1</f>
        <v>3</v>
      </c>
      <c r="B344" s="82"/>
      <c r="C344" s="42" t="s">
        <v>177</v>
      </c>
      <c r="D344" s="42">
        <f t="shared" si="41"/>
        <v>322.48944</v>
      </c>
      <c r="E344" s="42">
        <v>0</v>
      </c>
      <c r="F344" s="42">
        <f>D344*(($F$235)+1)+(IF(E344&lt;101,E344,IF(E344&lt;201,E344/2,IF(E344&lt;=301,E344/3,E344/4))))</f>
        <v>467.60968800000001</v>
      </c>
      <c r="G344" s="92"/>
      <c r="H344" s="93"/>
      <c r="I344" s="36"/>
      <c r="L344" s="117"/>
      <c r="M344" s="117"/>
      <c r="N344" s="36"/>
    </row>
    <row r="345" spans="1:14" s="37" customFormat="1" x14ac:dyDescent="0.25">
      <c r="A345" s="82">
        <f>A344+1</f>
        <v>4</v>
      </c>
      <c r="B345" s="82"/>
      <c r="C345" s="42" t="s">
        <v>177</v>
      </c>
      <c r="D345" s="42">
        <f t="shared" si="41"/>
        <v>322.48944</v>
      </c>
      <c r="E345" s="42">
        <v>0</v>
      </c>
      <c r="F345" s="42">
        <f>D345*(($F$235)+1)+(IF(E345&lt;101,E345,IF(E345&lt;201,E345/2,IF(E345&lt;=301,E345/3,E345/4))))</f>
        <v>467.60968800000001</v>
      </c>
      <c r="G345" s="94"/>
      <c r="H345" s="95"/>
      <c r="I345" s="36"/>
      <c r="L345" s="117"/>
      <c r="M345" s="117"/>
    </row>
    <row r="346" spans="1:14" s="37" customFormat="1" x14ac:dyDescent="0.25">
      <c r="A346" s="81" t="s">
        <v>194</v>
      </c>
      <c r="B346" s="81"/>
      <c r="C346" s="81"/>
      <c r="D346" s="81"/>
      <c r="E346" s="81"/>
      <c r="F346" s="81"/>
      <c r="G346" s="81"/>
      <c r="H346" s="81"/>
      <c r="I346" s="36"/>
      <c r="N346" s="36"/>
    </row>
    <row r="347" spans="1:14" s="37" customFormat="1" x14ac:dyDescent="0.25">
      <c r="A347" s="82">
        <v>1</v>
      </c>
      <c r="B347" s="82"/>
      <c r="C347" s="42" t="s">
        <v>177</v>
      </c>
      <c r="D347" s="42">
        <f>29.96*10.764</f>
        <v>322.48944</v>
      </c>
      <c r="E347" s="42">
        <v>0</v>
      </c>
      <c r="F347" s="42">
        <f t="shared" ref="F347" si="42">D347*(($F$235)+1)+(IF(E347&lt;101,E347,IF(E347&lt;201,E347/2,IF(E347&lt;=301,E347/3,E347/4))))</f>
        <v>467.60968800000001</v>
      </c>
      <c r="G347" s="90" t="str">
        <f>A346</f>
        <v>9th Floor (Part Refuge Area)</v>
      </c>
      <c r="H347" s="91"/>
      <c r="I347" s="36"/>
      <c r="N347" s="36"/>
    </row>
    <row r="348" spans="1:14" s="37" customFormat="1" x14ac:dyDescent="0.25">
      <c r="A348" s="82">
        <f>A347+1</f>
        <v>2</v>
      </c>
      <c r="B348" s="82"/>
      <c r="C348" s="83" t="s">
        <v>195</v>
      </c>
      <c r="D348" s="84"/>
      <c r="E348" s="84"/>
      <c r="F348" s="85"/>
      <c r="G348" s="92"/>
      <c r="H348" s="93"/>
      <c r="I348" s="36"/>
      <c r="N348" s="36"/>
    </row>
    <row r="349" spans="1:14" s="37" customFormat="1" x14ac:dyDescent="0.25">
      <c r="A349" s="82">
        <f>A348+1</f>
        <v>3</v>
      </c>
      <c r="B349" s="82"/>
      <c r="C349" s="42" t="s">
        <v>177</v>
      </c>
      <c r="D349" s="42">
        <f t="shared" ref="D349:D350" si="43">29.96*10.764</f>
        <v>322.48944</v>
      </c>
      <c r="E349" s="42">
        <v>0</v>
      </c>
      <c r="F349" s="42">
        <f>D349*(($F$235)+1)+(IF(E349&lt;101,E349,IF(E349&lt;201,E349/2,IF(E349&lt;=301,E349/3,E349/4))))</f>
        <v>467.60968800000001</v>
      </c>
      <c r="G349" s="92"/>
      <c r="H349" s="93"/>
      <c r="I349" s="36"/>
      <c r="N349" s="36"/>
    </row>
    <row r="350" spans="1:14" s="37" customFormat="1" x14ac:dyDescent="0.25">
      <c r="A350" s="82">
        <f>A349+1</f>
        <v>4</v>
      </c>
      <c r="B350" s="82"/>
      <c r="C350" s="42" t="s">
        <v>177</v>
      </c>
      <c r="D350" s="42">
        <f t="shared" si="43"/>
        <v>322.48944</v>
      </c>
      <c r="E350" s="42">
        <v>0</v>
      </c>
      <c r="F350" s="42">
        <f>D350*(($F$235)+1)+(IF(E350&lt;101,E350,IF(E350&lt;201,E350/2,IF(E350&lt;=301,E350/3,E350/4))))</f>
        <v>467.60968800000001</v>
      </c>
      <c r="G350" s="94"/>
      <c r="H350" s="95"/>
      <c r="I350" s="36"/>
      <c r="L350" s="117"/>
      <c r="M350" s="117"/>
    </row>
    <row r="351" spans="1:14" s="37" customFormat="1" x14ac:dyDescent="0.25">
      <c r="A351" s="87" t="s">
        <v>184</v>
      </c>
      <c r="B351" s="88"/>
      <c r="C351" s="88"/>
      <c r="D351" s="88"/>
      <c r="E351" s="88"/>
      <c r="F351" s="88"/>
      <c r="G351" s="88"/>
      <c r="H351" s="89"/>
      <c r="J351" s="36"/>
      <c r="N351" s="36"/>
    </row>
    <row r="352" spans="1:14" s="37" customFormat="1" x14ac:dyDescent="0.25">
      <c r="A352" s="87" t="s">
        <v>176</v>
      </c>
      <c r="B352" s="88"/>
      <c r="C352" s="88"/>
      <c r="D352" s="88"/>
      <c r="E352" s="88"/>
      <c r="F352" s="88"/>
      <c r="G352" s="88"/>
      <c r="H352" s="89"/>
      <c r="J352" s="36"/>
      <c r="N352" s="36"/>
    </row>
    <row r="353" spans="1:14" s="37" customFormat="1" x14ac:dyDescent="0.25">
      <c r="A353" s="87" t="s">
        <v>175</v>
      </c>
      <c r="B353" s="88"/>
      <c r="C353" s="88"/>
      <c r="D353" s="88"/>
      <c r="E353" s="88"/>
      <c r="F353" s="88"/>
      <c r="G353" s="88"/>
      <c r="H353" s="89"/>
      <c r="J353" s="36"/>
      <c r="N353" s="36"/>
    </row>
    <row r="354" spans="1:14" s="37" customFormat="1" x14ac:dyDescent="0.25">
      <c r="A354" s="87" t="s">
        <v>178</v>
      </c>
      <c r="B354" s="88"/>
      <c r="C354" s="88"/>
      <c r="D354" s="88"/>
      <c r="E354" s="88"/>
      <c r="F354" s="88"/>
      <c r="G354" s="88"/>
      <c r="H354" s="89"/>
      <c r="J354" s="36"/>
      <c r="N354" s="36"/>
    </row>
    <row r="355" spans="1:14" s="37" customFormat="1" x14ac:dyDescent="0.25">
      <c r="A355" s="83">
        <v>1</v>
      </c>
      <c r="B355" s="85"/>
      <c r="C355" s="42" t="s">
        <v>177</v>
      </c>
      <c r="D355" s="42">
        <f>29.96*10.764</f>
        <v>322.48944</v>
      </c>
      <c r="E355" s="42">
        <v>0</v>
      </c>
      <c r="F355" s="42">
        <f>D355*(($F$235)+1)+(IF(E355&lt;101,E355,IF(E355&lt;201,E355/2,IF(E355&lt;=301,E355/3,E355/4))))</f>
        <v>467.60968800000001</v>
      </c>
      <c r="G355" s="90" t="str">
        <f>A354</f>
        <v>1st Floor For Residential</v>
      </c>
      <c r="H355" s="91"/>
      <c r="I355" s="36"/>
      <c r="L355" s="117"/>
      <c r="M355" s="117"/>
    </row>
    <row r="356" spans="1:14" s="37" customFormat="1" x14ac:dyDescent="0.25">
      <c r="A356" s="83">
        <f t="shared" ref="A356:A358" si="44">A355+1</f>
        <v>2</v>
      </c>
      <c r="B356" s="85"/>
      <c r="C356" s="42" t="s">
        <v>177</v>
      </c>
      <c r="D356" s="42">
        <f t="shared" ref="D356:D358" si="45">29.96*10.764</f>
        <v>322.48944</v>
      </c>
      <c r="E356" s="42">
        <v>0</v>
      </c>
      <c r="F356" s="42">
        <f>D356*(($F$235)+1)+(IF(E356&lt;101,E356,IF(E356&lt;201,E356/2,IF(E356&lt;=301,E356/3,E356/4))))</f>
        <v>467.60968800000001</v>
      </c>
      <c r="G356" s="92"/>
      <c r="H356" s="93"/>
      <c r="I356" s="36"/>
      <c r="N356" s="36"/>
    </row>
    <row r="357" spans="1:14" s="37" customFormat="1" x14ac:dyDescent="0.25">
      <c r="A357" s="83">
        <f t="shared" si="44"/>
        <v>3</v>
      </c>
      <c r="B357" s="85"/>
      <c r="C357" s="42" t="s">
        <v>177</v>
      </c>
      <c r="D357" s="42">
        <f t="shared" si="45"/>
        <v>322.48944</v>
      </c>
      <c r="E357" s="42">
        <v>0</v>
      </c>
      <c r="F357" s="42">
        <f>D357*(($F$235)+1)+(IF(E357&lt;101,E357,IF(E357&lt;201,E357/2,IF(E357&lt;=301,E357/3,E357/4))))</f>
        <v>467.60968800000001</v>
      </c>
      <c r="G357" s="92"/>
      <c r="H357" s="93"/>
      <c r="I357" s="36"/>
      <c r="N357" s="36"/>
    </row>
    <row r="358" spans="1:14" s="37" customFormat="1" x14ac:dyDescent="0.25">
      <c r="A358" s="83">
        <f t="shared" si="44"/>
        <v>4</v>
      </c>
      <c r="B358" s="85"/>
      <c r="C358" s="42" t="s">
        <v>177</v>
      </c>
      <c r="D358" s="42">
        <f t="shared" si="45"/>
        <v>322.48944</v>
      </c>
      <c r="E358" s="42">
        <v>0</v>
      </c>
      <c r="F358" s="42">
        <f>D358*(($F$235)+1)+(IF(E358&lt;101,E358,IF(E358&lt;201,E358/2,IF(E358&lt;=301,E358/3,E358/4))))</f>
        <v>467.60968800000001</v>
      </c>
      <c r="G358" s="94"/>
      <c r="H358" s="95"/>
      <c r="I358" s="36"/>
      <c r="N358" s="36"/>
    </row>
    <row r="359" spans="1:14" s="37" customFormat="1" x14ac:dyDescent="0.25">
      <c r="A359" s="81" t="s">
        <v>111</v>
      </c>
      <c r="B359" s="81"/>
      <c r="C359" s="81"/>
      <c r="D359" s="81"/>
      <c r="E359" s="81"/>
      <c r="F359" s="81"/>
      <c r="G359" s="81"/>
      <c r="H359" s="81"/>
      <c r="I359" s="36"/>
      <c r="N359" s="36"/>
    </row>
    <row r="360" spans="1:14" s="37" customFormat="1" x14ac:dyDescent="0.25">
      <c r="A360" s="82">
        <v>1</v>
      </c>
      <c r="B360" s="82"/>
      <c r="C360" s="42" t="s">
        <v>177</v>
      </c>
      <c r="D360" s="42">
        <f>29.96*10.764</f>
        <v>322.48944</v>
      </c>
      <c r="E360" s="42">
        <v>0</v>
      </c>
      <c r="F360" s="42">
        <f t="shared" ref="F360:F361" si="46">D360*(($F$235)+1)+(IF(E360&lt;101,E360,IF(E360&lt;201,E360/2,IF(E360&lt;=301,E360/3,E360/4))))</f>
        <v>467.60968800000001</v>
      </c>
      <c r="G360" s="90" t="str">
        <f>A359</f>
        <v>2nd Floor</v>
      </c>
      <c r="H360" s="91"/>
      <c r="I360" s="36"/>
    </row>
    <row r="361" spans="1:14" s="37" customFormat="1" x14ac:dyDescent="0.25">
      <c r="A361" s="82">
        <f>A360+1</f>
        <v>2</v>
      </c>
      <c r="B361" s="82"/>
      <c r="C361" s="42" t="s">
        <v>177</v>
      </c>
      <c r="D361" s="42">
        <f t="shared" ref="D361:D363" si="47">29.96*10.764</f>
        <v>322.48944</v>
      </c>
      <c r="E361" s="42">
        <v>0</v>
      </c>
      <c r="F361" s="42">
        <f t="shared" si="46"/>
        <v>467.60968800000001</v>
      </c>
      <c r="G361" s="92"/>
      <c r="H361" s="93"/>
      <c r="I361" s="36"/>
    </row>
    <row r="362" spans="1:14" s="37" customFormat="1" x14ac:dyDescent="0.25">
      <c r="A362" s="82">
        <f>A361+1</f>
        <v>3</v>
      </c>
      <c r="B362" s="82"/>
      <c r="C362" s="42" t="s">
        <v>177</v>
      </c>
      <c r="D362" s="42">
        <f t="shared" si="47"/>
        <v>322.48944</v>
      </c>
      <c r="E362" s="42">
        <v>0</v>
      </c>
      <c r="F362" s="42">
        <f>D362*(($F$235)+1)+(IF(E362&lt;101,E362,IF(E362&lt;201,E362/2,IF(E362&lt;=301,E362/3,E362/4))))</f>
        <v>467.60968800000001</v>
      </c>
      <c r="G362" s="92"/>
      <c r="H362" s="93"/>
      <c r="I362" s="36"/>
    </row>
    <row r="363" spans="1:14" s="37" customFormat="1" x14ac:dyDescent="0.25">
      <c r="A363" s="82">
        <f>A362+1</f>
        <v>4</v>
      </c>
      <c r="B363" s="82"/>
      <c r="C363" s="42" t="s">
        <v>177</v>
      </c>
      <c r="D363" s="42">
        <f t="shared" si="47"/>
        <v>322.48944</v>
      </c>
      <c r="E363" s="42">
        <v>0</v>
      </c>
      <c r="F363" s="42">
        <f>D363*(($F$235)+1)+(IF(E363&lt;101,E363,IF(E363&lt;201,E363/2,IF(E363&lt;=301,E363/3,E363/4))))</f>
        <v>467.60968800000001</v>
      </c>
      <c r="G363" s="94"/>
      <c r="H363" s="95"/>
      <c r="I363" s="36"/>
    </row>
    <row r="364" spans="1:14" s="37" customFormat="1" ht="15.75" customHeight="1" x14ac:dyDescent="0.25">
      <c r="A364" s="81" t="s">
        <v>192</v>
      </c>
      <c r="B364" s="81"/>
      <c r="C364" s="81"/>
      <c r="D364" s="81"/>
      <c r="E364" s="81"/>
      <c r="F364" s="81"/>
      <c r="G364" s="81"/>
      <c r="H364" s="81"/>
      <c r="I364" s="36"/>
      <c r="L364" s="117"/>
      <c r="M364" s="117"/>
      <c r="N364" s="36"/>
    </row>
    <row r="365" spans="1:14" s="37" customFormat="1" ht="15.75" customHeight="1" x14ac:dyDescent="0.25">
      <c r="A365" s="82">
        <v>1</v>
      </c>
      <c r="B365" s="82"/>
      <c r="C365" s="42" t="s">
        <v>177</v>
      </c>
      <c r="D365" s="42">
        <f>29.96*10.764</f>
        <v>322.48944</v>
      </c>
      <c r="E365" s="42">
        <v>0</v>
      </c>
      <c r="F365" s="42">
        <f t="shared" ref="F365:F366" si="48">D365*(($F$235)+1)+(IF(E365&lt;101,E365,IF(E365&lt;201,E365/2,IF(E365&lt;=301,E365/3,E365/4))))</f>
        <v>467.60968800000001</v>
      </c>
      <c r="G365" s="90" t="str">
        <f>A364</f>
        <v>3rd to 8th &amp; 10th to 15th Floor</v>
      </c>
      <c r="H365" s="91"/>
      <c r="I365" s="36"/>
      <c r="L365" s="117"/>
      <c r="M365" s="117"/>
      <c r="N365" s="36"/>
    </row>
    <row r="366" spans="1:14" s="37" customFormat="1" ht="15.75" customHeight="1" x14ac:dyDescent="0.25">
      <c r="A366" s="82">
        <f>A365+1</f>
        <v>2</v>
      </c>
      <c r="B366" s="82"/>
      <c r="C366" s="42" t="s">
        <v>177</v>
      </c>
      <c r="D366" s="42">
        <f t="shared" ref="D366:D368" si="49">29.96*10.764</f>
        <v>322.48944</v>
      </c>
      <c r="E366" s="42">
        <v>0</v>
      </c>
      <c r="F366" s="42">
        <f t="shared" si="48"/>
        <v>467.60968800000001</v>
      </c>
      <c r="G366" s="92"/>
      <c r="H366" s="93"/>
      <c r="I366" s="36"/>
      <c r="L366" s="117"/>
      <c r="M366" s="117"/>
      <c r="N366" s="36"/>
    </row>
    <row r="367" spans="1:14" s="37" customFormat="1" ht="15.75" customHeight="1" x14ac:dyDescent="0.25">
      <c r="A367" s="82">
        <f>A366+1</f>
        <v>3</v>
      </c>
      <c r="B367" s="82"/>
      <c r="C367" s="42" t="s">
        <v>177</v>
      </c>
      <c r="D367" s="42">
        <f t="shared" si="49"/>
        <v>322.48944</v>
      </c>
      <c r="E367" s="42">
        <v>0</v>
      </c>
      <c r="F367" s="42">
        <f>D367*(($F$235)+1)+(IF(E367&lt;101,E367,IF(E367&lt;201,E367/2,IF(E367&lt;=301,E367/3,E367/4))))</f>
        <v>467.60968800000001</v>
      </c>
      <c r="G367" s="92"/>
      <c r="H367" s="93"/>
      <c r="I367" s="36"/>
      <c r="L367" s="117"/>
      <c r="M367" s="117"/>
      <c r="N367" s="36"/>
    </row>
    <row r="368" spans="1:14" s="37" customFormat="1" x14ac:dyDescent="0.25">
      <c r="A368" s="82">
        <f>A367+1</f>
        <v>4</v>
      </c>
      <c r="B368" s="82"/>
      <c r="C368" s="42" t="s">
        <v>177</v>
      </c>
      <c r="D368" s="42">
        <f t="shared" si="49"/>
        <v>322.48944</v>
      </c>
      <c r="E368" s="42">
        <v>0</v>
      </c>
      <c r="F368" s="42">
        <f>D368*(($F$235)+1)+(IF(E368&lt;101,E368,IF(E368&lt;201,E368/2,IF(E368&lt;=301,E368/3,E368/4))))</f>
        <v>467.60968800000001</v>
      </c>
      <c r="G368" s="94"/>
      <c r="H368" s="95"/>
      <c r="I368" s="36"/>
      <c r="L368" s="117"/>
      <c r="M368" s="117"/>
    </row>
    <row r="369" spans="1:14" s="37" customFormat="1" x14ac:dyDescent="0.25">
      <c r="A369" s="81" t="s">
        <v>194</v>
      </c>
      <c r="B369" s="81"/>
      <c r="C369" s="81"/>
      <c r="D369" s="81"/>
      <c r="E369" s="81"/>
      <c r="F369" s="81"/>
      <c r="G369" s="81"/>
      <c r="H369" s="81"/>
      <c r="I369" s="36"/>
      <c r="N369" s="36"/>
    </row>
    <row r="370" spans="1:14" s="37" customFormat="1" x14ac:dyDescent="0.25">
      <c r="A370" s="82">
        <v>1</v>
      </c>
      <c r="B370" s="82"/>
      <c r="C370" s="83" t="s">
        <v>195</v>
      </c>
      <c r="D370" s="84"/>
      <c r="E370" s="84"/>
      <c r="F370" s="85"/>
      <c r="G370" s="90" t="str">
        <f>A369</f>
        <v>9th Floor (Part Refuge Area)</v>
      </c>
      <c r="H370" s="91"/>
      <c r="I370" s="36"/>
      <c r="N370" s="36"/>
    </row>
    <row r="371" spans="1:14" s="37" customFormat="1" x14ac:dyDescent="0.25">
      <c r="A371" s="82">
        <f>A370+1</f>
        <v>2</v>
      </c>
      <c r="B371" s="82"/>
      <c r="C371" s="42" t="s">
        <v>177</v>
      </c>
      <c r="D371" s="42">
        <f t="shared" ref="D371:D373" si="50">29.96*10.764</f>
        <v>322.48944</v>
      </c>
      <c r="E371" s="42">
        <v>0</v>
      </c>
      <c r="F371" s="42">
        <f t="shared" ref="F371" si="51">D371*(($F$235)+1)+(IF(E371&lt;101,E371,IF(E371&lt;201,E371/2,IF(E371&lt;=301,E371/3,E371/4))))</f>
        <v>467.60968800000001</v>
      </c>
      <c r="G371" s="92"/>
      <c r="H371" s="93"/>
      <c r="I371" s="36"/>
      <c r="N371" s="36"/>
    </row>
    <row r="372" spans="1:14" s="37" customFormat="1" x14ac:dyDescent="0.25">
      <c r="A372" s="82">
        <f>A371+1</f>
        <v>3</v>
      </c>
      <c r="B372" s="82"/>
      <c r="C372" s="42" t="s">
        <v>177</v>
      </c>
      <c r="D372" s="42">
        <f t="shared" si="50"/>
        <v>322.48944</v>
      </c>
      <c r="E372" s="42">
        <v>0</v>
      </c>
      <c r="F372" s="42">
        <f>D372*(($F$235)+1)+(IF(E372&lt;101,E372,IF(E372&lt;201,E372/2,IF(E372&lt;=301,E372/3,E372/4))))</f>
        <v>467.60968800000001</v>
      </c>
      <c r="G372" s="92"/>
      <c r="H372" s="93"/>
      <c r="I372" s="36"/>
      <c r="N372" s="36"/>
    </row>
    <row r="373" spans="1:14" s="37" customFormat="1" x14ac:dyDescent="0.25">
      <c r="A373" s="82">
        <f>A372+1</f>
        <v>4</v>
      </c>
      <c r="B373" s="82"/>
      <c r="C373" s="42" t="s">
        <v>177</v>
      </c>
      <c r="D373" s="42">
        <f t="shared" si="50"/>
        <v>322.48944</v>
      </c>
      <c r="E373" s="42">
        <v>0</v>
      </c>
      <c r="F373" s="42">
        <f>D373*(($F$235)+1)+(IF(E373&lt;101,E373,IF(E373&lt;201,E373/2,IF(E373&lt;=301,E373/3,E373/4))))</f>
        <v>467.60968800000001</v>
      </c>
      <c r="G373" s="94"/>
      <c r="H373" s="95"/>
      <c r="I373" s="36"/>
      <c r="L373" s="117"/>
      <c r="M373" s="117"/>
    </row>
    <row r="374" spans="1:14" s="37" customFormat="1" x14ac:dyDescent="0.25">
      <c r="A374" s="87" t="s">
        <v>189</v>
      </c>
      <c r="B374" s="88"/>
      <c r="C374" s="88"/>
      <c r="D374" s="88"/>
      <c r="E374" s="88"/>
      <c r="F374" s="88"/>
      <c r="G374" s="88"/>
      <c r="H374" s="89"/>
      <c r="J374" s="36"/>
      <c r="N374" s="36"/>
    </row>
    <row r="375" spans="1:14" s="37" customFormat="1" x14ac:dyDescent="0.25">
      <c r="A375" s="87" t="s">
        <v>176</v>
      </c>
      <c r="B375" s="88"/>
      <c r="C375" s="88"/>
      <c r="D375" s="88"/>
      <c r="E375" s="88"/>
      <c r="F375" s="88"/>
      <c r="G375" s="88"/>
      <c r="H375" s="89"/>
      <c r="J375" s="36"/>
      <c r="N375" s="36"/>
    </row>
    <row r="376" spans="1:14" s="37" customFormat="1" x14ac:dyDescent="0.25">
      <c r="A376" s="87" t="s">
        <v>175</v>
      </c>
      <c r="B376" s="88"/>
      <c r="C376" s="88"/>
      <c r="D376" s="88"/>
      <c r="E376" s="88"/>
      <c r="F376" s="88"/>
      <c r="G376" s="88"/>
      <c r="H376" s="89"/>
      <c r="J376" s="36"/>
      <c r="N376" s="36"/>
    </row>
    <row r="377" spans="1:14" s="37" customFormat="1" x14ac:dyDescent="0.25">
      <c r="A377" s="87" t="s">
        <v>178</v>
      </c>
      <c r="B377" s="88"/>
      <c r="C377" s="88"/>
      <c r="D377" s="88"/>
      <c r="E377" s="88"/>
      <c r="F377" s="88"/>
      <c r="G377" s="88"/>
      <c r="H377" s="89"/>
      <c r="J377" s="36"/>
      <c r="N377" s="36"/>
    </row>
    <row r="378" spans="1:14" s="37" customFormat="1" x14ac:dyDescent="0.25">
      <c r="A378" s="83">
        <v>1</v>
      </c>
      <c r="B378" s="85"/>
      <c r="C378" s="42" t="s">
        <v>191</v>
      </c>
      <c r="D378" s="42">
        <f>58.81*10.764</f>
        <v>633.03084000000001</v>
      </c>
      <c r="E378" s="42">
        <v>0</v>
      </c>
      <c r="F378" s="42">
        <f>D378*(($F$235)+1)+(IF(E378&lt;101,E378,IF(E378&lt;201,E378/2,IF(E378&lt;=301,E378/3,E378/4))))</f>
        <v>917.89471800000001</v>
      </c>
      <c r="G378" s="90" t="str">
        <f>A377</f>
        <v>1st Floor For Residential</v>
      </c>
      <c r="H378" s="91"/>
      <c r="I378" s="36"/>
      <c r="L378" s="117"/>
      <c r="M378" s="117"/>
    </row>
    <row r="379" spans="1:14" s="37" customFormat="1" x14ac:dyDescent="0.25">
      <c r="A379" s="83">
        <f t="shared" ref="A379:A381" si="52">A378+1</f>
        <v>2</v>
      </c>
      <c r="B379" s="85"/>
      <c r="C379" s="42" t="s">
        <v>191</v>
      </c>
      <c r="D379" s="42">
        <f>59.57*10.764</f>
        <v>641.21147999999994</v>
      </c>
      <c r="E379" s="42">
        <v>0</v>
      </c>
      <c r="F379" s="42">
        <f>D379*(($F$235)+1)+(IF(E379&lt;101,E379,IF(E379&lt;201,E379/2,IF(E379&lt;=301,E379/3,E379/4))))</f>
        <v>929.75664599999993</v>
      </c>
      <c r="G379" s="92"/>
      <c r="H379" s="93"/>
      <c r="I379" s="36"/>
      <c r="N379" s="36"/>
    </row>
    <row r="380" spans="1:14" s="37" customFormat="1" x14ac:dyDescent="0.25">
      <c r="A380" s="83">
        <f t="shared" si="52"/>
        <v>3</v>
      </c>
      <c r="B380" s="85"/>
      <c r="C380" s="42" t="s">
        <v>191</v>
      </c>
      <c r="D380" s="42">
        <f t="shared" ref="D380:D381" si="53">59.57*10.764</f>
        <v>641.21147999999994</v>
      </c>
      <c r="E380" s="42">
        <v>0</v>
      </c>
      <c r="F380" s="42">
        <f>D380*(($F$235)+1)+(IF(E380&lt;101,E380,IF(E380&lt;201,E380/2,IF(E380&lt;=301,E380/3,E380/4))))</f>
        <v>929.75664599999993</v>
      </c>
      <c r="G380" s="92"/>
      <c r="H380" s="93"/>
      <c r="I380" s="36"/>
      <c r="N380" s="36"/>
    </row>
    <row r="381" spans="1:14" s="37" customFormat="1" x14ac:dyDescent="0.25">
      <c r="A381" s="83">
        <f t="shared" si="52"/>
        <v>4</v>
      </c>
      <c r="B381" s="85"/>
      <c r="C381" s="42" t="s">
        <v>191</v>
      </c>
      <c r="D381" s="42">
        <f t="shared" si="53"/>
        <v>641.21147999999994</v>
      </c>
      <c r="E381" s="42">
        <v>0</v>
      </c>
      <c r="F381" s="42">
        <f>D381*(($F$235)+1)+(IF(E381&lt;101,E381,IF(E381&lt;201,E381/2,IF(E381&lt;=301,E381/3,E381/4))))</f>
        <v>929.75664599999993</v>
      </c>
      <c r="G381" s="94"/>
      <c r="H381" s="95"/>
      <c r="I381" s="36"/>
      <c r="N381" s="36"/>
    </row>
    <row r="382" spans="1:14" s="37" customFormat="1" x14ac:dyDescent="0.25">
      <c r="A382" s="81" t="s">
        <v>111</v>
      </c>
      <c r="B382" s="81"/>
      <c r="C382" s="81"/>
      <c r="D382" s="81"/>
      <c r="E382" s="81"/>
      <c r="F382" s="81"/>
      <c r="G382" s="81"/>
      <c r="H382" s="81"/>
      <c r="I382" s="36"/>
      <c r="N382" s="36"/>
    </row>
    <row r="383" spans="1:14" s="37" customFormat="1" x14ac:dyDescent="0.25">
      <c r="A383" s="82">
        <v>1</v>
      </c>
      <c r="B383" s="82"/>
      <c r="C383" s="42" t="s">
        <v>191</v>
      </c>
      <c r="D383" s="42">
        <f>58.81*10.764</f>
        <v>633.03084000000001</v>
      </c>
      <c r="E383" s="42">
        <v>0</v>
      </c>
      <c r="F383" s="42">
        <f t="shared" ref="F383:F384" si="54">D383*(($F$235)+1)+(IF(E383&lt;101,E383,IF(E383&lt;201,E383/2,IF(E383&lt;=301,E383/3,E383/4))))</f>
        <v>917.89471800000001</v>
      </c>
      <c r="G383" s="90" t="str">
        <f>A382</f>
        <v>2nd Floor</v>
      </c>
      <c r="H383" s="91"/>
      <c r="I383" s="36"/>
    </row>
    <row r="384" spans="1:14" s="37" customFormat="1" x14ac:dyDescent="0.25">
      <c r="A384" s="82">
        <f>A383+1</f>
        <v>2</v>
      </c>
      <c r="B384" s="82"/>
      <c r="C384" s="42" t="s">
        <v>191</v>
      </c>
      <c r="D384" s="42">
        <f>59.57*10.764</f>
        <v>641.21147999999994</v>
      </c>
      <c r="E384" s="42">
        <v>0</v>
      </c>
      <c r="F384" s="42">
        <f t="shared" si="54"/>
        <v>929.75664599999993</v>
      </c>
      <c r="G384" s="92"/>
      <c r="H384" s="93"/>
      <c r="I384" s="36"/>
    </row>
    <row r="385" spans="1:14" s="37" customFormat="1" x14ac:dyDescent="0.25">
      <c r="A385" s="82">
        <f>A384+1</f>
        <v>3</v>
      </c>
      <c r="B385" s="82"/>
      <c r="C385" s="42" t="s">
        <v>191</v>
      </c>
      <c r="D385" s="42">
        <f t="shared" ref="D385:D386" si="55">59.57*10.764</f>
        <v>641.21147999999994</v>
      </c>
      <c r="E385" s="42">
        <v>0</v>
      </c>
      <c r="F385" s="42">
        <f>D385*(($F$235)+1)+(IF(E385&lt;101,E385,IF(E385&lt;201,E385/2,IF(E385&lt;=301,E385/3,E385/4))))</f>
        <v>929.75664599999993</v>
      </c>
      <c r="G385" s="92"/>
      <c r="H385" s="93"/>
      <c r="I385" s="36"/>
    </row>
    <row r="386" spans="1:14" s="37" customFormat="1" x14ac:dyDescent="0.25">
      <c r="A386" s="82">
        <f>A385+1</f>
        <v>4</v>
      </c>
      <c r="B386" s="82"/>
      <c r="C386" s="42" t="s">
        <v>191</v>
      </c>
      <c r="D386" s="42">
        <f t="shared" si="55"/>
        <v>641.21147999999994</v>
      </c>
      <c r="E386" s="42">
        <v>0</v>
      </c>
      <c r="F386" s="42">
        <f>D386*(($F$235)+1)+(IF(E386&lt;101,E386,IF(E386&lt;201,E386/2,IF(E386&lt;=301,E386/3,E386/4))))</f>
        <v>929.75664599999993</v>
      </c>
      <c r="G386" s="94"/>
      <c r="H386" s="95"/>
      <c r="I386" s="36"/>
    </row>
    <row r="387" spans="1:14" s="37" customFormat="1" ht="15.75" customHeight="1" x14ac:dyDescent="0.25">
      <c r="A387" s="81" t="s">
        <v>192</v>
      </c>
      <c r="B387" s="81"/>
      <c r="C387" s="81"/>
      <c r="D387" s="81"/>
      <c r="E387" s="81"/>
      <c r="F387" s="81"/>
      <c r="G387" s="81"/>
      <c r="H387" s="81"/>
      <c r="I387" s="36"/>
      <c r="L387" s="117"/>
      <c r="M387" s="117"/>
      <c r="N387" s="36"/>
    </row>
    <row r="388" spans="1:14" s="37" customFormat="1" ht="15.75" customHeight="1" x14ac:dyDescent="0.25">
      <c r="A388" s="82">
        <v>1</v>
      </c>
      <c r="B388" s="82"/>
      <c r="C388" s="42" t="s">
        <v>191</v>
      </c>
      <c r="D388" s="42">
        <f>58.81*10.764</f>
        <v>633.03084000000001</v>
      </c>
      <c r="E388" s="42">
        <v>0</v>
      </c>
      <c r="F388" s="42">
        <f t="shared" ref="F388:F389" si="56">D388*(($F$235)+1)+(IF(E388&lt;101,E388,IF(E388&lt;201,E388/2,IF(E388&lt;=301,E388/3,E388/4))))</f>
        <v>917.89471800000001</v>
      </c>
      <c r="G388" s="90" t="str">
        <f>A387</f>
        <v>3rd to 8th &amp; 10th to 15th Floor</v>
      </c>
      <c r="H388" s="91"/>
      <c r="I388" s="36"/>
      <c r="L388" s="117"/>
      <c r="M388" s="117"/>
      <c r="N388" s="36"/>
    </row>
    <row r="389" spans="1:14" s="37" customFormat="1" ht="15.75" customHeight="1" x14ac:dyDescent="0.25">
      <c r="A389" s="82">
        <f>A388+1</f>
        <v>2</v>
      </c>
      <c r="B389" s="82"/>
      <c r="C389" s="42" t="s">
        <v>191</v>
      </c>
      <c r="D389" s="42">
        <f>59.57*10.764</f>
        <v>641.21147999999994</v>
      </c>
      <c r="E389" s="42">
        <v>0</v>
      </c>
      <c r="F389" s="42">
        <f t="shared" si="56"/>
        <v>929.75664599999993</v>
      </c>
      <c r="G389" s="92"/>
      <c r="H389" s="93"/>
      <c r="I389" s="36"/>
      <c r="L389" s="117"/>
      <c r="M389" s="117"/>
      <c r="N389" s="36"/>
    </row>
    <row r="390" spans="1:14" s="37" customFormat="1" ht="15.75" customHeight="1" x14ac:dyDescent="0.25">
      <c r="A390" s="82">
        <f>A389+1</f>
        <v>3</v>
      </c>
      <c r="B390" s="82"/>
      <c r="C390" s="42" t="s">
        <v>191</v>
      </c>
      <c r="D390" s="42">
        <f t="shared" ref="D390:D391" si="57">59.57*10.764</f>
        <v>641.21147999999994</v>
      </c>
      <c r="E390" s="42">
        <v>0</v>
      </c>
      <c r="F390" s="42">
        <f>D390*(($F$235)+1)+(IF(E390&lt;101,E390,IF(E390&lt;201,E390/2,IF(E390&lt;=301,E390/3,E390/4))))</f>
        <v>929.75664599999993</v>
      </c>
      <c r="G390" s="92"/>
      <c r="H390" s="93"/>
      <c r="I390" s="36"/>
      <c r="L390" s="117"/>
      <c r="M390" s="117"/>
      <c r="N390" s="36"/>
    </row>
    <row r="391" spans="1:14" s="37" customFormat="1" x14ac:dyDescent="0.25">
      <c r="A391" s="82">
        <f>A390+1</f>
        <v>4</v>
      </c>
      <c r="B391" s="82"/>
      <c r="C391" s="42" t="s">
        <v>191</v>
      </c>
      <c r="D391" s="42">
        <f t="shared" si="57"/>
        <v>641.21147999999994</v>
      </c>
      <c r="E391" s="42">
        <v>0</v>
      </c>
      <c r="F391" s="42">
        <f>D391*(($F$235)+1)+(IF(E391&lt;101,E391,IF(E391&lt;201,E391/2,IF(E391&lt;=301,E391/3,E391/4))))</f>
        <v>929.75664599999993</v>
      </c>
      <c r="G391" s="94"/>
      <c r="H391" s="95"/>
      <c r="I391" s="36"/>
      <c r="L391" s="117"/>
      <c r="M391" s="117"/>
    </row>
    <row r="392" spans="1:14" s="37" customFormat="1" x14ac:dyDescent="0.25">
      <c r="A392" s="81" t="s">
        <v>194</v>
      </c>
      <c r="B392" s="81"/>
      <c r="C392" s="81"/>
      <c r="D392" s="81"/>
      <c r="E392" s="81"/>
      <c r="F392" s="81"/>
      <c r="G392" s="81"/>
      <c r="H392" s="81"/>
      <c r="I392" s="36"/>
      <c r="N392" s="36"/>
    </row>
    <row r="393" spans="1:14" s="37" customFormat="1" x14ac:dyDescent="0.25">
      <c r="A393" s="82">
        <v>1</v>
      </c>
      <c r="B393" s="82"/>
      <c r="C393" s="42" t="s">
        <v>191</v>
      </c>
      <c r="D393" s="42">
        <f>58.81*10.764</f>
        <v>633.03084000000001</v>
      </c>
      <c r="E393" s="42">
        <v>0</v>
      </c>
      <c r="F393" s="42">
        <f t="shared" ref="F393:F394" si="58">D393*(($F$235)+1)+(IF(E393&lt;101,E393,IF(E393&lt;201,E393/2,IF(E393&lt;=301,E393/3,E393/4))))</f>
        <v>917.89471800000001</v>
      </c>
      <c r="G393" s="90" t="str">
        <f>A392</f>
        <v>9th Floor (Part Refuge Area)</v>
      </c>
      <c r="H393" s="91"/>
      <c r="I393" s="36"/>
      <c r="N393" s="36"/>
    </row>
    <row r="394" spans="1:14" s="37" customFormat="1" x14ac:dyDescent="0.25">
      <c r="A394" s="82">
        <f>A393+1</f>
        <v>2</v>
      </c>
      <c r="B394" s="82"/>
      <c r="C394" s="42" t="s">
        <v>191</v>
      </c>
      <c r="D394" s="42">
        <f>59.57*10.764</f>
        <v>641.21147999999994</v>
      </c>
      <c r="E394" s="42">
        <v>0</v>
      </c>
      <c r="F394" s="42">
        <f t="shared" si="58"/>
        <v>929.75664599999993</v>
      </c>
      <c r="G394" s="92"/>
      <c r="H394" s="93"/>
      <c r="I394" s="36"/>
      <c r="N394" s="36"/>
    </row>
    <row r="395" spans="1:14" s="37" customFormat="1" x14ac:dyDescent="0.25">
      <c r="A395" s="82">
        <f>A394+1</f>
        <v>3</v>
      </c>
      <c r="B395" s="82"/>
      <c r="C395" s="42" t="s">
        <v>191</v>
      </c>
      <c r="D395" s="42">
        <f t="shared" ref="D395" si="59">59.57*10.764</f>
        <v>641.21147999999994</v>
      </c>
      <c r="E395" s="42">
        <v>0</v>
      </c>
      <c r="F395" s="42">
        <f>D395*(($F$235)+1)+(IF(E395&lt;101,E395,IF(E395&lt;201,E395/2,IF(E395&lt;=301,E395/3,E395/4))))</f>
        <v>929.75664599999993</v>
      </c>
      <c r="G395" s="92"/>
      <c r="H395" s="93"/>
      <c r="I395" s="36"/>
      <c r="N395" s="36"/>
    </row>
    <row r="396" spans="1:14" s="37" customFormat="1" x14ac:dyDescent="0.25">
      <c r="A396" s="82">
        <f>A395+1</f>
        <v>4</v>
      </c>
      <c r="B396" s="82"/>
      <c r="C396" s="83" t="s">
        <v>195</v>
      </c>
      <c r="D396" s="84"/>
      <c r="E396" s="84"/>
      <c r="F396" s="85"/>
      <c r="G396" s="94"/>
      <c r="H396" s="95"/>
      <c r="I396" s="36"/>
      <c r="L396" s="117"/>
      <c r="M396" s="117"/>
    </row>
    <row r="397" spans="1:14" s="37" customFormat="1" x14ac:dyDescent="0.25">
      <c r="A397" s="87" t="s">
        <v>190</v>
      </c>
      <c r="B397" s="88"/>
      <c r="C397" s="88"/>
      <c r="D397" s="88"/>
      <c r="E397" s="88"/>
      <c r="F397" s="88"/>
      <c r="G397" s="88"/>
      <c r="H397" s="89"/>
      <c r="J397" s="36"/>
      <c r="N397" s="36"/>
    </row>
    <row r="398" spans="1:14" s="37" customFormat="1" x14ac:dyDescent="0.25">
      <c r="A398" s="87" t="s">
        <v>176</v>
      </c>
      <c r="B398" s="88"/>
      <c r="C398" s="88"/>
      <c r="D398" s="88"/>
      <c r="E398" s="88"/>
      <c r="F398" s="88"/>
      <c r="G398" s="88"/>
      <c r="H398" s="89"/>
      <c r="J398" s="36"/>
      <c r="N398" s="36"/>
    </row>
    <row r="399" spans="1:14" s="37" customFormat="1" x14ac:dyDescent="0.25">
      <c r="A399" s="87" t="s">
        <v>175</v>
      </c>
      <c r="B399" s="88"/>
      <c r="C399" s="88"/>
      <c r="D399" s="88"/>
      <c r="E399" s="88"/>
      <c r="F399" s="88"/>
      <c r="G399" s="88"/>
      <c r="H399" s="89"/>
      <c r="J399" s="36"/>
      <c r="N399" s="36"/>
    </row>
    <row r="400" spans="1:14" s="37" customFormat="1" x14ac:dyDescent="0.25">
      <c r="A400" s="87" t="s">
        <v>178</v>
      </c>
      <c r="B400" s="88"/>
      <c r="C400" s="88"/>
      <c r="D400" s="88"/>
      <c r="E400" s="88"/>
      <c r="F400" s="88"/>
      <c r="G400" s="88"/>
      <c r="H400" s="89"/>
      <c r="J400" s="36"/>
      <c r="N400" s="36"/>
    </row>
    <row r="401" spans="1:14" s="37" customFormat="1" x14ac:dyDescent="0.25">
      <c r="A401" s="83">
        <v>1</v>
      </c>
      <c r="B401" s="85"/>
      <c r="C401" s="42" t="s">
        <v>191</v>
      </c>
      <c r="D401" s="42">
        <f>58.81*10.764</f>
        <v>633.03084000000001</v>
      </c>
      <c r="E401" s="42">
        <v>0</v>
      </c>
      <c r="F401" s="42">
        <f>D401*(($F$235)+1)+(IF(E401&lt;101,E401,IF(E401&lt;201,E401/2,IF(E401&lt;=301,E401/3,E401/4))))</f>
        <v>917.89471800000001</v>
      </c>
      <c r="G401" s="90" t="str">
        <f>A400</f>
        <v>1st Floor For Residential</v>
      </c>
      <c r="H401" s="91"/>
      <c r="I401" s="36"/>
      <c r="L401" s="117"/>
      <c r="M401" s="117"/>
    </row>
    <row r="402" spans="1:14" s="37" customFormat="1" x14ac:dyDescent="0.25">
      <c r="A402" s="83">
        <f t="shared" ref="A402:A404" si="60">A401+1</f>
        <v>2</v>
      </c>
      <c r="B402" s="85"/>
      <c r="C402" s="42" t="s">
        <v>191</v>
      </c>
      <c r="D402" s="42">
        <f>59.57*10.764</f>
        <v>641.21147999999994</v>
      </c>
      <c r="E402" s="42">
        <v>0</v>
      </c>
      <c r="F402" s="42">
        <f>D402*(($F$235)+1)+(IF(E402&lt;101,E402,IF(E402&lt;201,E402/2,IF(E402&lt;=301,E402/3,E402/4))))</f>
        <v>929.75664599999993</v>
      </c>
      <c r="G402" s="92"/>
      <c r="H402" s="93"/>
      <c r="I402" s="36"/>
      <c r="N402" s="36"/>
    </row>
    <row r="403" spans="1:14" s="37" customFormat="1" x14ac:dyDescent="0.25">
      <c r="A403" s="83">
        <f t="shared" si="60"/>
        <v>3</v>
      </c>
      <c r="B403" s="85"/>
      <c r="C403" s="42" t="s">
        <v>191</v>
      </c>
      <c r="D403" s="42">
        <f t="shared" ref="D403:D404" si="61">59.57*10.764</f>
        <v>641.21147999999994</v>
      </c>
      <c r="E403" s="42">
        <v>0</v>
      </c>
      <c r="F403" s="42">
        <f>D403*(($F$235)+1)+(IF(E403&lt;101,E403,IF(E403&lt;201,E403/2,IF(E403&lt;=301,E403/3,E403/4))))</f>
        <v>929.75664599999993</v>
      </c>
      <c r="G403" s="92"/>
      <c r="H403" s="93"/>
      <c r="I403" s="36"/>
      <c r="N403" s="36"/>
    </row>
    <row r="404" spans="1:14" s="37" customFormat="1" x14ac:dyDescent="0.25">
      <c r="A404" s="83">
        <f t="shared" si="60"/>
        <v>4</v>
      </c>
      <c r="B404" s="85"/>
      <c r="C404" s="42" t="s">
        <v>191</v>
      </c>
      <c r="D404" s="42">
        <f t="shared" si="61"/>
        <v>641.21147999999994</v>
      </c>
      <c r="E404" s="42">
        <v>0</v>
      </c>
      <c r="F404" s="42">
        <f>D404*(($F$235)+1)+(IF(E404&lt;101,E404,IF(E404&lt;201,E404/2,IF(E404&lt;=301,E404/3,E404/4))))</f>
        <v>929.75664599999993</v>
      </c>
      <c r="G404" s="94"/>
      <c r="H404" s="95"/>
      <c r="I404" s="36"/>
      <c r="N404" s="36"/>
    </row>
    <row r="405" spans="1:14" s="37" customFormat="1" x14ac:dyDescent="0.25">
      <c r="A405" s="81" t="s">
        <v>111</v>
      </c>
      <c r="B405" s="81"/>
      <c r="C405" s="81"/>
      <c r="D405" s="81"/>
      <c r="E405" s="81"/>
      <c r="F405" s="81"/>
      <c r="G405" s="81"/>
      <c r="H405" s="81"/>
      <c r="I405" s="36"/>
      <c r="N405" s="36"/>
    </row>
    <row r="406" spans="1:14" s="37" customFormat="1" x14ac:dyDescent="0.25">
      <c r="A406" s="82">
        <v>1</v>
      </c>
      <c r="B406" s="82"/>
      <c r="C406" s="42" t="s">
        <v>191</v>
      </c>
      <c r="D406" s="42">
        <f>58.81*10.764</f>
        <v>633.03084000000001</v>
      </c>
      <c r="E406" s="42">
        <v>0</v>
      </c>
      <c r="F406" s="42">
        <f t="shared" ref="F406:F407" si="62">D406*(($F$235)+1)+(IF(E406&lt;101,E406,IF(E406&lt;201,E406/2,IF(E406&lt;=301,E406/3,E406/4))))</f>
        <v>917.89471800000001</v>
      </c>
      <c r="G406" s="90" t="str">
        <f>A405</f>
        <v>2nd Floor</v>
      </c>
      <c r="H406" s="91"/>
      <c r="I406" s="36"/>
    </row>
    <row r="407" spans="1:14" s="37" customFormat="1" x14ac:dyDescent="0.25">
      <c r="A407" s="82">
        <f>A406+1</f>
        <v>2</v>
      </c>
      <c r="B407" s="82"/>
      <c r="C407" s="42" t="s">
        <v>191</v>
      </c>
      <c r="D407" s="42">
        <f>59.57*10.764</f>
        <v>641.21147999999994</v>
      </c>
      <c r="E407" s="42">
        <v>0</v>
      </c>
      <c r="F407" s="42">
        <f t="shared" si="62"/>
        <v>929.75664599999993</v>
      </c>
      <c r="G407" s="92"/>
      <c r="H407" s="93"/>
      <c r="I407" s="36"/>
    </row>
    <row r="408" spans="1:14" s="37" customFormat="1" x14ac:dyDescent="0.25">
      <c r="A408" s="82">
        <f>A407+1</f>
        <v>3</v>
      </c>
      <c r="B408" s="82"/>
      <c r="C408" s="42" t="s">
        <v>191</v>
      </c>
      <c r="D408" s="42">
        <f t="shared" ref="D408:D409" si="63">59.57*10.764</f>
        <v>641.21147999999994</v>
      </c>
      <c r="E408" s="42">
        <v>0</v>
      </c>
      <c r="F408" s="42">
        <f>D408*(($F$235)+1)+(IF(E408&lt;101,E408,IF(E408&lt;201,E408/2,IF(E408&lt;=301,E408/3,E408/4))))</f>
        <v>929.75664599999993</v>
      </c>
      <c r="G408" s="92"/>
      <c r="H408" s="93"/>
      <c r="I408" s="36"/>
    </row>
    <row r="409" spans="1:14" s="37" customFormat="1" x14ac:dyDescent="0.25">
      <c r="A409" s="82">
        <f>A408+1</f>
        <v>4</v>
      </c>
      <c r="B409" s="82"/>
      <c r="C409" s="42" t="s">
        <v>191</v>
      </c>
      <c r="D409" s="42">
        <f t="shared" si="63"/>
        <v>641.21147999999994</v>
      </c>
      <c r="E409" s="42">
        <v>0</v>
      </c>
      <c r="F409" s="42">
        <f>D409*(($F$235)+1)+(IF(E409&lt;101,E409,IF(E409&lt;201,E409/2,IF(E409&lt;=301,E409/3,E409/4))))</f>
        <v>929.75664599999993</v>
      </c>
      <c r="G409" s="94"/>
      <c r="H409" s="95"/>
      <c r="I409" s="36"/>
    </row>
    <row r="410" spans="1:14" s="37" customFormat="1" ht="15.75" customHeight="1" x14ac:dyDescent="0.25">
      <c r="A410" s="81" t="s">
        <v>192</v>
      </c>
      <c r="B410" s="81"/>
      <c r="C410" s="81"/>
      <c r="D410" s="81"/>
      <c r="E410" s="81"/>
      <c r="F410" s="81"/>
      <c r="G410" s="81"/>
      <c r="H410" s="81"/>
      <c r="I410" s="36"/>
      <c r="L410" s="117"/>
      <c r="M410" s="117"/>
      <c r="N410" s="36"/>
    </row>
    <row r="411" spans="1:14" s="37" customFormat="1" ht="15.75" customHeight="1" x14ac:dyDescent="0.25">
      <c r="A411" s="82">
        <v>1</v>
      </c>
      <c r="B411" s="82"/>
      <c r="C411" s="42" t="s">
        <v>191</v>
      </c>
      <c r="D411" s="42">
        <f>58.81*10.764</f>
        <v>633.03084000000001</v>
      </c>
      <c r="E411" s="42">
        <v>0</v>
      </c>
      <c r="F411" s="42">
        <f t="shared" ref="F411:F412" si="64">D411*(($F$235)+1)+(IF(E411&lt;101,E411,IF(E411&lt;201,E411/2,IF(E411&lt;=301,E411/3,E411/4))))</f>
        <v>917.89471800000001</v>
      </c>
      <c r="G411" s="90" t="str">
        <f>A410</f>
        <v>3rd to 8th &amp; 10th to 15th Floor</v>
      </c>
      <c r="H411" s="91"/>
      <c r="I411" s="36"/>
      <c r="L411" s="117"/>
      <c r="M411" s="117"/>
      <c r="N411" s="36"/>
    </row>
    <row r="412" spans="1:14" s="37" customFormat="1" ht="15.75" customHeight="1" x14ac:dyDescent="0.25">
      <c r="A412" s="82">
        <f>A411+1</f>
        <v>2</v>
      </c>
      <c r="B412" s="82"/>
      <c r="C412" s="42" t="s">
        <v>191</v>
      </c>
      <c r="D412" s="42">
        <f>59.57*10.764</f>
        <v>641.21147999999994</v>
      </c>
      <c r="E412" s="42">
        <v>0</v>
      </c>
      <c r="F412" s="42">
        <f t="shared" si="64"/>
        <v>929.75664599999993</v>
      </c>
      <c r="G412" s="92"/>
      <c r="H412" s="93"/>
      <c r="I412" s="36"/>
      <c r="L412" s="117"/>
      <c r="M412" s="117"/>
      <c r="N412" s="36"/>
    </row>
    <row r="413" spans="1:14" s="37" customFormat="1" ht="15.75" customHeight="1" x14ac:dyDescent="0.25">
      <c r="A413" s="82">
        <f>A412+1</f>
        <v>3</v>
      </c>
      <c r="B413" s="82"/>
      <c r="C413" s="42" t="s">
        <v>191</v>
      </c>
      <c r="D413" s="42">
        <f t="shared" ref="D413:D414" si="65">59.57*10.764</f>
        <v>641.21147999999994</v>
      </c>
      <c r="E413" s="42">
        <v>0</v>
      </c>
      <c r="F413" s="42">
        <f>D413*(($F$235)+1)+(IF(E413&lt;101,E413,IF(E413&lt;201,E413/2,IF(E413&lt;=301,E413/3,E413/4))))</f>
        <v>929.75664599999993</v>
      </c>
      <c r="G413" s="92"/>
      <c r="H413" s="93"/>
      <c r="I413" s="36"/>
      <c r="L413" s="117"/>
      <c r="M413" s="117"/>
      <c r="N413" s="36"/>
    </row>
    <row r="414" spans="1:14" s="37" customFormat="1" x14ac:dyDescent="0.25">
      <c r="A414" s="82">
        <f>A413+1</f>
        <v>4</v>
      </c>
      <c r="B414" s="82"/>
      <c r="C414" s="42" t="s">
        <v>191</v>
      </c>
      <c r="D414" s="42">
        <f t="shared" si="65"/>
        <v>641.21147999999994</v>
      </c>
      <c r="E414" s="42">
        <v>0</v>
      </c>
      <c r="F414" s="42">
        <f>D414*(($F$235)+1)+(IF(E414&lt;101,E414,IF(E414&lt;201,E414/2,IF(E414&lt;=301,E414/3,E414/4))))</f>
        <v>929.75664599999993</v>
      </c>
      <c r="G414" s="94"/>
      <c r="H414" s="95"/>
      <c r="I414" s="36"/>
      <c r="L414" s="117"/>
      <c r="M414" s="117"/>
    </row>
    <row r="415" spans="1:14" s="37" customFormat="1" x14ac:dyDescent="0.25">
      <c r="A415" s="81" t="s">
        <v>194</v>
      </c>
      <c r="B415" s="81"/>
      <c r="C415" s="81"/>
      <c r="D415" s="81"/>
      <c r="E415" s="81"/>
      <c r="F415" s="81"/>
      <c r="G415" s="81"/>
      <c r="H415" s="81"/>
      <c r="I415" s="36"/>
      <c r="N415" s="36"/>
    </row>
    <row r="416" spans="1:14" s="37" customFormat="1" x14ac:dyDescent="0.25">
      <c r="A416" s="82">
        <v>1</v>
      </c>
      <c r="B416" s="82"/>
      <c r="C416" s="42" t="s">
        <v>191</v>
      </c>
      <c r="D416" s="42">
        <f>58.81*10.764</f>
        <v>633.03084000000001</v>
      </c>
      <c r="E416" s="42">
        <v>0</v>
      </c>
      <c r="F416" s="42">
        <f t="shared" ref="F416:F417" si="66">D416*(($F$235)+1)+(IF(E416&lt;101,E416,IF(E416&lt;201,E416/2,IF(E416&lt;=301,E416/3,E416/4))))</f>
        <v>917.89471800000001</v>
      </c>
      <c r="G416" s="90" t="str">
        <f>A415</f>
        <v>9th Floor (Part Refuge Area)</v>
      </c>
      <c r="H416" s="91"/>
      <c r="I416" s="36"/>
      <c r="N416" s="36"/>
    </row>
    <row r="417" spans="1:14" s="37" customFormat="1" x14ac:dyDescent="0.25">
      <c r="A417" s="82">
        <f>A416+1</f>
        <v>2</v>
      </c>
      <c r="B417" s="82"/>
      <c r="C417" s="42" t="s">
        <v>191</v>
      </c>
      <c r="D417" s="42">
        <f>59.57*10.764</f>
        <v>641.21147999999994</v>
      </c>
      <c r="E417" s="42">
        <v>0</v>
      </c>
      <c r="F417" s="42">
        <f t="shared" si="66"/>
        <v>929.75664599999993</v>
      </c>
      <c r="G417" s="92"/>
      <c r="H417" s="93"/>
      <c r="I417" s="36"/>
      <c r="N417" s="36"/>
    </row>
    <row r="418" spans="1:14" s="37" customFormat="1" x14ac:dyDescent="0.25">
      <c r="A418" s="82">
        <f>A417+1</f>
        <v>3</v>
      </c>
      <c r="B418" s="82"/>
      <c r="C418" s="42" t="s">
        <v>191</v>
      </c>
      <c r="D418" s="42">
        <f t="shared" ref="D418" si="67">59.57*10.764</f>
        <v>641.21147999999994</v>
      </c>
      <c r="E418" s="42">
        <v>0</v>
      </c>
      <c r="F418" s="42">
        <f>D418*(($F$235)+1)+(IF(E418&lt;101,E418,IF(E418&lt;201,E418/2,IF(E418&lt;=301,E418/3,E418/4))))</f>
        <v>929.75664599999993</v>
      </c>
      <c r="G418" s="92"/>
      <c r="H418" s="93"/>
      <c r="I418" s="36"/>
      <c r="N418" s="36"/>
    </row>
    <row r="419" spans="1:14" s="37" customFormat="1" x14ac:dyDescent="0.25">
      <c r="A419" s="82">
        <f>A418+1</f>
        <v>4</v>
      </c>
      <c r="B419" s="82"/>
      <c r="C419" s="83" t="s">
        <v>195</v>
      </c>
      <c r="D419" s="84"/>
      <c r="E419" s="84"/>
      <c r="F419" s="85"/>
      <c r="G419" s="94"/>
      <c r="H419" s="95"/>
      <c r="I419" s="36"/>
      <c r="L419" s="117"/>
      <c r="M419" s="117"/>
    </row>
    <row r="420" spans="1:14" s="37" customFormat="1" x14ac:dyDescent="0.25">
      <c r="A420" s="87" t="s">
        <v>185</v>
      </c>
      <c r="B420" s="88"/>
      <c r="C420" s="88"/>
      <c r="D420" s="88"/>
      <c r="E420" s="88"/>
      <c r="F420" s="88"/>
      <c r="G420" s="88"/>
      <c r="H420" s="89"/>
      <c r="J420" s="36"/>
      <c r="N420" s="36"/>
    </row>
    <row r="421" spans="1:14" s="37" customFormat="1" x14ac:dyDescent="0.25">
      <c r="A421" s="87" t="s">
        <v>176</v>
      </c>
      <c r="B421" s="88"/>
      <c r="C421" s="88"/>
      <c r="D421" s="88"/>
      <c r="E421" s="88"/>
      <c r="F421" s="88"/>
      <c r="G421" s="88"/>
      <c r="H421" s="89"/>
      <c r="J421" s="36"/>
      <c r="N421" s="36"/>
    </row>
    <row r="422" spans="1:14" s="37" customFormat="1" x14ac:dyDescent="0.25">
      <c r="A422" s="87" t="s">
        <v>175</v>
      </c>
      <c r="B422" s="88"/>
      <c r="C422" s="88"/>
      <c r="D422" s="88"/>
      <c r="E422" s="88"/>
      <c r="F422" s="88"/>
      <c r="G422" s="88"/>
      <c r="H422" s="89"/>
      <c r="J422" s="36"/>
      <c r="N422" s="36"/>
    </row>
    <row r="423" spans="1:14" s="37" customFormat="1" x14ac:dyDescent="0.25">
      <c r="A423" s="87" t="s">
        <v>178</v>
      </c>
      <c r="B423" s="88"/>
      <c r="C423" s="88"/>
      <c r="D423" s="88"/>
      <c r="E423" s="88"/>
      <c r="F423" s="88"/>
      <c r="G423" s="88"/>
      <c r="H423" s="89"/>
      <c r="J423" s="36"/>
      <c r="N423" s="36"/>
    </row>
    <row r="424" spans="1:14" s="37" customFormat="1" x14ac:dyDescent="0.25">
      <c r="A424" s="83">
        <v>1</v>
      </c>
      <c r="B424" s="85"/>
      <c r="C424" s="42" t="s">
        <v>177</v>
      </c>
      <c r="D424" s="42">
        <f>29.96*10.764</f>
        <v>322.48944</v>
      </c>
      <c r="E424" s="42">
        <v>0</v>
      </c>
      <c r="F424" s="42">
        <f>D424*(($F$235)+1)+(IF(E424&lt;101,E424,IF(E424&lt;201,E424/2,IF(E424&lt;=301,E424/3,E424/4))))</f>
        <v>467.60968800000001</v>
      </c>
      <c r="G424" s="90" t="str">
        <f>A423</f>
        <v>1st Floor For Residential</v>
      </c>
      <c r="H424" s="91"/>
      <c r="I424" s="36"/>
      <c r="L424" s="117"/>
      <c r="M424" s="117"/>
    </row>
    <row r="425" spans="1:14" s="37" customFormat="1" x14ac:dyDescent="0.25">
      <c r="A425" s="83">
        <f t="shared" ref="A425:A427" si="68">A424+1</f>
        <v>2</v>
      </c>
      <c r="B425" s="85"/>
      <c r="C425" s="42" t="s">
        <v>177</v>
      </c>
      <c r="D425" s="42">
        <f t="shared" ref="D425:D427" si="69">29.96*10.764</f>
        <v>322.48944</v>
      </c>
      <c r="E425" s="42">
        <v>0</v>
      </c>
      <c r="F425" s="42">
        <f>D425*(($F$235)+1)+(IF(E425&lt;101,E425,IF(E425&lt;201,E425/2,IF(E425&lt;=301,E425/3,E425/4))))</f>
        <v>467.60968800000001</v>
      </c>
      <c r="G425" s="92"/>
      <c r="H425" s="93"/>
      <c r="I425" s="36"/>
      <c r="N425" s="36"/>
    </row>
    <row r="426" spans="1:14" s="37" customFormat="1" x14ac:dyDescent="0.25">
      <c r="A426" s="83">
        <f t="shared" si="68"/>
        <v>3</v>
      </c>
      <c r="B426" s="85"/>
      <c r="C426" s="42" t="s">
        <v>177</v>
      </c>
      <c r="D426" s="42">
        <f t="shared" si="69"/>
        <v>322.48944</v>
      </c>
      <c r="E426" s="42">
        <v>0</v>
      </c>
      <c r="F426" s="42">
        <f>D426*(($F$235)+1)+(IF(E426&lt;101,E426,IF(E426&lt;201,E426/2,IF(E426&lt;=301,E426/3,E426/4))))</f>
        <v>467.60968800000001</v>
      </c>
      <c r="G426" s="92"/>
      <c r="H426" s="93"/>
      <c r="I426" s="36"/>
      <c r="N426" s="36"/>
    </row>
    <row r="427" spans="1:14" s="37" customFormat="1" x14ac:dyDescent="0.25">
      <c r="A427" s="83">
        <f t="shared" si="68"/>
        <v>4</v>
      </c>
      <c r="B427" s="85"/>
      <c r="C427" s="42" t="s">
        <v>177</v>
      </c>
      <c r="D427" s="42">
        <f t="shared" si="69"/>
        <v>322.48944</v>
      </c>
      <c r="E427" s="42">
        <v>0</v>
      </c>
      <c r="F427" s="42">
        <f>D427*(($F$235)+1)+(IF(E427&lt;101,E427,IF(E427&lt;201,E427/2,IF(E427&lt;=301,E427/3,E427/4))))</f>
        <v>467.60968800000001</v>
      </c>
      <c r="G427" s="94"/>
      <c r="H427" s="95"/>
      <c r="I427" s="36"/>
      <c r="N427" s="36"/>
    </row>
    <row r="428" spans="1:14" s="37" customFormat="1" x14ac:dyDescent="0.25">
      <c r="A428" s="81" t="s">
        <v>111</v>
      </c>
      <c r="B428" s="81"/>
      <c r="C428" s="81"/>
      <c r="D428" s="81"/>
      <c r="E428" s="81"/>
      <c r="F428" s="81"/>
      <c r="G428" s="81"/>
      <c r="H428" s="81"/>
      <c r="I428" s="36"/>
      <c r="N428" s="36"/>
    </row>
    <row r="429" spans="1:14" s="37" customFormat="1" x14ac:dyDescent="0.25">
      <c r="A429" s="82">
        <v>1</v>
      </c>
      <c r="B429" s="82"/>
      <c r="C429" s="42" t="s">
        <v>177</v>
      </c>
      <c r="D429" s="42">
        <f>29.96*10.764</f>
        <v>322.48944</v>
      </c>
      <c r="E429" s="42">
        <v>0</v>
      </c>
      <c r="F429" s="42">
        <f t="shared" ref="F429:F430" si="70">D429*(($F$235)+1)+(IF(E429&lt;101,E429,IF(E429&lt;201,E429/2,IF(E429&lt;=301,E429/3,E429/4))))</f>
        <v>467.60968800000001</v>
      </c>
      <c r="G429" s="90" t="str">
        <f>A428</f>
        <v>2nd Floor</v>
      </c>
      <c r="H429" s="91"/>
      <c r="I429" s="36"/>
    </row>
    <row r="430" spans="1:14" s="37" customFormat="1" x14ac:dyDescent="0.25">
      <c r="A430" s="82">
        <f>A429+1</f>
        <v>2</v>
      </c>
      <c r="B430" s="82"/>
      <c r="C430" s="42" t="s">
        <v>177</v>
      </c>
      <c r="D430" s="42">
        <f t="shared" ref="D430:D432" si="71">29.96*10.764</f>
        <v>322.48944</v>
      </c>
      <c r="E430" s="42">
        <v>0</v>
      </c>
      <c r="F430" s="42">
        <f t="shared" si="70"/>
        <v>467.60968800000001</v>
      </c>
      <c r="G430" s="92"/>
      <c r="H430" s="93"/>
      <c r="I430" s="36"/>
    </row>
    <row r="431" spans="1:14" s="37" customFormat="1" x14ac:dyDescent="0.25">
      <c r="A431" s="82">
        <f>A430+1</f>
        <v>3</v>
      </c>
      <c r="B431" s="82"/>
      <c r="C431" s="42" t="s">
        <v>177</v>
      </c>
      <c r="D431" s="42">
        <f t="shared" si="71"/>
        <v>322.48944</v>
      </c>
      <c r="E431" s="42">
        <v>0</v>
      </c>
      <c r="F431" s="42">
        <f>D431*(($F$235)+1)+(IF(E431&lt;101,E431,IF(E431&lt;201,E431/2,IF(E431&lt;=301,E431/3,E431/4))))</f>
        <v>467.60968800000001</v>
      </c>
      <c r="G431" s="92"/>
      <c r="H431" s="93"/>
      <c r="I431" s="36"/>
    </row>
    <row r="432" spans="1:14" s="37" customFormat="1" x14ac:dyDescent="0.25">
      <c r="A432" s="82">
        <f>A431+1</f>
        <v>4</v>
      </c>
      <c r="B432" s="82"/>
      <c r="C432" s="42" t="s">
        <v>177</v>
      </c>
      <c r="D432" s="42">
        <f t="shared" si="71"/>
        <v>322.48944</v>
      </c>
      <c r="E432" s="42">
        <v>0</v>
      </c>
      <c r="F432" s="42">
        <f>D432*(($F$235)+1)+(IF(E432&lt;101,E432,IF(E432&lt;201,E432/2,IF(E432&lt;=301,E432/3,E432/4))))</f>
        <v>467.60968800000001</v>
      </c>
      <c r="G432" s="94"/>
      <c r="H432" s="95"/>
      <c r="I432" s="36"/>
    </row>
    <row r="433" spans="1:14" s="37" customFormat="1" ht="15.75" customHeight="1" x14ac:dyDescent="0.25">
      <c r="A433" s="81" t="s">
        <v>192</v>
      </c>
      <c r="B433" s="81"/>
      <c r="C433" s="81"/>
      <c r="D433" s="81"/>
      <c r="E433" s="81"/>
      <c r="F433" s="81"/>
      <c r="G433" s="81"/>
      <c r="H433" s="81"/>
      <c r="I433" s="36"/>
      <c r="L433" s="117"/>
      <c r="M433" s="117"/>
      <c r="N433" s="36"/>
    </row>
    <row r="434" spans="1:14" s="37" customFormat="1" ht="15.75" customHeight="1" x14ac:dyDescent="0.25">
      <c r="A434" s="82">
        <v>1</v>
      </c>
      <c r="B434" s="82"/>
      <c r="C434" s="42" t="s">
        <v>177</v>
      </c>
      <c r="D434" s="42">
        <f>29.96*10.764</f>
        <v>322.48944</v>
      </c>
      <c r="E434" s="42">
        <v>0</v>
      </c>
      <c r="F434" s="42">
        <f t="shared" ref="F434:F435" si="72">D434*(($F$235)+1)+(IF(E434&lt;101,E434,IF(E434&lt;201,E434/2,IF(E434&lt;=301,E434/3,E434/4))))</f>
        <v>467.60968800000001</v>
      </c>
      <c r="G434" s="90" t="str">
        <f>A433</f>
        <v>3rd to 8th &amp; 10th to 15th Floor</v>
      </c>
      <c r="H434" s="91"/>
      <c r="I434" s="36"/>
      <c r="L434" s="117"/>
      <c r="M434" s="117"/>
      <c r="N434" s="36"/>
    </row>
    <row r="435" spans="1:14" s="37" customFormat="1" ht="15.75" customHeight="1" x14ac:dyDescent="0.25">
      <c r="A435" s="82">
        <f>A434+1</f>
        <v>2</v>
      </c>
      <c r="B435" s="82"/>
      <c r="C435" s="42" t="s">
        <v>177</v>
      </c>
      <c r="D435" s="42">
        <f t="shared" ref="D435:D437" si="73">29.96*10.764</f>
        <v>322.48944</v>
      </c>
      <c r="E435" s="42">
        <v>0</v>
      </c>
      <c r="F435" s="42">
        <f t="shared" si="72"/>
        <v>467.60968800000001</v>
      </c>
      <c r="G435" s="92"/>
      <c r="H435" s="93"/>
      <c r="I435" s="36"/>
      <c r="L435" s="117"/>
      <c r="M435" s="117"/>
      <c r="N435" s="36"/>
    </row>
    <row r="436" spans="1:14" s="37" customFormat="1" ht="15.75" customHeight="1" x14ac:dyDescent="0.25">
      <c r="A436" s="82">
        <f>A435+1</f>
        <v>3</v>
      </c>
      <c r="B436" s="82"/>
      <c r="C436" s="42" t="s">
        <v>177</v>
      </c>
      <c r="D436" s="42">
        <f t="shared" si="73"/>
        <v>322.48944</v>
      </c>
      <c r="E436" s="42">
        <v>0</v>
      </c>
      <c r="F436" s="42">
        <f>D436*(($F$235)+1)+(IF(E436&lt;101,E436,IF(E436&lt;201,E436/2,IF(E436&lt;=301,E436/3,E436/4))))</f>
        <v>467.60968800000001</v>
      </c>
      <c r="G436" s="92"/>
      <c r="H436" s="93"/>
      <c r="I436" s="36"/>
      <c r="L436" s="117"/>
      <c r="M436" s="117"/>
      <c r="N436" s="36"/>
    </row>
    <row r="437" spans="1:14" s="37" customFormat="1" x14ac:dyDescent="0.25">
      <c r="A437" s="82">
        <f>A436+1</f>
        <v>4</v>
      </c>
      <c r="B437" s="82"/>
      <c r="C437" s="42" t="s">
        <v>177</v>
      </c>
      <c r="D437" s="42">
        <f t="shared" si="73"/>
        <v>322.48944</v>
      </c>
      <c r="E437" s="42">
        <v>0</v>
      </c>
      <c r="F437" s="42">
        <f>D437*(($F$235)+1)+(IF(E437&lt;101,E437,IF(E437&lt;201,E437/2,IF(E437&lt;=301,E437/3,E437/4))))</f>
        <v>467.60968800000001</v>
      </c>
      <c r="G437" s="94"/>
      <c r="H437" s="95"/>
      <c r="I437" s="36"/>
      <c r="L437" s="117"/>
      <c r="M437" s="117"/>
    </row>
    <row r="438" spans="1:14" s="37" customFormat="1" x14ac:dyDescent="0.25">
      <c r="A438" s="81" t="s">
        <v>194</v>
      </c>
      <c r="B438" s="81"/>
      <c r="C438" s="81"/>
      <c r="D438" s="81"/>
      <c r="E438" s="81"/>
      <c r="F438" s="81"/>
      <c r="G438" s="81"/>
      <c r="H438" s="81"/>
      <c r="I438" s="36"/>
      <c r="N438" s="36"/>
    </row>
    <row r="439" spans="1:14" s="37" customFormat="1" x14ac:dyDescent="0.25">
      <c r="A439" s="82">
        <v>1</v>
      </c>
      <c r="B439" s="82"/>
      <c r="C439" s="42" t="s">
        <v>177</v>
      </c>
      <c r="D439" s="42">
        <f>29.96*10.764</f>
        <v>322.48944</v>
      </c>
      <c r="E439" s="42">
        <v>0</v>
      </c>
      <c r="F439" s="42">
        <f t="shared" ref="F439:F440" si="74">D439*(($F$235)+1)+(IF(E439&lt;101,E439,IF(E439&lt;201,E439/2,IF(E439&lt;=301,E439/3,E439/4))))</f>
        <v>467.60968800000001</v>
      </c>
      <c r="G439" s="90" t="str">
        <f>A438</f>
        <v>9th Floor (Part Refuge Area)</v>
      </c>
      <c r="H439" s="91"/>
      <c r="I439" s="36"/>
      <c r="N439" s="36"/>
    </row>
    <row r="440" spans="1:14" s="37" customFormat="1" x14ac:dyDescent="0.25">
      <c r="A440" s="82">
        <f>A439+1</f>
        <v>2</v>
      </c>
      <c r="B440" s="82"/>
      <c r="C440" s="42" t="s">
        <v>177</v>
      </c>
      <c r="D440" s="42">
        <f t="shared" ref="D440:D441" si="75">29.96*10.764</f>
        <v>322.48944</v>
      </c>
      <c r="E440" s="42">
        <v>0</v>
      </c>
      <c r="F440" s="42">
        <f t="shared" si="74"/>
        <v>467.60968800000001</v>
      </c>
      <c r="G440" s="92"/>
      <c r="H440" s="93"/>
      <c r="I440" s="36"/>
      <c r="N440" s="36"/>
    </row>
    <row r="441" spans="1:14" s="37" customFormat="1" x14ac:dyDescent="0.25">
      <c r="A441" s="82">
        <f>A440+1</f>
        <v>3</v>
      </c>
      <c r="B441" s="82"/>
      <c r="C441" s="42" t="s">
        <v>177</v>
      </c>
      <c r="D441" s="42">
        <f t="shared" si="75"/>
        <v>322.48944</v>
      </c>
      <c r="E441" s="42">
        <v>0</v>
      </c>
      <c r="F441" s="42">
        <f>D441*(($F$235)+1)+(IF(E441&lt;101,E441,IF(E441&lt;201,E441/2,IF(E441&lt;=301,E441/3,E441/4))))</f>
        <v>467.60968800000001</v>
      </c>
      <c r="G441" s="92"/>
      <c r="H441" s="93"/>
      <c r="I441" s="36"/>
      <c r="N441" s="36"/>
    </row>
    <row r="442" spans="1:14" s="37" customFormat="1" x14ac:dyDescent="0.25">
      <c r="A442" s="82">
        <f>A441+1</f>
        <v>4</v>
      </c>
      <c r="B442" s="82"/>
      <c r="C442" s="83" t="s">
        <v>195</v>
      </c>
      <c r="D442" s="84"/>
      <c r="E442" s="84"/>
      <c r="F442" s="85"/>
      <c r="G442" s="94"/>
      <c r="H442" s="95"/>
      <c r="I442" s="36"/>
      <c r="L442" s="117"/>
      <c r="M442" s="117"/>
    </row>
    <row r="443" spans="1:14" s="37" customFormat="1" x14ac:dyDescent="0.25">
      <c r="A443" s="87" t="s">
        <v>186</v>
      </c>
      <c r="B443" s="88"/>
      <c r="C443" s="88"/>
      <c r="D443" s="88"/>
      <c r="E443" s="88"/>
      <c r="F443" s="88"/>
      <c r="G443" s="88"/>
      <c r="H443" s="89"/>
      <c r="J443" s="36"/>
      <c r="N443" s="36"/>
    </row>
    <row r="444" spans="1:14" s="37" customFormat="1" x14ac:dyDescent="0.25">
      <c r="A444" s="87" t="s">
        <v>176</v>
      </c>
      <c r="B444" s="88"/>
      <c r="C444" s="88"/>
      <c r="D444" s="88"/>
      <c r="E444" s="88"/>
      <c r="F444" s="88"/>
      <c r="G444" s="88"/>
      <c r="H444" s="89"/>
      <c r="J444" s="36"/>
      <c r="N444" s="36"/>
    </row>
    <row r="445" spans="1:14" s="37" customFormat="1" x14ac:dyDescent="0.25">
      <c r="A445" s="87" t="s">
        <v>175</v>
      </c>
      <c r="B445" s="88"/>
      <c r="C445" s="88"/>
      <c r="D445" s="88"/>
      <c r="E445" s="88"/>
      <c r="F445" s="88"/>
      <c r="G445" s="88"/>
      <c r="H445" s="89"/>
      <c r="J445" s="36"/>
      <c r="N445" s="36"/>
    </row>
    <row r="446" spans="1:14" s="37" customFormat="1" x14ac:dyDescent="0.25">
      <c r="A446" s="87" t="s">
        <v>178</v>
      </c>
      <c r="B446" s="88"/>
      <c r="C446" s="88"/>
      <c r="D446" s="88"/>
      <c r="E446" s="88"/>
      <c r="F446" s="88"/>
      <c r="G446" s="88"/>
      <c r="H446" s="89"/>
      <c r="J446" s="36"/>
      <c r="N446" s="36"/>
    </row>
    <row r="447" spans="1:14" s="37" customFormat="1" x14ac:dyDescent="0.25">
      <c r="A447" s="83">
        <v>1</v>
      </c>
      <c r="B447" s="85"/>
      <c r="C447" s="42" t="s">
        <v>177</v>
      </c>
      <c r="D447" s="42">
        <f>29.96*10.764</f>
        <v>322.48944</v>
      </c>
      <c r="E447" s="42">
        <v>0</v>
      </c>
      <c r="F447" s="42">
        <f>D447*(($F$235)+1)+(IF(E447&lt;101,E447,IF(E447&lt;201,E447/2,IF(E447&lt;=301,E447/3,E447/4))))</f>
        <v>467.60968800000001</v>
      </c>
      <c r="G447" s="90" t="str">
        <f>A446</f>
        <v>1st Floor For Residential</v>
      </c>
      <c r="H447" s="91"/>
      <c r="I447" s="36"/>
      <c r="L447" s="117"/>
      <c r="M447" s="117"/>
    </row>
    <row r="448" spans="1:14" s="37" customFormat="1" x14ac:dyDescent="0.25">
      <c r="A448" s="83">
        <f t="shared" ref="A448:A450" si="76">A447+1</f>
        <v>2</v>
      </c>
      <c r="B448" s="85"/>
      <c r="C448" s="42" t="s">
        <v>177</v>
      </c>
      <c r="D448" s="42">
        <f t="shared" ref="D448:D450" si="77">29.96*10.764</f>
        <v>322.48944</v>
      </c>
      <c r="E448" s="42">
        <v>0</v>
      </c>
      <c r="F448" s="42">
        <f>D448*(($F$235)+1)+(IF(E448&lt;101,E448,IF(E448&lt;201,E448/2,IF(E448&lt;=301,E448/3,E448/4))))</f>
        <v>467.60968800000001</v>
      </c>
      <c r="G448" s="92"/>
      <c r="H448" s="93"/>
      <c r="I448" s="36"/>
      <c r="N448" s="36"/>
    </row>
    <row r="449" spans="1:14" s="37" customFormat="1" x14ac:dyDescent="0.25">
      <c r="A449" s="83">
        <f t="shared" si="76"/>
        <v>3</v>
      </c>
      <c r="B449" s="85"/>
      <c r="C449" s="42" t="s">
        <v>177</v>
      </c>
      <c r="D449" s="42">
        <f t="shared" si="77"/>
        <v>322.48944</v>
      </c>
      <c r="E449" s="42">
        <v>0</v>
      </c>
      <c r="F449" s="42">
        <f>D449*(($F$235)+1)+(IF(E449&lt;101,E449,IF(E449&lt;201,E449/2,IF(E449&lt;=301,E449/3,E449/4))))</f>
        <v>467.60968800000001</v>
      </c>
      <c r="G449" s="92"/>
      <c r="H449" s="93"/>
      <c r="I449" s="36"/>
      <c r="N449" s="36"/>
    </row>
    <row r="450" spans="1:14" s="37" customFormat="1" x14ac:dyDescent="0.25">
      <c r="A450" s="83">
        <f t="shared" si="76"/>
        <v>4</v>
      </c>
      <c r="B450" s="85"/>
      <c r="C450" s="42" t="s">
        <v>177</v>
      </c>
      <c r="D450" s="42">
        <f t="shared" si="77"/>
        <v>322.48944</v>
      </c>
      <c r="E450" s="42">
        <v>0</v>
      </c>
      <c r="F450" s="42">
        <f>D450*(($F$235)+1)+(IF(E450&lt;101,E450,IF(E450&lt;201,E450/2,IF(E450&lt;=301,E450/3,E450/4))))</f>
        <v>467.60968800000001</v>
      </c>
      <c r="G450" s="94"/>
      <c r="H450" s="95"/>
      <c r="I450" s="36"/>
      <c r="N450" s="36"/>
    </row>
    <row r="451" spans="1:14" s="37" customFormat="1" x14ac:dyDescent="0.25">
      <c r="A451" s="81" t="s">
        <v>111</v>
      </c>
      <c r="B451" s="81"/>
      <c r="C451" s="81"/>
      <c r="D451" s="81"/>
      <c r="E451" s="81"/>
      <c r="F451" s="81"/>
      <c r="G451" s="81"/>
      <c r="H451" s="81"/>
      <c r="I451" s="36"/>
      <c r="N451" s="36"/>
    </row>
    <row r="452" spans="1:14" s="37" customFormat="1" x14ac:dyDescent="0.25">
      <c r="A452" s="82">
        <v>1</v>
      </c>
      <c r="B452" s="82"/>
      <c r="C452" s="42" t="s">
        <v>177</v>
      </c>
      <c r="D452" s="42">
        <f>29.96*10.764</f>
        <v>322.48944</v>
      </c>
      <c r="E452" s="42">
        <v>0</v>
      </c>
      <c r="F452" s="42">
        <f t="shared" ref="F452:F453" si="78">D452*(($F$235)+1)+(IF(E452&lt;101,E452,IF(E452&lt;201,E452/2,IF(E452&lt;=301,E452/3,E452/4))))</f>
        <v>467.60968800000001</v>
      </c>
      <c r="G452" s="90" t="str">
        <f>A451</f>
        <v>2nd Floor</v>
      </c>
      <c r="H452" s="91"/>
      <c r="I452" s="36"/>
    </row>
    <row r="453" spans="1:14" s="37" customFormat="1" x14ac:dyDescent="0.25">
      <c r="A453" s="82">
        <f>A452+1</f>
        <v>2</v>
      </c>
      <c r="B453" s="82"/>
      <c r="C453" s="42" t="s">
        <v>177</v>
      </c>
      <c r="D453" s="42">
        <f t="shared" ref="D453:D455" si="79">29.96*10.764</f>
        <v>322.48944</v>
      </c>
      <c r="E453" s="42">
        <v>0</v>
      </c>
      <c r="F453" s="42">
        <f t="shared" si="78"/>
        <v>467.60968800000001</v>
      </c>
      <c r="G453" s="92"/>
      <c r="H453" s="93"/>
      <c r="I453" s="36"/>
    </row>
    <row r="454" spans="1:14" s="37" customFormat="1" x14ac:dyDescent="0.25">
      <c r="A454" s="82">
        <f>A453+1</f>
        <v>3</v>
      </c>
      <c r="B454" s="82"/>
      <c r="C454" s="42" t="s">
        <v>177</v>
      </c>
      <c r="D454" s="42">
        <f t="shared" si="79"/>
        <v>322.48944</v>
      </c>
      <c r="E454" s="42">
        <v>0</v>
      </c>
      <c r="F454" s="42">
        <f>D454*(($F$235)+1)+(IF(E454&lt;101,E454,IF(E454&lt;201,E454/2,IF(E454&lt;=301,E454/3,E454/4))))</f>
        <v>467.60968800000001</v>
      </c>
      <c r="G454" s="92"/>
      <c r="H454" s="93"/>
      <c r="I454" s="36"/>
    </row>
    <row r="455" spans="1:14" s="37" customFormat="1" x14ac:dyDescent="0.25">
      <c r="A455" s="82">
        <f>A454+1</f>
        <v>4</v>
      </c>
      <c r="B455" s="82"/>
      <c r="C455" s="42" t="s">
        <v>177</v>
      </c>
      <c r="D455" s="42">
        <f t="shared" si="79"/>
        <v>322.48944</v>
      </c>
      <c r="E455" s="42">
        <v>0</v>
      </c>
      <c r="F455" s="42">
        <f>D455*(($F$235)+1)+(IF(E455&lt;101,E455,IF(E455&lt;201,E455/2,IF(E455&lt;=301,E455/3,E455/4))))</f>
        <v>467.60968800000001</v>
      </c>
      <c r="G455" s="94"/>
      <c r="H455" s="95"/>
      <c r="I455" s="36"/>
    </row>
    <row r="456" spans="1:14" s="37" customFormat="1" ht="15.75" customHeight="1" x14ac:dyDescent="0.25">
      <c r="A456" s="81" t="s">
        <v>192</v>
      </c>
      <c r="B456" s="81"/>
      <c r="C456" s="81"/>
      <c r="D456" s="81"/>
      <c r="E456" s="81"/>
      <c r="F456" s="81"/>
      <c r="G456" s="81"/>
      <c r="H456" s="81"/>
      <c r="I456" s="36"/>
      <c r="L456" s="117"/>
      <c r="M456" s="117"/>
      <c r="N456" s="36"/>
    </row>
    <row r="457" spans="1:14" s="37" customFormat="1" ht="15.75" customHeight="1" x14ac:dyDescent="0.25">
      <c r="A457" s="82">
        <v>1</v>
      </c>
      <c r="B457" s="82"/>
      <c r="C457" s="42" t="s">
        <v>177</v>
      </c>
      <c r="D457" s="42">
        <f>29.96*10.764</f>
        <v>322.48944</v>
      </c>
      <c r="E457" s="42">
        <v>0</v>
      </c>
      <c r="F457" s="42">
        <f t="shared" ref="F457:F458" si="80">D457*(($F$235)+1)+(IF(E457&lt;101,E457,IF(E457&lt;201,E457/2,IF(E457&lt;=301,E457/3,E457/4))))</f>
        <v>467.60968800000001</v>
      </c>
      <c r="G457" s="90" t="str">
        <f>A456</f>
        <v>3rd to 8th &amp; 10th to 15th Floor</v>
      </c>
      <c r="H457" s="91"/>
      <c r="I457" s="36"/>
      <c r="L457" s="117"/>
      <c r="M457" s="117"/>
      <c r="N457" s="36"/>
    </row>
    <row r="458" spans="1:14" s="37" customFormat="1" ht="15.75" customHeight="1" x14ac:dyDescent="0.25">
      <c r="A458" s="82">
        <f>A457+1</f>
        <v>2</v>
      </c>
      <c r="B458" s="82"/>
      <c r="C458" s="42" t="s">
        <v>177</v>
      </c>
      <c r="D458" s="42">
        <f t="shared" ref="D458:D460" si="81">29.96*10.764</f>
        <v>322.48944</v>
      </c>
      <c r="E458" s="42">
        <v>0</v>
      </c>
      <c r="F458" s="42">
        <f t="shared" si="80"/>
        <v>467.60968800000001</v>
      </c>
      <c r="G458" s="92"/>
      <c r="H458" s="93"/>
      <c r="I458" s="36"/>
      <c r="L458" s="117"/>
      <c r="M458" s="117"/>
      <c r="N458" s="36"/>
    </row>
    <row r="459" spans="1:14" s="37" customFormat="1" ht="15.75" customHeight="1" x14ac:dyDescent="0.25">
      <c r="A459" s="82">
        <f>A458+1</f>
        <v>3</v>
      </c>
      <c r="B459" s="82"/>
      <c r="C459" s="42" t="s">
        <v>177</v>
      </c>
      <c r="D459" s="42">
        <f t="shared" si="81"/>
        <v>322.48944</v>
      </c>
      <c r="E459" s="42">
        <v>0</v>
      </c>
      <c r="F459" s="42">
        <f>D459*(($F$235)+1)+(IF(E459&lt;101,E459,IF(E459&lt;201,E459/2,IF(E459&lt;=301,E459/3,E459/4))))</f>
        <v>467.60968800000001</v>
      </c>
      <c r="G459" s="92"/>
      <c r="H459" s="93"/>
      <c r="I459" s="36"/>
      <c r="L459" s="117"/>
      <c r="M459" s="117"/>
      <c r="N459" s="36"/>
    </row>
    <row r="460" spans="1:14" s="37" customFormat="1" x14ac:dyDescent="0.25">
      <c r="A460" s="82">
        <f>A459+1</f>
        <v>4</v>
      </c>
      <c r="B460" s="82"/>
      <c r="C460" s="42" t="s">
        <v>177</v>
      </c>
      <c r="D460" s="42">
        <f t="shared" si="81"/>
        <v>322.48944</v>
      </c>
      <c r="E460" s="42">
        <v>0</v>
      </c>
      <c r="F460" s="42">
        <f>D460*(($F$235)+1)+(IF(E460&lt;101,E460,IF(E460&lt;201,E460/2,IF(E460&lt;=301,E460/3,E460/4))))</f>
        <v>467.60968800000001</v>
      </c>
      <c r="G460" s="94"/>
      <c r="H460" s="95"/>
      <c r="I460" s="36"/>
      <c r="L460" s="117"/>
      <c r="M460" s="117"/>
    </row>
    <row r="461" spans="1:14" s="37" customFormat="1" x14ac:dyDescent="0.25">
      <c r="A461" s="81" t="s">
        <v>194</v>
      </c>
      <c r="B461" s="81"/>
      <c r="C461" s="81"/>
      <c r="D461" s="81"/>
      <c r="E461" s="81"/>
      <c r="F461" s="81"/>
      <c r="G461" s="81"/>
      <c r="H461" s="81"/>
      <c r="I461" s="36"/>
      <c r="N461" s="36"/>
    </row>
    <row r="462" spans="1:14" s="37" customFormat="1" x14ac:dyDescent="0.25">
      <c r="A462" s="82">
        <v>1</v>
      </c>
      <c r="B462" s="82"/>
      <c r="C462" s="42" t="s">
        <v>177</v>
      </c>
      <c r="D462" s="42">
        <f>29.96*10.764</f>
        <v>322.48944</v>
      </c>
      <c r="E462" s="42">
        <v>0</v>
      </c>
      <c r="F462" s="42">
        <f t="shared" ref="F462:F463" si="82">D462*(($F$235)+1)+(IF(E462&lt;101,E462,IF(E462&lt;201,E462/2,IF(E462&lt;=301,E462/3,E462/4))))</f>
        <v>467.60968800000001</v>
      </c>
      <c r="G462" s="90" t="str">
        <f>A461</f>
        <v>9th Floor (Part Refuge Area)</v>
      </c>
      <c r="H462" s="91"/>
      <c r="I462" s="36"/>
      <c r="N462" s="36"/>
    </row>
    <row r="463" spans="1:14" s="37" customFormat="1" x14ac:dyDescent="0.25">
      <c r="A463" s="82">
        <f>A462+1</f>
        <v>2</v>
      </c>
      <c r="B463" s="82"/>
      <c r="C463" s="42" t="s">
        <v>177</v>
      </c>
      <c r="D463" s="42">
        <f t="shared" ref="D463" si="83">29.96*10.764</f>
        <v>322.48944</v>
      </c>
      <c r="E463" s="42">
        <v>0</v>
      </c>
      <c r="F463" s="42">
        <f t="shared" si="82"/>
        <v>467.60968800000001</v>
      </c>
      <c r="G463" s="92"/>
      <c r="H463" s="93"/>
      <c r="I463" s="36"/>
      <c r="N463" s="36"/>
    </row>
    <row r="464" spans="1:14" s="37" customFormat="1" x14ac:dyDescent="0.25">
      <c r="A464" s="82">
        <f>A463+1</f>
        <v>3</v>
      </c>
      <c r="B464" s="82"/>
      <c r="C464" s="83" t="s">
        <v>195</v>
      </c>
      <c r="D464" s="84"/>
      <c r="E464" s="84"/>
      <c r="F464" s="85"/>
      <c r="G464" s="92"/>
      <c r="H464" s="93"/>
      <c r="I464" s="36"/>
      <c r="N464" s="36"/>
    </row>
    <row r="465" spans="1:14" s="37" customFormat="1" x14ac:dyDescent="0.25">
      <c r="A465" s="82">
        <f>A464+1</f>
        <v>4</v>
      </c>
      <c r="B465" s="82"/>
      <c r="C465" s="83" t="s">
        <v>196</v>
      </c>
      <c r="D465" s="84"/>
      <c r="E465" s="84">
        <v>0</v>
      </c>
      <c r="F465" s="85">
        <f>D465*(($F$235)+1)+(IF(E465&lt;101,E465,IF(E465&lt;201,E465/2,IF(E465&lt;=301,E465/3,E465/4))))</f>
        <v>0</v>
      </c>
      <c r="G465" s="94"/>
      <c r="H465" s="95"/>
      <c r="I465" s="36"/>
      <c r="L465" s="117"/>
      <c r="M465" s="117"/>
    </row>
    <row r="466" spans="1:14" s="37" customFormat="1" x14ac:dyDescent="0.25">
      <c r="A466" s="87" t="s">
        <v>187</v>
      </c>
      <c r="B466" s="88"/>
      <c r="C466" s="88"/>
      <c r="D466" s="88"/>
      <c r="E466" s="88"/>
      <c r="F466" s="88"/>
      <c r="G466" s="88"/>
      <c r="H466" s="89"/>
      <c r="J466" s="36"/>
      <c r="N466" s="36"/>
    </row>
    <row r="467" spans="1:14" s="37" customFormat="1" x14ac:dyDescent="0.25">
      <c r="A467" s="87" t="s">
        <v>176</v>
      </c>
      <c r="B467" s="88"/>
      <c r="C467" s="88"/>
      <c r="D467" s="88"/>
      <c r="E467" s="88"/>
      <c r="F467" s="88"/>
      <c r="G467" s="88"/>
      <c r="H467" s="89"/>
      <c r="J467" s="36"/>
      <c r="N467" s="36"/>
    </row>
    <row r="468" spans="1:14" s="37" customFormat="1" x14ac:dyDescent="0.25">
      <c r="A468" s="87" t="s">
        <v>175</v>
      </c>
      <c r="B468" s="88"/>
      <c r="C468" s="88"/>
      <c r="D468" s="88"/>
      <c r="E468" s="88"/>
      <c r="F468" s="88"/>
      <c r="G468" s="88"/>
      <c r="H468" s="89"/>
      <c r="J468" s="36"/>
      <c r="N468" s="36"/>
    </row>
    <row r="469" spans="1:14" s="37" customFormat="1" x14ac:dyDescent="0.25">
      <c r="A469" s="87" t="s">
        <v>178</v>
      </c>
      <c r="B469" s="88"/>
      <c r="C469" s="88"/>
      <c r="D469" s="88"/>
      <c r="E469" s="88"/>
      <c r="F469" s="88"/>
      <c r="G469" s="88"/>
      <c r="H469" s="89"/>
      <c r="J469" s="36"/>
      <c r="N469" s="36"/>
    </row>
    <row r="470" spans="1:14" s="37" customFormat="1" x14ac:dyDescent="0.25">
      <c r="A470" s="83">
        <v>1</v>
      </c>
      <c r="B470" s="85"/>
      <c r="C470" s="42" t="s">
        <v>177</v>
      </c>
      <c r="D470" s="42">
        <f>29.96*10.764</f>
        <v>322.48944</v>
      </c>
      <c r="E470" s="42">
        <v>0</v>
      </c>
      <c r="F470" s="42">
        <f>D470*(($F$235)+1)+(IF(E470&lt;101,E470,IF(E470&lt;201,E470/2,IF(E470&lt;=301,E470/3,E470/4))))</f>
        <v>467.60968800000001</v>
      </c>
      <c r="G470" s="90" t="str">
        <f>A469</f>
        <v>1st Floor For Residential</v>
      </c>
      <c r="H470" s="91"/>
      <c r="I470" s="36"/>
      <c r="L470" s="117"/>
      <c r="M470" s="117"/>
    </row>
    <row r="471" spans="1:14" s="37" customFormat="1" x14ac:dyDescent="0.25">
      <c r="A471" s="83">
        <f t="shared" ref="A471:A473" si="84">A470+1</f>
        <v>2</v>
      </c>
      <c r="B471" s="85"/>
      <c r="C471" s="42" t="s">
        <v>177</v>
      </c>
      <c r="D471" s="42">
        <f t="shared" ref="D471:D473" si="85">29.96*10.764</f>
        <v>322.48944</v>
      </c>
      <c r="E471" s="42">
        <v>0</v>
      </c>
      <c r="F471" s="42">
        <f>D471*(($F$235)+1)+(IF(E471&lt;101,E471,IF(E471&lt;201,E471/2,IF(E471&lt;=301,E471/3,E471/4))))</f>
        <v>467.60968800000001</v>
      </c>
      <c r="G471" s="92"/>
      <c r="H471" s="93"/>
      <c r="I471" s="36"/>
      <c r="N471" s="36"/>
    </row>
    <row r="472" spans="1:14" s="37" customFormat="1" x14ac:dyDescent="0.25">
      <c r="A472" s="83">
        <f t="shared" si="84"/>
        <v>3</v>
      </c>
      <c r="B472" s="85"/>
      <c r="C472" s="42" t="s">
        <v>177</v>
      </c>
      <c r="D472" s="42">
        <f t="shared" si="85"/>
        <v>322.48944</v>
      </c>
      <c r="E472" s="42">
        <v>0</v>
      </c>
      <c r="F472" s="42">
        <f>D472*(($F$235)+1)+(IF(E472&lt;101,E472,IF(E472&lt;201,E472/2,IF(E472&lt;=301,E472/3,E472/4))))</f>
        <v>467.60968800000001</v>
      </c>
      <c r="G472" s="92"/>
      <c r="H472" s="93"/>
      <c r="I472" s="36"/>
      <c r="N472" s="36"/>
    </row>
    <row r="473" spans="1:14" s="37" customFormat="1" x14ac:dyDescent="0.25">
      <c r="A473" s="83">
        <f t="shared" si="84"/>
        <v>4</v>
      </c>
      <c r="B473" s="85"/>
      <c r="C473" s="42" t="s">
        <v>177</v>
      </c>
      <c r="D473" s="42">
        <f t="shared" si="85"/>
        <v>322.48944</v>
      </c>
      <c r="E473" s="42">
        <v>0</v>
      </c>
      <c r="F473" s="42">
        <f>D473*(($F$235)+1)+(IF(E473&lt;101,E473,IF(E473&lt;201,E473/2,IF(E473&lt;=301,E473/3,E473/4))))</f>
        <v>467.60968800000001</v>
      </c>
      <c r="G473" s="94"/>
      <c r="H473" s="95"/>
      <c r="I473" s="36"/>
      <c r="N473" s="36"/>
    </row>
    <row r="474" spans="1:14" s="37" customFormat="1" x14ac:dyDescent="0.25">
      <c r="A474" s="81" t="s">
        <v>111</v>
      </c>
      <c r="B474" s="81"/>
      <c r="C474" s="81"/>
      <c r="D474" s="81"/>
      <c r="E474" s="81"/>
      <c r="F474" s="81"/>
      <c r="G474" s="81"/>
      <c r="H474" s="81"/>
      <c r="I474" s="36"/>
      <c r="N474" s="36"/>
    </row>
    <row r="475" spans="1:14" s="37" customFormat="1" x14ac:dyDescent="0.25">
      <c r="A475" s="82">
        <v>1</v>
      </c>
      <c r="B475" s="82"/>
      <c r="C475" s="42" t="s">
        <v>177</v>
      </c>
      <c r="D475" s="42">
        <f>29.96*10.764</f>
        <v>322.48944</v>
      </c>
      <c r="E475" s="42">
        <v>0</v>
      </c>
      <c r="F475" s="42">
        <f t="shared" ref="F475:F476" si="86">D475*(($F$235)+1)+(IF(E475&lt;101,E475,IF(E475&lt;201,E475/2,IF(E475&lt;=301,E475/3,E475/4))))</f>
        <v>467.60968800000001</v>
      </c>
      <c r="G475" s="90" t="str">
        <f>A474</f>
        <v>2nd Floor</v>
      </c>
      <c r="H475" s="91"/>
      <c r="I475" s="36"/>
    </row>
    <row r="476" spans="1:14" s="37" customFormat="1" x14ac:dyDescent="0.25">
      <c r="A476" s="82">
        <f>A475+1</f>
        <v>2</v>
      </c>
      <c r="B476" s="82"/>
      <c r="C476" s="42" t="s">
        <v>177</v>
      </c>
      <c r="D476" s="42">
        <f t="shared" ref="D476:D478" si="87">29.96*10.764</f>
        <v>322.48944</v>
      </c>
      <c r="E476" s="42">
        <v>0</v>
      </c>
      <c r="F476" s="42">
        <f t="shared" si="86"/>
        <v>467.60968800000001</v>
      </c>
      <c r="G476" s="92" t="str">
        <f>G475</f>
        <v>2nd Floor</v>
      </c>
      <c r="H476" s="93"/>
      <c r="I476" s="36"/>
    </row>
    <row r="477" spans="1:14" s="37" customFormat="1" x14ac:dyDescent="0.25">
      <c r="A477" s="82">
        <f>A476+1</f>
        <v>3</v>
      </c>
      <c r="B477" s="82"/>
      <c r="C477" s="42" t="s">
        <v>177</v>
      </c>
      <c r="D477" s="42">
        <f t="shared" si="87"/>
        <v>322.48944</v>
      </c>
      <c r="E477" s="42">
        <v>0</v>
      </c>
      <c r="F477" s="42">
        <f>D477*(($F$235)+1)+(IF(E477&lt;101,E477,IF(E477&lt;201,E477/2,IF(E477&lt;=301,E477/3,E477/4))))</f>
        <v>467.60968800000001</v>
      </c>
      <c r="G477" s="92" t="str">
        <f>G476</f>
        <v>2nd Floor</v>
      </c>
      <c r="H477" s="93"/>
      <c r="I477" s="36"/>
    </row>
    <row r="478" spans="1:14" s="37" customFormat="1" x14ac:dyDescent="0.25">
      <c r="A478" s="82">
        <f>A477+1</f>
        <v>4</v>
      </c>
      <c r="B478" s="82"/>
      <c r="C478" s="42" t="s">
        <v>177</v>
      </c>
      <c r="D478" s="42">
        <f t="shared" si="87"/>
        <v>322.48944</v>
      </c>
      <c r="E478" s="42">
        <v>0</v>
      </c>
      <c r="F478" s="42">
        <f>D478*(($F$235)+1)+(IF(E478&lt;101,E478,IF(E478&lt;201,E478/2,IF(E478&lt;=301,E478/3,E478/4))))</f>
        <v>467.60968800000001</v>
      </c>
      <c r="G478" s="94" t="str">
        <f>G477</f>
        <v>2nd Floor</v>
      </c>
      <c r="H478" s="95"/>
      <c r="I478" s="36"/>
    </row>
    <row r="479" spans="1:14" s="37" customFormat="1" ht="15.75" customHeight="1" x14ac:dyDescent="0.25">
      <c r="A479" s="81" t="s">
        <v>192</v>
      </c>
      <c r="B479" s="81"/>
      <c r="C479" s="81"/>
      <c r="D479" s="81"/>
      <c r="E479" s="81"/>
      <c r="F479" s="81"/>
      <c r="G479" s="81"/>
      <c r="H479" s="81"/>
      <c r="I479" s="36"/>
      <c r="L479" s="117"/>
      <c r="M479" s="117"/>
      <c r="N479" s="36"/>
    </row>
    <row r="480" spans="1:14" s="37" customFormat="1" ht="15.75" customHeight="1" x14ac:dyDescent="0.25">
      <c r="A480" s="82">
        <v>1</v>
      </c>
      <c r="B480" s="82"/>
      <c r="C480" s="42" t="s">
        <v>177</v>
      </c>
      <c r="D480" s="42">
        <f>29.96*10.764</f>
        <v>322.48944</v>
      </c>
      <c r="E480" s="42">
        <v>0</v>
      </c>
      <c r="F480" s="42">
        <f t="shared" ref="F480:F481" si="88">D480*(($F$235)+1)+(IF(E480&lt;101,E480,IF(E480&lt;201,E480/2,IF(E480&lt;=301,E480/3,E480/4))))</f>
        <v>467.60968800000001</v>
      </c>
      <c r="G480" s="90" t="str">
        <f>A479</f>
        <v>3rd to 8th &amp; 10th to 15th Floor</v>
      </c>
      <c r="H480" s="91"/>
      <c r="I480" s="36"/>
      <c r="L480" s="117"/>
      <c r="M480" s="117"/>
      <c r="N480" s="36"/>
    </row>
    <row r="481" spans="1:14" s="37" customFormat="1" ht="15.75" customHeight="1" x14ac:dyDescent="0.25">
      <c r="A481" s="82">
        <f>A480+1</f>
        <v>2</v>
      </c>
      <c r="B481" s="82"/>
      <c r="C481" s="42" t="s">
        <v>177</v>
      </c>
      <c r="D481" s="42">
        <f t="shared" ref="D481:D483" si="89">29.96*10.764</f>
        <v>322.48944</v>
      </c>
      <c r="E481" s="42">
        <v>0</v>
      </c>
      <c r="F481" s="42">
        <f t="shared" si="88"/>
        <v>467.60968800000001</v>
      </c>
      <c r="G481" s="92"/>
      <c r="H481" s="93"/>
      <c r="I481" s="36"/>
      <c r="L481" s="117"/>
      <c r="M481" s="117"/>
      <c r="N481" s="36"/>
    </row>
    <row r="482" spans="1:14" s="37" customFormat="1" ht="15.75" customHeight="1" x14ac:dyDescent="0.25">
      <c r="A482" s="82">
        <f>A481+1</f>
        <v>3</v>
      </c>
      <c r="B482" s="82"/>
      <c r="C482" s="42" t="s">
        <v>177</v>
      </c>
      <c r="D482" s="42">
        <f t="shared" si="89"/>
        <v>322.48944</v>
      </c>
      <c r="E482" s="42">
        <v>0</v>
      </c>
      <c r="F482" s="42">
        <f>D482*(($F$235)+1)+(IF(E482&lt;101,E482,IF(E482&lt;201,E482/2,IF(E482&lt;=301,E482/3,E482/4))))</f>
        <v>467.60968800000001</v>
      </c>
      <c r="G482" s="92"/>
      <c r="H482" s="93"/>
      <c r="I482" s="36"/>
      <c r="L482" s="117"/>
      <c r="M482" s="117"/>
      <c r="N482" s="36"/>
    </row>
    <row r="483" spans="1:14" s="37" customFormat="1" x14ac:dyDescent="0.25">
      <c r="A483" s="82">
        <f>A482+1</f>
        <v>4</v>
      </c>
      <c r="B483" s="82"/>
      <c r="C483" s="42" t="s">
        <v>177</v>
      </c>
      <c r="D483" s="42">
        <f t="shared" si="89"/>
        <v>322.48944</v>
      </c>
      <c r="E483" s="42">
        <v>0</v>
      </c>
      <c r="F483" s="42">
        <f>D483*(($F$235)+1)+(IF(E483&lt;101,E483,IF(E483&lt;201,E483/2,IF(E483&lt;=301,E483/3,E483/4))))</f>
        <v>467.60968800000001</v>
      </c>
      <c r="G483" s="94"/>
      <c r="H483" s="95"/>
      <c r="I483" s="36"/>
      <c r="L483" s="117"/>
      <c r="M483" s="117"/>
    </row>
    <row r="484" spans="1:14" s="37" customFormat="1" x14ac:dyDescent="0.25">
      <c r="A484" s="81" t="s">
        <v>194</v>
      </c>
      <c r="B484" s="81"/>
      <c r="C484" s="81"/>
      <c r="D484" s="81"/>
      <c r="E484" s="81"/>
      <c r="F484" s="81"/>
      <c r="G484" s="81"/>
      <c r="H484" s="81"/>
      <c r="I484" s="36"/>
      <c r="N484" s="36"/>
    </row>
    <row r="485" spans="1:14" s="37" customFormat="1" x14ac:dyDescent="0.25">
      <c r="A485" s="82">
        <v>1</v>
      </c>
      <c r="B485" s="82"/>
      <c r="C485" s="42" t="s">
        <v>177</v>
      </c>
      <c r="D485" s="42">
        <f>29.96*10.764</f>
        <v>322.48944</v>
      </c>
      <c r="E485" s="42">
        <v>0</v>
      </c>
      <c r="F485" s="42">
        <f t="shared" ref="F485:F486" si="90">D485*(($F$235)+1)+(IF(E485&lt;101,E485,IF(E485&lt;201,E485/2,IF(E485&lt;=301,E485/3,E485/4))))</f>
        <v>467.60968800000001</v>
      </c>
      <c r="G485" s="90" t="str">
        <f>A484</f>
        <v>9th Floor (Part Refuge Area)</v>
      </c>
      <c r="H485" s="91"/>
      <c r="I485" s="36"/>
      <c r="N485" s="36"/>
    </row>
    <row r="486" spans="1:14" s="37" customFormat="1" x14ac:dyDescent="0.25">
      <c r="A486" s="82">
        <f>A485+1</f>
        <v>2</v>
      </c>
      <c r="B486" s="82"/>
      <c r="C486" s="42" t="s">
        <v>177</v>
      </c>
      <c r="D486" s="42">
        <f t="shared" ref="D486:D487" si="91">29.96*10.764</f>
        <v>322.48944</v>
      </c>
      <c r="E486" s="42">
        <v>0</v>
      </c>
      <c r="F486" s="42">
        <f t="shared" si="90"/>
        <v>467.60968800000001</v>
      </c>
      <c r="G486" s="92"/>
      <c r="H486" s="93"/>
      <c r="I486" s="36"/>
      <c r="N486" s="36"/>
    </row>
    <row r="487" spans="1:14" s="37" customFormat="1" x14ac:dyDescent="0.25">
      <c r="A487" s="82">
        <f>A486+1</f>
        <v>3</v>
      </c>
      <c r="B487" s="82"/>
      <c r="C487" s="42" t="s">
        <v>177</v>
      </c>
      <c r="D487" s="42">
        <f t="shared" si="91"/>
        <v>322.48944</v>
      </c>
      <c r="E487" s="42">
        <v>0</v>
      </c>
      <c r="F487" s="42">
        <f>D487*(($F$235)+1)+(IF(E487&lt;101,E487,IF(E487&lt;201,E487/2,IF(E487&lt;=301,E487/3,E487/4))))</f>
        <v>467.60968800000001</v>
      </c>
      <c r="G487" s="92"/>
      <c r="H487" s="93"/>
      <c r="I487" s="36"/>
      <c r="N487" s="36"/>
    </row>
    <row r="488" spans="1:14" s="37" customFormat="1" x14ac:dyDescent="0.25">
      <c r="A488" s="82">
        <f>A487+1</f>
        <v>4</v>
      </c>
      <c r="B488" s="82"/>
      <c r="C488" s="83" t="s">
        <v>195</v>
      </c>
      <c r="D488" s="84"/>
      <c r="E488" s="84"/>
      <c r="F488" s="85"/>
      <c r="G488" s="94"/>
      <c r="H488" s="95"/>
      <c r="I488" s="36"/>
      <c r="L488" s="117"/>
      <c r="M488" s="117"/>
    </row>
    <row r="489" spans="1:14" s="37" customFormat="1" x14ac:dyDescent="0.25">
      <c r="A489" s="87" t="s">
        <v>188</v>
      </c>
      <c r="B489" s="88"/>
      <c r="C489" s="88"/>
      <c r="D489" s="88"/>
      <c r="E489" s="88"/>
      <c r="F489" s="88"/>
      <c r="G489" s="88"/>
      <c r="H489" s="89"/>
      <c r="J489" s="36"/>
      <c r="N489" s="36"/>
    </row>
    <row r="490" spans="1:14" s="37" customFormat="1" x14ac:dyDescent="0.25">
      <c r="A490" s="87" t="s">
        <v>176</v>
      </c>
      <c r="B490" s="88"/>
      <c r="C490" s="88"/>
      <c r="D490" s="88"/>
      <c r="E490" s="88"/>
      <c r="F490" s="88"/>
      <c r="G490" s="88"/>
      <c r="H490" s="89"/>
      <c r="J490" s="36"/>
      <c r="N490" s="36"/>
    </row>
    <row r="491" spans="1:14" s="37" customFormat="1" x14ac:dyDescent="0.25">
      <c r="A491" s="87" t="s">
        <v>175</v>
      </c>
      <c r="B491" s="88"/>
      <c r="C491" s="88"/>
      <c r="D491" s="88"/>
      <c r="E491" s="88"/>
      <c r="F491" s="88"/>
      <c r="G491" s="88"/>
      <c r="H491" s="89"/>
      <c r="J491" s="36"/>
      <c r="N491" s="36"/>
    </row>
    <row r="492" spans="1:14" s="37" customFormat="1" x14ac:dyDescent="0.25">
      <c r="A492" s="87" t="s">
        <v>178</v>
      </c>
      <c r="B492" s="88"/>
      <c r="C492" s="88"/>
      <c r="D492" s="88"/>
      <c r="E492" s="88"/>
      <c r="F492" s="88"/>
      <c r="G492" s="88"/>
      <c r="H492" s="89"/>
      <c r="J492" s="36"/>
      <c r="N492" s="36"/>
    </row>
    <row r="493" spans="1:14" s="37" customFormat="1" x14ac:dyDescent="0.25">
      <c r="A493" s="83">
        <v>1</v>
      </c>
      <c r="B493" s="85"/>
      <c r="C493" s="42" t="s">
        <v>177</v>
      </c>
      <c r="D493" s="42">
        <f>29.96*10.764</f>
        <v>322.48944</v>
      </c>
      <c r="E493" s="42">
        <v>0</v>
      </c>
      <c r="F493" s="42">
        <f>D493*(($F$235)+1)+(IF(E493&lt;101,E493,IF(E493&lt;201,E493/2,IF(E493&lt;=301,E493/3,E493/4))))</f>
        <v>467.60968800000001</v>
      </c>
      <c r="G493" s="90" t="str">
        <f>A492</f>
        <v>1st Floor For Residential</v>
      </c>
      <c r="H493" s="91"/>
      <c r="I493" s="36"/>
      <c r="L493" s="117"/>
      <c r="M493" s="117"/>
    </row>
    <row r="494" spans="1:14" s="37" customFormat="1" x14ac:dyDescent="0.25">
      <c r="A494" s="83">
        <f t="shared" ref="A494:A496" si="92">A493+1</f>
        <v>2</v>
      </c>
      <c r="B494" s="85"/>
      <c r="C494" s="42" t="s">
        <v>177</v>
      </c>
      <c r="D494" s="42">
        <f t="shared" ref="D494:D496" si="93">29.96*10.764</f>
        <v>322.48944</v>
      </c>
      <c r="E494" s="42">
        <v>0</v>
      </c>
      <c r="F494" s="42">
        <f>D494*(($F$235)+1)+(IF(E494&lt;101,E494,IF(E494&lt;201,E494/2,IF(E494&lt;=301,E494/3,E494/4))))</f>
        <v>467.60968800000001</v>
      </c>
      <c r="G494" s="92"/>
      <c r="H494" s="93"/>
      <c r="I494" s="36"/>
      <c r="N494" s="36"/>
    </row>
    <row r="495" spans="1:14" s="37" customFormat="1" x14ac:dyDescent="0.25">
      <c r="A495" s="83">
        <f t="shared" si="92"/>
        <v>3</v>
      </c>
      <c r="B495" s="85"/>
      <c r="C495" s="42" t="s">
        <v>177</v>
      </c>
      <c r="D495" s="42">
        <f t="shared" si="93"/>
        <v>322.48944</v>
      </c>
      <c r="E495" s="42">
        <v>0</v>
      </c>
      <c r="F495" s="42">
        <f>D495*(($F$235)+1)+(IF(E495&lt;101,E495,IF(E495&lt;201,E495/2,IF(E495&lt;=301,E495/3,E495/4))))</f>
        <v>467.60968800000001</v>
      </c>
      <c r="G495" s="92"/>
      <c r="H495" s="93"/>
      <c r="I495" s="36"/>
      <c r="N495" s="36"/>
    </row>
    <row r="496" spans="1:14" s="37" customFormat="1" x14ac:dyDescent="0.25">
      <c r="A496" s="83">
        <f t="shared" si="92"/>
        <v>4</v>
      </c>
      <c r="B496" s="85"/>
      <c r="C496" s="42" t="s">
        <v>177</v>
      </c>
      <c r="D496" s="42">
        <f t="shared" si="93"/>
        <v>322.48944</v>
      </c>
      <c r="E496" s="42">
        <v>0</v>
      </c>
      <c r="F496" s="42">
        <f>D496*(($F$235)+1)+(IF(E496&lt;101,E496,IF(E496&lt;201,E496/2,IF(E496&lt;=301,E496/3,E496/4))))</f>
        <v>467.60968800000001</v>
      </c>
      <c r="G496" s="94"/>
      <c r="H496" s="95"/>
      <c r="I496" s="36"/>
      <c r="N496" s="36"/>
    </row>
    <row r="497" spans="1:14" s="37" customFormat="1" x14ac:dyDescent="0.25">
      <c r="A497" s="81" t="s">
        <v>111</v>
      </c>
      <c r="B497" s="81"/>
      <c r="C497" s="81"/>
      <c r="D497" s="81"/>
      <c r="E497" s="81"/>
      <c r="F497" s="81"/>
      <c r="G497" s="81"/>
      <c r="H497" s="81"/>
      <c r="I497" s="36"/>
      <c r="N497" s="36"/>
    </row>
    <row r="498" spans="1:14" s="37" customFormat="1" x14ac:dyDescent="0.25">
      <c r="A498" s="82">
        <v>1</v>
      </c>
      <c r="B498" s="82"/>
      <c r="C498" s="42" t="s">
        <v>177</v>
      </c>
      <c r="D498" s="42">
        <f>29.96*10.764</f>
        <v>322.48944</v>
      </c>
      <c r="E498" s="42">
        <v>0</v>
      </c>
      <c r="F498" s="42">
        <f t="shared" ref="F498:F499" si="94">D498*(($F$235)+1)+(IF(E498&lt;101,E498,IF(E498&lt;201,E498/2,IF(E498&lt;=301,E498/3,E498/4))))</f>
        <v>467.60968800000001</v>
      </c>
      <c r="G498" s="90" t="str">
        <f>A497</f>
        <v>2nd Floor</v>
      </c>
      <c r="H498" s="91"/>
      <c r="I498" s="36"/>
    </row>
    <row r="499" spans="1:14" s="37" customFormat="1" x14ac:dyDescent="0.25">
      <c r="A499" s="82">
        <f>A498+1</f>
        <v>2</v>
      </c>
      <c r="B499" s="82"/>
      <c r="C499" s="42" t="s">
        <v>177</v>
      </c>
      <c r="D499" s="42">
        <f t="shared" ref="D499:D501" si="95">29.96*10.764</f>
        <v>322.48944</v>
      </c>
      <c r="E499" s="42">
        <v>0</v>
      </c>
      <c r="F499" s="42">
        <f t="shared" si="94"/>
        <v>467.60968800000001</v>
      </c>
      <c r="G499" s="92" t="str">
        <f>G498</f>
        <v>2nd Floor</v>
      </c>
      <c r="H499" s="93"/>
      <c r="I499" s="36"/>
    </row>
    <row r="500" spans="1:14" s="37" customFormat="1" x14ac:dyDescent="0.25">
      <c r="A500" s="82">
        <f>A499+1</f>
        <v>3</v>
      </c>
      <c r="B500" s="82"/>
      <c r="C500" s="42" t="s">
        <v>177</v>
      </c>
      <c r="D500" s="42">
        <f t="shared" si="95"/>
        <v>322.48944</v>
      </c>
      <c r="E500" s="42">
        <v>0</v>
      </c>
      <c r="F500" s="42">
        <f>D500*(($F$235)+1)+(IF(E500&lt;101,E500,IF(E500&lt;201,E500/2,IF(E500&lt;=301,E500/3,E500/4))))</f>
        <v>467.60968800000001</v>
      </c>
      <c r="G500" s="92" t="str">
        <f>G499</f>
        <v>2nd Floor</v>
      </c>
      <c r="H500" s="93"/>
      <c r="I500" s="36"/>
    </row>
    <row r="501" spans="1:14" s="37" customFormat="1" x14ac:dyDescent="0.25">
      <c r="A501" s="82">
        <f>A500+1</f>
        <v>4</v>
      </c>
      <c r="B501" s="82"/>
      <c r="C501" s="42" t="s">
        <v>177</v>
      </c>
      <c r="D501" s="42">
        <f t="shared" si="95"/>
        <v>322.48944</v>
      </c>
      <c r="E501" s="42">
        <v>0</v>
      </c>
      <c r="F501" s="42">
        <f>D501*(($F$235)+1)+(IF(E501&lt;101,E501,IF(E501&lt;201,E501/2,IF(E501&lt;=301,E501/3,E501/4))))</f>
        <v>467.60968800000001</v>
      </c>
      <c r="G501" s="94" t="str">
        <f>G500</f>
        <v>2nd Floor</v>
      </c>
      <c r="H501" s="95"/>
      <c r="I501" s="36"/>
    </row>
    <row r="502" spans="1:14" s="37" customFormat="1" x14ac:dyDescent="0.25">
      <c r="A502" s="81" t="s">
        <v>192</v>
      </c>
      <c r="B502" s="81"/>
      <c r="C502" s="81"/>
      <c r="D502" s="81"/>
      <c r="E502" s="81"/>
      <c r="F502" s="81"/>
      <c r="G502" s="81"/>
      <c r="H502" s="81"/>
      <c r="I502" s="36"/>
    </row>
    <row r="503" spans="1:14" s="37" customFormat="1" ht="15.75" customHeight="1" x14ac:dyDescent="0.25">
      <c r="A503" s="82">
        <v>1</v>
      </c>
      <c r="B503" s="82"/>
      <c r="C503" s="42" t="s">
        <v>177</v>
      </c>
      <c r="D503" s="42">
        <f>29.96*10.764</f>
        <v>322.48944</v>
      </c>
      <c r="E503" s="42">
        <v>0</v>
      </c>
      <c r="F503" s="42">
        <f t="shared" ref="F503:F504" si="96">D503*(($F$235)+1)+(IF(E503&lt;101,E503,IF(E503&lt;201,E503/2,IF(E503&lt;=301,E503/3,E503/4))))</f>
        <v>467.60968800000001</v>
      </c>
      <c r="G503" s="90" t="str">
        <f>A502</f>
        <v>3rd to 8th &amp; 10th to 15th Floor</v>
      </c>
      <c r="H503" s="91"/>
      <c r="I503" s="36"/>
      <c r="L503" s="117"/>
      <c r="M503" s="117"/>
      <c r="N503" s="36"/>
    </row>
    <row r="504" spans="1:14" s="37" customFormat="1" ht="15.75" customHeight="1" x14ac:dyDescent="0.25">
      <c r="A504" s="82">
        <f>A503+1</f>
        <v>2</v>
      </c>
      <c r="B504" s="82"/>
      <c r="C504" s="42" t="s">
        <v>177</v>
      </c>
      <c r="D504" s="42">
        <f t="shared" ref="D504:D506" si="97">29.96*10.764</f>
        <v>322.48944</v>
      </c>
      <c r="E504" s="42">
        <v>0</v>
      </c>
      <c r="F504" s="42">
        <f t="shared" si="96"/>
        <v>467.60968800000001</v>
      </c>
      <c r="G504" s="92"/>
      <c r="H504" s="93"/>
      <c r="I504" s="36"/>
      <c r="L504" s="117"/>
      <c r="M504" s="117"/>
      <c r="N504" s="36"/>
    </row>
    <row r="505" spans="1:14" s="37" customFormat="1" ht="15.75" customHeight="1" x14ac:dyDescent="0.25">
      <c r="A505" s="82">
        <f>A504+1</f>
        <v>3</v>
      </c>
      <c r="B505" s="82"/>
      <c r="C505" s="42" t="s">
        <v>177</v>
      </c>
      <c r="D505" s="42">
        <f t="shared" si="97"/>
        <v>322.48944</v>
      </c>
      <c r="E505" s="42">
        <v>0</v>
      </c>
      <c r="F505" s="42">
        <f>D505*(($F$235)+1)+(IF(E505&lt;101,E505,IF(E505&lt;201,E505/2,IF(E505&lt;=301,E505/3,E505/4))))</f>
        <v>467.60968800000001</v>
      </c>
      <c r="G505" s="92"/>
      <c r="H505" s="93"/>
      <c r="I505" s="36"/>
      <c r="L505" s="117"/>
      <c r="M505" s="117"/>
      <c r="N505" s="36"/>
    </row>
    <row r="506" spans="1:14" s="37" customFormat="1" ht="15.75" customHeight="1" x14ac:dyDescent="0.25">
      <c r="A506" s="82">
        <f>A505+1</f>
        <v>4</v>
      </c>
      <c r="B506" s="82"/>
      <c r="C506" s="42" t="s">
        <v>177</v>
      </c>
      <c r="D506" s="42">
        <f t="shared" si="97"/>
        <v>322.48944</v>
      </c>
      <c r="E506" s="42">
        <v>0</v>
      </c>
      <c r="F506" s="42">
        <f>D506*(($F$235)+1)+(IF(E506&lt;101,E506,IF(E506&lt;201,E506/2,IF(E506&lt;=301,E506/3,E506/4))))</f>
        <v>467.60968800000001</v>
      </c>
      <c r="G506" s="94"/>
      <c r="H506" s="95"/>
      <c r="I506" s="36"/>
      <c r="L506" s="117"/>
      <c r="M506" s="117"/>
      <c r="N506" s="36"/>
    </row>
    <row r="507" spans="1:14" s="37" customFormat="1" x14ac:dyDescent="0.25">
      <c r="A507" s="81" t="s">
        <v>194</v>
      </c>
      <c r="B507" s="81"/>
      <c r="C507" s="81"/>
      <c r="D507" s="81"/>
      <c r="E507" s="81"/>
      <c r="F507" s="81"/>
      <c r="G507" s="81"/>
      <c r="H507" s="81"/>
      <c r="I507" s="36"/>
    </row>
    <row r="508" spans="1:14" s="37" customFormat="1" ht="15.75" customHeight="1" x14ac:dyDescent="0.25">
      <c r="A508" s="82">
        <v>1</v>
      </c>
      <c r="B508" s="82"/>
      <c r="C508" s="42" t="s">
        <v>177</v>
      </c>
      <c r="D508" s="42">
        <f>29.96*10.764</f>
        <v>322.48944</v>
      </c>
      <c r="E508" s="42">
        <v>0</v>
      </c>
      <c r="F508" s="42">
        <f t="shared" ref="F508:F509" si="98">D508*(($F$235)+1)+(IF(E508&lt;101,E508,IF(E508&lt;201,E508/2,IF(E508&lt;=301,E508/3,E508/4))))</f>
        <v>467.60968800000001</v>
      </c>
      <c r="G508" s="90" t="str">
        <f>A507</f>
        <v>9th Floor (Part Refuge Area)</v>
      </c>
      <c r="H508" s="91"/>
      <c r="I508" s="36"/>
      <c r="L508" s="117"/>
      <c r="M508" s="117"/>
      <c r="N508" s="36"/>
    </row>
    <row r="509" spans="1:14" s="37" customFormat="1" ht="15.75" customHeight="1" x14ac:dyDescent="0.25">
      <c r="A509" s="82">
        <f>A508+1</f>
        <v>2</v>
      </c>
      <c r="B509" s="82"/>
      <c r="C509" s="42" t="s">
        <v>177</v>
      </c>
      <c r="D509" s="42">
        <f t="shared" ref="D509" si="99">29.96*10.764</f>
        <v>322.48944</v>
      </c>
      <c r="E509" s="42">
        <v>0</v>
      </c>
      <c r="F509" s="42">
        <f t="shared" si="98"/>
        <v>467.60968800000001</v>
      </c>
      <c r="G509" s="92"/>
      <c r="H509" s="93"/>
      <c r="I509" s="36"/>
      <c r="L509" s="117"/>
      <c r="M509" s="117"/>
      <c r="N509" s="36"/>
    </row>
    <row r="510" spans="1:14" s="37" customFormat="1" ht="15.75" customHeight="1" x14ac:dyDescent="0.25">
      <c r="A510" s="82">
        <f>A509+1</f>
        <v>3</v>
      </c>
      <c r="B510" s="82"/>
      <c r="C510" s="83" t="s">
        <v>195</v>
      </c>
      <c r="D510" s="84"/>
      <c r="E510" s="84"/>
      <c r="F510" s="85"/>
      <c r="G510" s="92"/>
      <c r="H510" s="93"/>
      <c r="I510" s="36"/>
      <c r="L510" s="117"/>
      <c r="M510" s="117"/>
      <c r="N510" s="36"/>
    </row>
    <row r="511" spans="1:14" s="37" customFormat="1" ht="15.75" customHeight="1" x14ac:dyDescent="0.25">
      <c r="A511" s="82">
        <f>A510+1</f>
        <v>4</v>
      </c>
      <c r="B511" s="82"/>
      <c r="C511" s="83" t="s">
        <v>196</v>
      </c>
      <c r="D511" s="84"/>
      <c r="E511" s="84">
        <v>0</v>
      </c>
      <c r="F511" s="85">
        <f>D511*(($F$235)+1)+(IF(E511&lt;101,E511,IF(E511&lt;201,E511/2,IF(E511&lt;=301,E511/3,E511/4))))</f>
        <v>0</v>
      </c>
      <c r="G511" s="94"/>
      <c r="H511" s="95"/>
      <c r="I511" s="36"/>
      <c r="L511" s="117"/>
      <c r="M511" s="117"/>
      <c r="N511" s="36"/>
    </row>
    <row r="512" spans="1:14" s="37" customFormat="1" x14ac:dyDescent="0.25">
      <c r="A512" s="87" t="s">
        <v>199</v>
      </c>
      <c r="B512" s="88"/>
      <c r="C512" s="88"/>
      <c r="D512" s="88"/>
      <c r="E512" s="88"/>
      <c r="F512" s="88"/>
      <c r="G512" s="88"/>
      <c r="H512" s="89"/>
      <c r="J512" s="36"/>
      <c r="L512" s="117"/>
      <c r="M512" s="117"/>
    </row>
    <row r="513" spans="1:14" s="37" customFormat="1" x14ac:dyDescent="0.25">
      <c r="A513" s="87" t="s">
        <v>176</v>
      </c>
      <c r="B513" s="88"/>
      <c r="C513" s="88"/>
      <c r="D513" s="88"/>
      <c r="E513" s="88"/>
      <c r="F513" s="88"/>
      <c r="G513" s="88"/>
      <c r="H513" s="89"/>
      <c r="J513" s="36"/>
      <c r="N513" s="36"/>
    </row>
    <row r="514" spans="1:14" s="37" customFormat="1" x14ac:dyDescent="0.25">
      <c r="A514" s="87" t="s">
        <v>175</v>
      </c>
      <c r="B514" s="88"/>
      <c r="C514" s="88"/>
      <c r="D514" s="88"/>
      <c r="E514" s="88"/>
      <c r="F514" s="88"/>
      <c r="G514" s="88"/>
      <c r="H514" s="89"/>
      <c r="J514" s="36"/>
      <c r="N514" s="36"/>
    </row>
    <row r="515" spans="1:14" s="37" customFormat="1" x14ac:dyDescent="0.25">
      <c r="A515" s="87" t="s">
        <v>198</v>
      </c>
      <c r="B515" s="88"/>
      <c r="C515" s="88"/>
      <c r="D515" s="88"/>
      <c r="E515" s="88"/>
      <c r="F515" s="88"/>
      <c r="G515" s="88"/>
      <c r="H515" s="89"/>
      <c r="J515" s="36"/>
      <c r="N515" s="36"/>
    </row>
    <row r="516" spans="1:14" s="37" customFormat="1" x14ac:dyDescent="0.25">
      <c r="A516" s="87" t="s">
        <v>178</v>
      </c>
      <c r="B516" s="88"/>
      <c r="C516" s="88"/>
      <c r="D516" s="88"/>
      <c r="E516" s="88"/>
      <c r="F516" s="88"/>
      <c r="G516" s="88"/>
      <c r="H516" s="89"/>
      <c r="J516" s="36"/>
      <c r="N516" s="36"/>
    </row>
    <row r="517" spans="1:14" s="37" customFormat="1" x14ac:dyDescent="0.25">
      <c r="A517" s="83">
        <v>1</v>
      </c>
      <c r="B517" s="85"/>
      <c r="C517" s="42" t="s">
        <v>177</v>
      </c>
      <c r="D517" s="42">
        <f>29.96*10.764</f>
        <v>322.48944</v>
      </c>
      <c r="E517" s="42">
        <v>0</v>
      </c>
      <c r="F517" s="42">
        <f>D517*(($F$235)+1)+(IF(E517&lt;101,E517,IF(E517&lt;201,E517/2,IF(E517&lt;=301,E517/3,E517/4))))</f>
        <v>467.60968800000001</v>
      </c>
      <c r="G517" s="90" t="str">
        <f>A516</f>
        <v>1st Floor For Residential</v>
      </c>
      <c r="H517" s="91"/>
      <c r="I517" s="36"/>
      <c r="L517" s="117"/>
      <c r="M517" s="117"/>
    </row>
    <row r="518" spans="1:14" s="37" customFormat="1" x14ac:dyDescent="0.25">
      <c r="A518" s="83">
        <f t="shared" ref="A518:A520" si="100">A517+1</f>
        <v>2</v>
      </c>
      <c r="B518" s="85"/>
      <c r="C518" s="42" t="s">
        <v>177</v>
      </c>
      <c r="D518" s="42">
        <f t="shared" ref="D518:D520" si="101">29.96*10.764</f>
        <v>322.48944</v>
      </c>
      <c r="E518" s="42">
        <v>0</v>
      </c>
      <c r="F518" s="42">
        <f>D518*(($F$235)+1)+(IF(E518&lt;101,E518,IF(E518&lt;201,E518/2,IF(E518&lt;=301,E518/3,E518/4))))</f>
        <v>467.60968800000001</v>
      </c>
      <c r="G518" s="92"/>
      <c r="H518" s="93"/>
      <c r="I518" s="36"/>
      <c r="N518" s="36"/>
    </row>
    <row r="519" spans="1:14" s="37" customFormat="1" x14ac:dyDescent="0.25">
      <c r="A519" s="83">
        <f t="shared" si="100"/>
        <v>3</v>
      </c>
      <c r="B519" s="85"/>
      <c r="C519" s="42" t="s">
        <v>177</v>
      </c>
      <c r="D519" s="42">
        <f t="shared" si="101"/>
        <v>322.48944</v>
      </c>
      <c r="E519" s="42">
        <v>0</v>
      </c>
      <c r="F519" s="42">
        <f>D519*(($F$235)+1)+(IF(E519&lt;101,E519,IF(E519&lt;201,E519/2,IF(E519&lt;=301,E519/3,E519/4))))</f>
        <v>467.60968800000001</v>
      </c>
      <c r="G519" s="92"/>
      <c r="H519" s="93"/>
      <c r="I519" s="36"/>
      <c r="N519" s="36"/>
    </row>
    <row r="520" spans="1:14" s="37" customFormat="1" x14ac:dyDescent="0.25">
      <c r="A520" s="83">
        <f t="shared" si="100"/>
        <v>4</v>
      </c>
      <c r="B520" s="85"/>
      <c r="C520" s="42" t="s">
        <v>177</v>
      </c>
      <c r="D520" s="42">
        <f t="shared" si="101"/>
        <v>322.48944</v>
      </c>
      <c r="E520" s="42">
        <v>0</v>
      </c>
      <c r="F520" s="42">
        <f>D520*(($F$235)+1)+(IF(E520&lt;101,E520,IF(E520&lt;201,E520/2,IF(E520&lt;=301,E520/3,E520/4))))</f>
        <v>467.60968800000001</v>
      </c>
      <c r="G520" s="94"/>
      <c r="H520" s="95"/>
      <c r="I520" s="36"/>
      <c r="N520" s="36"/>
    </row>
    <row r="521" spans="1:14" s="37" customFormat="1" x14ac:dyDescent="0.25">
      <c r="A521" s="87" t="s">
        <v>111</v>
      </c>
      <c r="B521" s="88"/>
      <c r="C521" s="88"/>
      <c r="D521" s="88"/>
      <c r="E521" s="88"/>
      <c r="F521" s="88"/>
      <c r="G521" s="88"/>
      <c r="H521" s="89"/>
      <c r="J521" s="36"/>
      <c r="N521" s="36"/>
    </row>
    <row r="522" spans="1:14" s="37" customFormat="1" x14ac:dyDescent="0.25">
      <c r="A522" s="83">
        <v>1</v>
      </c>
      <c r="B522" s="85"/>
      <c r="C522" s="42" t="s">
        <v>177</v>
      </c>
      <c r="D522" s="42">
        <f>29.96*10.764</f>
        <v>322.48944</v>
      </c>
      <c r="E522" s="42">
        <v>0</v>
      </c>
      <c r="F522" s="42">
        <f>D522*(($F$235)+1)+(IF(E522&lt;101,E522,IF(E522&lt;201,E522/2,IF(E522&lt;=301,E522/3,E522/4))))</f>
        <v>467.60968800000001</v>
      </c>
      <c r="G522" s="90" t="str">
        <f>A521</f>
        <v>2nd Floor</v>
      </c>
      <c r="H522" s="91"/>
      <c r="I522" s="36"/>
    </row>
    <row r="523" spans="1:14" s="37" customFormat="1" x14ac:dyDescent="0.25">
      <c r="A523" s="83">
        <f t="shared" ref="A523:A525" si="102">A522+1</f>
        <v>2</v>
      </c>
      <c r="B523" s="85"/>
      <c r="C523" s="42" t="s">
        <v>177</v>
      </c>
      <c r="D523" s="42">
        <f t="shared" ref="D523:D525" si="103">29.96*10.764</f>
        <v>322.48944</v>
      </c>
      <c r="E523" s="42">
        <v>0</v>
      </c>
      <c r="F523" s="42">
        <f>D523*(($F$235)+1)+(IF(E523&lt;101,E523,IF(E523&lt;201,E523/2,IF(E523&lt;=301,E523/3,E523/4))))</f>
        <v>467.60968800000001</v>
      </c>
      <c r="G523" s="92"/>
      <c r="H523" s="93"/>
      <c r="I523" s="36"/>
    </row>
    <row r="524" spans="1:14" s="37" customFormat="1" ht="15.75" customHeight="1" x14ac:dyDescent="0.25">
      <c r="A524" s="83">
        <f t="shared" si="102"/>
        <v>3</v>
      </c>
      <c r="B524" s="85"/>
      <c r="C524" s="42" t="s">
        <v>177</v>
      </c>
      <c r="D524" s="42">
        <f t="shared" si="103"/>
        <v>322.48944</v>
      </c>
      <c r="E524" s="42">
        <v>0</v>
      </c>
      <c r="F524" s="42">
        <f>D524*(($F$235)+1)+(IF(E524&lt;101,E524,IF(E524&lt;201,E524/2,IF(E524&lt;=301,E524/3,E524/4))))</f>
        <v>467.60968800000001</v>
      </c>
      <c r="G524" s="92"/>
      <c r="H524" s="93"/>
      <c r="I524" s="36"/>
      <c r="L524" s="117"/>
      <c r="M524" s="117"/>
      <c r="N524" s="36"/>
    </row>
    <row r="525" spans="1:14" s="37" customFormat="1" ht="15.75" customHeight="1" x14ac:dyDescent="0.25">
      <c r="A525" s="83">
        <f t="shared" si="102"/>
        <v>4</v>
      </c>
      <c r="B525" s="85"/>
      <c r="C525" s="42" t="s">
        <v>177</v>
      </c>
      <c r="D525" s="42">
        <f t="shared" si="103"/>
        <v>322.48944</v>
      </c>
      <c r="E525" s="42">
        <v>0</v>
      </c>
      <c r="F525" s="42">
        <f>D525*(($F$235)+1)+(IF(E525&lt;101,E525,IF(E525&lt;201,E525/2,IF(E525&lt;=301,E525/3,E525/4))))</f>
        <v>467.60968800000001</v>
      </c>
      <c r="G525" s="94"/>
      <c r="H525" s="95"/>
      <c r="I525" s="36"/>
      <c r="L525" s="117"/>
      <c r="M525" s="117"/>
      <c r="N525" s="36"/>
    </row>
    <row r="526" spans="1:14" s="37" customFormat="1" ht="15.75" customHeight="1" x14ac:dyDescent="0.25">
      <c r="A526" s="81" t="s">
        <v>192</v>
      </c>
      <c r="B526" s="81"/>
      <c r="C526" s="81"/>
      <c r="D526" s="81"/>
      <c r="E526" s="81"/>
      <c r="F526" s="81"/>
      <c r="G526" s="81"/>
      <c r="H526" s="81"/>
      <c r="I526" s="36"/>
      <c r="L526" s="117"/>
      <c r="M526" s="117"/>
      <c r="N526" s="36"/>
    </row>
    <row r="527" spans="1:14" s="37" customFormat="1" ht="15.75" customHeight="1" x14ac:dyDescent="0.25">
      <c r="A527" s="82">
        <v>1</v>
      </c>
      <c r="B527" s="82"/>
      <c r="C527" s="42" t="s">
        <v>177</v>
      </c>
      <c r="D527" s="42">
        <f>29.96*10.764</f>
        <v>322.48944</v>
      </c>
      <c r="E527" s="42">
        <v>0</v>
      </c>
      <c r="F527" s="42">
        <f t="shared" ref="F527:F528" si="104">D527*(($F$235)+1)+(IF(E527&lt;101,E527,IF(E527&lt;201,E527/2,IF(E527&lt;=301,E527/3,E527/4))))</f>
        <v>467.60968800000001</v>
      </c>
      <c r="G527" s="90" t="str">
        <f>A526</f>
        <v>3rd to 8th &amp; 10th to 15th Floor</v>
      </c>
      <c r="H527" s="91"/>
      <c r="I527" s="36"/>
      <c r="L527" s="117"/>
      <c r="M527" s="117"/>
      <c r="N527" s="36"/>
    </row>
    <row r="528" spans="1:14" s="37" customFormat="1" x14ac:dyDescent="0.25">
      <c r="A528" s="82">
        <f>A527+1</f>
        <v>2</v>
      </c>
      <c r="B528" s="82"/>
      <c r="C528" s="42" t="s">
        <v>177</v>
      </c>
      <c r="D528" s="42">
        <f t="shared" ref="D528:D530" si="105">29.96*10.764</f>
        <v>322.48944</v>
      </c>
      <c r="E528" s="42">
        <v>0</v>
      </c>
      <c r="F528" s="42">
        <f t="shared" si="104"/>
        <v>467.60968800000001</v>
      </c>
      <c r="G528" s="92"/>
      <c r="H528" s="93"/>
      <c r="I528" s="36"/>
    </row>
    <row r="529" spans="1:14" s="37" customFormat="1" ht="15.75" customHeight="1" x14ac:dyDescent="0.25">
      <c r="A529" s="82">
        <f>A528+1</f>
        <v>3</v>
      </c>
      <c r="B529" s="82"/>
      <c r="C529" s="42" t="s">
        <v>177</v>
      </c>
      <c r="D529" s="42">
        <f t="shared" si="105"/>
        <v>322.48944</v>
      </c>
      <c r="E529" s="42">
        <v>0</v>
      </c>
      <c r="F529" s="42">
        <f>D529*(($F$235)+1)+(IF(E529&lt;101,E529,IF(E529&lt;201,E529/2,IF(E529&lt;=301,E529/3,E529/4))))</f>
        <v>467.60968800000001</v>
      </c>
      <c r="G529" s="92"/>
      <c r="H529" s="93"/>
      <c r="I529" s="36"/>
      <c r="L529" s="117"/>
      <c r="M529" s="117"/>
      <c r="N529" s="36"/>
    </row>
    <row r="530" spans="1:14" s="37" customFormat="1" ht="15.75" customHeight="1" x14ac:dyDescent="0.25">
      <c r="A530" s="82">
        <f>A529+1</f>
        <v>4</v>
      </c>
      <c r="B530" s="82"/>
      <c r="C530" s="42" t="s">
        <v>177</v>
      </c>
      <c r="D530" s="42">
        <f t="shared" si="105"/>
        <v>322.48944</v>
      </c>
      <c r="E530" s="42">
        <v>0</v>
      </c>
      <c r="F530" s="42">
        <f>D530*(($F$235)+1)+(IF(E530&lt;101,E530,IF(E530&lt;201,E530/2,IF(E530&lt;=301,E530/3,E530/4))))</f>
        <v>467.60968800000001</v>
      </c>
      <c r="G530" s="94"/>
      <c r="H530" s="95"/>
      <c r="I530" s="36"/>
      <c r="L530" s="117"/>
      <c r="M530" s="117"/>
      <c r="N530" s="36"/>
    </row>
    <row r="531" spans="1:14" s="37" customFormat="1" ht="15.75" customHeight="1" x14ac:dyDescent="0.25">
      <c r="A531" s="81" t="s">
        <v>193</v>
      </c>
      <c r="B531" s="81"/>
      <c r="C531" s="81"/>
      <c r="D531" s="81"/>
      <c r="E531" s="81"/>
      <c r="F531" s="81"/>
      <c r="G531" s="81"/>
      <c r="H531" s="81"/>
      <c r="I531" s="36"/>
      <c r="L531" s="117"/>
      <c r="M531" s="117"/>
      <c r="N531" s="36"/>
    </row>
    <row r="532" spans="1:14" s="37" customFormat="1" ht="15.75" customHeight="1" x14ac:dyDescent="0.25">
      <c r="A532" s="82">
        <v>1</v>
      </c>
      <c r="B532" s="82"/>
      <c r="C532" s="42" t="s">
        <v>177</v>
      </c>
      <c r="D532" s="42">
        <f>29.96*10.764</f>
        <v>322.48944</v>
      </c>
      <c r="E532" s="42">
        <v>0</v>
      </c>
      <c r="F532" s="42">
        <f t="shared" ref="F532" si="106">D532*(($F$235)+1)+(IF(E532&lt;101,E532,IF(E532&lt;201,E532/2,IF(E532&lt;=301,E532/3,E532/4))))</f>
        <v>467.60968800000001</v>
      </c>
      <c r="G532" s="90" t="str">
        <f>A531</f>
        <v>9th Floor</v>
      </c>
      <c r="H532" s="91"/>
      <c r="I532" s="36"/>
      <c r="L532" s="117"/>
      <c r="M532" s="117"/>
      <c r="N532" s="36"/>
    </row>
    <row r="533" spans="1:14" s="37" customFormat="1" x14ac:dyDescent="0.25">
      <c r="A533" s="82">
        <f>A532+1</f>
        <v>2</v>
      </c>
      <c r="B533" s="82"/>
      <c r="C533" s="83" t="s">
        <v>205</v>
      </c>
      <c r="D533" s="84"/>
      <c r="E533" s="84"/>
      <c r="F533" s="85"/>
      <c r="G533" s="92"/>
      <c r="H533" s="93"/>
      <c r="I533" s="36"/>
      <c r="L533" s="117"/>
      <c r="M533" s="117"/>
    </row>
    <row r="534" spans="1:14" s="37" customFormat="1" x14ac:dyDescent="0.25">
      <c r="A534" s="82">
        <f>A533+1</f>
        <v>3</v>
      </c>
      <c r="B534" s="82"/>
      <c r="C534" s="42" t="s">
        <v>177</v>
      </c>
      <c r="D534" s="42">
        <f t="shared" ref="D534:D535" si="107">29.96*10.764</f>
        <v>322.48944</v>
      </c>
      <c r="E534" s="42">
        <v>0</v>
      </c>
      <c r="F534" s="42">
        <f>D534*(($F$235)+1)+(IF(E534&lt;101,E534,IF(E534&lt;201,E534/2,IF(E534&lt;=301,E534/3,E534/4))))</f>
        <v>467.60968800000001</v>
      </c>
      <c r="G534" s="92"/>
      <c r="H534" s="93"/>
      <c r="I534" s="36"/>
      <c r="N534" s="36"/>
    </row>
    <row r="535" spans="1:14" s="37" customFormat="1" x14ac:dyDescent="0.25">
      <c r="A535" s="82">
        <f>A534+1</f>
        <v>4</v>
      </c>
      <c r="B535" s="82"/>
      <c r="C535" s="42" t="s">
        <v>177</v>
      </c>
      <c r="D535" s="42">
        <f t="shared" si="107"/>
        <v>322.48944</v>
      </c>
      <c r="E535" s="42">
        <v>0</v>
      </c>
      <c r="F535" s="42">
        <f>D535*(($F$235)+1)+(IF(E535&lt;101,E535,IF(E535&lt;201,E535/2,IF(E535&lt;=301,E535/3,E535/4))))</f>
        <v>467.60968800000001</v>
      </c>
      <c r="G535" s="94"/>
      <c r="H535" s="95"/>
      <c r="I535" s="36"/>
      <c r="N535" s="36"/>
    </row>
    <row r="536" spans="1:14" s="37" customFormat="1" x14ac:dyDescent="0.25">
      <c r="A536" s="87" t="s">
        <v>200</v>
      </c>
      <c r="B536" s="88"/>
      <c r="C536" s="88"/>
      <c r="D536" s="88"/>
      <c r="E536" s="88"/>
      <c r="F536" s="88"/>
      <c r="G536" s="88"/>
      <c r="H536" s="89"/>
      <c r="J536" s="36"/>
      <c r="N536" s="36"/>
    </row>
    <row r="537" spans="1:14" s="37" customFormat="1" x14ac:dyDescent="0.25">
      <c r="A537" s="87" t="s">
        <v>178</v>
      </c>
      <c r="B537" s="88"/>
      <c r="C537" s="88"/>
      <c r="D537" s="88"/>
      <c r="E537" s="88"/>
      <c r="F537" s="88"/>
      <c r="G537" s="88"/>
      <c r="H537" s="89"/>
      <c r="J537" s="36"/>
      <c r="N537" s="36"/>
    </row>
    <row r="538" spans="1:14" s="37" customFormat="1" x14ac:dyDescent="0.25">
      <c r="A538" s="83">
        <v>1</v>
      </c>
      <c r="B538" s="85"/>
      <c r="C538" s="42" t="s">
        <v>177</v>
      </c>
      <c r="D538" s="42">
        <f>29.96*10.764</f>
        <v>322.48944</v>
      </c>
      <c r="E538" s="42">
        <v>0</v>
      </c>
      <c r="F538" s="42">
        <f>D538*(($F$235)+1)+(IF(E538&lt;101,E538,IF(E538&lt;201,E538/2,IF(E538&lt;=301,E538/3,E538/4))))</f>
        <v>467.60968800000001</v>
      </c>
      <c r="G538" s="90" t="str">
        <f>A537</f>
        <v>1st Floor For Residential</v>
      </c>
      <c r="H538" s="91"/>
      <c r="I538" s="36"/>
      <c r="L538" s="117"/>
      <c r="M538" s="117"/>
    </row>
    <row r="539" spans="1:14" s="37" customFormat="1" x14ac:dyDescent="0.25">
      <c r="A539" s="83">
        <f t="shared" ref="A539:A541" si="108">A538+1</f>
        <v>2</v>
      </c>
      <c r="B539" s="85"/>
      <c r="C539" s="42" t="s">
        <v>177</v>
      </c>
      <c r="D539" s="42">
        <f t="shared" ref="D539:D541" si="109">29.96*10.764</f>
        <v>322.48944</v>
      </c>
      <c r="E539" s="42">
        <v>0</v>
      </c>
      <c r="F539" s="42">
        <f>D539*(($F$235)+1)+(IF(E539&lt;101,E539,IF(E539&lt;201,E539/2,IF(E539&lt;=301,E539/3,E539/4))))</f>
        <v>467.60968800000001</v>
      </c>
      <c r="G539" s="92"/>
      <c r="H539" s="93"/>
      <c r="I539" s="36"/>
      <c r="N539" s="36"/>
    </row>
    <row r="540" spans="1:14" s="37" customFormat="1" x14ac:dyDescent="0.25">
      <c r="A540" s="83">
        <f t="shared" si="108"/>
        <v>3</v>
      </c>
      <c r="B540" s="85"/>
      <c r="C540" s="42" t="s">
        <v>177</v>
      </c>
      <c r="D540" s="42">
        <f t="shared" si="109"/>
        <v>322.48944</v>
      </c>
      <c r="E540" s="42">
        <v>0</v>
      </c>
      <c r="F540" s="42">
        <f>D540*(($F$235)+1)+(IF(E540&lt;101,E540,IF(E540&lt;201,E540/2,IF(E540&lt;=301,E540/3,E540/4))))</f>
        <v>467.60968800000001</v>
      </c>
      <c r="G540" s="92"/>
      <c r="H540" s="93"/>
      <c r="I540" s="36"/>
      <c r="N540" s="36"/>
    </row>
    <row r="541" spans="1:14" s="37" customFormat="1" ht="15.75" customHeight="1" x14ac:dyDescent="0.25">
      <c r="A541" s="83">
        <f t="shared" si="108"/>
        <v>4</v>
      </c>
      <c r="B541" s="85"/>
      <c r="C541" s="42" t="s">
        <v>177</v>
      </c>
      <c r="D541" s="42">
        <f t="shared" si="109"/>
        <v>322.48944</v>
      </c>
      <c r="E541" s="42">
        <v>0</v>
      </c>
      <c r="F541" s="42">
        <f>D541*(($F$235)+1)+(IF(E541&lt;101,E541,IF(E541&lt;201,E541/2,IF(E541&lt;=301,E541/3,E541/4))))</f>
        <v>467.60968800000001</v>
      </c>
      <c r="G541" s="94"/>
      <c r="H541" s="95"/>
      <c r="I541" s="36"/>
      <c r="N541" s="36"/>
    </row>
    <row r="542" spans="1:14" s="37" customFormat="1" x14ac:dyDescent="0.25">
      <c r="A542" s="87" t="s">
        <v>111</v>
      </c>
      <c r="B542" s="88"/>
      <c r="C542" s="88"/>
      <c r="D542" s="88"/>
      <c r="E542" s="88"/>
      <c r="F542" s="88"/>
      <c r="G542" s="88"/>
      <c r="H542" s="89"/>
      <c r="J542" s="36"/>
      <c r="N542" s="36"/>
    </row>
    <row r="543" spans="1:14" s="37" customFormat="1" x14ac:dyDescent="0.25">
      <c r="A543" s="83">
        <v>1</v>
      </c>
      <c r="B543" s="85"/>
      <c r="C543" s="42" t="s">
        <v>177</v>
      </c>
      <c r="D543" s="42">
        <f>29.96*10.764</f>
        <v>322.48944</v>
      </c>
      <c r="E543" s="42">
        <v>0</v>
      </c>
      <c r="F543" s="42">
        <f>D543*(($F$235)+1)+(IF(E543&lt;101,E543,IF(E543&lt;201,E543/2,IF(E543&lt;=301,E543/3,E543/4))))</f>
        <v>467.60968800000001</v>
      </c>
      <c r="G543" s="90" t="str">
        <f>A542</f>
        <v>2nd Floor</v>
      </c>
      <c r="H543" s="91"/>
      <c r="I543" s="36"/>
    </row>
    <row r="544" spans="1:14" s="37" customFormat="1" x14ac:dyDescent="0.25">
      <c r="A544" s="83">
        <f t="shared" ref="A544:A546" si="110">A543+1</f>
        <v>2</v>
      </c>
      <c r="B544" s="85"/>
      <c r="C544" s="42" t="s">
        <v>177</v>
      </c>
      <c r="D544" s="42">
        <f t="shared" ref="D544:D546" si="111">29.96*10.764</f>
        <v>322.48944</v>
      </c>
      <c r="E544" s="42">
        <v>0</v>
      </c>
      <c r="F544" s="42">
        <f>D544*(($F$235)+1)+(IF(E544&lt;101,E544,IF(E544&lt;201,E544/2,IF(E544&lt;=301,E544/3,E544/4))))</f>
        <v>467.60968800000001</v>
      </c>
      <c r="G544" s="92"/>
      <c r="H544" s="93"/>
      <c r="I544" s="36"/>
    </row>
    <row r="545" spans="1:14" s="37" customFormat="1" ht="15.75" customHeight="1" x14ac:dyDescent="0.25">
      <c r="A545" s="83">
        <f t="shared" si="110"/>
        <v>3</v>
      </c>
      <c r="B545" s="85"/>
      <c r="C545" s="42" t="s">
        <v>177</v>
      </c>
      <c r="D545" s="42">
        <f t="shared" si="111"/>
        <v>322.48944</v>
      </c>
      <c r="E545" s="42">
        <v>0</v>
      </c>
      <c r="F545" s="42">
        <f>D545*(($F$235)+1)+(IF(E545&lt;101,E545,IF(E545&lt;201,E545/2,IF(E545&lt;=301,E545/3,E545/4))))</f>
        <v>467.60968800000001</v>
      </c>
      <c r="G545" s="92"/>
      <c r="H545" s="93"/>
      <c r="I545" s="36"/>
      <c r="L545" s="117"/>
      <c r="M545" s="117"/>
      <c r="N545" s="36"/>
    </row>
    <row r="546" spans="1:14" s="37" customFormat="1" ht="15.75" customHeight="1" x14ac:dyDescent="0.25">
      <c r="A546" s="83">
        <f t="shared" si="110"/>
        <v>4</v>
      </c>
      <c r="B546" s="85"/>
      <c r="C546" s="42" t="s">
        <v>177</v>
      </c>
      <c r="D546" s="42">
        <f t="shared" si="111"/>
        <v>322.48944</v>
      </c>
      <c r="E546" s="42">
        <v>0</v>
      </c>
      <c r="F546" s="42">
        <f>D546*(($F$235)+1)+(IF(E546&lt;101,E546,IF(E546&lt;201,E546/2,IF(E546&lt;=301,E546/3,E546/4))))</f>
        <v>467.60968800000001</v>
      </c>
      <c r="G546" s="94"/>
      <c r="H546" s="95"/>
      <c r="I546" s="36"/>
      <c r="L546" s="117"/>
      <c r="M546" s="117"/>
      <c r="N546" s="36"/>
    </row>
    <row r="547" spans="1:14" s="37" customFormat="1" ht="15.75" customHeight="1" x14ac:dyDescent="0.25">
      <c r="A547" s="81" t="s">
        <v>192</v>
      </c>
      <c r="B547" s="81"/>
      <c r="C547" s="81"/>
      <c r="D547" s="81"/>
      <c r="E547" s="81"/>
      <c r="F547" s="81"/>
      <c r="G547" s="81"/>
      <c r="H547" s="81"/>
      <c r="I547" s="36"/>
      <c r="L547" s="117"/>
      <c r="M547" s="117"/>
      <c r="N547" s="36"/>
    </row>
    <row r="548" spans="1:14" s="37" customFormat="1" ht="15.75" customHeight="1" x14ac:dyDescent="0.25">
      <c r="A548" s="82">
        <v>1</v>
      </c>
      <c r="B548" s="82"/>
      <c r="C548" s="42" t="s">
        <v>177</v>
      </c>
      <c r="D548" s="42">
        <f>29.96*10.764</f>
        <v>322.48944</v>
      </c>
      <c r="E548" s="42">
        <v>0</v>
      </c>
      <c r="F548" s="42">
        <f t="shared" ref="F548:F549" si="112">D548*(($F$235)+1)+(IF(E548&lt;101,E548,IF(E548&lt;201,E548/2,IF(E548&lt;=301,E548/3,E548/4))))</f>
        <v>467.60968800000001</v>
      </c>
      <c r="G548" s="90" t="str">
        <f>A547</f>
        <v>3rd to 8th &amp; 10th to 15th Floor</v>
      </c>
      <c r="H548" s="91"/>
      <c r="I548" s="36"/>
      <c r="L548" s="117"/>
      <c r="M548" s="117"/>
      <c r="N548" s="36"/>
    </row>
    <row r="549" spans="1:14" s="37" customFormat="1" x14ac:dyDescent="0.25">
      <c r="A549" s="82">
        <f>A548+1</f>
        <v>2</v>
      </c>
      <c r="B549" s="82"/>
      <c r="C549" s="42" t="s">
        <v>177</v>
      </c>
      <c r="D549" s="42">
        <f t="shared" ref="D549:D551" si="113">29.96*10.764</f>
        <v>322.48944</v>
      </c>
      <c r="E549" s="42">
        <v>0</v>
      </c>
      <c r="F549" s="42">
        <f t="shared" si="112"/>
        <v>467.60968800000001</v>
      </c>
      <c r="G549" s="92"/>
      <c r="H549" s="93"/>
      <c r="I549" s="36"/>
    </row>
    <row r="550" spans="1:14" s="37" customFormat="1" ht="15.75" customHeight="1" x14ac:dyDescent="0.25">
      <c r="A550" s="82">
        <f>A549+1</f>
        <v>3</v>
      </c>
      <c r="B550" s="82"/>
      <c r="C550" s="42" t="s">
        <v>177</v>
      </c>
      <c r="D550" s="42">
        <f t="shared" si="113"/>
        <v>322.48944</v>
      </c>
      <c r="E550" s="42">
        <v>0</v>
      </c>
      <c r="F550" s="42">
        <f>D550*(($F$235)+1)+(IF(E550&lt;101,E550,IF(E550&lt;201,E550/2,IF(E550&lt;=301,E550/3,E550/4))))</f>
        <v>467.60968800000001</v>
      </c>
      <c r="G550" s="92"/>
      <c r="H550" s="93"/>
      <c r="I550" s="36"/>
      <c r="L550" s="117"/>
      <c r="M550" s="117"/>
      <c r="N550" s="36"/>
    </row>
    <row r="551" spans="1:14" s="37" customFormat="1" ht="15.75" customHeight="1" x14ac:dyDescent="0.25">
      <c r="A551" s="82">
        <f>A550+1</f>
        <v>4</v>
      </c>
      <c r="B551" s="82"/>
      <c r="C551" s="42" t="s">
        <v>177</v>
      </c>
      <c r="D551" s="42">
        <f t="shared" si="113"/>
        <v>322.48944</v>
      </c>
      <c r="E551" s="42">
        <v>0</v>
      </c>
      <c r="F551" s="42">
        <f>D551*(($F$235)+1)+(IF(E551&lt;101,E551,IF(E551&lt;201,E551/2,IF(E551&lt;=301,E551/3,E551/4))))</f>
        <v>467.60968800000001</v>
      </c>
      <c r="G551" s="94"/>
      <c r="H551" s="95"/>
      <c r="I551" s="36"/>
      <c r="L551" s="117"/>
      <c r="M551" s="117"/>
      <c r="N551" s="36"/>
    </row>
    <row r="552" spans="1:14" s="37" customFormat="1" ht="15.75" customHeight="1" x14ac:dyDescent="0.25">
      <c r="A552" s="81" t="s">
        <v>194</v>
      </c>
      <c r="B552" s="81"/>
      <c r="C552" s="81"/>
      <c r="D552" s="81"/>
      <c r="E552" s="81"/>
      <c r="F552" s="81"/>
      <c r="G552" s="81"/>
      <c r="H552" s="81"/>
      <c r="I552" s="36"/>
      <c r="L552" s="117"/>
      <c r="M552" s="117"/>
      <c r="N552" s="36"/>
    </row>
    <row r="553" spans="1:14" s="37" customFormat="1" ht="15.75" customHeight="1" x14ac:dyDescent="0.25">
      <c r="A553" s="82">
        <v>1</v>
      </c>
      <c r="B553" s="82"/>
      <c r="C553" s="42" t="s">
        <v>177</v>
      </c>
      <c r="D553" s="42">
        <f>29.96*10.764</f>
        <v>322.48944</v>
      </c>
      <c r="E553" s="42">
        <v>0</v>
      </c>
      <c r="F553" s="42">
        <f t="shared" ref="F553:F554" si="114">D553*(($F$235)+1)+(IF(E553&lt;101,E553,IF(E553&lt;201,E553/2,IF(E553&lt;=301,E553/3,E553/4))))</f>
        <v>467.60968800000001</v>
      </c>
      <c r="G553" s="90" t="str">
        <f>A552</f>
        <v>9th Floor (Part Refuge Area)</v>
      </c>
      <c r="H553" s="91"/>
      <c r="I553" s="36"/>
      <c r="L553" s="117"/>
      <c r="M553" s="117"/>
      <c r="N553" s="36"/>
    </row>
    <row r="554" spans="1:14" s="37" customFormat="1" x14ac:dyDescent="0.25">
      <c r="A554" s="82">
        <f>A553+1</f>
        <v>2</v>
      </c>
      <c r="B554" s="82"/>
      <c r="C554" s="42" t="s">
        <v>177</v>
      </c>
      <c r="D554" s="42">
        <f t="shared" ref="D554" si="115">29.96*10.764</f>
        <v>322.48944</v>
      </c>
      <c r="E554" s="42">
        <v>0</v>
      </c>
      <c r="F554" s="42">
        <f t="shared" si="114"/>
        <v>467.60968800000001</v>
      </c>
      <c r="G554" s="92"/>
      <c r="H554" s="93"/>
      <c r="I554" s="36"/>
      <c r="L554" s="117"/>
      <c r="M554" s="117"/>
    </row>
    <row r="555" spans="1:14" s="37" customFormat="1" x14ac:dyDescent="0.25">
      <c r="A555" s="82">
        <f>A554+1</f>
        <v>3</v>
      </c>
      <c r="B555" s="82"/>
      <c r="C555" s="90" t="s">
        <v>206</v>
      </c>
      <c r="D555" s="118"/>
      <c r="E555" s="118"/>
      <c r="F555" s="91"/>
      <c r="G555" s="92"/>
      <c r="H555" s="93"/>
      <c r="I555" s="36"/>
      <c r="N555" s="36"/>
    </row>
    <row r="556" spans="1:14" s="37" customFormat="1" x14ac:dyDescent="0.25">
      <c r="A556" s="82">
        <f>A555+1</f>
        <v>4</v>
      </c>
      <c r="B556" s="82"/>
      <c r="C556" s="94"/>
      <c r="D556" s="119"/>
      <c r="E556" s="119"/>
      <c r="F556" s="95"/>
      <c r="G556" s="94"/>
      <c r="H556" s="95"/>
      <c r="I556" s="36"/>
      <c r="N556" s="36"/>
    </row>
    <row r="557" spans="1:14" s="37" customFormat="1" x14ac:dyDescent="0.25">
      <c r="A557" s="87" t="s">
        <v>201</v>
      </c>
      <c r="B557" s="88"/>
      <c r="C557" s="88"/>
      <c r="D557" s="88"/>
      <c r="E557" s="88"/>
      <c r="F557" s="88"/>
      <c r="G557" s="88"/>
      <c r="H557" s="89"/>
      <c r="J557" s="36"/>
      <c r="N557" s="36"/>
    </row>
    <row r="558" spans="1:14" s="37" customFormat="1" x14ac:dyDescent="0.25">
      <c r="A558" s="87" t="s">
        <v>178</v>
      </c>
      <c r="B558" s="88"/>
      <c r="C558" s="88"/>
      <c r="D558" s="88"/>
      <c r="E558" s="88"/>
      <c r="F558" s="88"/>
      <c r="G558" s="88"/>
      <c r="H558" s="89"/>
      <c r="J558" s="36"/>
      <c r="N558" s="36"/>
    </row>
    <row r="559" spans="1:14" s="37" customFormat="1" x14ac:dyDescent="0.25">
      <c r="A559" s="83">
        <v>1</v>
      </c>
      <c r="B559" s="85"/>
      <c r="C559" s="42" t="s">
        <v>177</v>
      </c>
      <c r="D559" s="42">
        <f>29.96*10.764</f>
        <v>322.48944</v>
      </c>
      <c r="E559" s="42">
        <v>0</v>
      </c>
      <c r="F559" s="42">
        <f>D559*(($F$235)+1)+(IF(E559&lt;101,E559,IF(E559&lt;201,E559/2,IF(E559&lt;=301,E559/3,E559/4))))</f>
        <v>467.60968800000001</v>
      </c>
      <c r="G559" s="90" t="str">
        <f>A558</f>
        <v>1st Floor For Residential</v>
      </c>
      <c r="H559" s="91"/>
      <c r="I559" s="36"/>
      <c r="L559" s="117"/>
      <c r="M559" s="117"/>
    </row>
    <row r="560" spans="1:14" s="37" customFormat="1" x14ac:dyDescent="0.25">
      <c r="A560" s="83">
        <f t="shared" ref="A560:A562" si="116">A559+1</f>
        <v>2</v>
      </c>
      <c r="B560" s="85"/>
      <c r="C560" s="42" t="s">
        <v>177</v>
      </c>
      <c r="D560" s="42">
        <f t="shared" ref="D560:D562" si="117">29.96*10.764</f>
        <v>322.48944</v>
      </c>
      <c r="E560" s="42">
        <v>0</v>
      </c>
      <c r="F560" s="42">
        <f>D560*(($F$235)+1)+(IF(E560&lt;101,E560,IF(E560&lt;201,E560/2,IF(E560&lt;=301,E560/3,E560/4))))</f>
        <v>467.60968800000001</v>
      </c>
      <c r="G560" s="92"/>
      <c r="H560" s="93"/>
      <c r="I560" s="36"/>
      <c r="N560" s="36"/>
    </row>
    <row r="561" spans="1:14" s="37" customFormat="1" x14ac:dyDescent="0.25">
      <c r="A561" s="83">
        <f t="shared" si="116"/>
        <v>3</v>
      </c>
      <c r="B561" s="85"/>
      <c r="C561" s="42" t="s">
        <v>177</v>
      </c>
      <c r="D561" s="42">
        <f t="shared" si="117"/>
        <v>322.48944</v>
      </c>
      <c r="E561" s="42">
        <v>0</v>
      </c>
      <c r="F561" s="42">
        <f>D561*(($F$235)+1)+(IF(E561&lt;101,E561,IF(E561&lt;201,E561/2,IF(E561&lt;=301,E561/3,E561/4))))</f>
        <v>467.60968800000001</v>
      </c>
      <c r="G561" s="92"/>
      <c r="H561" s="93"/>
      <c r="I561" s="36"/>
      <c r="N561" s="36"/>
    </row>
    <row r="562" spans="1:14" s="37" customFormat="1" x14ac:dyDescent="0.25">
      <c r="A562" s="83">
        <f t="shared" si="116"/>
        <v>4</v>
      </c>
      <c r="B562" s="85"/>
      <c r="C562" s="42" t="s">
        <v>177</v>
      </c>
      <c r="D562" s="42">
        <f t="shared" si="117"/>
        <v>322.48944</v>
      </c>
      <c r="E562" s="42">
        <v>0</v>
      </c>
      <c r="F562" s="42">
        <f>D562*(($F$235)+1)+(IF(E562&lt;101,E562,IF(E562&lt;201,E562/2,IF(E562&lt;=301,E562/3,E562/4))))</f>
        <v>467.60968800000001</v>
      </c>
      <c r="G562" s="94"/>
      <c r="H562" s="95"/>
      <c r="I562" s="36"/>
      <c r="N562" s="36"/>
    </row>
    <row r="563" spans="1:14" s="37" customFormat="1" x14ac:dyDescent="0.25">
      <c r="A563" s="87" t="s">
        <v>111</v>
      </c>
      <c r="B563" s="88"/>
      <c r="C563" s="88"/>
      <c r="D563" s="88"/>
      <c r="E563" s="88"/>
      <c r="F563" s="88"/>
      <c r="G563" s="88"/>
      <c r="H563" s="89"/>
      <c r="J563" s="36"/>
      <c r="N563" s="36"/>
    </row>
    <row r="564" spans="1:14" s="37" customFormat="1" x14ac:dyDescent="0.25">
      <c r="A564" s="83">
        <v>1</v>
      </c>
      <c r="B564" s="85"/>
      <c r="C564" s="42" t="s">
        <v>177</v>
      </c>
      <c r="D564" s="42">
        <f>29.96*10.764</f>
        <v>322.48944</v>
      </c>
      <c r="E564" s="42">
        <v>0</v>
      </c>
      <c r="F564" s="42">
        <f>D564*(($F$235)+1)+(IF(E564&lt;101,E564,IF(E564&lt;201,E564/2,IF(E564&lt;=301,E564/3,E564/4))))</f>
        <v>467.60968800000001</v>
      </c>
      <c r="G564" s="90" t="str">
        <f>A563</f>
        <v>2nd Floor</v>
      </c>
      <c r="H564" s="91"/>
      <c r="I564" s="36"/>
    </row>
    <row r="565" spans="1:14" s="37" customFormat="1" x14ac:dyDescent="0.25">
      <c r="A565" s="83">
        <f t="shared" ref="A565:A567" si="118">A564+1</f>
        <v>2</v>
      </c>
      <c r="B565" s="85"/>
      <c r="C565" s="42" t="s">
        <v>177</v>
      </c>
      <c r="D565" s="42">
        <f t="shared" ref="D565:D567" si="119">29.96*10.764</f>
        <v>322.48944</v>
      </c>
      <c r="E565" s="42">
        <v>0</v>
      </c>
      <c r="F565" s="42">
        <f>D565*(($F$235)+1)+(IF(E565&lt;101,E565,IF(E565&lt;201,E565/2,IF(E565&lt;=301,E565/3,E565/4))))</f>
        <v>467.60968800000001</v>
      </c>
      <c r="G565" s="92"/>
      <c r="H565" s="93"/>
      <c r="I565" s="36"/>
    </row>
    <row r="566" spans="1:14" s="37" customFormat="1" ht="15.75" customHeight="1" x14ac:dyDescent="0.25">
      <c r="A566" s="83">
        <f t="shared" si="118"/>
        <v>3</v>
      </c>
      <c r="B566" s="85"/>
      <c r="C566" s="42" t="s">
        <v>177</v>
      </c>
      <c r="D566" s="42">
        <f t="shared" si="119"/>
        <v>322.48944</v>
      </c>
      <c r="E566" s="42">
        <v>0</v>
      </c>
      <c r="F566" s="42">
        <f>D566*(($F$235)+1)+(IF(E566&lt;101,E566,IF(E566&lt;201,E566/2,IF(E566&lt;=301,E566/3,E566/4))))</f>
        <v>467.60968800000001</v>
      </c>
      <c r="G566" s="92"/>
      <c r="H566" s="93"/>
      <c r="I566" s="36"/>
      <c r="L566" s="117"/>
      <c r="M566" s="117"/>
      <c r="N566" s="36"/>
    </row>
    <row r="567" spans="1:14" s="37" customFormat="1" ht="15.75" customHeight="1" x14ac:dyDescent="0.25">
      <c r="A567" s="83">
        <f t="shared" si="118"/>
        <v>4</v>
      </c>
      <c r="B567" s="85"/>
      <c r="C567" s="42" t="s">
        <v>177</v>
      </c>
      <c r="D567" s="42">
        <f t="shared" si="119"/>
        <v>322.48944</v>
      </c>
      <c r="E567" s="42">
        <v>0</v>
      </c>
      <c r="F567" s="42">
        <f>D567*(($F$235)+1)+(IF(E567&lt;101,E567,IF(E567&lt;201,E567/2,IF(E567&lt;=301,E567/3,E567/4))))</f>
        <v>467.60968800000001</v>
      </c>
      <c r="G567" s="94"/>
      <c r="H567" s="95"/>
      <c r="I567" s="36"/>
      <c r="L567" s="117"/>
      <c r="M567" s="117"/>
      <c r="N567" s="36"/>
    </row>
    <row r="568" spans="1:14" s="37" customFormat="1" ht="15.75" customHeight="1" x14ac:dyDescent="0.25">
      <c r="A568" s="81" t="s">
        <v>192</v>
      </c>
      <c r="B568" s="81"/>
      <c r="C568" s="81"/>
      <c r="D568" s="81"/>
      <c r="E568" s="81"/>
      <c r="F568" s="81"/>
      <c r="G568" s="81"/>
      <c r="H568" s="81"/>
      <c r="I568" s="36"/>
      <c r="L568" s="117"/>
      <c r="M568" s="117"/>
      <c r="N568" s="36"/>
    </row>
    <row r="569" spans="1:14" s="37" customFormat="1" ht="15.75" customHeight="1" x14ac:dyDescent="0.25">
      <c r="A569" s="82">
        <v>1</v>
      </c>
      <c r="B569" s="82"/>
      <c r="C569" s="42" t="s">
        <v>177</v>
      </c>
      <c r="D569" s="42">
        <f>29.96*10.764</f>
        <v>322.48944</v>
      </c>
      <c r="E569" s="42">
        <v>0</v>
      </c>
      <c r="F569" s="42">
        <f t="shared" ref="F569:F570" si="120">D569*(($F$235)+1)+(IF(E569&lt;101,E569,IF(E569&lt;201,E569/2,IF(E569&lt;=301,E569/3,E569/4))))</f>
        <v>467.60968800000001</v>
      </c>
      <c r="G569" s="90" t="str">
        <f>A568</f>
        <v>3rd to 8th &amp; 10th to 15th Floor</v>
      </c>
      <c r="H569" s="91"/>
      <c r="I569" s="36"/>
      <c r="L569" s="117"/>
      <c r="M569" s="117"/>
      <c r="N569" s="36"/>
    </row>
    <row r="570" spans="1:14" s="37" customFormat="1" x14ac:dyDescent="0.25">
      <c r="A570" s="82">
        <f>A569+1</f>
        <v>2</v>
      </c>
      <c r="B570" s="82"/>
      <c r="C570" s="42" t="s">
        <v>177</v>
      </c>
      <c r="D570" s="42">
        <f t="shared" ref="D570:D572" si="121">29.96*10.764</f>
        <v>322.48944</v>
      </c>
      <c r="E570" s="42">
        <v>0</v>
      </c>
      <c r="F570" s="42">
        <f t="shared" si="120"/>
        <v>467.60968800000001</v>
      </c>
      <c r="G570" s="92"/>
      <c r="H570" s="93"/>
      <c r="I570" s="36"/>
    </row>
    <row r="571" spans="1:14" s="37" customFormat="1" ht="15.75" customHeight="1" x14ac:dyDescent="0.25">
      <c r="A571" s="82">
        <f>A570+1</f>
        <v>3</v>
      </c>
      <c r="B571" s="82"/>
      <c r="C571" s="42" t="s">
        <v>177</v>
      </c>
      <c r="D571" s="42">
        <f t="shared" si="121"/>
        <v>322.48944</v>
      </c>
      <c r="E571" s="42">
        <v>0</v>
      </c>
      <c r="F571" s="42">
        <f>D571*(($F$235)+1)+(IF(E571&lt;101,E571,IF(E571&lt;201,E571/2,IF(E571&lt;=301,E571/3,E571/4))))</f>
        <v>467.60968800000001</v>
      </c>
      <c r="G571" s="92"/>
      <c r="H571" s="93"/>
      <c r="I571" s="36"/>
      <c r="L571" s="117"/>
      <c r="M571" s="117"/>
      <c r="N571" s="36"/>
    </row>
    <row r="572" spans="1:14" s="37" customFormat="1" ht="15.75" customHeight="1" x14ac:dyDescent="0.25">
      <c r="A572" s="82">
        <f>A571+1</f>
        <v>4</v>
      </c>
      <c r="B572" s="82"/>
      <c r="C572" s="42" t="s">
        <v>177</v>
      </c>
      <c r="D572" s="42">
        <f t="shared" si="121"/>
        <v>322.48944</v>
      </c>
      <c r="E572" s="42">
        <v>0</v>
      </c>
      <c r="F572" s="42">
        <f>D572*(($F$235)+1)+(IF(E572&lt;101,E572,IF(E572&lt;201,E572/2,IF(E572&lt;=301,E572/3,E572/4))))</f>
        <v>467.60968800000001</v>
      </c>
      <c r="G572" s="94"/>
      <c r="H572" s="95"/>
      <c r="I572" s="36"/>
      <c r="L572" s="117"/>
      <c r="M572" s="117"/>
      <c r="N572" s="36"/>
    </row>
    <row r="573" spans="1:14" s="37" customFormat="1" ht="15.75" customHeight="1" x14ac:dyDescent="0.25">
      <c r="A573" s="81" t="s">
        <v>193</v>
      </c>
      <c r="B573" s="81"/>
      <c r="C573" s="81"/>
      <c r="D573" s="81"/>
      <c r="E573" s="81"/>
      <c r="F573" s="81"/>
      <c r="G573" s="81"/>
      <c r="H573" s="81"/>
      <c r="I573" s="36"/>
      <c r="L573" s="117"/>
      <c r="M573" s="117"/>
      <c r="N573" s="36"/>
    </row>
    <row r="574" spans="1:14" s="37" customFormat="1" ht="15.75" customHeight="1" x14ac:dyDescent="0.25">
      <c r="A574" s="82">
        <v>1</v>
      </c>
      <c r="B574" s="82"/>
      <c r="C574" s="42" t="s">
        <v>177</v>
      </c>
      <c r="D574" s="42">
        <f>29.96*10.764</f>
        <v>322.48944</v>
      </c>
      <c r="E574" s="42">
        <v>0</v>
      </c>
      <c r="F574" s="42">
        <f t="shared" ref="F574:F575" si="122">D574*(($F$235)+1)+(IF(E574&lt;101,E574,IF(E574&lt;201,E574/2,IF(E574&lt;=301,E574/3,E574/4))))</f>
        <v>467.60968800000001</v>
      </c>
      <c r="G574" s="90" t="str">
        <f>A573</f>
        <v>9th Floor</v>
      </c>
      <c r="H574" s="91"/>
      <c r="I574" s="36"/>
      <c r="L574" s="117"/>
      <c r="M574" s="117"/>
      <c r="N574" s="36"/>
    </row>
    <row r="575" spans="1:14" s="37" customFormat="1" x14ac:dyDescent="0.25">
      <c r="A575" s="82">
        <f>A574+1</f>
        <v>2</v>
      </c>
      <c r="B575" s="82"/>
      <c r="C575" s="42" t="s">
        <v>177</v>
      </c>
      <c r="D575" s="42">
        <f t="shared" ref="D575:D577" si="123">29.96*10.764</f>
        <v>322.48944</v>
      </c>
      <c r="E575" s="42">
        <v>0</v>
      </c>
      <c r="F575" s="42">
        <f t="shared" si="122"/>
        <v>467.60968800000001</v>
      </c>
      <c r="G575" s="92"/>
      <c r="H575" s="93"/>
      <c r="I575" s="36"/>
      <c r="L575" s="117"/>
      <c r="M575" s="117"/>
    </row>
    <row r="576" spans="1:14" s="37" customFormat="1" x14ac:dyDescent="0.25">
      <c r="A576" s="82">
        <f>A575+1</f>
        <v>3</v>
      </c>
      <c r="B576" s="82"/>
      <c r="C576" s="83" t="s">
        <v>205</v>
      </c>
      <c r="D576" s="84"/>
      <c r="E576" s="84"/>
      <c r="F576" s="85"/>
      <c r="G576" s="92"/>
      <c r="H576" s="93"/>
      <c r="I576" s="36"/>
      <c r="N576" s="36"/>
    </row>
    <row r="577" spans="1:14" s="37" customFormat="1" x14ac:dyDescent="0.25">
      <c r="A577" s="82">
        <f>A576+1</f>
        <v>4</v>
      </c>
      <c r="B577" s="82"/>
      <c r="C577" s="42" t="s">
        <v>177</v>
      </c>
      <c r="D577" s="42">
        <f t="shared" si="123"/>
        <v>322.48944</v>
      </c>
      <c r="E577" s="42">
        <v>0</v>
      </c>
      <c r="F577" s="42">
        <f>D577*(($F$235)+1)+(IF(E577&lt;101,E577,IF(E577&lt;201,E577/2,IF(E577&lt;=301,E577/3,E577/4))))</f>
        <v>467.60968800000001</v>
      </c>
      <c r="G577" s="94"/>
      <c r="H577" s="95"/>
      <c r="I577" s="36"/>
      <c r="N577" s="36"/>
    </row>
    <row r="578" spans="1:14" s="37" customFormat="1" x14ac:dyDescent="0.25">
      <c r="A578" s="87" t="s">
        <v>202</v>
      </c>
      <c r="B578" s="88"/>
      <c r="C578" s="88"/>
      <c r="D578" s="88"/>
      <c r="E578" s="88"/>
      <c r="F578" s="88"/>
      <c r="G578" s="88"/>
      <c r="H578" s="89"/>
      <c r="J578" s="36"/>
      <c r="N578" s="36"/>
    </row>
    <row r="579" spans="1:14" s="37" customFormat="1" x14ac:dyDescent="0.25">
      <c r="A579" s="87" t="s">
        <v>178</v>
      </c>
      <c r="B579" s="88"/>
      <c r="C579" s="88"/>
      <c r="D579" s="88"/>
      <c r="E579" s="88"/>
      <c r="F579" s="88"/>
      <c r="G579" s="88"/>
      <c r="H579" s="89"/>
      <c r="J579" s="36"/>
      <c r="N579" s="36"/>
    </row>
    <row r="580" spans="1:14" s="37" customFormat="1" x14ac:dyDescent="0.25">
      <c r="A580" s="83">
        <v>1</v>
      </c>
      <c r="B580" s="85"/>
      <c r="C580" s="42" t="s">
        <v>177</v>
      </c>
      <c r="D580" s="42">
        <f>29.96*10.764</f>
        <v>322.48944</v>
      </c>
      <c r="E580" s="42">
        <v>0</v>
      </c>
      <c r="F580" s="42">
        <f>D580*(($F$235)+1)+(IF(E580&lt;101,E580,IF(E580&lt;201,E580/2,IF(E580&lt;=301,E580/3,E580/4))))</f>
        <v>467.60968800000001</v>
      </c>
      <c r="G580" s="90" t="str">
        <f>A579</f>
        <v>1st Floor For Residential</v>
      </c>
      <c r="H580" s="91"/>
      <c r="I580" s="36"/>
      <c r="L580" s="117"/>
      <c r="M580" s="117"/>
    </row>
    <row r="581" spans="1:14" s="37" customFormat="1" x14ac:dyDescent="0.25">
      <c r="A581" s="83">
        <f t="shared" ref="A581:A583" si="124">A580+1</f>
        <v>2</v>
      </c>
      <c r="B581" s="85"/>
      <c r="C581" s="42" t="s">
        <v>177</v>
      </c>
      <c r="D581" s="42">
        <f t="shared" ref="D581:D583" si="125">29.96*10.764</f>
        <v>322.48944</v>
      </c>
      <c r="E581" s="42">
        <v>0</v>
      </c>
      <c r="F581" s="42">
        <f>D581*(($F$235)+1)+(IF(E581&lt;101,E581,IF(E581&lt;201,E581/2,IF(E581&lt;=301,E581/3,E581/4))))</f>
        <v>467.60968800000001</v>
      </c>
      <c r="G581" s="92"/>
      <c r="H581" s="93"/>
      <c r="I581" s="36"/>
      <c r="N581" s="36"/>
    </row>
    <row r="582" spans="1:14" s="37" customFormat="1" x14ac:dyDescent="0.25">
      <c r="A582" s="83">
        <f t="shared" si="124"/>
        <v>3</v>
      </c>
      <c r="B582" s="85"/>
      <c r="C582" s="42" t="s">
        <v>177</v>
      </c>
      <c r="D582" s="42">
        <f t="shared" si="125"/>
        <v>322.48944</v>
      </c>
      <c r="E582" s="42">
        <v>0</v>
      </c>
      <c r="F582" s="42">
        <f>D582*(($F$235)+1)+(IF(E582&lt;101,E582,IF(E582&lt;201,E582/2,IF(E582&lt;=301,E582/3,E582/4))))</f>
        <v>467.60968800000001</v>
      </c>
      <c r="G582" s="92"/>
      <c r="H582" s="93"/>
      <c r="I582" s="36"/>
      <c r="N582" s="36"/>
    </row>
    <row r="583" spans="1:14" s="37" customFormat="1" x14ac:dyDescent="0.25">
      <c r="A583" s="83">
        <f t="shared" si="124"/>
        <v>4</v>
      </c>
      <c r="B583" s="85"/>
      <c r="C583" s="42" t="s">
        <v>177</v>
      </c>
      <c r="D583" s="42">
        <f t="shared" si="125"/>
        <v>322.48944</v>
      </c>
      <c r="E583" s="42">
        <v>0</v>
      </c>
      <c r="F583" s="42">
        <f>D583*(($F$235)+1)+(IF(E583&lt;101,E583,IF(E583&lt;201,E583/2,IF(E583&lt;=301,E583/3,E583/4))))</f>
        <v>467.60968800000001</v>
      </c>
      <c r="G583" s="94"/>
      <c r="H583" s="95"/>
      <c r="I583" s="36"/>
      <c r="N583" s="36"/>
    </row>
    <row r="584" spans="1:14" s="37" customFormat="1" x14ac:dyDescent="0.25">
      <c r="A584" s="87" t="s">
        <v>111</v>
      </c>
      <c r="B584" s="88"/>
      <c r="C584" s="88"/>
      <c r="D584" s="88"/>
      <c r="E584" s="88"/>
      <c r="F584" s="88"/>
      <c r="G584" s="88"/>
      <c r="H584" s="89"/>
      <c r="J584" s="36"/>
      <c r="N584" s="36"/>
    </row>
    <row r="585" spans="1:14" s="37" customFormat="1" x14ac:dyDescent="0.25">
      <c r="A585" s="83">
        <v>1</v>
      </c>
      <c r="B585" s="85"/>
      <c r="C585" s="42" t="s">
        <v>177</v>
      </c>
      <c r="D585" s="42">
        <f>29.96*10.764</f>
        <v>322.48944</v>
      </c>
      <c r="E585" s="42">
        <v>0</v>
      </c>
      <c r="F585" s="42">
        <f>D585*(($F$235)+1)+(IF(E585&lt;101,E585,IF(E585&lt;201,E585/2,IF(E585&lt;=301,E585/3,E585/4))))</f>
        <v>467.60968800000001</v>
      </c>
      <c r="G585" s="90" t="str">
        <f>A584</f>
        <v>2nd Floor</v>
      </c>
      <c r="H585" s="91"/>
      <c r="I585" s="36"/>
    </row>
    <row r="586" spans="1:14" s="37" customFormat="1" x14ac:dyDescent="0.25">
      <c r="A586" s="83">
        <f t="shared" ref="A586:A588" si="126">A585+1</f>
        <v>2</v>
      </c>
      <c r="B586" s="85"/>
      <c r="C586" s="42" t="s">
        <v>177</v>
      </c>
      <c r="D586" s="42">
        <f t="shared" ref="D586:D588" si="127">29.96*10.764</f>
        <v>322.48944</v>
      </c>
      <c r="E586" s="42">
        <v>0</v>
      </c>
      <c r="F586" s="42">
        <f>D586*(($F$235)+1)+(IF(E586&lt;101,E586,IF(E586&lt;201,E586/2,IF(E586&lt;=301,E586/3,E586/4))))</f>
        <v>467.60968800000001</v>
      </c>
      <c r="G586" s="92"/>
      <c r="H586" s="93"/>
      <c r="I586" s="36"/>
    </row>
    <row r="587" spans="1:14" s="37" customFormat="1" ht="15.75" customHeight="1" x14ac:dyDescent="0.25">
      <c r="A587" s="83">
        <f t="shared" si="126"/>
        <v>3</v>
      </c>
      <c r="B587" s="85"/>
      <c r="C587" s="42" t="s">
        <v>177</v>
      </c>
      <c r="D587" s="42">
        <f t="shared" si="127"/>
        <v>322.48944</v>
      </c>
      <c r="E587" s="42">
        <v>0</v>
      </c>
      <c r="F587" s="42">
        <f>D587*(($F$235)+1)+(IF(E587&lt;101,E587,IF(E587&lt;201,E587/2,IF(E587&lt;=301,E587/3,E587/4))))</f>
        <v>467.60968800000001</v>
      </c>
      <c r="G587" s="92"/>
      <c r="H587" s="93"/>
      <c r="I587" s="36"/>
      <c r="L587" s="117"/>
      <c r="M587" s="117"/>
      <c r="N587" s="36"/>
    </row>
    <row r="588" spans="1:14" s="37" customFormat="1" ht="15.75" customHeight="1" x14ac:dyDescent="0.25">
      <c r="A588" s="83">
        <f t="shared" si="126"/>
        <v>4</v>
      </c>
      <c r="B588" s="85"/>
      <c r="C588" s="42" t="s">
        <v>177</v>
      </c>
      <c r="D588" s="42">
        <f t="shared" si="127"/>
        <v>322.48944</v>
      </c>
      <c r="E588" s="42">
        <v>0</v>
      </c>
      <c r="F588" s="42">
        <f>D588*(($F$235)+1)+(IF(E588&lt;101,E588,IF(E588&lt;201,E588/2,IF(E588&lt;=301,E588/3,E588/4))))</f>
        <v>467.60968800000001</v>
      </c>
      <c r="G588" s="94"/>
      <c r="H588" s="95"/>
      <c r="I588" s="36"/>
      <c r="L588" s="117"/>
      <c r="M588" s="117"/>
      <c r="N588" s="36"/>
    </row>
    <row r="589" spans="1:14" s="37" customFormat="1" ht="15.75" customHeight="1" x14ac:dyDescent="0.25">
      <c r="A589" s="81" t="s">
        <v>192</v>
      </c>
      <c r="B589" s="81"/>
      <c r="C589" s="81"/>
      <c r="D589" s="81"/>
      <c r="E589" s="81"/>
      <c r="F589" s="81"/>
      <c r="G589" s="81"/>
      <c r="H589" s="81"/>
      <c r="I589" s="36"/>
      <c r="L589" s="117"/>
      <c r="M589" s="117"/>
      <c r="N589" s="36"/>
    </row>
    <row r="590" spans="1:14" s="37" customFormat="1" ht="15.75" customHeight="1" x14ac:dyDescent="0.25">
      <c r="A590" s="82">
        <v>1</v>
      </c>
      <c r="B590" s="82"/>
      <c r="C590" s="42" t="s">
        <v>177</v>
      </c>
      <c r="D590" s="42">
        <f>29.96*10.764</f>
        <v>322.48944</v>
      </c>
      <c r="E590" s="42">
        <v>0</v>
      </c>
      <c r="F590" s="42">
        <f t="shared" ref="F590:F591" si="128">D590*(($F$235)+1)+(IF(E590&lt;101,E590,IF(E590&lt;201,E590/2,IF(E590&lt;=301,E590/3,E590/4))))</f>
        <v>467.60968800000001</v>
      </c>
      <c r="G590" s="90" t="str">
        <f>A589</f>
        <v>3rd to 8th &amp; 10th to 15th Floor</v>
      </c>
      <c r="H590" s="91"/>
      <c r="I590" s="36"/>
      <c r="L590" s="117"/>
      <c r="M590" s="117"/>
      <c r="N590" s="36"/>
    </row>
    <row r="591" spans="1:14" s="37" customFormat="1" x14ac:dyDescent="0.25">
      <c r="A591" s="82">
        <f>A590+1</f>
        <v>2</v>
      </c>
      <c r="B591" s="82"/>
      <c r="C591" s="42" t="s">
        <v>177</v>
      </c>
      <c r="D591" s="42">
        <f t="shared" ref="D591:D593" si="129">29.96*10.764</f>
        <v>322.48944</v>
      </c>
      <c r="E591" s="42">
        <v>0</v>
      </c>
      <c r="F591" s="42">
        <f t="shared" si="128"/>
        <v>467.60968800000001</v>
      </c>
      <c r="G591" s="92"/>
      <c r="H591" s="93"/>
      <c r="I591" s="36"/>
    </row>
    <row r="592" spans="1:14" s="37" customFormat="1" ht="15.75" customHeight="1" x14ac:dyDescent="0.25">
      <c r="A592" s="82">
        <f>A591+1</f>
        <v>3</v>
      </c>
      <c r="B592" s="82"/>
      <c r="C592" s="42" t="s">
        <v>177</v>
      </c>
      <c r="D592" s="42">
        <f t="shared" si="129"/>
        <v>322.48944</v>
      </c>
      <c r="E592" s="42">
        <v>0</v>
      </c>
      <c r="F592" s="42">
        <f>D592*(($F$235)+1)+(IF(E592&lt;101,E592,IF(E592&lt;201,E592/2,IF(E592&lt;=301,E592/3,E592/4))))</f>
        <v>467.60968800000001</v>
      </c>
      <c r="G592" s="92"/>
      <c r="H592" s="93"/>
      <c r="I592" s="36"/>
      <c r="L592" s="117"/>
      <c r="M592" s="117"/>
      <c r="N592" s="36"/>
    </row>
    <row r="593" spans="1:14" s="37" customFormat="1" ht="15.75" customHeight="1" x14ac:dyDescent="0.25">
      <c r="A593" s="82">
        <f>A592+1</f>
        <v>4</v>
      </c>
      <c r="B593" s="82"/>
      <c r="C593" s="42" t="s">
        <v>177</v>
      </c>
      <c r="D593" s="42">
        <f t="shared" si="129"/>
        <v>322.48944</v>
      </c>
      <c r="E593" s="42">
        <v>0</v>
      </c>
      <c r="F593" s="42">
        <f>D593*(($F$235)+1)+(IF(E593&lt;101,E593,IF(E593&lt;201,E593/2,IF(E593&lt;=301,E593/3,E593/4))))</f>
        <v>467.60968800000001</v>
      </c>
      <c r="G593" s="94"/>
      <c r="H593" s="95"/>
      <c r="I593" s="36"/>
      <c r="L593" s="117"/>
      <c r="M593" s="117"/>
      <c r="N593" s="36"/>
    </row>
    <row r="594" spans="1:14" s="37" customFormat="1" ht="15.75" customHeight="1" x14ac:dyDescent="0.25">
      <c r="A594" s="81" t="s">
        <v>193</v>
      </c>
      <c r="B594" s="81"/>
      <c r="C594" s="81"/>
      <c r="D594" s="81"/>
      <c r="E594" s="81"/>
      <c r="F594" s="81"/>
      <c r="G594" s="81"/>
      <c r="H594" s="81"/>
      <c r="I594" s="36"/>
      <c r="L594" s="117"/>
      <c r="M594" s="117"/>
      <c r="N594" s="36"/>
    </row>
    <row r="595" spans="1:14" s="37" customFormat="1" ht="15.75" customHeight="1" x14ac:dyDescent="0.25">
      <c r="A595" s="82">
        <v>1</v>
      </c>
      <c r="B595" s="82"/>
      <c r="C595" s="42" t="s">
        <v>177</v>
      </c>
      <c r="D595" s="42">
        <f>29.96*10.764</f>
        <v>322.48944</v>
      </c>
      <c r="E595" s="42">
        <v>0</v>
      </c>
      <c r="F595" s="42">
        <f t="shared" ref="F595" si="130">D595*(($F$235)+1)+(IF(E595&lt;101,E595,IF(E595&lt;201,E595/2,IF(E595&lt;=301,E595/3,E595/4))))</f>
        <v>467.60968800000001</v>
      </c>
      <c r="G595" s="90" t="str">
        <f>A594</f>
        <v>9th Floor</v>
      </c>
      <c r="H595" s="91"/>
      <c r="I595" s="36"/>
      <c r="L595" s="117"/>
      <c r="M595" s="117"/>
      <c r="N595" s="36"/>
    </row>
    <row r="596" spans="1:14" s="37" customFormat="1" x14ac:dyDescent="0.25">
      <c r="A596" s="82">
        <f>A595+1</f>
        <v>2</v>
      </c>
      <c r="B596" s="82"/>
      <c r="C596" s="83" t="s">
        <v>205</v>
      </c>
      <c r="D596" s="84"/>
      <c r="E596" s="84"/>
      <c r="F596" s="85"/>
      <c r="G596" s="92"/>
      <c r="H596" s="93"/>
      <c r="I596" s="36"/>
      <c r="L596" s="117"/>
      <c r="M596" s="117"/>
    </row>
    <row r="597" spans="1:14" s="37" customFormat="1" x14ac:dyDescent="0.25">
      <c r="A597" s="82">
        <f>A596+1</f>
        <v>3</v>
      </c>
      <c r="B597" s="82"/>
      <c r="C597" s="42" t="s">
        <v>177</v>
      </c>
      <c r="D597" s="42">
        <f t="shared" ref="D597:D598" si="131">29.96*10.764</f>
        <v>322.48944</v>
      </c>
      <c r="E597" s="42">
        <v>0</v>
      </c>
      <c r="F597" s="42">
        <f>D597*(($F$235)+1)+(IF(E597&lt;101,E597,IF(E597&lt;201,E597/2,IF(E597&lt;=301,E597/3,E597/4))))</f>
        <v>467.60968800000001</v>
      </c>
      <c r="G597" s="92"/>
      <c r="H597" s="93"/>
      <c r="I597" s="36"/>
      <c r="N597" s="36"/>
    </row>
    <row r="598" spans="1:14" s="37" customFormat="1" x14ac:dyDescent="0.25">
      <c r="A598" s="82">
        <f>A597+1</f>
        <v>4</v>
      </c>
      <c r="B598" s="82"/>
      <c r="C598" s="42" t="s">
        <v>177</v>
      </c>
      <c r="D598" s="42">
        <f t="shared" si="131"/>
        <v>322.48944</v>
      </c>
      <c r="E598" s="42">
        <v>0</v>
      </c>
      <c r="F598" s="42">
        <f>D598*(($F$235)+1)+(IF(E598&lt;101,E598,IF(E598&lt;201,E598/2,IF(E598&lt;=301,E598/3,E598/4))))</f>
        <v>467.60968800000001</v>
      </c>
      <c r="G598" s="94"/>
      <c r="H598" s="95"/>
      <c r="I598" s="36"/>
      <c r="N598" s="36"/>
    </row>
    <row r="599" spans="1:14" s="37" customFormat="1" x14ac:dyDescent="0.25">
      <c r="A599" s="87" t="s">
        <v>203</v>
      </c>
      <c r="B599" s="88"/>
      <c r="C599" s="88"/>
      <c r="D599" s="88"/>
      <c r="E599" s="88"/>
      <c r="F599" s="88"/>
      <c r="G599" s="88"/>
      <c r="H599" s="89"/>
      <c r="J599" s="36"/>
      <c r="N599" s="36"/>
    </row>
    <row r="600" spans="1:14" s="37" customFormat="1" x14ac:dyDescent="0.25">
      <c r="A600" s="87" t="s">
        <v>178</v>
      </c>
      <c r="B600" s="88"/>
      <c r="C600" s="88"/>
      <c r="D600" s="88"/>
      <c r="E600" s="88"/>
      <c r="F600" s="88"/>
      <c r="G600" s="88"/>
      <c r="H600" s="89"/>
      <c r="J600" s="36"/>
      <c r="N600" s="36"/>
    </row>
    <row r="601" spans="1:14" s="37" customFormat="1" x14ac:dyDescent="0.25">
      <c r="A601" s="83">
        <v>1</v>
      </c>
      <c r="B601" s="85"/>
      <c r="C601" s="42" t="s">
        <v>177</v>
      </c>
      <c r="D601" s="42">
        <f>29.96*10.764</f>
        <v>322.48944</v>
      </c>
      <c r="E601" s="42">
        <v>0</v>
      </c>
      <c r="F601" s="42">
        <f>D601*(($F$235)+1)+(IF(E601&lt;101,E601,IF(E601&lt;201,E601/2,IF(E601&lt;=301,E601/3,E601/4))))</f>
        <v>467.60968800000001</v>
      </c>
      <c r="G601" s="90" t="str">
        <f>A600</f>
        <v>1st Floor For Residential</v>
      </c>
      <c r="H601" s="91"/>
      <c r="I601" s="36"/>
      <c r="L601" s="117"/>
      <c r="M601" s="117"/>
    </row>
    <row r="602" spans="1:14" s="37" customFormat="1" x14ac:dyDescent="0.25">
      <c r="A602" s="83">
        <f t="shared" ref="A602:A604" si="132">A601+1</f>
        <v>2</v>
      </c>
      <c r="B602" s="85"/>
      <c r="C602" s="42" t="s">
        <v>177</v>
      </c>
      <c r="D602" s="42">
        <f t="shared" ref="D602:D604" si="133">29.96*10.764</f>
        <v>322.48944</v>
      </c>
      <c r="E602" s="42">
        <v>0</v>
      </c>
      <c r="F602" s="42">
        <f>D602*(($F$235)+1)+(IF(E602&lt;101,E602,IF(E602&lt;201,E602/2,IF(E602&lt;=301,E602/3,E602/4))))</f>
        <v>467.60968800000001</v>
      </c>
      <c r="G602" s="92"/>
      <c r="H602" s="93"/>
      <c r="I602" s="36"/>
      <c r="N602" s="36"/>
    </row>
    <row r="603" spans="1:14" s="37" customFormat="1" x14ac:dyDescent="0.25">
      <c r="A603" s="83">
        <f t="shared" si="132"/>
        <v>3</v>
      </c>
      <c r="B603" s="85"/>
      <c r="C603" s="42" t="s">
        <v>177</v>
      </c>
      <c r="D603" s="42">
        <f t="shared" si="133"/>
        <v>322.48944</v>
      </c>
      <c r="E603" s="42">
        <v>0</v>
      </c>
      <c r="F603" s="42">
        <f>D603*(($F$235)+1)+(IF(E603&lt;101,E603,IF(E603&lt;201,E603/2,IF(E603&lt;=301,E603/3,E603/4))))</f>
        <v>467.60968800000001</v>
      </c>
      <c r="G603" s="92"/>
      <c r="H603" s="93"/>
      <c r="I603" s="36"/>
      <c r="N603" s="36"/>
    </row>
    <row r="604" spans="1:14" s="37" customFormat="1" x14ac:dyDescent="0.25">
      <c r="A604" s="83">
        <f t="shared" si="132"/>
        <v>4</v>
      </c>
      <c r="B604" s="85"/>
      <c r="C604" s="42" t="s">
        <v>177</v>
      </c>
      <c r="D604" s="42">
        <f t="shared" si="133"/>
        <v>322.48944</v>
      </c>
      <c r="E604" s="42">
        <v>0</v>
      </c>
      <c r="F604" s="42">
        <f>D604*(($F$235)+1)+(IF(E604&lt;101,E604,IF(E604&lt;201,E604/2,IF(E604&lt;=301,E604/3,E604/4))))</f>
        <v>467.60968800000001</v>
      </c>
      <c r="G604" s="94"/>
      <c r="H604" s="95"/>
      <c r="I604" s="36"/>
      <c r="N604" s="36"/>
    </row>
    <row r="605" spans="1:14" s="37" customFormat="1" x14ac:dyDescent="0.25">
      <c r="A605" s="87" t="s">
        <v>111</v>
      </c>
      <c r="B605" s="88"/>
      <c r="C605" s="88"/>
      <c r="D605" s="88"/>
      <c r="E605" s="88"/>
      <c r="F605" s="88"/>
      <c r="G605" s="88"/>
      <c r="H605" s="89"/>
      <c r="J605" s="36"/>
      <c r="N605" s="36"/>
    </row>
    <row r="606" spans="1:14" s="37" customFormat="1" x14ac:dyDescent="0.25">
      <c r="A606" s="83">
        <v>1</v>
      </c>
      <c r="B606" s="85"/>
      <c r="C606" s="42" t="s">
        <v>177</v>
      </c>
      <c r="D606" s="42">
        <f>29.96*10.764</f>
        <v>322.48944</v>
      </c>
      <c r="E606" s="42">
        <v>0</v>
      </c>
      <c r="F606" s="42">
        <f>D606*(($F$235)+1)+(IF(E606&lt;101,E606,IF(E606&lt;201,E606/2,IF(E606&lt;=301,E606/3,E606/4))))</f>
        <v>467.60968800000001</v>
      </c>
      <c r="G606" s="90" t="str">
        <f>A605</f>
        <v>2nd Floor</v>
      </c>
      <c r="H606" s="91"/>
      <c r="I606" s="36"/>
    </row>
    <row r="607" spans="1:14" s="37" customFormat="1" x14ac:dyDescent="0.25">
      <c r="A607" s="83">
        <f t="shared" ref="A607:A609" si="134">A606+1</f>
        <v>2</v>
      </c>
      <c r="B607" s="85"/>
      <c r="C607" s="42" t="s">
        <v>177</v>
      </c>
      <c r="D607" s="42">
        <f t="shared" ref="D607:D609" si="135">29.96*10.764</f>
        <v>322.48944</v>
      </c>
      <c r="E607" s="42">
        <v>0</v>
      </c>
      <c r="F607" s="42">
        <f>D607*(($F$235)+1)+(IF(E607&lt;101,E607,IF(E607&lt;201,E607/2,IF(E607&lt;=301,E607/3,E607/4))))</f>
        <v>467.60968800000001</v>
      </c>
      <c r="G607" s="92"/>
      <c r="H607" s="93"/>
      <c r="I607" s="36"/>
    </row>
    <row r="608" spans="1:14" s="37" customFormat="1" ht="15.75" customHeight="1" x14ac:dyDescent="0.25">
      <c r="A608" s="83">
        <f t="shared" si="134"/>
        <v>3</v>
      </c>
      <c r="B608" s="85"/>
      <c r="C608" s="42" t="s">
        <v>177</v>
      </c>
      <c r="D608" s="42">
        <f t="shared" si="135"/>
        <v>322.48944</v>
      </c>
      <c r="E608" s="42">
        <v>0</v>
      </c>
      <c r="F608" s="42">
        <f>D608*(($F$235)+1)+(IF(E608&lt;101,E608,IF(E608&lt;201,E608/2,IF(E608&lt;=301,E608/3,E608/4))))</f>
        <v>467.60968800000001</v>
      </c>
      <c r="G608" s="92"/>
      <c r="H608" s="93"/>
      <c r="I608" s="36"/>
      <c r="L608" s="117"/>
      <c r="M608" s="117"/>
      <c r="N608" s="36"/>
    </row>
    <row r="609" spans="1:14" s="37" customFormat="1" ht="15.75" customHeight="1" x14ac:dyDescent="0.25">
      <c r="A609" s="83">
        <f t="shared" si="134"/>
        <v>4</v>
      </c>
      <c r="B609" s="85"/>
      <c r="C609" s="42" t="s">
        <v>177</v>
      </c>
      <c r="D609" s="42">
        <f t="shared" si="135"/>
        <v>322.48944</v>
      </c>
      <c r="E609" s="42">
        <v>0</v>
      </c>
      <c r="F609" s="42">
        <f>D609*(($F$235)+1)+(IF(E609&lt;101,E609,IF(E609&lt;201,E609/2,IF(E609&lt;=301,E609/3,E609/4))))</f>
        <v>467.60968800000001</v>
      </c>
      <c r="G609" s="94"/>
      <c r="H609" s="95"/>
      <c r="I609" s="36"/>
      <c r="L609" s="117"/>
      <c r="M609" s="117"/>
      <c r="N609" s="36"/>
    </row>
    <row r="610" spans="1:14" s="37" customFormat="1" ht="15.75" customHeight="1" x14ac:dyDescent="0.25">
      <c r="A610" s="81" t="s">
        <v>192</v>
      </c>
      <c r="B610" s="81"/>
      <c r="C610" s="81"/>
      <c r="D610" s="81"/>
      <c r="E610" s="81"/>
      <c r="F610" s="81"/>
      <c r="G610" s="81"/>
      <c r="H610" s="81"/>
      <c r="I610" s="36"/>
      <c r="L610" s="117"/>
      <c r="M610" s="117"/>
      <c r="N610" s="36"/>
    </row>
    <row r="611" spans="1:14" s="37" customFormat="1" ht="15.75" customHeight="1" x14ac:dyDescent="0.25">
      <c r="A611" s="82">
        <v>1</v>
      </c>
      <c r="B611" s="82"/>
      <c r="C611" s="42" t="s">
        <v>177</v>
      </c>
      <c r="D611" s="42">
        <f>29.96*10.764</f>
        <v>322.48944</v>
      </c>
      <c r="E611" s="42">
        <v>0</v>
      </c>
      <c r="F611" s="42">
        <f t="shared" ref="F611:F612" si="136">D611*(($F$235)+1)+(IF(E611&lt;101,E611,IF(E611&lt;201,E611/2,IF(E611&lt;=301,E611/3,E611/4))))</f>
        <v>467.60968800000001</v>
      </c>
      <c r="G611" s="90" t="str">
        <f>A610</f>
        <v>3rd to 8th &amp; 10th to 15th Floor</v>
      </c>
      <c r="H611" s="91"/>
      <c r="I611" s="36"/>
      <c r="L611" s="117"/>
      <c r="M611" s="117"/>
      <c r="N611" s="36"/>
    </row>
    <row r="612" spans="1:14" s="37" customFormat="1" x14ac:dyDescent="0.25">
      <c r="A612" s="82">
        <f>A611+1</f>
        <v>2</v>
      </c>
      <c r="B612" s="82"/>
      <c r="C612" s="42" t="s">
        <v>177</v>
      </c>
      <c r="D612" s="42">
        <f t="shared" ref="D612:D614" si="137">29.96*10.764</f>
        <v>322.48944</v>
      </c>
      <c r="E612" s="42">
        <v>0</v>
      </c>
      <c r="F612" s="42">
        <f t="shared" si="136"/>
        <v>467.60968800000001</v>
      </c>
      <c r="G612" s="92"/>
      <c r="H612" s="93"/>
      <c r="I612" s="36"/>
    </row>
    <row r="613" spans="1:14" s="37" customFormat="1" ht="15.75" customHeight="1" x14ac:dyDescent="0.25">
      <c r="A613" s="82">
        <f>A612+1</f>
        <v>3</v>
      </c>
      <c r="B613" s="82"/>
      <c r="C613" s="42" t="s">
        <v>177</v>
      </c>
      <c r="D613" s="42">
        <f t="shared" si="137"/>
        <v>322.48944</v>
      </c>
      <c r="E613" s="42">
        <v>0</v>
      </c>
      <c r="F613" s="42">
        <f>D613*(($F$235)+1)+(IF(E613&lt;101,E613,IF(E613&lt;201,E613/2,IF(E613&lt;=301,E613/3,E613/4))))</f>
        <v>467.60968800000001</v>
      </c>
      <c r="G613" s="92"/>
      <c r="H613" s="93"/>
      <c r="I613" s="36"/>
      <c r="L613" s="117"/>
      <c r="M613" s="117"/>
      <c r="N613" s="36"/>
    </row>
    <row r="614" spans="1:14" s="37" customFormat="1" ht="15.75" customHeight="1" x14ac:dyDescent="0.25">
      <c r="A614" s="82">
        <f>A613+1</f>
        <v>4</v>
      </c>
      <c r="B614" s="82"/>
      <c r="C614" s="42" t="s">
        <v>177</v>
      </c>
      <c r="D614" s="42">
        <f t="shared" si="137"/>
        <v>322.48944</v>
      </c>
      <c r="E614" s="42">
        <v>0</v>
      </c>
      <c r="F614" s="42">
        <f>D614*(($F$235)+1)+(IF(E614&lt;101,E614,IF(E614&lt;201,E614/2,IF(E614&lt;=301,E614/3,E614/4))))</f>
        <v>467.60968800000001</v>
      </c>
      <c r="G614" s="94"/>
      <c r="H614" s="95"/>
      <c r="I614" s="36"/>
      <c r="L614" s="117"/>
      <c r="M614" s="117"/>
      <c r="N614" s="36"/>
    </row>
    <row r="615" spans="1:14" s="37" customFormat="1" ht="15.75" customHeight="1" x14ac:dyDescent="0.25">
      <c r="A615" s="81" t="s">
        <v>194</v>
      </c>
      <c r="B615" s="81"/>
      <c r="C615" s="81"/>
      <c r="D615" s="81"/>
      <c r="E615" s="81"/>
      <c r="F615" s="81"/>
      <c r="G615" s="81"/>
      <c r="H615" s="81"/>
      <c r="I615" s="36"/>
      <c r="L615" s="117"/>
      <c r="M615" s="117"/>
      <c r="N615" s="36"/>
    </row>
    <row r="616" spans="1:14" s="37" customFormat="1" ht="15.75" customHeight="1" x14ac:dyDescent="0.25">
      <c r="A616" s="82">
        <v>1</v>
      </c>
      <c r="B616" s="82"/>
      <c r="C616" s="90" t="s">
        <v>206</v>
      </c>
      <c r="D616" s="118"/>
      <c r="E616" s="118"/>
      <c r="F616" s="91"/>
      <c r="G616" s="90" t="str">
        <f>A615</f>
        <v>9th Floor (Part Refuge Area)</v>
      </c>
      <c r="H616" s="91"/>
      <c r="I616" s="36"/>
      <c r="L616" s="117"/>
      <c r="M616" s="117"/>
      <c r="N616" s="36"/>
    </row>
    <row r="617" spans="1:14" s="37" customFormat="1" x14ac:dyDescent="0.25">
      <c r="A617" s="82">
        <f>A616+1</f>
        <v>2</v>
      </c>
      <c r="B617" s="82"/>
      <c r="C617" s="94"/>
      <c r="D617" s="119"/>
      <c r="E617" s="119"/>
      <c r="F617" s="95"/>
      <c r="G617" s="92"/>
      <c r="H617" s="93"/>
      <c r="I617" s="36"/>
      <c r="L617" s="117"/>
      <c r="M617" s="117"/>
    </row>
    <row r="618" spans="1:14" s="37" customFormat="1" x14ac:dyDescent="0.25">
      <c r="A618" s="82">
        <f>A617+1</f>
        <v>3</v>
      </c>
      <c r="B618" s="82"/>
      <c r="C618" s="42" t="s">
        <v>177</v>
      </c>
      <c r="D618" s="42">
        <f t="shared" ref="D618:D619" si="138">29.96*10.764</f>
        <v>322.48944</v>
      </c>
      <c r="E618" s="42">
        <v>0</v>
      </c>
      <c r="F618" s="42">
        <f>D618*(($F$235)+1)+(IF(E618&lt;101,E618,IF(E618&lt;201,E618/2,IF(E618&lt;=301,E618/3,E618/4))))</f>
        <v>467.60968800000001</v>
      </c>
      <c r="G618" s="92"/>
      <c r="H618" s="93"/>
      <c r="I618" s="36"/>
      <c r="N618" s="36"/>
    </row>
    <row r="619" spans="1:14" s="37" customFormat="1" x14ac:dyDescent="0.25">
      <c r="A619" s="82">
        <f>A618+1</f>
        <v>4</v>
      </c>
      <c r="B619" s="82"/>
      <c r="C619" s="42" t="s">
        <v>177</v>
      </c>
      <c r="D619" s="42">
        <f t="shared" si="138"/>
        <v>322.48944</v>
      </c>
      <c r="E619" s="42">
        <v>0</v>
      </c>
      <c r="F619" s="42">
        <f>D619*(($F$235)+1)+(IF(E619&lt;101,E619,IF(E619&lt;201,E619/2,IF(E619&lt;=301,E619/3,E619/4))))</f>
        <v>467.60968800000001</v>
      </c>
      <c r="G619" s="94"/>
      <c r="H619" s="95"/>
      <c r="I619" s="36"/>
      <c r="N619" s="36"/>
    </row>
    <row r="620" spans="1:14" s="37" customFormat="1" x14ac:dyDescent="0.25">
      <c r="A620" s="87" t="s">
        <v>204</v>
      </c>
      <c r="B620" s="88"/>
      <c r="C620" s="88"/>
      <c r="D620" s="88"/>
      <c r="E620" s="88"/>
      <c r="F620" s="88"/>
      <c r="G620" s="88"/>
      <c r="H620" s="89"/>
      <c r="J620" s="36"/>
      <c r="N620" s="36"/>
    </row>
    <row r="621" spans="1:14" s="37" customFormat="1" x14ac:dyDescent="0.25">
      <c r="A621" s="87" t="s">
        <v>178</v>
      </c>
      <c r="B621" s="88"/>
      <c r="C621" s="88"/>
      <c r="D621" s="88"/>
      <c r="E621" s="88"/>
      <c r="F621" s="88"/>
      <c r="G621" s="88"/>
      <c r="H621" s="89"/>
      <c r="J621" s="36"/>
      <c r="N621" s="36"/>
    </row>
    <row r="622" spans="1:14" s="37" customFormat="1" x14ac:dyDescent="0.25">
      <c r="A622" s="83">
        <v>1</v>
      </c>
      <c r="B622" s="85"/>
      <c r="C622" s="42" t="s">
        <v>177</v>
      </c>
      <c r="D622" s="42">
        <f>29.96*10.764</f>
        <v>322.48944</v>
      </c>
      <c r="E622" s="42">
        <v>0</v>
      </c>
      <c r="F622" s="42">
        <f>D622*(($F$235)+1)+(IF(E622&lt;101,E622,IF(E622&lt;201,E622/2,IF(E622&lt;=301,E622/3,E622/4))))</f>
        <v>467.60968800000001</v>
      </c>
      <c r="G622" s="90" t="str">
        <f>A621</f>
        <v>1st Floor For Residential</v>
      </c>
      <c r="H622" s="91"/>
      <c r="I622" s="36"/>
      <c r="L622" s="117"/>
      <c r="M622" s="117"/>
    </row>
    <row r="623" spans="1:14" s="37" customFormat="1" x14ac:dyDescent="0.25">
      <c r="A623" s="83">
        <f t="shared" ref="A623:A625" si="139">A622+1</f>
        <v>2</v>
      </c>
      <c r="B623" s="85"/>
      <c r="C623" s="42" t="s">
        <v>177</v>
      </c>
      <c r="D623" s="42">
        <f t="shared" ref="D623:D625" si="140">29.96*10.764</f>
        <v>322.48944</v>
      </c>
      <c r="E623" s="42">
        <v>0</v>
      </c>
      <c r="F623" s="42">
        <f>D623*(($F$235)+1)+(IF(E623&lt;101,E623,IF(E623&lt;201,E623/2,IF(E623&lt;=301,E623/3,E623/4))))</f>
        <v>467.60968800000001</v>
      </c>
      <c r="G623" s="92"/>
      <c r="H623" s="93"/>
      <c r="I623" s="36"/>
      <c r="N623" s="36"/>
    </row>
    <row r="624" spans="1:14" s="37" customFormat="1" x14ac:dyDescent="0.25">
      <c r="A624" s="83">
        <f t="shared" si="139"/>
        <v>3</v>
      </c>
      <c r="B624" s="85"/>
      <c r="C624" s="42" t="s">
        <v>177</v>
      </c>
      <c r="D624" s="42">
        <f t="shared" si="140"/>
        <v>322.48944</v>
      </c>
      <c r="E624" s="42">
        <v>0</v>
      </c>
      <c r="F624" s="42">
        <f>D624*(($F$235)+1)+(IF(E624&lt;101,E624,IF(E624&lt;201,E624/2,IF(E624&lt;=301,E624/3,E624/4))))</f>
        <v>467.60968800000001</v>
      </c>
      <c r="G624" s="92"/>
      <c r="H624" s="93"/>
      <c r="I624" s="36"/>
      <c r="N624" s="36"/>
    </row>
    <row r="625" spans="1:14" s="37" customFormat="1" x14ac:dyDescent="0.25">
      <c r="A625" s="83">
        <f t="shared" si="139"/>
        <v>4</v>
      </c>
      <c r="B625" s="85"/>
      <c r="C625" s="42" t="s">
        <v>177</v>
      </c>
      <c r="D625" s="42">
        <f t="shared" si="140"/>
        <v>322.48944</v>
      </c>
      <c r="E625" s="42">
        <v>0</v>
      </c>
      <c r="F625" s="42">
        <f>D625*(($F$235)+1)+(IF(E625&lt;101,E625,IF(E625&lt;201,E625/2,IF(E625&lt;=301,E625/3,E625/4))))</f>
        <v>467.60968800000001</v>
      </c>
      <c r="G625" s="94"/>
      <c r="H625" s="95"/>
      <c r="I625" s="36"/>
      <c r="N625" s="36"/>
    </row>
    <row r="626" spans="1:14" s="37" customFormat="1" x14ac:dyDescent="0.25">
      <c r="A626" s="87" t="s">
        <v>111</v>
      </c>
      <c r="B626" s="88"/>
      <c r="C626" s="88"/>
      <c r="D626" s="88"/>
      <c r="E626" s="88"/>
      <c r="F626" s="88"/>
      <c r="G626" s="88"/>
      <c r="H626" s="89"/>
      <c r="J626" s="36"/>
      <c r="N626" s="36"/>
    </row>
    <row r="627" spans="1:14" s="35" customFormat="1" x14ac:dyDescent="0.25">
      <c r="A627" s="83">
        <v>1</v>
      </c>
      <c r="B627" s="85"/>
      <c r="C627" s="42" t="s">
        <v>177</v>
      </c>
      <c r="D627" s="42">
        <f>29.96*10.764</f>
        <v>322.48944</v>
      </c>
      <c r="E627" s="42">
        <v>0</v>
      </c>
      <c r="F627" s="42">
        <f>D627*(($F$235)+1)+(IF(E627&lt;101,E627,IF(E627&lt;201,E627/2,IF(E627&lt;=301,E627/3,E627/4))))</f>
        <v>467.60968800000001</v>
      </c>
      <c r="G627" s="90" t="str">
        <f>A626</f>
        <v>2nd Floor</v>
      </c>
      <c r="H627" s="91"/>
      <c r="I627" s="36"/>
      <c r="J627" s="37"/>
      <c r="K627" s="37"/>
    </row>
    <row r="628" spans="1:14" s="35" customFormat="1" x14ac:dyDescent="0.25">
      <c r="A628" s="83">
        <f t="shared" ref="A628:A630" si="141">A627+1</f>
        <v>2</v>
      </c>
      <c r="B628" s="85"/>
      <c r="C628" s="42" t="s">
        <v>177</v>
      </c>
      <c r="D628" s="42">
        <f t="shared" ref="D628:D630" si="142">29.96*10.764</f>
        <v>322.48944</v>
      </c>
      <c r="E628" s="42">
        <v>0</v>
      </c>
      <c r="F628" s="42">
        <f>D628*(($F$235)+1)+(IF(E628&lt;101,E628,IF(E628&lt;201,E628/2,IF(E628&lt;=301,E628/3,E628/4))))</f>
        <v>467.60968800000001</v>
      </c>
      <c r="G628" s="92"/>
      <c r="H628" s="93"/>
      <c r="I628" s="36"/>
      <c r="J628" s="37"/>
      <c r="K628" s="37"/>
    </row>
    <row r="629" spans="1:14" s="35" customFormat="1" x14ac:dyDescent="0.25">
      <c r="A629" s="83">
        <f t="shared" si="141"/>
        <v>3</v>
      </c>
      <c r="B629" s="85"/>
      <c r="C629" s="42" t="s">
        <v>177</v>
      </c>
      <c r="D629" s="42">
        <f t="shared" si="142"/>
        <v>322.48944</v>
      </c>
      <c r="E629" s="42">
        <v>0</v>
      </c>
      <c r="F629" s="42">
        <f>D629*(($F$235)+1)+(IF(E629&lt;101,E629,IF(E629&lt;201,E629/2,IF(E629&lt;=301,E629/3,E629/4))))</f>
        <v>467.60968800000001</v>
      </c>
      <c r="G629" s="92"/>
      <c r="H629" s="93"/>
      <c r="I629" s="36"/>
      <c r="J629" s="37"/>
      <c r="K629" s="37"/>
    </row>
    <row r="630" spans="1:14" s="35" customFormat="1" x14ac:dyDescent="0.25">
      <c r="A630" s="83">
        <f t="shared" si="141"/>
        <v>4</v>
      </c>
      <c r="B630" s="85"/>
      <c r="C630" s="42" t="s">
        <v>177</v>
      </c>
      <c r="D630" s="42">
        <f t="shared" si="142"/>
        <v>322.48944</v>
      </c>
      <c r="E630" s="42">
        <v>0</v>
      </c>
      <c r="F630" s="42">
        <f>D630*(($F$235)+1)+(IF(E630&lt;101,E630,IF(E630&lt;201,E630/2,IF(E630&lt;=301,E630/3,E630/4))))</f>
        <v>467.60968800000001</v>
      </c>
      <c r="G630" s="94"/>
      <c r="H630" s="95"/>
      <c r="I630" s="36"/>
      <c r="J630" s="37"/>
      <c r="K630" s="37"/>
    </row>
    <row r="631" spans="1:14" s="35" customFormat="1" x14ac:dyDescent="0.25">
      <c r="A631" s="81" t="s">
        <v>192</v>
      </c>
      <c r="B631" s="81"/>
      <c r="C631" s="81"/>
      <c r="D631" s="81"/>
      <c r="E631" s="81"/>
      <c r="F631" s="81"/>
      <c r="G631" s="81"/>
      <c r="H631" s="81"/>
      <c r="I631" s="36"/>
      <c r="J631" s="37"/>
      <c r="K631" s="37"/>
    </row>
    <row r="632" spans="1:14" s="35" customFormat="1" x14ac:dyDescent="0.25">
      <c r="A632" s="82">
        <v>1</v>
      </c>
      <c r="B632" s="82"/>
      <c r="C632" s="42" t="s">
        <v>177</v>
      </c>
      <c r="D632" s="42">
        <f>29.96*10.764</f>
        <v>322.48944</v>
      </c>
      <c r="E632" s="42">
        <v>0</v>
      </c>
      <c r="F632" s="42">
        <f t="shared" ref="F632:F633" si="143">D632*(($F$235)+1)+(IF(E632&lt;101,E632,IF(E632&lt;201,E632/2,IF(E632&lt;=301,E632/3,E632/4))))</f>
        <v>467.60968800000001</v>
      </c>
      <c r="G632" s="90" t="str">
        <f>A631</f>
        <v>3rd to 8th &amp; 10th to 15th Floor</v>
      </c>
      <c r="H632" s="91"/>
      <c r="I632" s="36"/>
      <c r="J632" s="37"/>
      <c r="K632" s="37"/>
    </row>
    <row r="633" spans="1:14" s="35" customFormat="1" x14ac:dyDescent="0.25">
      <c r="A633" s="82">
        <f>A632+1</f>
        <v>2</v>
      </c>
      <c r="B633" s="82"/>
      <c r="C633" s="42" t="s">
        <v>177</v>
      </c>
      <c r="D633" s="42">
        <f t="shared" ref="D633:D635" si="144">29.96*10.764</f>
        <v>322.48944</v>
      </c>
      <c r="E633" s="42">
        <v>0</v>
      </c>
      <c r="F633" s="42">
        <f t="shared" si="143"/>
        <v>467.60968800000001</v>
      </c>
      <c r="G633" s="92"/>
      <c r="H633" s="93"/>
      <c r="I633" s="36"/>
      <c r="J633" s="37"/>
      <c r="K633" s="37"/>
    </row>
    <row r="634" spans="1:14" s="35" customFormat="1" x14ac:dyDescent="0.25">
      <c r="A634" s="82">
        <f>A633+1</f>
        <v>3</v>
      </c>
      <c r="B634" s="82"/>
      <c r="C634" s="42" t="s">
        <v>177</v>
      </c>
      <c r="D634" s="42">
        <f t="shared" si="144"/>
        <v>322.48944</v>
      </c>
      <c r="E634" s="42">
        <v>0</v>
      </c>
      <c r="F634" s="42">
        <f>D634*(($F$235)+1)+(IF(E634&lt;101,E634,IF(E634&lt;201,E634/2,IF(E634&lt;=301,E634/3,E634/4))))</f>
        <v>467.60968800000001</v>
      </c>
      <c r="G634" s="92"/>
      <c r="H634" s="93"/>
      <c r="I634" s="36"/>
      <c r="J634" s="37"/>
      <c r="K634" s="37"/>
    </row>
    <row r="635" spans="1:14" s="35" customFormat="1" x14ac:dyDescent="0.25">
      <c r="A635" s="82">
        <f>A634+1</f>
        <v>4</v>
      </c>
      <c r="B635" s="82"/>
      <c r="C635" s="42" t="s">
        <v>177</v>
      </c>
      <c r="D635" s="42">
        <f t="shared" si="144"/>
        <v>322.48944</v>
      </c>
      <c r="E635" s="42">
        <v>0</v>
      </c>
      <c r="F635" s="42">
        <f>D635*(($F$235)+1)+(IF(E635&lt;101,E635,IF(E635&lt;201,E635/2,IF(E635&lt;=301,E635/3,E635/4))))</f>
        <v>467.60968800000001</v>
      </c>
      <c r="G635" s="94"/>
      <c r="H635" s="95"/>
      <c r="I635" s="36"/>
      <c r="J635" s="37"/>
      <c r="K635" s="37"/>
    </row>
    <row r="636" spans="1:14" s="35" customFormat="1" x14ac:dyDescent="0.25">
      <c r="A636" s="81" t="s">
        <v>194</v>
      </c>
      <c r="B636" s="81"/>
      <c r="C636" s="81"/>
      <c r="D636" s="81"/>
      <c r="E636" s="81"/>
      <c r="F636" s="81"/>
      <c r="G636" s="81"/>
      <c r="H636" s="81"/>
      <c r="I636" s="36"/>
      <c r="J636" s="37"/>
      <c r="K636" s="37"/>
    </row>
    <row r="637" spans="1:14" s="35" customFormat="1" x14ac:dyDescent="0.25">
      <c r="A637" s="82">
        <v>1</v>
      </c>
      <c r="B637" s="82"/>
      <c r="C637" s="90" t="s">
        <v>206</v>
      </c>
      <c r="D637" s="118"/>
      <c r="E637" s="118"/>
      <c r="F637" s="91"/>
      <c r="G637" s="90" t="str">
        <f>A636</f>
        <v>9th Floor (Part Refuge Area)</v>
      </c>
      <c r="H637" s="91"/>
      <c r="I637" s="36"/>
      <c r="J637" s="37"/>
      <c r="K637" s="37"/>
    </row>
    <row r="638" spans="1:14" s="35" customFormat="1" x14ac:dyDescent="0.25">
      <c r="A638" s="82">
        <f>A637+1</f>
        <v>2</v>
      </c>
      <c r="B638" s="82"/>
      <c r="C638" s="94"/>
      <c r="D638" s="119"/>
      <c r="E638" s="119"/>
      <c r="F638" s="95"/>
      <c r="G638" s="92"/>
      <c r="H638" s="93"/>
      <c r="I638" s="36"/>
      <c r="J638" s="37"/>
      <c r="K638" s="37"/>
    </row>
    <row r="639" spans="1:14" s="35" customFormat="1" ht="33" customHeight="1" x14ac:dyDescent="0.25">
      <c r="A639" s="82">
        <f>A638+1</f>
        <v>3</v>
      </c>
      <c r="B639" s="82"/>
      <c r="C639" s="42" t="s">
        <v>177</v>
      </c>
      <c r="D639" s="42">
        <f t="shared" ref="D639:D640" si="145">29.96*10.764</f>
        <v>322.48944</v>
      </c>
      <c r="E639" s="42">
        <v>0</v>
      </c>
      <c r="F639" s="42">
        <f>D639*(($F$235)+1)+(IF(E639&lt;101,E639,IF(E639&lt;201,E639/2,IF(E639&lt;=301,E639/3,E639/4))))</f>
        <v>467.60968800000001</v>
      </c>
      <c r="G639" s="92"/>
      <c r="H639" s="93"/>
      <c r="I639" s="36"/>
      <c r="J639" s="37"/>
      <c r="K639" s="37"/>
    </row>
    <row r="640" spans="1:14" s="35" customFormat="1" x14ac:dyDescent="0.25">
      <c r="A640" s="82">
        <f>A639+1</f>
        <v>4</v>
      </c>
      <c r="B640" s="82"/>
      <c r="C640" s="42" t="s">
        <v>177</v>
      </c>
      <c r="D640" s="42">
        <f t="shared" si="145"/>
        <v>322.48944</v>
      </c>
      <c r="E640" s="42">
        <v>0</v>
      </c>
      <c r="F640" s="42">
        <f>D640*(($F$235)+1)+(IF(E640&lt;101,E640,IF(E640&lt;201,E640/2,IF(E640&lt;=301,E640/3,E640/4))))</f>
        <v>467.60968800000001</v>
      </c>
      <c r="G640" s="94"/>
      <c r="H640" s="95"/>
      <c r="I640" s="36"/>
      <c r="J640" s="37"/>
      <c r="K640" s="37"/>
    </row>
    <row r="641" spans="1:12" s="35" customFormat="1" x14ac:dyDescent="0.25">
      <c r="A641" s="153" t="s">
        <v>66</v>
      </c>
      <c r="B641" s="153"/>
      <c r="C641" s="153"/>
      <c r="D641" s="153"/>
      <c r="E641" s="153"/>
      <c r="F641" s="153"/>
      <c r="G641" s="153"/>
      <c r="H641" s="153"/>
    </row>
    <row r="642" spans="1:12" ht="98.25" customHeight="1" x14ac:dyDescent="0.25">
      <c r="A642" s="47" t="s">
        <v>145</v>
      </c>
      <c r="B642" s="60" t="s">
        <v>265</v>
      </c>
      <c r="C642" s="61"/>
      <c r="D642" s="61"/>
      <c r="E642" s="61"/>
      <c r="F642" s="61"/>
      <c r="G642" s="61"/>
      <c r="H642" s="62"/>
      <c r="L642" s="35" t="s">
        <v>263</v>
      </c>
    </row>
    <row r="643" spans="1:12" x14ac:dyDescent="0.25">
      <c r="A643" s="47" t="s">
        <v>145</v>
      </c>
      <c r="B643" s="60" t="str">
        <f>(IF(F234="Saleable area Loading :","We have considered Saleable area of Flats as per our Calculation.","We considered Saleable area of Flat as per Builder area Sheet."))</f>
        <v>We have considered Saleable area of Flats as per our Calculation.</v>
      </c>
      <c r="C643" s="61"/>
      <c r="D643" s="61"/>
      <c r="E643" s="61"/>
      <c r="F643" s="61"/>
      <c r="G643" s="61"/>
      <c r="H643" s="62"/>
      <c r="I643" s="35"/>
      <c r="J643" s="35"/>
      <c r="K643" s="35"/>
    </row>
    <row r="644" spans="1:12" ht="15.75" customHeight="1" x14ac:dyDescent="0.25">
      <c r="A644" s="47" t="s">
        <v>145</v>
      </c>
      <c r="B644" s="75" t="s">
        <v>115</v>
      </c>
      <c r="C644" s="76"/>
      <c r="D644" s="76"/>
      <c r="E644" s="76"/>
      <c r="F644" s="76"/>
      <c r="G644" s="76"/>
      <c r="H644" s="77"/>
      <c r="I644" s="35"/>
      <c r="J644" s="35"/>
      <c r="K644" s="35"/>
    </row>
    <row r="645" spans="1:12" x14ac:dyDescent="0.25">
      <c r="A645" s="47" t="s">
        <v>145</v>
      </c>
      <c r="B645" s="75" t="s">
        <v>197</v>
      </c>
      <c r="C645" s="76"/>
      <c r="D645" s="76"/>
      <c r="E645" s="76"/>
      <c r="F645" s="76"/>
      <c r="G645" s="76"/>
      <c r="H645" s="77"/>
      <c r="I645" s="35"/>
      <c r="J645" s="35"/>
      <c r="K645" s="35"/>
    </row>
    <row r="646" spans="1:12" x14ac:dyDescent="0.25">
      <c r="A646" s="47" t="s">
        <v>145</v>
      </c>
      <c r="B646" s="75" t="s">
        <v>144</v>
      </c>
      <c r="C646" s="76"/>
      <c r="D646" s="76"/>
      <c r="E646" s="76"/>
      <c r="F646" s="76"/>
      <c r="G646" s="76"/>
      <c r="H646" s="77"/>
      <c r="I646" s="35"/>
      <c r="J646" s="35"/>
      <c r="K646" s="35"/>
    </row>
    <row r="647" spans="1:12" x14ac:dyDescent="0.25">
      <c r="A647" s="47" t="s">
        <v>145</v>
      </c>
      <c r="B647" s="75" t="s">
        <v>116</v>
      </c>
      <c r="C647" s="76"/>
      <c r="D647" s="76"/>
      <c r="E647" s="76"/>
      <c r="F647" s="76"/>
      <c r="G647" s="76"/>
      <c r="H647" s="77"/>
      <c r="I647" s="35"/>
      <c r="J647" s="35"/>
      <c r="K647" s="35"/>
    </row>
    <row r="648" spans="1:12" x14ac:dyDescent="0.25">
      <c r="A648" s="47" t="s">
        <v>145</v>
      </c>
      <c r="B648" s="75" t="s">
        <v>146</v>
      </c>
      <c r="C648" s="76"/>
      <c r="D648" s="76"/>
      <c r="E648" s="76"/>
      <c r="F648" s="76"/>
      <c r="G648" s="76"/>
      <c r="H648" s="77"/>
      <c r="I648" s="35"/>
      <c r="J648" s="35"/>
      <c r="K648" s="35"/>
    </row>
    <row r="649" spans="1:12" x14ac:dyDescent="0.25">
      <c r="A649" s="47" t="s">
        <v>145</v>
      </c>
      <c r="B649" s="75" t="s">
        <v>117</v>
      </c>
      <c r="C649" s="76"/>
      <c r="D649" s="76"/>
      <c r="E649" s="76"/>
      <c r="F649" s="76"/>
      <c r="G649" s="76"/>
      <c r="H649" s="77"/>
      <c r="I649" s="35"/>
      <c r="J649" s="35"/>
      <c r="K649" s="35"/>
    </row>
    <row r="650" spans="1:12" x14ac:dyDescent="0.25">
      <c r="A650" s="47" t="s">
        <v>145</v>
      </c>
      <c r="B650" s="60" t="s">
        <v>228</v>
      </c>
      <c r="C650" s="61"/>
      <c r="D650" s="61"/>
      <c r="E650" s="61"/>
      <c r="F650" s="61"/>
      <c r="G650" s="61"/>
      <c r="H650" s="62"/>
      <c r="I650" s="35"/>
      <c r="J650" s="35"/>
      <c r="K650" s="35"/>
    </row>
    <row r="651" spans="1:12" x14ac:dyDescent="0.25">
      <c r="A651" s="47" t="s">
        <v>145</v>
      </c>
      <c r="B651" s="60" t="s">
        <v>229</v>
      </c>
      <c r="C651" s="61"/>
      <c r="D651" s="61"/>
      <c r="E651" s="61"/>
      <c r="F651" s="61"/>
      <c r="G651" s="61"/>
      <c r="H651" s="62"/>
      <c r="I651" s="35"/>
      <c r="J651" s="35"/>
      <c r="K651" s="35"/>
    </row>
    <row r="652" spans="1:12" x14ac:dyDescent="0.25">
      <c r="A652" s="47" t="s">
        <v>145</v>
      </c>
      <c r="B652" s="60" t="s">
        <v>239</v>
      </c>
      <c r="C652" s="61"/>
      <c r="D652" s="61"/>
      <c r="E652" s="61"/>
      <c r="F652" s="61"/>
      <c r="G652" s="61"/>
      <c r="H652" s="62"/>
      <c r="I652" s="35"/>
      <c r="J652" s="35"/>
      <c r="K652" s="35"/>
    </row>
    <row r="653" spans="1:12" x14ac:dyDescent="0.25">
      <c r="A653" s="47" t="s">
        <v>145</v>
      </c>
      <c r="B653" s="60" t="s">
        <v>240</v>
      </c>
      <c r="C653" s="61"/>
      <c r="D653" s="61"/>
      <c r="E653" s="61"/>
      <c r="F653" s="61"/>
      <c r="G653" s="61"/>
      <c r="H653" s="62"/>
      <c r="I653" s="35"/>
      <c r="J653" s="35"/>
      <c r="K653" s="35"/>
    </row>
    <row r="654" spans="1:12" x14ac:dyDescent="0.25">
      <c r="A654" s="47" t="s">
        <v>145</v>
      </c>
      <c r="B654" s="60" t="s">
        <v>257</v>
      </c>
      <c r="C654" s="61"/>
      <c r="D654" s="61"/>
      <c r="E654" s="61"/>
      <c r="F654" s="61"/>
      <c r="G654" s="61"/>
      <c r="H654" s="62"/>
      <c r="I654" s="35"/>
      <c r="J654" s="35"/>
      <c r="K654" s="35"/>
    </row>
    <row r="655" spans="1:12" x14ac:dyDescent="0.25">
      <c r="A655" s="47" t="s">
        <v>145</v>
      </c>
      <c r="B655" s="60" t="s">
        <v>244</v>
      </c>
      <c r="C655" s="61"/>
      <c r="D655" s="61"/>
      <c r="E655" s="61"/>
      <c r="F655" s="61"/>
      <c r="G655" s="61"/>
      <c r="H655" s="62"/>
      <c r="I655" s="35"/>
      <c r="J655" s="35"/>
      <c r="K655" s="35"/>
    </row>
    <row r="656" spans="1:12" ht="30.6" customHeight="1" x14ac:dyDescent="0.25">
      <c r="A656" s="47" t="s">
        <v>145</v>
      </c>
      <c r="B656" s="60" t="s">
        <v>261</v>
      </c>
      <c r="C656" s="61"/>
      <c r="D656" s="61"/>
      <c r="E656" s="61"/>
      <c r="F656" s="61"/>
      <c r="G656" s="61"/>
      <c r="H656" s="62"/>
      <c r="I656" s="35"/>
      <c r="J656" s="35"/>
      <c r="K656" s="35"/>
    </row>
    <row r="657" spans="1:11" ht="30.95" hidden="1" customHeight="1" x14ac:dyDescent="0.25">
      <c r="A657" s="47" t="s">
        <v>145</v>
      </c>
      <c r="B657" s="186" t="s">
        <v>248</v>
      </c>
      <c r="C657" s="187"/>
      <c r="D657" s="187"/>
      <c r="E657" s="187"/>
      <c r="F657" s="187"/>
      <c r="G657" s="187"/>
      <c r="H657" s="188"/>
      <c r="I657" s="35"/>
      <c r="J657" s="35"/>
      <c r="K657" s="35"/>
    </row>
    <row r="658" spans="1:11" x14ac:dyDescent="0.25">
      <c r="A658" s="47" t="s">
        <v>145</v>
      </c>
      <c r="B658" s="60" t="s">
        <v>250</v>
      </c>
      <c r="C658" s="61"/>
      <c r="D658" s="61"/>
      <c r="E658" s="61"/>
      <c r="F658" s="61"/>
      <c r="G658" s="61"/>
      <c r="H658" s="62"/>
      <c r="I658" s="35"/>
      <c r="J658" s="35"/>
      <c r="K658" s="35"/>
    </row>
    <row r="659" spans="1:11" x14ac:dyDescent="0.25">
      <c r="A659" s="56" t="s">
        <v>145</v>
      </c>
      <c r="B659" s="60" t="s">
        <v>264</v>
      </c>
      <c r="C659" s="61"/>
      <c r="D659" s="61"/>
      <c r="E659" s="61"/>
      <c r="F659" s="61"/>
      <c r="G659" s="61"/>
      <c r="H659" s="62"/>
      <c r="I659" s="35"/>
      <c r="J659" s="35"/>
      <c r="K659" s="35"/>
    </row>
    <row r="660" spans="1:11" x14ac:dyDescent="0.25">
      <c r="A660" s="143" t="s">
        <v>59</v>
      </c>
      <c r="B660" s="143"/>
      <c r="C660" s="143"/>
      <c r="D660" s="143"/>
      <c r="E660" s="143"/>
      <c r="F660" s="143"/>
      <c r="G660" s="143"/>
      <c r="H660" s="143"/>
    </row>
    <row r="661" spans="1:11" ht="15" customHeight="1" x14ac:dyDescent="0.25">
      <c r="A661" s="126" t="s">
        <v>60</v>
      </c>
      <c r="B661" s="126"/>
      <c r="C661" s="126"/>
      <c r="D661" s="126"/>
      <c r="E661" s="126"/>
      <c r="F661" s="126"/>
      <c r="G661" s="126"/>
      <c r="H661" s="126"/>
    </row>
    <row r="662" spans="1:11" x14ac:dyDescent="0.25">
      <c r="A662" s="127" t="s">
        <v>61</v>
      </c>
      <c r="B662" s="127"/>
      <c r="C662" s="127"/>
      <c r="D662" s="127"/>
      <c r="E662" s="127"/>
      <c r="F662" s="127"/>
      <c r="G662" s="127"/>
      <c r="H662" s="127"/>
    </row>
    <row r="663" spans="1:11" x14ac:dyDescent="0.25">
      <c r="A663" s="126" t="s">
        <v>62</v>
      </c>
      <c r="B663" s="126"/>
      <c r="C663" s="126"/>
      <c r="D663" s="126"/>
      <c r="E663" s="126"/>
      <c r="F663" s="126"/>
      <c r="G663" s="126"/>
      <c r="H663" s="126"/>
    </row>
    <row r="664" spans="1:11" x14ac:dyDescent="0.25">
      <c r="A664" s="126" t="s">
        <v>63</v>
      </c>
      <c r="B664" s="126"/>
      <c r="C664" s="126"/>
      <c r="D664" s="126"/>
      <c r="E664" s="126"/>
      <c r="F664" s="126"/>
      <c r="G664" s="126"/>
      <c r="H664" s="126"/>
    </row>
    <row r="665" spans="1:11" x14ac:dyDescent="0.25">
      <c r="A665" s="126" t="s">
        <v>118</v>
      </c>
      <c r="B665" s="126"/>
      <c r="C665" s="126"/>
      <c r="D665" s="126"/>
      <c r="E665" s="126"/>
      <c r="F665" s="126"/>
      <c r="G665" s="126"/>
      <c r="H665" s="126"/>
    </row>
    <row r="666" spans="1:11" x14ac:dyDescent="0.25">
      <c r="A666" s="144" t="s">
        <v>119</v>
      </c>
      <c r="B666" s="144"/>
      <c r="C666" s="144"/>
      <c r="D666" s="144"/>
      <c r="E666" s="144"/>
      <c r="F666" s="144"/>
      <c r="G666" s="144"/>
      <c r="H666" s="144"/>
    </row>
    <row r="667" spans="1:11" x14ac:dyDescent="0.25">
      <c r="A667" s="158" t="s">
        <v>75</v>
      </c>
      <c r="B667" s="158"/>
      <c r="C667" s="158" t="s">
        <v>260</v>
      </c>
      <c r="D667" s="158"/>
      <c r="E667" s="158" t="s">
        <v>98</v>
      </c>
      <c r="F667" s="158"/>
      <c r="G667" s="158" t="s">
        <v>259</v>
      </c>
      <c r="H667" s="158"/>
    </row>
    <row r="668" spans="1:11" x14ac:dyDescent="0.25">
      <c r="A668" s="157" t="s">
        <v>77</v>
      </c>
      <c r="B668" s="157"/>
      <c r="C668" s="157"/>
      <c r="D668" s="157"/>
      <c r="E668" s="157"/>
      <c r="F668" s="157"/>
      <c r="G668" s="157"/>
      <c r="H668" s="157"/>
    </row>
    <row r="669" spans="1:11" x14ac:dyDescent="0.25">
      <c r="A669" s="157"/>
      <c r="B669" s="157"/>
      <c r="C669" s="157"/>
      <c r="D669" s="157"/>
      <c r="E669" s="157"/>
      <c r="F669" s="157"/>
      <c r="G669" s="157"/>
      <c r="H669" s="157"/>
    </row>
    <row r="670" spans="1:11" x14ac:dyDescent="0.25">
      <c r="A670" s="157"/>
      <c r="B670" s="157"/>
      <c r="C670" s="157"/>
      <c r="D670" s="157"/>
      <c r="E670" s="157"/>
      <c r="F670" s="157"/>
      <c r="G670" s="157"/>
      <c r="H670" s="157"/>
    </row>
    <row r="671" spans="1:11" x14ac:dyDescent="0.25">
      <c r="A671" s="38" t="s">
        <v>64</v>
      </c>
      <c r="B671" s="39"/>
      <c r="C671" s="39"/>
      <c r="D671" s="38" t="str">
        <f>E9</f>
        <v>Gulmohar Avenue (Sale Building-S6 Bandra North)</v>
      </c>
      <c r="F671" s="39"/>
      <c r="G671" s="39"/>
      <c r="H671" s="39"/>
    </row>
    <row r="672" spans="1:11" x14ac:dyDescent="0.25">
      <c r="A672" s="39"/>
      <c r="B672" s="39"/>
      <c r="C672" s="39"/>
      <c r="D672" s="39"/>
      <c r="E672" s="39"/>
      <c r="F672" s="39"/>
      <c r="G672" s="39"/>
      <c r="H672" s="39"/>
    </row>
    <row r="673" spans="1:8" x14ac:dyDescent="0.25">
      <c r="A673" s="39"/>
      <c r="B673" s="39"/>
      <c r="C673" s="39"/>
      <c r="D673" s="39"/>
      <c r="E673" s="39"/>
      <c r="F673" s="39"/>
      <c r="G673" s="39"/>
      <c r="H673" s="39"/>
    </row>
    <row r="714" spans="1:1" x14ac:dyDescent="0.25">
      <c r="A714" s="41" t="s">
        <v>151</v>
      </c>
    </row>
    <row r="757" spans="1:1" x14ac:dyDescent="0.25">
      <c r="A757" s="41" t="s">
        <v>65</v>
      </c>
    </row>
  </sheetData>
  <mergeCells count="1111">
    <mergeCell ref="A45:D45"/>
    <mergeCell ref="A101:B101"/>
    <mergeCell ref="A44:D44"/>
    <mergeCell ref="A46:D46"/>
    <mergeCell ref="A47:H47"/>
    <mergeCell ref="D62:H62"/>
    <mergeCell ref="A62:C62"/>
    <mergeCell ref="I12:L12"/>
    <mergeCell ref="A58:B58"/>
    <mergeCell ref="C58:E58"/>
    <mergeCell ref="G58:H58"/>
    <mergeCell ref="B659:H659"/>
    <mergeCell ref="A150:B150"/>
    <mergeCell ref="E150:F159"/>
    <mergeCell ref="G150:H159"/>
    <mergeCell ref="A104:B104"/>
    <mergeCell ref="C104:H104"/>
    <mergeCell ref="C106:H106"/>
    <mergeCell ref="A106:B106"/>
    <mergeCell ref="I70:M70"/>
    <mergeCell ref="B656:H656"/>
    <mergeCell ref="B657:H657"/>
    <mergeCell ref="I11:L11"/>
    <mergeCell ref="A174:B174"/>
    <mergeCell ref="C174:H174"/>
    <mergeCell ref="A176:B176"/>
    <mergeCell ref="C176:H176"/>
    <mergeCell ref="A177:B177"/>
    <mergeCell ref="E177:F177"/>
    <mergeCell ref="G177:H177"/>
    <mergeCell ref="A178:B178"/>
    <mergeCell ref="E178:F187"/>
    <mergeCell ref="G178:H187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38:B38"/>
    <mergeCell ref="C38:H38"/>
    <mergeCell ref="C134:H134"/>
    <mergeCell ref="E80:F89"/>
    <mergeCell ref="G80:H89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139:B139"/>
    <mergeCell ref="A140:B140"/>
    <mergeCell ref="A141:B141"/>
    <mergeCell ref="A143:B143"/>
    <mergeCell ref="A144:B144"/>
    <mergeCell ref="A135:B135"/>
    <mergeCell ref="A131:B131"/>
    <mergeCell ref="A136:B136"/>
    <mergeCell ref="G136:H145"/>
    <mergeCell ref="A39:B39"/>
    <mergeCell ref="C39:H39"/>
    <mergeCell ref="A48:B48"/>
    <mergeCell ref="C48:H48"/>
    <mergeCell ref="A137:B137"/>
    <mergeCell ref="A138:B138"/>
    <mergeCell ref="G122:H131"/>
    <mergeCell ref="A123:B123"/>
    <mergeCell ref="A124:B124"/>
    <mergeCell ref="A125:B125"/>
    <mergeCell ref="A204:E204"/>
    <mergeCell ref="A227:B227"/>
    <mergeCell ref="A228:B228"/>
    <mergeCell ref="C54:H54"/>
    <mergeCell ref="A76:B76"/>
    <mergeCell ref="A43:D43"/>
    <mergeCell ref="E43:H43"/>
    <mergeCell ref="E44:H44"/>
    <mergeCell ref="E45:H45"/>
    <mergeCell ref="E46:H46"/>
    <mergeCell ref="C212:D212"/>
    <mergeCell ref="G212:H212"/>
    <mergeCell ref="A100:B100"/>
    <mergeCell ref="A93:B93"/>
    <mergeCell ref="A96:B96"/>
    <mergeCell ref="A92:B92"/>
    <mergeCell ref="A90:B90"/>
    <mergeCell ref="A53:B54"/>
    <mergeCell ref="A98:B98"/>
    <mergeCell ref="F204:H204"/>
    <mergeCell ref="G135:H135"/>
    <mergeCell ref="A134:B134"/>
    <mergeCell ref="L229:M229"/>
    <mergeCell ref="L226:M226"/>
    <mergeCell ref="A241:B241"/>
    <mergeCell ref="L227:M227"/>
    <mergeCell ref="A242:B242"/>
    <mergeCell ref="L228:M228"/>
    <mergeCell ref="B234:B235"/>
    <mergeCell ref="A243:B243"/>
    <mergeCell ref="A240:B240"/>
    <mergeCell ref="A230:B230"/>
    <mergeCell ref="A248:B248"/>
    <mergeCell ref="A229:B229"/>
    <mergeCell ref="A237:H237"/>
    <mergeCell ref="A238:H238"/>
    <mergeCell ref="A216:B216"/>
    <mergeCell ref="C216:D216"/>
    <mergeCell ref="E216:F216"/>
    <mergeCell ref="L240:M240"/>
    <mergeCell ref="E226:F226"/>
    <mergeCell ref="G221:H221"/>
    <mergeCell ref="A222:B222"/>
    <mergeCell ref="C222:D222"/>
    <mergeCell ref="E222:F222"/>
    <mergeCell ref="E223:F223"/>
    <mergeCell ref="G223:H223"/>
    <mergeCell ref="A224:B224"/>
    <mergeCell ref="C224:D224"/>
    <mergeCell ref="E224:F224"/>
    <mergeCell ref="G224:H224"/>
    <mergeCell ref="A231:B231"/>
    <mergeCell ref="E231:F231"/>
    <mergeCell ref="A41:D41"/>
    <mergeCell ref="E41:H41"/>
    <mergeCell ref="F33:H33"/>
    <mergeCell ref="F34:H34"/>
    <mergeCell ref="A40:H40"/>
    <mergeCell ref="G216:H216"/>
    <mergeCell ref="A217:B217"/>
    <mergeCell ref="C213:D213"/>
    <mergeCell ref="E213:F213"/>
    <mergeCell ref="F207:H207"/>
    <mergeCell ref="A203:E203"/>
    <mergeCell ref="A132:B132"/>
    <mergeCell ref="C132:H132"/>
    <mergeCell ref="A122:B122"/>
    <mergeCell ref="E122:F131"/>
    <mergeCell ref="A129:B129"/>
    <mergeCell ref="A130:B130"/>
    <mergeCell ref="E136:F145"/>
    <mergeCell ref="F202:H202"/>
    <mergeCell ref="F205:H205"/>
    <mergeCell ref="E135:F135"/>
    <mergeCell ref="A120:B120"/>
    <mergeCell ref="C120:H120"/>
    <mergeCell ref="A121:B121"/>
    <mergeCell ref="E121:F121"/>
    <mergeCell ref="G121:H121"/>
    <mergeCell ref="A206:E206"/>
    <mergeCell ref="F206:H206"/>
    <mergeCell ref="A154:B154"/>
    <mergeCell ref="A155:B155"/>
    <mergeCell ref="A156:B156"/>
    <mergeCell ref="A157:B157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7:H37"/>
    <mergeCell ref="A36:B36"/>
    <mergeCell ref="C36:E36"/>
    <mergeCell ref="F36:H36"/>
    <mergeCell ref="A34:B34"/>
    <mergeCell ref="C34:E34"/>
    <mergeCell ref="C78:H78"/>
    <mergeCell ref="A79:B79"/>
    <mergeCell ref="E79:F79"/>
    <mergeCell ref="G79:H79"/>
    <mergeCell ref="A80:B80"/>
    <mergeCell ref="C90:H90"/>
    <mergeCell ref="G53:H53"/>
    <mergeCell ref="D60:H60"/>
    <mergeCell ref="C53:E53"/>
    <mergeCell ref="D63:H63"/>
    <mergeCell ref="D64:H64"/>
    <mergeCell ref="A22:D23"/>
    <mergeCell ref="E22:H23"/>
    <mergeCell ref="E14:H14"/>
    <mergeCell ref="A15:B15"/>
    <mergeCell ref="C15:H15"/>
    <mergeCell ref="C16:H16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6:H26"/>
    <mergeCell ref="A28:D28"/>
    <mergeCell ref="E28:H28"/>
    <mergeCell ref="A25:D25"/>
    <mergeCell ref="E25:H25"/>
    <mergeCell ref="A29:D29"/>
    <mergeCell ref="E29:H29"/>
    <mergeCell ref="A26:D26"/>
    <mergeCell ref="A1:H1"/>
    <mergeCell ref="A2:H2"/>
    <mergeCell ref="A3:D3"/>
    <mergeCell ref="E3:H3"/>
    <mergeCell ref="A4:D4"/>
    <mergeCell ref="A9:D9"/>
    <mergeCell ref="E9:H9"/>
    <mergeCell ref="A10:D10"/>
    <mergeCell ref="E10:H10"/>
    <mergeCell ref="E4:H4"/>
    <mergeCell ref="E21:F21"/>
    <mergeCell ref="G21:H21"/>
    <mergeCell ref="A12:D12"/>
    <mergeCell ref="E12:H12"/>
    <mergeCell ref="A5:D5"/>
    <mergeCell ref="E5:H5"/>
    <mergeCell ref="A6:D6"/>
    <mergeCell ref="E6:H6"/>
    <mergeCell ref="A7:D7"/>
    <mergeCell ref="E7:H7"/>
    <mergeCell ref="A16:B16"/>
    <mergeCell ref="A13:D13"/>
    <mergeCell ref="E13:H13"/>
    <mergeCell ref="A14:D14"/>
    <mergeCell ref="A11:D11"/>
    <mergeCell ref="E11:H11"/>
    <mergeCell ref="A17:B17"/>
    <mergeCell ref="C17:H17"/>
    <mergeCell ref="A8:D8"/>
    <mergeCell ref="E8:H8"/>
    <mergeCell ref="A71:C71"/>
    <mergeCell ref="D71:H71"/>
    <mergeCell ref="C92:H92"/>
    <mergeCell ref="A95:B95"/>
    <mergeCell ref="A97:B97"/>
    <mergeCell ref="E93:F93"/>
    <mergeCell ref="A72:C72"/>
    <mergeCell ref="D72:H72"/>
    <mergeCell ref="A75:C75"/>
    <mergeCell ref="D75:H75"/>
    <mergeCell ref="A73:C73"/>
    <mergeCell ref="A69:C69"/>
    <mergeCell ref="A70:C70"/>
    <mergeCell ref="D69:H69"/>
    <mergeCell ref="E94:F103"/>
    <mergeCell ref="G94:H103"/>
    <mergeCell ref="A102:B102"/>
    <mergeCell ref="A103:B103"/>
    <mergeCell ref="D70:H70"/>
    <mergeCell ref="D73:H73"/>
    <mergeCell ref="A74:C74"/>
    <mergeCell ref="D74:H74"/>
    <mergeCell ref="A94:B94"/>
    <mergeCell ref="G93:H93"/>
    <mergeCell ref="C76:H76"/>
    <mergeCell ref="A78:B78"/>
    <mergeCell ref="A668:H670"/>
    <mergeCell ref="A667:B667"/>
    <mergeCell ref="E667:F667"/>
    <mergeCell ref="C667:D667"/>
    <mergeCell ref="G667:H667"/>
    <mergeCell ref="A209:E209"/>
    <mergeCell ref="F209:H209"/>
    <mergeCell ref="A210:E210"/>
    <mergeCell ref="F210:H210"/>
    <mergeCell ref="A244:H244"/>
    <mergeCell ref="A213:B213"/>
    <mergeCell ref="A160:B160"/>
    <mergeCell ref="A663:H663"/>
    <mergeCell ref="A211:H211"/>
    <mergeCell ref="A666:H666"/>
    <mergeCell ref="A664:H664"/>
    <mergeCell ref="A660:H660"/>
    <mergeCell ref="A284:H284"/>
    <mergeCell ref="A306:H306"/>
    <mergeCell ref="A307:H307"/>
    <mergeCell ref="A329:H329"/>
    <mergeCell ref="A330:H330"/>
    <mergeCell ref="A352:H352"/>
    <mergeCell ref="A193:B193"/>
    <mergeCell ref="G424:H427"/>
    <mergeCell ref="A489:H489"/>
    <mergeCell ref="A492:H492"/>
    <mergeCell ref="A493:B493"/>
    <mergeCell ref="G493:H496"/>
    <mergeCell ref="A443:H443"/>
    <mergeCell ref="A446:H446"/>
    <mergeCell ref="A661:H661"/>
    <mergeCell ref="E212:F212"/>
    <mergeCell ref="B652:H652"/>
    <mergeCell ref="G229:H229"/>
    <mergeCell ref="G227:H227"/>
    <mergeCell ref="G228:H228"/>
    <mergeCell ref="G230:H230"/>
    <mergeCell ref="B647:H647"/>
    <mergeCell ref="A439:B439"/>
    <mergeCell ref="A441:B441"/>
    <mergeCell ref="A440:B440"/>
    <mergeCell ref="A232:H232"/>
    <mergeCell ref="B642:H642"/>
    <mergeCell ref="B643:H643"/>
    <mergeCell ref="B648:H648"/>
    <mergeCell ref="B646:H646"/>
    <mergeCell ref="A260:H260"/>
    <mergeCell ref="A261:H261"/>
    <mergeCell ref="A283:H283"/>
    <mergeCell ref="A290:H290"/>
    <mergeCell ref="A293:B293"/>
    <mergeCell ref="G215:H215"/>
    <mergeCell ref="C214:D214"/>
    <mergeCell ref="E214:F214"/>
    <mergeCell ref="A199:B199"/>
    <mergeCell ref="G240:H243"/>
    <mergeCell ref="A236:H236"/>
    <mergeCell ref="A259:H259"/>
    <mergeCell ref="A262:H262"/>
    <mergeCell ref="A263:B263"/>
    <mergeCell ref="G263:H266"/>
    <mergeCell ref="A198:B198"/>
    <mergeCell ref="A200:B200"/>
    <mergeCell ref="A158:B158"/>
    <mergeCell ref="A447:B447"/>
    <mergeCell ref="B644:H644"/>
    <mergeCell ref="B645:H645"/>
    <mergeCell ref="A641:H641"/>
    <mergeCell ref="A207:E207"/>
    <mergeCell ref="A208:E208"/>
    <mergeCell ref="A233:H233"/>
    <mergeCell ref="C234:C235"/>
    <mergeCell ref="C231:D231"/>
    <mergeCell ref="A239:H239"/>
    <mergeCell ref="A214:B214"/>
    <mergeCell ref="A205:E205"/>
    <mergeCell ref="A202:E202"/>
    <mergeCell ref="C50:E50"/>
    <mergeCell ref="A57:B57"/>
    <mergeCell ref="C57:E57"/>
    <mergeCell ref="A50:B50"/>
    <mergeCell ref="A59:H59"/>
    <mergeCell ref="A60:C60"/>
    <mergeCell ref="A61:C61"/>
    <mergeCell ref="D61:H61"/>
    <mergeCell ref="G57:H57"/>
    <mergeCell ref="D65:H65"/>
    <mergeCell ref="A51:B51"/>
    <mergeCell ref="C51:E51"/>
    <mergeCell ref="G51:H51"/>
    <mergeCell ref="A52:B52"/>
    <mergeCell ref="C52:E52"/>
    <mergeCell ref="G52:H52"/>
    <mergeCell ref="A55:B56"/>
    <mergeCell ref="C55:E55"/>
    <mergeCell ref="G55:H55"/>
    <mergeCell ref="C56:H56"/>
    <mergeCell ref="G50:H50"/>
    <mergeCell ref="E42:H42"/>
    <mergeCell ref="A42:D42"/>
    <mergeCell ref="A665:H665"/>
    <mergeCell ref="A662:H662"/>
    <mergeCell ref="A245:B245"/>
    <mergeCell ref="A212:B212"/>
    <mergeCell ref="D234:D235"/>
    <mergeCell ref="E234:E235"/>
    <mergeCell ref="G234:H235"/>
    <mergeCell ref="A126:B126"/>
    <mergeCell ref="A127:B127"/>
    <mergeCell ref="A128:B128"/>
    <mergeCell ref="A118:B118"/>
    <mergeCell ref="C118:H118"/>
    <mergeCell ref="A142:B142"/>
    <mergeCell ref="A99:B99"/>
    <mergeCell ref="F203:H203"/>
    <mergeCell ref="G213:H213"/>
    <mergeCell ref="A145:B145"/>
    <mergeCell ref="A49:B49"/>
    <mergeCell ref="C49:E49"/>
    <mergeCell ref="G49:H49"/>
    <mergeCell ref="A282:H282"/>
    <mergeCell ref="A285:H285"/>
    <mergeCell ref="A286:B286"/>
    <mergeCell ref="G286:H289"/>
    <mergeCell ref="A331:H331"/>
    <mergeCell ref="A332:B332"/>
    <mergeCell ref="G332:H335"/>
    <mergeCell ref="A420:H420"/>
    <mergeCell ref="A423:H423"/>
    <mergeCell ref="A424:B424"/>
    <mergeCell ref="L249:M249"/>
    <mergeCell ref="A264:B264"/>
    <mergeCell ref="L250:M250"/>
    <mergeCell ref="A265:B265"/>
    <mergeCell ref="L251:M251"/>
    <mergeCell ref="A266:B266"/>
    <mergeCell ref="L252:M252"/>
    <mergeCell ref="A267:H267"/>
    <mergeCell ref="L253:M253"/>
    <mergeCell ref="A268:B268"/>
    <mergeCell ref="F208:H208"/>
    <mergeCell ref="G245:H248"/>
    <mergeCell ref="G268:H271"/>
    <mergeCell ref="L235:M235"/>
    <mergeCell ref="L258:M258"/>
    <mergeCell ref="L230:M230"/>
    <mergeCell ref="A234:A235"/>
    <mergeCell ref="A250:B250"/>
    <mergeCell ref="A246:B246"/>
    <mergeCell ref="A247:B247"/>
    <mergeCell ref="G231:H231"/>
    <mergeCell ref="G214:H214"/>
    <mergeCell ref="A215:B215"/>
    <mergeCell ref="C215:D215"/>
    <mergeCell ref="E215:F215"/>
    <mergeCell ref="A220:B220"/>
    <mergeCell ref="C220:D220"/>
    <mergeCell ref="E220:F220"/>
    <mergeCell ref="G220:H220"/>
    <mergeCell ref="A221:B221"/>
    <mergeCell ref="C221:D221"/>
    <mergeCell ref="E221:F221"/>
    <mergeCell ref="A386:B386"/>
    <mergeCell ref="A405:H405"/>
    <mergeCell ref="L391:M391"/>
    <mergeCell ref="A406:B406"/>
    <mergeCell ref="A407:B407"/>
    <mergeCell ref="A408:B408"/>
    <mergeCell ref="A365:B365"/>
    <mergeCell ref="L272:M272"/>
    <mergeCell ref="A287:B287"/>
    <mergeCell ref="L273:M273"/>
    <mergeCell ref="A288:B288"/>
    <mergeCell ref="L274:M274"/>
    <mergeCell ref="A289:B289"/>
    <mergeCell ref="L275:M275"/>
    <mergeCell ref="A272:H272"/>
    <mergeCell ref="A273:B273"/>
    <mergeCell ref="L388:M388"/>
    <mergeCell ref="A403:B403"/>
    <mergeCell ref="L389:M389"/>
    <mergeCell ref="A404:B404"/>
    <mergeCell ref="L390:M390"/>
    <mergeCell ref="A374:H374"/>
    <mergeCell ref="A377:H377"/>
    <mergeCell ref="A378:B378"/>
    <mergeCell ref="A294:B294"/>
    <mergeCell ref="L480:M480"/>
    <mergeCell ref="A495:B495"/>
    <mergeCell ref="L481:M481"/>
    <mergeCell ref="A496:B496"/>
    <mergeCell ref="L482:M482"/>
    <mergeCell ref="A466:H466"/>
    <mergeCell ref="A469:H469"/>
    <mergeCell ref="A470:B470"/>
    <mergeCell ref="G470:H473"/>
    <mergeCell ref="L456:M456"/>
    <mergeCell ref="A471:B471"/>
    <mergeCell ref="L457:M457"/>
    <mergeCell ref="A472:B472"/>
    <mergeCell ref="L458:M458"/>
    <mergeCell ref="A473:B473"/>
    <mergeCell ref="L459:M459"/>
    <mergeCell ref="A467:H467"/>
    <mergeCell ref="A468:H468"/>
    <mergeCell ref="A490:H490"/>
    <mergeCell ref="A491:H491"/>
    <mergeCell ref="L470:M470"/>
    <mergeCell ref="A485:B485"/>
    <mergeCell ref="G485:H488"/>
    <mergeCell ref="A486:B486"/>
    <mergeCell ref="A488:B488"/>
    <mergeCell ref="C488:F488"/>
    <mergeCell ref="A487:B487"/>
    <mergeCell ref="A475:B475"/>
    <mergeCell ref="A461:H461"/>
    <mergeCell ref="A462:B462"/>
    <mergeCell ref="L479:M479"/>
    <mergeCell ref="A398:H398"/>
    <mergeCell ref="A399:H399"/>
    <mergeCell ref="A421:H421"/>
    <mergeCell ref="A422:H422"/>
    <mergeCell ref="L367:M367"/>
    <mergeCell ref="L364:M364"/>
    <mergeCell ref="A379:B379"/>
    <mergeCell ref="L365:M365"/>
    <mergeCell ref="A380:B380"/>
    <mergeCell ref="L366:M366"/>
    <mergeCell ref="A381:B381"/>
    <mergeCell ref="A361:B361"/>
    <mergeCell ref="A362:B362"/>
    <mergeCell ref="A363:B363"/>
    <mergeCell ref="A393:B393"/>
    <mergeCell ref="L296:M296"/>
    <mergeCell ref="A311:B311"/>
    <mergeCell ref="L297:M297"/>
    <mergeCell ref="A312:B312"/>
    <mergeCell ref="L298:M298"/>
    <mergeCell ref="A316:B316"/>
    <mergeCell ref="A317:B317"/>
    <mergeCell ref="L322:M322"/>
    <mergeCell ref="A395:B395"/>
    <mergeCell ref="A396:B396"/>
    <mergeCell ref="C396:F396"/>
    <mergeCell ref="L414:M414"/>
    <mergeCell ref="A409:B409"/>
    <mergeCell ref="A364:H364"/>
    <mergeCell ref="A384:B384"/>
    <mergeCell ref="A385:B385"/>
    <mergeCell ref="L276:M276"/>
    <mergeCell ref="A291:B291"/>
    <mergeCell ref="A277:H277"/>
    <mergeCell ref="L263:M263"/>
    <mergeCell ref="A278:B278"/>
    <mergeCell ref="G278:H281"/>
    <mergeCell ref="A279:B279"/>
    <mergeCell ref="A280:B280"/>
    <mergeCell ref="A281:B281"/>
    <mergeCell ref="C278:F278"/>
    <mergeCell ref="A269:B269"/>
    <mergeCell ref="L318:M318"/>
    <mergeCell ref="A333:B333"/>
    <mergeCell ref="L319:M319"/>
    <mergeCell ref="G378:H381"/>
    <mergeCell ref="A351:H351"/>
    <mergeCell ref="A354:H354"/>
    <mergeCell ref="A355:B355"/>
    <mergeCell ref="G355:H358"/>
    <mergeCell ref="L341:M341"/>
    <mergeCell ref="A356:B356"/>
    <mergeCell ref="A292:B292"/>
    <mergeCell ref="A334:B334"/>
    <mergeCell ref="L320:M320"/>
    <mergeCell ref="A335:B335"/>
    <mergeCell ref="L321:M321"/>
    <mergeCell ref="A315:B315"/>
    <mergeCell ref="A313:H313"/>
    <mergeCell ref="A320:B320"/>
    <mergeCell ref="A321:B321"/>
    <mergeCell ref="A322:B322"/>
    <mergeCell ref="L299:M299"/>
    <mergeCell ref="A314:B314"/>
    <mergeCell ref="L281:M281"/>
    <mergeCell ref="A300:H300"/>
    <mergeCell ref="L286:M286"/>
    <mergeCell ref="A301:B301"/>
    <mergeCell ref="C301:F301"/>
    <mergeCell ref="G301:H304"/>
    <mergeCell ref="A302:B302"/>
    <mergeCell ref="A303:B303"/>
    <mergeCell ref="A304:B304"/>
    <mergeCell ref="C302:F302"/>
    <mergeCell ref="A328:H328"/>
    <mergeCell ref="G291:H294"/>
    <mergeCell ref="G314:H317"/>
    <mergeCell ref="A305:H305"/>
    <mergeCell ref="A308:H308"/>
    <mergeCell ref="A309:B309"/>
    <mergeCell ref="G309:H312"/>
    <mergeCell ref="L295:M295"/>
    <mergeCell ref="L304:M304"/>
    <mergeCell ref="A323:H323"/>
    <mergeCell ref="L309:M309"/>
    <mergeCell ref="A457:B457"/>
    <mergeCell ref="G457:H460"/>
    <mergeCell ref="A458:B458"/>
    <mergeCell ref="A459:B459"/>
    <mergeCell ref="A460:B460"/>
    <mergeCell ref="A450:B450"/>
    <mergeCell ref="L436:M436"/>
    <mergeCell ref="A444:H444"/>
    <mergeCell ref="A445:H445"/>
    <mergeCell ref="A429:B429"/>
    <mergeCell ref="L424:M424"/>
    <mergeCell ref="L460:M460"/>
    <mergeCell ref="G452:H455"/>
    <mergeCell ref="L447:M447"/>
    <mergeCell ref="L355:M355"/>
    <mergeCell ref="A370:B370"/>
    <mergeCell ref="G370:H373"/>
    <mergeCell ref="A371:B371"/>
    <mergeCell ref="G447:H450"/>
    <mergeCell ref="L433:M433"/>
    <mergeCell ref="A448:B448"/>
    <mergeCell ref="L434:M434"/>
    <mergeCell ref="A449:B449"/>
    <mergeCell ref="L435:M435"/>
    <mergeCell ref="L410:M410"/>
    <mergeCell ref="A425:B425"/>
    <mergeCell ref="L411:M411"/>
    <mergeCell ref="A426:B426"/>
    <mergeCell ref="L412:M412"/>
    <mergeCell ref="A427:B427"/>
    <mergeCell ref="L413:M413"/>
    <mergeCell ref="A382:H382"/>
    <mergeCell ref="L343:M343"/>
    <mergeCell ref="A358:B358"/>
    <mergeCell ref="L344:M344"/>
    <mergeCell ref="A353:H353"/>
    <mergeCell ref="L350:M350"/>
    <mergeCell ref="A337:B337"/>
    <mergeCell ref="G365:H368"/>
    <mergeCell ref="L437:M437"/>
    <mergeCell ref="A452:B452"/>
    <mergeCell ref="A433:H433"/>
    <mergeCell ref="L419:M419"/>
    <mergeCell ref="A434:B434"/>
    <mergeCell ref="G434:H437"/>
    <mergeCell ref="A435:B435"/>
    <mergeCell ref="A436:B436"/>
    <mergeCell ref="A437:B437"/>
    <mergeCell ref="A456:H456"/>
    <mergeCell ref="L442:M442"/>
    <mergeCell ref="A430:B430"/>
    <mergeCell ref="A431:B431"/>
    <mergeCell ref="A432:B432"/>
    <mergeCell ref="A415:H415"/>
    <mergeCell ref="A357:B357"/>
    <mergeCell ref="L368:M368"/>
    <mergeCell ref="A383:B383"/>
    <mergeCell ref="A376:H376"/>
    <mergeCell ref="A411:B411"/>
    <mergeCell ref="A397:H397"/>
    <mergeCell ref="A400:H400"/>
    <mergeCell ref="A401:B401"/>
    <mergeCell ref="G401:H404"/>
    <mergeCell ref="L387:M387"/>
    <mergeCell ref="A327:B327"/>
    <mergeCell ref="C324:F324"/>
    <mergeCell ref="C325:F325"/>
    <mergeCell ref="A310:B310"/>
    <mergeCell ref="A402:B402"/>
    <mergeCell ref="G393:H396"/>
    <mergeCell ref="A394:B394"/>
    <mergeCell ref="L373:M373"/>
    <mergeCell ref="A388:B388"/>
    <mergeCell ref="G388:H391"/>
    <mergeCell ref="A389:B389"/>
    <mergeCell ref="A390:B390"/>
    <mergeCell ref="A391:B391"/>
    <mergeCell ref="A410:H410"/>
    <mergeCell ref="L396:M396"/>
    <mergeCell ref="G273:H276"/>
    <mergeCell ref="A274:B274"/>
    <mergeCell ref="A275:B275"/>
    <mergeCell ref="A276:B276"/>
    <mergeCell ref="L378:M378"/>
    <mergeCell ref="A360:B360"/>
    <mergeCell ref="L327:M327"/>
    <mergeCell ref="G342:H345"/>
    <mergeCell ref="A343:B343"/>
    <mergeCell ref="L332:M332"/>
    <mergeCell ref="A347:B347"/>
    <mergeCell ref="G347:H350"/>
    <mergeCell ref="A348:B348"/>
    <mergeCell ref="A349:B349"/>
    <mergeCell ref="A342:B342"/>
    <mergeCell ref="L342:M342"/>
    <mergeCell ref="A336:H336"/>
    <mergeCell ref="G250:H253"/>
    <mergeCell ref="A251:B251"/>
    <mergeCell ref="A252:B252"/>
    <mergeCell ref="A253:B253"/>
    <mergeCell ref="A254:H254"/>
    <mergeCell ref="A249:H249"/>
    <mergeCell ref="A295:H295"/>
    <mergeCell ref="A296:B296"/>
    <mergeCell ref="G296:H299"/>
    <mergeCell ref="A297:B297"/>
    <mergeCell ref="A298:B298"/>
    <mergeCell ref="A299:B299"/>
    <mergeCell ref="A318:H318"/>
    <mergeCell ref="A319:B319"/>
    <mergeCell ref="G319:H322"/>
    <mergeCell ref="A338:B338"/>
    <mergeCell ref="G411:H414"/>
    <mergeCell ref="A412:B412"/>
    <mergeCell ref="A413:B413"/>
    <mergeCell ref="A414:B414"/>
    <mergeCell ref="G337:H340"/>
    <mergeCell ref="G360:H363"/>
    <mergeCell ref="G383:H386"/>
    <mergeCell ref="G406:H409"/>
    <mergeCell ref="A372:B372"/>
    <mergeCell ref="A373:B373"/>
    <mergeCell ref="C370:F370"/>
    <mergeCell ref="A392:H392"/>
    <mergeCell ref="A350:B350"/>
    <mergeCell ref="C348:F348"/>
    <mergeCell ref="A341:H341"/>
    <mergeCell ref="A255:B255"/>
    <mergeCell ref="A474:H474"/>
    <mergeCell ref="A502:H502"/>
    <mergeCell ref="G462:H465"/>
    <mergeCell ref="A476:B476"/>
    <mergeCell ref="A477:B477"/>
    <mergeCell ref="A451:H451"/>
    <mergeCell ref="A494:B494"/>
    <mergeCell ref="A375:H375"/>
    <mergeCell ref="A339:B339"/>
    <mergeCell ref="A340:B340"/>
    <mergeCell ref="A359:H359"/>
    <mergeCell ref="L345:M345"/>
    <mergeCell ref="A258:B258"/>
    <mergeCell ref="C256:F256"/>
    <mergeCell ref="A270:B270"/>
    <mergeCell ref="A271:B271"/>
    <mergeCell ref="A387:H387"/>
    <mergeCell ref="G429:H432"/>
    <mergeCell ref="G255:H258"/>
    <mergeCell ref="A256:B256"/>
    <mergeCell ref="A257:B257"/>
    <mergeCell ref="A344:B344"/>
    <mergeCell ref="A345:B345"/>
    <mergeCell ref="A346:H346"/>
    <mergeCell ref="A366:B366"/>
    <mergeCell ref="A367:B367"/>
    <mergeCell ref="A368:B368"/>
    <mergeCell ref="A369:H369"/>
    <mergeCell ref="A324:B324"/>
    <mergeCell ref="G324:H327"/>
    <mergeCell ref="A325:B325"/>
    <mergeCell ref="A326:B326"/>
    <mergeCell ref="L401:M401"/>
    <mergeCell ref="A478:B478"/>
    <mergeCell ref="A497:H497"/>
    <mergeCell ref="L483:M483"/>
    <mergeCell ref="A498:B498"/>
    <mergeCell ref="G475:H478"/>
    <mergeCell ref="G498:H501"/>
    <mergeCell ref="A479:H479"/>
    <mergeCell ref="L465:M465"/>
    <mergeCell ref="A480:B480"/>
    <mergeCell ref="G480:H483"/>
    <mergeCell ref="A481:B481"/>
    <mergeCell ref="A482:B482"/>
    <mergeCell ref="A483:B483"/>
    <mergeCell ref="A484:H484"/>
    <mergeCell ref="A504:B504"/>
    <mergeCell ref="A505:B505"/>
    <mergeCell ref="A428:H428"/>
    <mergeCell ref="A453:B453"/>
    <mergeCell ref="A417:B417"/>
    <mergeCell ref="A418:B418"/>
    <mergeCell ref="A419:B419"/>
    <mergeCell ref="C419:F419"/>
    <mergeCell ref="A438:H438"/>
    <mergeCell ref="G439:H442"/>
    <mergeCell ref="A442:B442"/>
    <mergeCell ref="C442:F442"/>
    <mergeCell ref="A416:B416"/>
    <mergeCell ref="A499:B499"/>
    <mergeCell ref="A500:B500"/>
    <mergeCell ref="A501:B501"/>
    <mergeCell ref="A455:B455"/>
    <mergeCell ref="A510:B510"/>
    <mergeCell ref="A511:B511"/>
    <mergeCell ref="C510:F510"/>
    <mergeCell ref="C511:F511"/>
    <mergeCell ref="L524:M524"/>
    <mergeCell ref="L529:M529"/>
    <mergeCell ref="A544:B544"/>
    <mergeCell ref="L530:M530"/>
    <mergeCell ref="L512:M512"/>
    <mergeCell ref="A527:B527"/>
    <mergeCell ref="G527:H530"/>
    <mergeCell ref="A528:B528"/>
    <mergeCell ref="L488:M488"/>
    <mergeCell ref="A503:B503"/>
    <mergeCell ref="G503:H506"/>
    <mergeCell ref="A507:H507"/>
    <mergeCell ref="L493:M493"/>
    <mergeCell ref="A506:B506"/>
    <mergeCell ref="A597:B597"/>
    <mergeCell ref="A598:B598"/>
    <mergeCell ref="L571:M571"/>
    <mergeCell ref="A586:B586"/>
    <mergeCell ref="L572:M572"/>
    <mergeCell ref="A575:B575"/>
    <mergeCell ref="A576:B576"/>
    <mergeCell ref="A577:B577"/>
    <mergeCell ref="C576:F576"/>
    <mergeCell ref="A584:H584"/>
    <mergeCell ref="A566:B566"/>
    <mergeCell ref="L503:M503"/>
    <mergeCell ref="A518:B518"/>
    <mergeCell ref="L504:M504"/>
    <mergeCell ref="A519:B519"/>
    <mergeCell ref="L505:M505"/>
    <mergeCell ref="A520:B520"/>
    <mergeCell ref="L506:M506"/>
    <mergeCell ref="A515:H515"/>
    <mergeCell ref="A512:H512"/>
    <mergeCell ref="A513:H513"/>
    <mergeCell ref="A514:H514"/>
    <mergeCell ref="L508:M508"/>
    <mergeCell ref="A523:B523"/>
    <mergeCell ref="L509:M509"/>
    <mergeCell ref="A524:B524"/>
    <mergeCell ref="L510:M510"/>
    <mergeCell ref="A525:B525"/>
    <mergeCell ref="L511:M511"/>
    <mergeCell ref="A508:B508"/>
    <mergeCell ref="G508:H511"/>
    <mergeCell ref="A509:B509"/>
    <mergeCell ref="L554:M554"/>
    <mergeCell ref="L613:M613"/>
    <mergeCell ref="A628:B628"/>
    <mergeCell ref="L614:M614"/>
    <mergeCell ref="A629:B629"/>
    <mergeCell ref="L615:M615"/>
    <mergeCell ref="A630:B630"/>
    <mergeCell ref="L616:M616"/>
    <mergeCell ref="A620:H620"/>
    <mergeCell ref="A621:H621"/>
    <mergeCell ref="A622:B622"/>
    <mergeCell ref="G622:H625"/>
    <mergeCell ref="L608:M608"/>
    <mergeCell ref="A623:B623"/>
    <mergeCell ref="L609:M609"/>
    <mergeCell ref="A624:B624"/>
    <mergeCell ref="L610:M610"/>
    <mergeCell ref="A625:B625"/>
    <mergeCell ref="L611:M611"/>
    <mergeCell ref="A610:H610"/>
    <mergeCell ref="L566:M566"/>
    <mergeCell ref="A581:B581"/>
    <mergeCell ref="L567:M567"/>
    <mergeCell ref="A582:B582"/>
    <mergeCell ref="L568:M568"/>
    <mergeCell ref="A583:B583"/>
    <mergeCell ref="L569:M569"/>
    <mergeCell ref="L580:M580"/>
    <mergeCell ref="A595:B595"/>
    <mergeCell ref="G595:H598"/>
    <mergeCell ref="A596:B596"/>
    <mergeCell ref="C596:F596"/>
    <mergeCell ref="L551:M551"/>
    <mergeCell ref="A539:B539"/>
    <mergeCell ref="L525:M525"/>
    <mergeCell ref="A540:B540"/>
    <mergeCell ref="L526:M526"/>
    <mergeCell ref="A541:B541"/>
    <mergeCell ref="L527:M527"/>
    <mergeCell ref="A548:B548"/>
    <mergeCell ref="G548:H551"/>
    <mergeCell ref="A549:B549"/>
    <mergeCell ref="A550:B550"/>
    <mergeCell ref="L559:M559"/>
    <mergeCell ref="L550:M550"/>
    <mergeCell ref="A529:B529"/>
    <mergeCell ref="A530:B530"/>
    <mergeCell ref="A526:H526"/>
    <mergeCell ref="A609:B609"/>
    <mergeCell ref="L595:M595"/>
    <mergeCell ref="L596:M596"/>
    <mergeCell ref="L538:M538"/>
    <mergeCell ref="A553:B553"/>
    <mergeCell ref="A574:B574"/>
    <mergeCell ref="G574:H577"/>
    <mergeCell ref="A602:B602"/>
    <mergeCell ref="L588:M588"/>
    <mergeCell ref="A603:B603"/>
    <mergeCell ref="L589:M589"/>
    <mergeCell ref="A604:B604"/>
    <mergeCell ref="L590:M590"/>
    <mergeCell ref="A578:H578"/>
    <mergeCell ref="A579:H579"/>
    <mergeCell ref="A580:B580"/>
    <mergeCell ref="G632:H635"/>
    <mergeCell ref="G553:H556"/>
    <mergeCell ref="A554:B554"/>
    <mergeCell ref="A555:B555"/>
    <mergeCell ref="A556:B556"/>
    <mergeCell ref="C555:F556"/>
    <mergeCell ref="L573:M573"/>
    <mergeCell ref="A588:B588"/>
    <mergeCell ref="L574:M574"/>
    <mergeCell ref="A573:H573"/>
    <mergeCell ref="A563:H563"/>
    <mergeCell ref="A564:B564"/>
    <mergeCell ref="G564:H567"/>
    <mergeCell ref="A565:B565"/>
    <mergeCell ref="L575:M575"/>
    <mergeCell ref="L587:M587"/>
    <mergeCell ref="L517:M517"/>
    <mergeCell ref="A559:B559"/>
    <mergeCell ref="G559:H562"/>
    <mergeCell ref="L545:M545"/>
    <mergeCell ref="A560:B560"/>
    <mergeCell ref="L546:M546"/>
    <mergeCell ref="A561:B561"/>
    <mergeCell ref="L547:M547"/>
    <mergeCell ref="A562:B562"/>
    <mergeCell ref="L548:M548"/>
    <mergeCell ref="L533:M533"/>
    <mergeCell ref="A545:B545"/>
    <mergeCell ref="L531:M531"/>
    <mergeCell ref="A546:B546"/>
    <mergeCell ref="L532:M532"/>
    <mergeCell ref="A536:H536"/>
    <mergeCell ref="G601:H604"/>
    <mergeCell ref="L552:M552"/>
    <mergeCell ref="A567:B567"/>
    <mergeCell ref="L553:M553"/>
    <mergeCell ref="A557:H557"/>
    <mergeCell ref="L592:M592"/>
    <mergeCell ref="A607:B607"/>
    <mergeCell ref="L593:M593"/>
    <mergeCell ref="A608:B608"/>
    <mergeCell ref="L594:M594"/>
    <mergeCell ref="L622:M622"/>
    <mergeCell ref="A637:B637"/>
    <mergeCell ref="C637:F638"/>
    <mergeCell ref="G637:H640"/>
    <mergeCell ref="A638:B638"/>
    <mergeCell ref="A639:B639"/>
    <mergeCell ref="A640:B640"/>
    <mergeCell ref="L617:M617"/>
    <mergeCell ref="A615:H615"/>
    <mergeCell ref="L601:M601"/>
    <mergeCell ref="A616:B616"/>
    <mergeCell ref="G616:H619"/>
    <mergeCell ref="A617:B617"/>
    <mergeCell ref="A618:B618"/>
    <mergeCell ref="A619:B619"/>
    <mergeCell ref="C616:F617"/>
    <mergeCell ref="A611:B611"/>
    <mergeCell ref="G611:H614"/>
    <mergeCell ref="A612:B612"/>
    <mergeCell ref="A613:B613"/>
    <mergeCell ref="A614:B614"/>
    <mergeCell ref="A632:B632"/>
    <mergeCell ref="E227:F227"/>
    <mergeCell ref="A633:B633"/>
    <mergeCell ref="A634:B634"/>
    <mergeCell ref="A635:B635"/>
    <mergeCell ref="A531:H531"/>
    <mergeCell ref="A532:B532"/>
    <mergeCell ref="G532:H535"/>
    <mergeCell ref="A587:B587"/>
    <mergeCell ref="A569:B569"/>
    <mergeCell ref="G569:H572"/>
    <mergeCell ref="A570:B570"/>
    <mergeCell ref="A571:B571"/>
    <mergeCell ref="A572:B572"/>
    <mergeCell ref="A592:B592"/>
    <mergeCell ref="A593:B593"/>
    <mergeCell ref="A605:H605"/>
    <mergeCell ref="A585:B585"/>
    <mergeCell ref="G585:H588"/>
    <mergeCell ref="A568:H568"/>
    <mergeCell ref="A537:H537"/>
    <mergeCell ref="A538:B538"/>
    <mergeCell ref="G538:H541"/>
    <mergeCell ref="A626:H626"/>
    <mergeCell ref="A627:B627"/>
    <mergeCell ref="G627:H630"/>
    <mergeCell ref="G580:H583"/>
    <mergeCell ref="A551:B551"/>
    <mergeCell ref="A542:H542"/>
    <mergeCell ref="A543:B543"/>
    <mergeCell ref="G543:H546"/>
    <mergeCell ref="A600:H600"/>
    <mergeCell ref="A601:B601"/>
    <mergeCell ref="E149:F149"/>
    <mergeCell ref="A159:B159"/>
    <mergeCell ref="A188:B188"/>
    <mergeCell ref="C188:H188"/>
    <mergeCell ref="A190:B190"/>
    <mergeCell ref="A590:B590"/>
    <mergeCell ref="G590:H593"/>
    <mergeCell ref="A591:B591"/>
    <mergeCell ref="C217:D217"/>
    <mergeCell ref="E217:F217"/>
    <mergeCell ref="G217:H217"/>
    <mergeCell ref="A218:B218"/>
    <mergeCell ref="C218:D218"/>
    <mergeCell ref="E218:F218"/>
    <mergeCell ref="G218:H218"/>
    <mergeCell ref="A219:B219"/>
    <mergeCell ref="C219:D219"/>
    <mergeCell ref="E219:F219"/>
    <mergeCell ref="G219:H219"/>
    <mergeCell ref="A226:B226"/>
    <mergeCell ref="A516:H516"/>
    <mergeCell ref="A517:B517"/>
    <mergeCell ref="G517:H520"/>
    <mergeCell ref="A454:B454"/>
    <mergeCell ref="A463:B463"/>
    <mergeCell ref="A464:B464"/>
    <mergeCell ref="A465:B465"/>
    <mergeCell ref="C464:F464"/>
    <mergeCell ref="C465:F465"/>
    <mergeCell ref="G416:H419"/>
    <mergeCell ref="G226:H226"/>
    <mergeCell ref="C227:D227"/>
    <mergeCell ref="A599:H599"/>
    <mergeCell ref="A225:B225"/>
    <mergeCell ref="C225:D225"/>
    <mergeCell ref="E225:F225"/>
    <mergeCell ref="G225:H225"/>
    <mergeCell ref="D66:H66"/>
    <mergeCell ref="D67:H67"/>
    <mergeCell ref="C160:H160"/>
    <mergeCell ref="A162:B162"/>
    <mergeCell ref="C162:H162"/>
    <mergeCell ref="A163:B163"/>
    <mergeCell ref="E163:F163"/>
    <mergeCell ref="G163:H163"/>
    <mergeCell ref="A164:B164"/>
    <mergeCell ref="E164:F173"/>
    <mergeCell ref="G164:H173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D68:H68"/>
    <mergeCell ref="A63:C68"/>
    <mergeCell ref="A146:B146"/>
    <mergeCell ref="C146:H146"/>
    <mergeCell ref="A148:B148"/>
    <mergeCell ref="C148:H148"/>
    <mergeCell ref="A149:B149"/>
    <mergeCell ref="A195:B195"/>
    <mergeCell ref="G149:H149"/>
    <mergeCell ref="A151:B151"/>
    <mergeCell ref="A152:B152"/>
    <mergeCell ref="A153:B153"/>
    <mergeCell ref="A197:B197"/>
    <mergeCell ref="A201:B201"/>
    <mergeCell ref="C230:D230"/>
    <mergeCell ref="E230:F230"/>
    <mergeCell ref="C228:D228"/>
    <mergeCell ref="E228:F228"/>
    <mergeCell ref="C229:D229"/>
    <mergeCell ref="E229:F229"/>
    <mergeCell ref="A636:H636"/>
    <mergeCell ref="A533:B533"/>
    <mergeCell ref="A534:B534"/>
    <mergeCell ref="A535:B535"/>
    <mergeCell ref="C533:F533"/>
    <mergeCell ref="A594:H594"/>
    <mergeCell ref="A631:H631"/>
    <mergeCell ref="A547:H547"/>
    <mergeCell ref="G222:H222"/>
    <mergeCell ref="A223:B223"/>
    <mergeCell ref="C223:D223"/>
    <mergeCell ref="A521:H521"/>
    <mergeCell ref="A522:B522"/>
    <mergeCell ref="G522:H525"/>
    <mergeCell ref="A589:H589"/>
    <mergeCell ref="A606:B606"/>
    <mergeCell ref="G606:H609"/>
    <mergeCell ref="A558:H558"/>
    <mergeCell ref="A552:H552"/>
    <mergeCell ref="A196:B196"/>
    <mergeCell ref="C226:D226"/>
    <mergeCell ref="B658:H658"/>
    <mergeCell ref="A107:B107"/>
    <mergeCell ref="E107:F107"/>
    <mergeCell ref="G107:H107"/>
    <mergeCell ref="A108:B108"/>
    <mergeCell ref="E108:F117"/>
    <mergeCell ref="G108:H117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B654:H654"/>
    <mergeCell ref="B655:H655"/>
    <mergeCell ref="B649:H649"/>
    <mergeCell ref="B650:H650"/>
    <mergeCell ref="B651:H651"/>
    <mergeCell ref="B653:H653"/>
    <mergeCell ref="C190:H190"/>
    <mergeCell ref="A191:B191"/>
    <mergeCell ref="E191:F191"/>
    <mergeCell ref="G191:H191"/>
    <mergeCell ref="A192:B192"/>
    <mergeCell ref="E192:F201"/>
    <mergeCell ref="G192:H201"/>
    <mergeCell ref="A194:B194"/>
  </mergeCell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8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89" max="16383" man="1"/>
    <brk id="131" max="16383" man="1"/>
    <brk id="173" max="16383" man="1"/>
    <brk id="670" max="7" man="1"/>
    <brk id="713" max="7" man="1"/>
    <brk id="756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0" t="s">
        <v>99</v>
      </c>
      <c r="C3" s="190"/>
      <c r="D3" s="190"/>
      <c r="E3" s="190"/>
      <c r="F3" s="190"/>
      <c r="G3" s="190"/>
      <c r="H3" s="190"/>
    </row>
    <row r="4" spans="1:9" x14ac:dyDescent="0.25">
      <c r="A4" s="2"/>
      <c r="B4" s="3" t="s">
        <v>100</v>
      </c>
      <c r="C4" s="3" t="s">
        <v>101</v>
      </c>
      <c r="D4" s="3" t="s">
        <v>67</v>
      </c>
      <c r="E4" s="3" t="s">
        <v>102</v>
      </c>
      <c r="F4" s="3" t="s">
        <v>108</v>
      </c>
      <c r="G4" s="3" t="s">
        <v>109</v>
      </c>
      <c r="H4" s="3" t="s">
        <v>103</v>
      </c>
    </row>
    <row r="5" spans="1:9" ht="15" customHeight="1" x14ac:dyDescent="0.25">
      <c r="A5" s="2"/>
      <c r="B5" s="5" t="s">
        <v>104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104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104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104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104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105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105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106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107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2025-09-19T09:33:58Z</cp:lastPrinted>
  <dcterms:created xsi:type="dcterms:W3CDTF">2019-07-16T09:29:46Z</dcterms:created>
  <dcterms:modified xsi:type="dcterms:W3CDTF">2025-09-19T09:36:17Z</dcterms:modified>
</cp:coreProperties>
</file>