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C1E8EC11-8DED-4A19-8463-52CB84006F8F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F121" i="1" l="1"/>
  <c r="D58" i="1" l="1"/>
  <c r="C75" i="1" l="1"/>
  <c r="C91" i="1"/>
  <c r="C61" i="1"/>
  <c r="J88" i="1"/>
  <c r="J87" i="1"/>
  <c r="J102" i="1"/>
  <c r="J101" i="1"/>
  <c r="J72" i="1"/>
  <c r="J71" i="1"/>
  <c r="H76" i="1"/>
  <c r="H62" i="1"/>
  <c r="H92" i="1"/>
  <c r="D90" i="1" l="1"/>
  <c r="D86" i="1"/>
  <c r="J82" i="1"/>
  <c r="C81" i="1" s="1"/>
  <c r="J80" i="1"/>
  <c r="D85" i="1"/>
  <c r="D89" i="1"/>
  <c r="J83" i="1"/>
  <c r="J84" i="1" s="1"/>
  <c r="J89" i="1" s="1"/>
  <c r="J81" i="1"/>
  <c r="D84" i="1"/>
  <c r="D88" i="1"/>
  <c r="D87" i="1"/>
  <c r="C83" i="1"/>
  <c r="D83" i="1" s="1"/>
  <c r="D97" i="1"/>
  <c r="J95" i="1"/>
  <c r="J97" i="1"/>
  <c r="J98" i="1" s="1"/>
  <c r="J103" i="1" s="1"/>
  <c r="D104" i="1"/>
  <c r="D100" i="1"/>
  <c r="J96" i="1"/>
  <c r="C95" i="1" s="1"/>
  <c r="D95" i="1" s="1"/>
  <c r="J94" i="1"/>
  <c r="D102" i="1"/>
  <c r="D98" i="1"/>
  <c r="D101" i="1"/>
  <c r="D103" i="1"/>
  <c r="D99" i="1"/>
  <c r="D67" i="1"/>
  <c r="D73" i="1"/>
  <c r="J65" i="1"/>
  <c r="D74" i="1"/>
  <c r="D70" i="1"/>
  <c r="J66" i="1"/>
  <c r="D65" i="1" s="1"/>
  <c r="J64" i="1"/>
  <c r="D69" i="1"/>
  <c r="D72" i="1"/>
  <c r="D68" i="1"/>
  <c r="J67" i="1"/>
  <c r="J68" i="1" s="1"/>
  <c r="J73" i="1" s="1"/>
  <c r="D71" i="1"/>
  <c r="A144" i="1"/>
  <c r="O165" i="1"/>
  <c r="O158" i="1"/>
  <c r="O151" i="1"/>
  <c r="J85" i="1" l="1"/>
  <c r="J86" i="1" s="1"/>
  <c r="D81" i="1"/>
  <c r="J99" i="1"/>
  <c r="J100" i="1" s="1"/>
  <c r="J69" i="1"/>
  <c r="J70" i="1" s="1"/>
  <c r="A173" i="1"/>
  <c r="A174" i="1" s="1"/>
  <c r="A178" i="1" l="1"/>
  <c r="J90" i="1"/>
  <c r="C82" i="1" s="1"/>
  <c r="J104" i="1"/>
  <c r="C96" i="1" s="1"/>
  <c r="J74" i="1"/>
  <c r="A145" i="1"/>
  <c r="A146" i="1" s="1"/>
  <c r="A147" i="1" s="1"/>
  <c r="A148" i="1" s="1"/>
  <c r="A149" i="1" s="1"/>
  <c r="P165" i="1"/>
  <c r="P158" i="1"/>
  <c r="P151" i="1"/>
  <c r="E81" i="1" l="1"/>
  <c r="I75" i="1" s="1"/>
  <c r="D82" i="1"/>
  <c r="G81" i="1"/>
  <c r="E95" i="1"/>
  <c r="I91" i="1" s="1"/>
  <c r="C93" i="1" s="1"/>
  <c r="D96" i="1"/>
  <c r="G95" i="1"/>
  <c r="D60" i="1" s="1"/>
  <c r="E65" i="1"/>
  <c r="I61" i="1" s="1"/>
  <c r="C63" i="1" s="1"/>
  <c r="D66" i="1"/>
  <c r="G65" i="1"/>
  <c r="N151" i="1"/>
  <c r="N165" i="1"/>
  <c r="N158" i="1"/>
  <c r="C77" i="1" l="1"/>
  <c r="F105" i="1" l="1"/>
  <c r="C13" i="1" l="1"/>
  <c r="F161" i="1" l="1"/>
  <c r="F170" i="1"/>
  <c r="F169" i="1"/>
  <c r="F168" i="1"/>
  <c r="F167" i="1"/>
  <c r="F166" i="1"/>
  <c r="G165" i="1"/>
  <c r="G166" i="1" s="1"/>
  <c r="G167" i="1" s="1"/>
  <c r="G168" i="1" s="1"/>
  <c r="G169" i="1" s="1"/>
  <c r="G170" i="1" s="1"/>
  <c r="F165" i="1"/>
  <c r="F163" i="1"/>
  <c r="F156" i="1"/>
  <c r="F155" i="1"/>
  <c r="F154" i="1"/>
  <c r="F153" i="1"/>
  <c r="F152" i="1"/>
  <c r="F151" i="1"/>
  <c r="F162" i="1"/>
  <c r="F160" i="1"/>
  <c r="F159" i="1"/>
  <c r="F158" i="1"/>
  <c r="F145" i="1"/>
  <c r="F146" i="1"/>
  <c r="F147" i="1"/>
  <c r="F148" i="1"/>
  <c r="F149" i="1"/>
  <c r="F144" i="1"/>
  <c r="F133" i="1"/>
  <c r="G133" i="1"/>
  <c r="G134" i="1" s="1"/>
  <c r="G135" i="1" s="1"/>
  <c r="G136" i="1" s="1"/>
  <c r="G137" i="1" s="1"/>
  <c r="G138" i="1" s="1"/>
  <c r="G139" i="1" s="1"/>
  <c r="A134" i="1"/>
  <c r="A135" i="1" s="1"/>
  <c r="A136" i="1" s="1"/>
  <c r="A137" i="1" s="1"/>
  <c r="A138" i="1" s="1"/>
  <c r="A139" i="1" s="1"/>
  <c r="F134" i="1"/>
  <c r="F135" i="1"/>
  <c r="F136" i="1"/>
  <c r="F137" i="1"/>
  <c r="F138" i="1"/>
  <c r="F139" i="1"/>
  <c r="O166" i="1" l="1"/>
  <c r="O152" i="1"/>
  <c r="G158" i="1"/>
  <c r="G159" i="1" s="1"/>
  <c r="G160" i="1" s="1"/>
  <c r="G161" i="1" s="1"/>
  <c r="G162" i="1" s="1"/>
  <c r="G163" i="1" s="1"/>
  <c r="A165" i="1" l="1"/>
  <c r="A151" i="1"/>
  <c r="P152" i="1"/>
  <c r="P153" i="1" s="1"/>
  <c r="P154" i="1" s="1"/>
  <c r="P155" i="1" s="1"/>
  <c r="P156" i="1" s="1"/>
  <c r="P166" i="1"/>
  <c r="P167" i="1" s="1"/>
  <c r="P168" i="1" s="1"/>
  <c r="P169" i="1" s="1"/>
  <c r="P170" i="1" s="1"/>
  <c r="O167" i="1"/>
  <c r="O153" i="1"/>
  <c r="O159" i="1"/>
  <c r="G151" i="1"/>
  <c r="G152" i="1" s="1"/>
  <c r="G153" i="1" s="1"/>
  <c r="G154" i="1" s="1"/>
  <c r="G155" i="1" s="1"/>
  <c r="G156" i="1" s="1"/>
  <c r="G144" i="1"/>
  <c r="G145" i="1" s="1"/>
  <c r="G146" i="1" s="1"/>
  <c r="G147" i="1" s="1"/>
  <c r="G148" i="1" s="1"/>
  <c r="G149" i="1" s="1"/>
  <c r="E24" i="1"/>
  <c r="E22" i="1"/>
  <c r="N167" i="1" l="1"/>
  <c r="A167" i="1" s="1"/>
  <c r="N166" i="1"/>
  <c r="A166" i="1" s="1"/>
  <c r="N152" i="1"/>
  <c r="A152" i="1" s="1"/>
  <c r="N153" i="1"/>
  <c r="A153" i="1" s="1"/>
  <c r="A158" i="1"/>
  <c r="O168" i="1"/>
  <c r="N168" i="1" s="1"/>
  <c r="O154" i="1"/>
  <c r="N154" i="1" s="1"/>
  <c r="P159" i="1"/>
  <c r="P160" i="1" s="1"/>
  <c r="P161" i="1" s="1"/>
  <c r="P162" i="1" s="1"/>
  <c r="P163" i="1" s="1"/>
  <c r="O160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59" i="1" l="1"/>
  <c r="A159" i="1" s="1"/>
  <c r="N160" i="1"/>
  <c r="A160" i="1" s="1"/>
  <c r="A154" i="1"/>
  <c r="O169" i="1"/>
  <c r="N169" i="1" s="1"/>
  <c r="A168" i="1"/>
  <c r="O155" i="1"/>
  <c r="N155" i="1" s="1"/>
  <c r="O161" i="1"/>
  <c r="N161" i="1" s="1"/>
  <c r="G12" i="5"/>
  <c r="O170" i="1" l="1"/>
  <c r="N170" i="1" s="1"/>
  <c r="A169" i="1"/>
  <c r="A155" i="1"/>
  <c r="O156" i="1"/>
  <c r="N156" i="1" s="1"/>
  <c r="A161" i="1"/>
  <c r="O162" i="1"/>
  <c r="N162" i="1" s="1"/>
  <c r="A170" i="1" l="1"/>
  <c r="A162" i="1"/>
  <c r="O163" i="1"/>
  <c r="N163" i="1" s="1"/>
  <c r="A156" i="1"/>
  <c r="A163" i="1" l="1"/>
  <c r="E7" i="1"/>
  <c r="D195" i="1" l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<sst xmlns="http://schemas.openxmlformats.org/spreadsheetml/2006/main" count="385" uniqueCount="237">
  <si>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</si>
  <si>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</si>
  <si>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</si>
  <si>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</si>
  <si>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</si>
  <si>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</si>
  <si>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</si>
  <si>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</si>
  <si>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</si>
  <si>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</si>
  <si>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</si>
  <si>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</si>
  <si>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</si>
  <si>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</si>
  <si>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</si>
  <si>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</si>
  <si>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</si>
  <si>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</si>
  <si>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</si>
  <si>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</si>
  <si>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</si>
  <si>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</si>
  <si>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</si>
  <si>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</si>
  <si>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</si>
  <si>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</si>
  <si>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</si>
  <si>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</si>
  <si>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</si>
  <si>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</si>
  <si>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</si>
  <si>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</si>
  <si>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</si>
  <si>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</si>
  <si>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</si>
  <si>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</si>
  <si>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</si>
  <si>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</si>
  <si>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</si>
  <si>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</si>
  <si>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</si>
  <si>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</si>
  <si>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</si>
  <si>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</si>
  <si>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</si>
  <si>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</si>
  <si>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</si>
  <si>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</si>
  <si>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</si>
  <si>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</si>
  <si>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</si>
  <si>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</si>
  <si>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</si>
  <si>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</si>
  <si>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</si>
  <si>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</si>
  <si>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</si>
  <si>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</si>
  <si>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</si>
  <si>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</si>
  <si>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</si>
  <si>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</si>
  <si>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</si>
  <si>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</si>
  <si>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</si>
  <si>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</si>
  <si>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</si>
  <si>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</si>
  <si>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</si>
  <si>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</si>
  <si>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</si>
  <si>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</si>
  <si>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</si>
  <si>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</si>
  <si>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</si>
  <si>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</si>
  <si>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</si>
  <si>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</si>
  <si>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</si>
  <si>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</si>
  <si>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</si>
  <si>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</si>
  <si>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</si>
  <si>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</si>
  <si>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</si>
  <si>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</si>
  <si>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</si>
  <si>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</si>
  <si>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</si>
  <si>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</si>
  <si>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</si>
  <si>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</si>
  <si>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</si>
  <si>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</si>
  <si>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</si>
  <si>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</si>
  <si>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</si>
  <si>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</si>
  <si>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</si>
  <si>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</si>
  <si>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</si>
  <si>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</si>
  <si>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</si>
  <si>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</si>
  <si>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</si>
  <si>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</si>
  <si>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</si>
  <si>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</si>
  <si>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</si>
  <si>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</si>
  <si>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</si>
  <si>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</si>
  <si>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</si>
  <si>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</si>
  <si>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</si>
  <si>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</si>
  <si>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</si>
  <si>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</si>
  <si>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</si>
  <si>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</si>
  <si>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</si>
  <si>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</si>
  <si>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</si>
  <si>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</si>
  <si>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</si>
  <si>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</si>
  <si>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</si>
  <si>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</si>
  <si>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</si>
  <si>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</si>
  <si>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</si>
  <si>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</si>
  <si>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</si>
  <si>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</si>
  <si>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</si>
  <si>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</si>
  <si>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</si>
  <si>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</si>
  <si>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</si>
  <si>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</si>
  <si>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</si>
  <si>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</si>
  <si>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</si>
  <si>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</si>
  <si>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</si>
  <si>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</si>
  <si>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</si>
  <si>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</si>
  <si>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</si>
  <si>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</si>
  <si>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</si>
  <si>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</si>
  <si>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</si>
  <si>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</si>
  <si>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</si>
  <si>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</si>
  <si>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</si>
  <si>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</si>
  <si>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</si>
  <si>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</si>
  <si>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</si>
  <si>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</si>
  <si>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</si>
  <si>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</si>
  <si>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</si>
  <si>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</si>
  <si>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</si>
  <si>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</si>
  <si>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 Saleable area  as per our calculation/ Builder area sheet.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</si>
  <si>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</si>
  <si>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</si>
  <si>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</si>
  <si>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</si>
  <si>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</si>
  <si>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</si>
  <si>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</si>
  <si>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</si>
  <si>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</si>
  <si>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</si>
  <si>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</si>
  <si>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</si>
  <si>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</si>
  <si>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</si>
  <si>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</si>
  <si>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</si>
  <si>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</si>
  <si>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</si>
  <si>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</si>
  <si>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</si>
  <si>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</si>
  <si>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</si>
  <si>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</si>
  <si>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</si>
  <si>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</si>
  <si>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2nd, 3rd, 4th, 6th, 8th, 7th, 9th Floor</t>
  </si>
  <si>
    <t>Basement 1</t>
  </si>
  <si>
    <t>Plinth in process</t>
  </si>
  <si>
    <t>Axis Sanpada</t>
  </si>
  <si>
    <t>Butterfly Wings</t>
  </si>
  <si>
    <t>102/1,120/2,120/4/2P,33,34,35,36,37,38,39,40</t>
  </si>
  <si>
    <t>M/s. Om Shree Maruti Sthapatya</t>
  </si>
  <si>
    <t>Thane</t>
  </si>
  <si>
    <t>Shahapur</t>
  </si>
  <si>
    <t>Asangaon</t>
  </si>
  <si>
    <t>Internal Road</t>
  </si>
  <si>
    <t>Rathi Osho Dhara Park</t>
  </si>
  <si>
    <t>9819873435 / 9082533919</t>
  </si>
  <si>
    <t>Refer Data</t>
  </si>
  <si>
    <t>P51700013843</t>
  </si>
  <si>
    <t>Survey No</t>
  </si>
  <si>
    <t>Open Plot</t>
  </si>
  <si>
    <t>Javak No. BSP/BP/Muje. Asangaon/ Tal. Shahapur/ Sasathane/907</t>
  </si>
  <si>
    <t>Valid Up to:  Wing A to D - Gr + 1st to 4th Floor</t>
  </si>
  <si>
    <t>04 Wings</t>
  </si>
  <si>
    <t>Wing A to D - Gr + 1st to 4th Floor</t>
  </si>
  <si>
    <t>1Km from Aasangaon Railway Station</t>
  </si>
  <si>
    <t>Wing A &amp; B - Gr + 1st to 4th Floor</t>
  </si>
  <si>
    <t>Wing C - Gr + 1st to 4th Floor</t>
  </si>
  <si>
    <t>Wing D - Gr + 1st to 4th Floor</t>
  </si>
  <si>
    <r>
      <rPr>
        <b/>
        <sz val="12"/>
        <color rgb="FFFF0000"/>
        <rFont val="Times New Roman"/>
        <family val="1"/>
      </rPr>
      <t>As per RERA, completion period of project Butterfly Wings is expired on 30/11/2020 but  project is still under construction.</t>
    </r>
    <r>
      <rPr>
        <b/>
        <sz val="12"/>
        <rFont val="Times New Roman"/>
        <family val="1"/>
      </rPr>
      <t xml:space="preserve">
</t>
    </r>
  </si>
  <si>
    <t>6,000/-</t>
  </si>
  <si>
    <t>50,000/-</t>
  </si>
  <si>
    <t>Wings A to D</t>
  </si>
  <si>
    <t xml:space="preserve">As per RERA - 30/11/2024
</t>
  </si>
  <si>
    <t xml:space="preserve">Recommended rate should be considered as all inclusive rate if other charges are not mentioned. (Excluding GST &amp; other government Taxes).
</t>
  </si>
  <si>
    <t>On Site, we meet Mr. Vikas Tibe(Supervisor) - 9987096746.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</si>
  <si>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</si>
  <si>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Location Link</t>
  </si>
  <si>
    <t>19.44079837,73.31265666</t>
  </si>
  <si>
    <t>Latitude &amp; Longitude</t>
  </si>
  <si>
    <t>https://goo.gl/maps/8vhZ6pyrVUutty1H9</t>
  </si>
  <si>
    <t>Wing A &amp; B - Work not yet started.
Wing C - Construction work was stopped. Work is same as last visit(15/03/2024) .
Wing D - All work completed. Please provide OC.</t>
  </si>
  <si>
    <t>As per RERA, completion period of project is expired on 30/06/2021 but still project is under construction.</t>
  </si>
  <si>
    <t>Since Project has received CC on 18/05/2016, but as of construction work of Wing A &amp; B is yet not started &amp; wing C work is not yet completed.</t>
  </si>
  <si>
    <t xml:space="preserve">As checked on RERA portal on date 13/09/2025, we have observed that above project 
" Butterfly Wings " is kept under abeyance. Please check from your end. </t>
  </si>
  <si>
    <t>Gaurav Panchal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</si>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</sst>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.5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7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1" fillId="0" borderId="0" xfId="1" applyFont="1"/>
    <xf numFmtId="0" fontId="13" fillId="0" borderId="0" xfId="1" applyFont="1"/>
    <xf numFmtId="0" fontId="14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6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6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6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7" xfId="1" applyFont="1" applyBorder="1" applyAlignment="1" applyProtection="1">
      <alignment horizontal="center" wrapText="1"/>
      <protection locked="0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7" fillId="0" borderId="13" xfId="1" applyFont="1" applyBorder="1" applyAlignment="1" applyProtection="1">
      <alignment horizontal="center" vertical="center"/>
      <protection hidden="1"/>
    </xf>
    <xf numFmtId="0" fontId="11" fillId="0" borderId="19" xfId="1" applyFont="1" applyBorder="1" applyAlignment="1" applyProtection="1">
      <alignment horizontal="center" vertical="top" wrapText="1"/>
      <protection locked="0"/>
    </xf>
    <xf numFmtId="1" fontId="15" fillId="0" borderId="9" xfId="0" applyNumberFormat="1" applyFont="1" applyBorder="1" applyAlignment="1" applyProtection="1">
      <alignment vertical="top" wrapText="1"/>
      <protection locked="0"/>
    </xf>
    <xf numFmtId="1" fontId="15" fillId="0" borderId="24" xfId="0" applyNumberFormat="1" applyFont="1" applyBorder="1" applyAlignment="1" applyProtection="1">
      <alignment vertical="top" wrapText="1"/>
      <protection locked="0"/>
    </xf>
    <xf numFmtId="1" fontId="15" fillId="0" borderId="10" xfId="0" applyNumberFormat="1" applyFont="1" applyBorder="1" applyAlignment="1" applyProtection="1">
      <alignment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166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28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166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11" fillId="2" borderId="24" xfId="1" applyFont="1" applyFill="1" applyBorder="1" applyAlignment="1" applyProtection="1">
      <alignment horizontal="left" vertical="top" wrapText="1"/>
      <protection locked="0"/>
    </xf>
    <xf numFmtId="0" fontId="11" fillId="2" borderId="10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31" xfId="1" applyFont="1" applyBorder="1" applyAlignment="1" applyProtection="1">
      <alignment horizontal="center" vertical="top" wrapText="1"/>
      <protection locked="0"/>
    </xf>
    <xf numFmtId="0" fontId="11" fillId="0" borderId="19" xfId="1" applyFont="1" applyBorder="1" applyAlignment="1" applyProtection="1">
      <alignment horizontal="center" vertical="top" wrapText="1"/>
      <protection locked="0"/>
    </xf>
    <xf numFmtId="0" fontId="11" fillId="0" borderId="32" xfId="1" applyFont="1" applyBorder="1" applyAlignment="1" applyProtection="1">
      <alignment horizontal="center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2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6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23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24" xfId="0" applyNumberFormat="1" applyFont="1" applyBorder="1" applyAlignment="1" applyProtection="1">
      <alignment vertical="top" wrapText="1"/>
      <protection locked="0"/>
    </xf>
    <xf numFmtId="1" fontId="12" fillId="0" borderId="10" xfId="0" applyNumberFormat="1" applyFont="1" applyBorder="1" applyAlignment="1" applyProtection="1">
      <alignment vertical="top" wrapText="1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34" xfId="1" applyFont="1" applyBorder="1" applyAlignment="1" applyProtection="1">
      <alignment horizontal="center" vertical="center"/>
      <protection locked="0"/>
    </xf>
    <xf numFmtId="9" fontId="12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12" fillId="0" borderId="35" xfId="1" applyFont="1" applyBorder="1" applyAlignment="1" applyProtection="1">
      <alignment horizontal="center" vertical="center" wrapText="1"/>
      <protection locked="0"/>
    </xf>
    <xf numFmtId="0" fontId="12" fillId="0" borderId="34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30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4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450787</xdr:colOff>
      <xdr:row>254</xdr:row>
      <xdr:rowOff>79662</xdr:rowOff>
    </xdr:from>
    <xdr:to>
      <xdr:col>6</xdr:col>
      <xdr:colOff>505354</xdr:colOff>
      <xdr:row>268</xdr:row>
      <xdr:rowOff>135780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787" y="36958730"/>
          <a:ext cx="4202272" cy="28443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450787</xdr:colOff>
      <xdr:row>239</xdr:row>
      <xdr:rowOff>7129</xdr:rowOff>
    </xdr:from>
    <xdr:to>
      <xdr:col>6</xdr:col>
      <xdr:colOff>533786</xdr:colOff>
      <xdr:row>253</xdr:row>
      <xdr:rowOff>60701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787" y="33898811"/>
          <a:ext cx="4230704" cy="28417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251115</xdr:colOff>
      <xdr:row>190</xdr:row>
      <xdr:rowOff>95251</xdr:rowOff>
    </xdr:from>
    <xdr:to>
      <xdr:col>12</xdr:col>
      <xdr:colOff>85974</xdr:colOff>
      <xdr:row>192</xdr:row>
      <xdr:rowOff>73095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693729" y="24678410"/>
          <a:ext cx="1237631" cy="37616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C</a:t>
          </a:r>
        </a:p>
      </xdr:txBody>
    </xdr:sp>
    <xdr:clientData/>
  </xdr:twoCellAnchor>
  <xdr:twoCellAnchor>
    <xdr:from>
      <xdr:col>10</xdr:col>
      <xdr:colOff>286514</xdr:colOff>
      <xdr:row>194</xdr:row>
      <xdr:rowOff>51956</xdr:rowOff>
    </xdr:from>
    <xdr:to>
      <xdr:col>12</xdr:col>
      <xdr:colOff>153124</xdr:colOff>
      <xdr:row>196</xdr:row>
      <xdr:rowOff>29799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729128" y="25431751"/>
          <a:ext cx="1269382" cy="37616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C</a:t>
          </a:r>
        </a:p>
      </xdr:txBody>
    </xdr:sp>
    <xdr:clientData/>
  </xdr:twoCellAnchor>
  <xdr:twoCellAnchor>
    <xdr:from>
      <xdr:col>11</xdr:col>
      <xdr:colOff>37711</xdr:colOff>
      <xdr:row>192</xdr:row>
      <xdr:rowOff>25402</xdr:rowOff>
    </xdr:from>
    <xdr:to>
      <xdr:col>12</xdr:col>
      <xdr:colOff>614366</xdr:colOff>
      <xdr:row>194</xdr:row>
      <xdr:rowOff>6998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9181711" y="25006879"/>
          <a:ext cx="1278041" cy="37991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D</a:t>
          </a:r>
        </a:p>
      </xdr:txBody>
    </xdr:sp>
    <xdr:clientData/>
  </xdr:twoCellAnchor>
  <xdr:twoCellAnchor>
    <xdr:from>
      <xdr:col>10</xdr:col>
      <xdr:colOff>268764</xdr:colOff>
      <xdr:row>206</xdr:row>
      <xdr:rowOff>21693</xdr:rowOff>
    </xdr:from>
    <xdr:to>
      <xdr:col>12</xdr:col>
      <xdr:colOff>103623</xdr:colOff>
      <xdr:row>207</xdr:row>
      <xdr:rowOff>198694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711378" y="27782738"/>
          <a:ext cx="1237631" cy="37616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C</a:t>
          </a:r>
        </a:p>
      </xdr:txBody>
    </xdr:sp>
    <xdr:clientData/>
  </xdr:twoCellAnchor>
  <xdr:twoCellAnchor>
    <xdr:from>
      <xdr:col>8</xdr:col>
      <xdr:colOff>773116</xdr:colOff>
      <xdr:row>193</xdr:row>
      <xdr:rowOff>146843</xdr:rowOff>
    </xdr:from>
    <xdr:to>
      <xdr:col>10</xdr:col>
      <xdr:colOff>81502</xdr:colOff>
      <xdr:row>195</xdr:row>
      <xdr:rowOff>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297741" y="25416668"/>
          <a:ext cx="1232436" cy="33942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rgbClr val="FF0000"/>
              </a:solidFill>
            </a:rPr>
            <a:t>Wing D</a:t>
          </a:r>
        </a:p>
      </xdr:txBody>
    </xdr:sp>
    <xdr:clientData/>
  </xdr:twoCellAnchor>
  <xdr:twoCellAnchor>
    <xdr:from>
      <xdr:col>9</xdr:col>
      <xdr:colOff>219501</xdr:colOff>
      <xdr:row>196</xdr:row>
      <xdr:rowOff>169322</xdr:rowOff>
    </xdr:from>
    <xdr:to>
      <xdr:col>10</xdr:col>
      <xdr:colOff>697730</xdr:colOff>
      <xdr:row>198</xdr:row>
      <xdr:rowOff>118217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906176" y="26039222"/>
          <a:ext cx="1240229" cy="33942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rgbClr val="FF0000"/>
              </a:solidFill>
            </a:rPr>
            <a:t>Wing C</a:t>
          </a:r>
        </a:p>
      </xdr:txBody>
    </xdr:sp>
    <xdr:clientData/>
  </xdr:twoCellAnchor>
  <xdr:twoCellAnchor>
    <xdr:from>
      <xdr:col>9</xdr:col>
      <xdr:colOff>411480</xdr:colOff>
      <xdr:row>195</xdr:row>
      <xdr:rowOff>91440</xdr:rowOff>
    </xdr:from>
    <xdr:to>
      <xdr:col>22</xdr:col>
      <xdr:colOff>50876</xdr:colOff>
      <xdr:row>229</xdr:row>
      <xdr:rowOff>42458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3F109EA-CCD7-2D94-7EB3-F7E4C8A20BEC}"/>
            </a:ext>
          </a:extLst>
        </xdr:cNvPr>
        <xdr:cNvGrpSpPr/>
      </xdr:nvGrpSpPr>
      <xdr:grpSpPr>
        <a:xfrm>
          <a:off x="8098155" y="27228165"/>
          <a:ext cx="6259271" cy="6742343"/>
          <a:chOff x="210782" y="287758"/>
          <a:chExt cx="6436436" cy="6679478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760B4B5B-6927-31F8-0F94-CE0A9F1BE1F8}"/>
              </a:ext>
            </a:extLst>
          </xdr:cNvPr>
          <xdr:cNvGrpSpPr/>
        </xdr:nvGrpSpPr>
        <xdr:grpSpPr>
          <a:xfrm>
            <a:off x="210782" y="4807236"/>
            <a:ext cx="6436436" cy="2160000"/>
            <a:chOff x="241529" y="4807236"/>
            <a:chExt cx="6436436" cy="216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4AEF82A6-CAAC-5969-5190-8E6D5BA8D8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20889" y="4807236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399EBC46-6C45-307F-E11F-B468F0DC37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00250" y="4807236"/>
              <a:ext cx="2877715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3F340262-EE75-8567-E354-B667983CD3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1529" y="4807236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31FDFC97-66C1-4FA8-AB7B-764C696AE432}"/>
              </a:ext>
            </a:extLst>
          </xdr:cNvPr>
          <xdr:cNvGrpSpPr/>
        </xdr:nvGrpSpPr>
        <xdr:grpSpPr>
          <a:xfrm>
            <a:off x="549000" y="287758"/>
            <a:ext cx="5760000" cy="4323431"/>
            <a:chOff x="549000" y="248569"/>
            <a:chExt cx="5760000" cy="4323431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AF5B9613-F7C3-2D9B-C8C0-5F132F1AAB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49000" y="248569"/>
              <a:ext cx="5760000" cy="432343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8" name="TextBox 15">
              <a:extLst>
                <a:ext uri="{FF2B5EF4-FFF2-40B4-BE49-F238E27FC236}">
                  <a16:creationId xmlns:a16="http://schemas.microsoft.com/office/drawing/2014/main" id="{B2CCC122-B554-97EC-8C55-6D036ED79A63}"/>
                </a:ext>
              </a:extLst>
            </xdr:cNvPr>
            <xdr:cNvSpPr txBox="1"/>
          </xdr:nvSpPr>
          <xdr:spPr>
            <a:xfrm>
              <a:off x="4891571" y="483805"/>
              <a:ext cx="88197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Wing D</a:t>
              </a:r>
            </a:p>
          </xdr:txBody>
        </xdr:sp>
        <xdr:sp macro="" textlink="">
          <xdr:nvSpPr>
            <xdr:cNvPr id="9" name="TextBox 16">
              <a:extLst>
                <a:ext uri="{FF2B5EF4-FFF2-40B4-BE49-F238E27FC236}">
                  <a16:creationId xmlns:a16="http://schemas.microsoft.com/office/drawing/2014/main" id="{6F140E41-6B60-E52B-4000-287F45A28A75}"/>
                </a:ext>
              </a:extLst>
            </xdr:cNvPr>
            <xdr:cNvSpPr txBox="1"/>
          </xdr:nvSpPr>
          <xdr:spPr>
            <a:xfrm>
              <a:off x="1262101" y="668471"/>
              <a:ext cx="88197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Wing C</a:t>
              </a:r>
            </a:p>
          </xdr:txBody>
        </xdr:sp>
      </xdr:grpSp>
    </xdr:grpSp>
    <xdr:clientData/>
  </xdr:twoCellAnchor>
  <xdr:twoCellAnchor>
    <xdr:from>
      <xdr:col>8</xdr:col>
      <xdr:colOff>1053466</xdr:colOff>
      <xdr:row>196</xdr:row>
      <xdr:rowOff>177165</xdr:rowOff>
    </xdr:from>
    <xdr:to>
      <xdr:col>20</xdr:col>
      <xdr:colOff>194311</xdr:colOff>
      <xdr:row>236</xdr:row>
      <xdr:rowOff>177165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7B9E020-CF31-1516-1721-1858B9EFCB33}"/>
            </a:ext>
          </a:extLst>
        </xdr:cNvPr>
        <xdr:cNvGrpSpPr/>
      </xdr:nvGrpSpPr>
      <xdr:grpSpPr>
        <a:xfrm>
          <a:off x="7578091" y="27513915"/>
          <a:ext cx="5703570" cy="7991475"/>
          <a:chOff x="337205" y="291141"/>
          <a:chExt cx="5874063" cy="816151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6440C61-9A3E-8E1C-EFB7-710FB1B8F5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205" y="4313045"/>
            <a:ext cx="2880000" cy="21617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3C4EAB3-7246-C62B-DAC7-4C830871F5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1268" y="4313045"/>
            <a:ext cx="2880000" cy="21617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F0CC37D8-B144-B07B-B28D-D411B7D25B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47655" y="6652659"/>
            <a:ext cx="239050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2E40482-91A7-E5DB-89C7-BAB5E17D9F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52224" y="665265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A7746E3C-1485-5CB5-1DD5-BFFAA783C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1268" y="291141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957D986E-B5B4-94B5-18DE-CF15F2BD9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205" y="291141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0" name="TextBox 21">
            <a:extLst>
              <a:ext uri="{FF2B5EF4-FFF2-40B4-BE49-F238E27FC236}">
                <a16:creationId xmlns:a16="http://schemas.microsoft.com/office/drawing/2014/main" id="{6E3A2576-D345-6FEC-8E9B-FE1A9BA50D54}"/>
              </a:ext>
            </a:extLst>
          </xdr:cNvPr>
          <xdr:cNvSpPr txBox="1"/>
        </xdr:nvSpPr>
        <xdr:spPr>
          <a:xfrm>
            <a:off x="465682" y="660473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C</a:t>
            </a:r>
            <a:endParaRPr lang="en-IN" b="1"/>
          </a:p>
        </xdr:txBody>
      </xdr:sp>
      <xdr:sp macro="" textlink="">
        <xdr:nvSpPr>
          <xdr:cNvPr id="21" name="TextBox 22">
            <a:extLst>
              <a:ext uri="{FF2B5EF4-FFF2-40B4-BE49-F238E27FC236}">
                <a16:creationId xmlns:a16="http://schemas.microsoft.com/office/drawing/2014/main" id="{41F0497F-CCD5-AA78-E061-5CE83865889F}"/>
              </a:ext>
            </a:extLst>
          </xdr:cNvPr>
          <xdr:cNvSpPr txBox="1"/>
        </xdr:nvSpPr>
        <xdr:spPr>
          <a:xfrm>
            <a:off x="5082746" y="291141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D</a:t>
            </a:r>
            <a:endParaRPr lang="en-IN" b="1"/>
          </a:p>
        </xdr:txBody>
      </xdr:sp>
    </xdr:grpSp>
    <xdr:clientData/>
  </xdr:twoCellAnchor>
  <xdr:twoCellAnchor editAs="oneCell">
    <xdr:from>
      <xdr:col>8</xdr:col>
      <xdr:colOff>1047750</xdr:colOff>
      <xdr:row>119</xdr:row>
      <xdr:rowOff>104775</xdr:rowOff>
    </xdr:from>
    <xdr:to>
      <xdr:col>19</xdr:col>
      <xdr:colOff>494625</xdr:colOff>
      <xdr:row>180</xdr:row>
      <xdr:rowOff>176352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8E2227D-5A8E-4A35-A570-47F954675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2375" y="21145500"/>
          <a:ext cx="5400000" cy="2500452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195</xdr:row>
      <xdr:rowOff>190500</xdr:rowOff>
    </xdr:from>
    <xdr:to>
      <xdr:col>7</xdr:col>
      <xdr:colOff>307125</xdr:colOff>
      <xdr:row>235</xdr:row>
      <xdr:rowOff>114300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1C9AEA0A-B0F5-4E77-8EA8-7B82FBDDA272}"/>
            </a:ext>
          </a:extLst>
        </xdr:cNvPr>
        <xdr:cNvGrpSpPr/>
      </xdr:nvGrpSpPr>
      <xdr:grpSpPr>
        <a:xfrm>
          <a:off x="438150" y="27327225"/>
          <a:ext cx="5564925" cy="7915275"/>
          <a:chOff x="704563" y="302416"/>
          <a:chExt cx="5564925" cy="8423287"/>
        </a:xfrm>
      </xdr:grpSpPr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6E19822E-DCEA-4342-B4A0-43F926775E18}"/>
              </a:ext>
            </a:extLst>
          </xdr:cNvPr>
          <xdr:cNvGrpSpPr/>
        </xdr:nvGrpSpPr>
        <xdr:grpSpPr>
          <a:xfrm>
            <a:off x="729000" y="302416"/>
            <a:ext cx="5540488" cy="8423287"/>
            <a:chOff x="729000" y="302416"/>
            <a:chExt cx="5540488" cy="8423287"/>
          </a:xfrm>
        </xdr:grpSpPr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A14E0C0D-891A-425D-8418-7C8114DB6C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29000" y="302416"/>
              <a:ext cx="5400000" cy="405375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E3DBE8FD-25EE-4ADA-88A9-5D8E5EE9A5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22658" y="4572000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7B5293B8-D6F6-487B-9ACB-95F524304C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16316" y="4572000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FEC09AB2-2C68-48D4-B511-D0B1546C99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29000" y="4572000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41309E73-D695-4107-96B8-9177B4D0C4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19808" y="7105703"/>
              <a:ext cx="2158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43FDF642-580E-4D16-B669-7C5FE4232E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7150" y="7105703"/>
              <a:ext cx="2158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1" name="TextBox 255">
            <a:extLst>
              <a:ext uri="{FF2B5EF4-FFF2-40B4-BE49-F238E27FC236}">
                <a16:creationId xmlns:a16="http://schemas.microsoft.com/office/drawing/2014/main" id="{98A52053-B4EC-420F-9ECF-08856D99651A}"/>
              </a:ext>
            </a:extLst>
          </xdr:cNvPr>
          <xdr:cNvSpPr txBox="1"/>
        </xdr:nvSpPr>
        <xdr:spPr>
          <a:xfrm>
            <a:off x="978209" y="793521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2" name="TextBox 256">
            <a:extLst>
              <a:ext uri="{FF2B5EF4-FFF2-40B4-BE49-F238E27FC236}">
                <a16:creationId xmlns:a16="http://schemas.microsoft.com/office/drawing/2014/main" id="{E15A5342-7964-47D3-85F3-DFCBB1BCA502}"/>
              </a:ext>
            </a:extLst>
          </xdr:cNvPr>
          <xdr:cNvSpPr txBox="1"/>
        </xdr:nvSpPr>
        <xdr:spPr>
          <a:xfrm>
            <a:off x="2654609" y="302416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3" name="TextBox 257">
            <a:extLst>
              <a:ext uri="{FF2B5EF4-FFF2-40B4-BE49-F238E27FC236}">
                <a16:creationId xmlns:a16="http://schemas.microsoft.com/office/drawing/2014/main" id="{BF945393-D64E-45D0-BF9A-FB9C522D19A3}"/>
              </a:ext>
            </a:extLst>
          </xdr:cNvPr>
          <xdr:cNvSpPr txBox="1"/>
        </xdr:nvSpPr>
        <xdr:spPr>
          <a:xfrm>
            <a:off x="704563" y="4572000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8" name="TextBox 258">
            <a:extLst>
              <a:ext uri="{FF2B5EF4-FFF2-40B4-BE49-F238E27FC236}">
                <a16:creationId xmlns:a16="http://schemas.microsoft.com/office/drawing/2014/main" id="{5B5544FF-2244-41CD-AF0C-E9A45ED301A9}"/>
              </a:ext>
            </a:extLst>
          </xdr:cNvPr>
          <xdr:cNvSpPr txBox="1"/>
        </xdr:nvSpPr>
        <xdr:spPr>
          <a:xfrm>
            <a:off x="2748595" y="4827032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vhZ6pyrVUutty1H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38"/>
  <sheetViews>
    <sheetView tabSelected="1" view="pageBreakPreview" topLeftCell="A171" zoomScaleNormal="100" zoomScaleSheetLayoutView="100" workbookViewId="0">
      <selection activeCell="I8" sqref="I8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44" t="s">
        <v>226</v>
      </c>
      <c r="B1" s="144"/>
      <c r="C1" s="144"/>
      <c r="D1" s="144"/>
      <c r="E1" s="144"/>
      <c r="F1" s="144"/>
      <c r="G1" s="144"/>
      <c r="H1" s="144"/>
    </row>
    <row r="2" spans="1:8" ht="16.5" customHeight="1" x14ac:dyDescent="0.25">
      <c r="A2" s="145" t="s">
        <v>0</v>
      </c>
      <c r="B2" s="145"/>
      <c r="C2" s="145"/>
      <c r="D2" s="145"/>
      <c r="E2" s="145"/>
      <c r="F2" s="145"/>
      <c r="G2" s="145"/>
      <c r="H2" s="145"/>
    </row>
    <row r="3" spans="1:8" x14ac:dyDescent="0.25">
      <c r="A3" s="96" t="s">
        <v>1</v>
      </c>
      <c r="B3" s="96"/>
      <c r="C3" s="96"/>
      <c r="D3" s="96"/>
      <c r="E3" s="146" t="str">
        <f ca="1">TEXT(TODAY(),"DD/MM/YYYY")</f>
        <v>13/09/2025</v>
      </c>
      <c r="F3" s="146"/>
      <c r="G3" s="146"/>
      <c r="H3" s="146"/>
    </row>
    <row r="4" spans="1:8" ht="15" customHeight="1" x14ac:dyDescent="0.25">
      <c r="A4" s="96" t="s">
        <v>2</v>
      </c>
      <c r="B4" s="96"/>
      <c r="C4" s="96"/>
      <c r="D4" s="96"/>
      <c r="E4" s="147" t="s">
        <v>197</v>
      </c>
      <c r="F4" s="147"/>
      <c r="G4" s="147"/>
      <c r="H4" s="147"/>
    </row>
    <row r="5" spans="1:8" x14ac:dyDescent="0.25">
      <c r="A5" s="96" t="s">
        <v>3</v>
      </c>
      <c r="B5" s="96"/>
      <c r="C5" s="96"/>
      <c r="D5" s="96"/>
      <c r="E5" s="146">
        <v>45912</v>
      </c>
      <c r="F5" s="146"/>
      <c r="G5" s="146"/>
      <c r="H5" s="146"/>
    </row>
    <row r="6" spans="1:8" ht="16.5" customHeight="1" x14ac:dyDescent="0.25">
      <c r="A6" s="96" t="s">
        <v>4</v>
      </c>
      <c r="B6" s="96"/>
      <c r="C6" s="96"/>
      <c r="D6" s="96"/>
      <c r="E6" s="93" t="s">
        <v>200</v>
      </c>
      <c r="F6" s="93"/>
      <c r="G6" s="93"/>
      <c r="H6" s="93"/>
    </row>
    <row r="7" spans="1:8" ht="15" customHeight="1" x14ac:dyDescent="0.25">
      <c r="A7" s="96" t="s">
        <v>5</v>
      </c>
      <c r="B7" s="96"/>
      <c r="C7" s="96"/>
      <c r="D7" s="96"/>
      <c r="E7" s="93" t="str">
        <f>E6</f>
        <v>M/s. Om Shree Maruti Sthapatya</v>
      </c>
      <c r="F7" s="93"/>
      <c r="G7" s="93"/>
      <c r="H7" s="93"/>
    </row>
    <row r="8" spans="1:8" x14ac:dyDescent="0.25">
      <c r="A8" s="96" t="s">
        <v>6</v>
      </c>
      <c r="B8" s="96"/>
      <c r="C8" s="96"/>
      <c r="D8" s="96"/>
      <c r="E8" s="89" t="s">
        <v>198</v>
      </c>
      <c r="F8" s="89"/>
      <c r="G8" s="89"/>
      <c r="H8" s="89"/>
    </row>
    <row r="9" spans="1:8" x14ac:dyDescent="0.25">
      <c r="A9" s="96" t="s">
        <v>166</v>
      </c>
      <c r="B9" s="96"/>
      <c r="C9" s="96"/>
      <c r="D9" s="96"/>
      <c r="E9" s="96" t="s">
        <v>206</v>
      </c>
      <c r="F9" s="96"/>
      <c r="G9" s="96"/>
      <c r="H9" s="96"/>
    </row>
    <row r="10" spans="1:8" x14ac:dyDescent="0.25">
      <c r="A10" s="96" t="s">
        <v>7</v>
      </c>
      <c r="B10" s="96"/>
      <c r="C10" s="96"/>
      <c r="D10" s="96"/>
      <c r="E10" s="96" t="s">
        <v>222</v>
      </c>
      <c r="F10" s="96"/>
      <c r="G10" s="96"/>
      <c r="H10" s="96"/>
    </row>
    <row r="11" spans="1:8" x14ac:dyDescent="0.25">
      <c r="A11" s="96" t="s">
        <v>8</v>
      </c>
      <c r="B11" s="96"/>
      <c r="C11" s="96"/>
      <c r="D11" s="96"/>
      <c r="E11" s="93" t="s">
        <v>207</v>
      </c>
      <c r="F11" s="93"/>
      <c r="G11" s="93"/>
      <c r="H11" s="93"/>
    </row>
    <row r="12" spans="1:8" x14ac:dyDescent="0.25">
      <c r="A12" s="96" t="s">
        <v>9</v>
      </c>
      <c r="B12" s="96"/>
      <c r="C12" s="96"/>
      <c r="D12" s="96"/>
      <c r="E12" s="93" t="s">
        <v>208</v>
      </c>
      <c r="F12" s="96"/>
      <c r="G12" s="96"/>
      <c r="H12" s="96"/>
    </row>
    <row r="13" spans="1:8" ht="33.950000000000003" customHeight="1" x14ac:dyDescent="0.25">
      <c r="A13" s="93" t="s">
        <v>10</v>
      </c>
      <c r="B13" s="93"/>
      <c r="C13" s="9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Butterfly Wings, Survey No.102/1,120/2,120/4/2P,33,34,35,36,37,38,39,40, near Rathi Osho Dhara Park, Internal Road, Asangaon, Asangaon, Shahapur, Thane.</v>
      </c>
      <c r="D13" s="93"/>
      <c r="E13" s="93"/>
      <c r="F13" s="93"/>
      <c r="G13" s="93"/>
      <c r="H13" s="93"/>
    </row>
    <row r="14" spans="1:8" x14ac:dyDescent="0.25">
      <c r="A14" s="93" t="s">
        <v>209</v>
      </c>
      <c r="B14" s="93"/>
      <c r="C14" s="93" t="s">
        <v>199</v>
      </c>
      <c r="D14" s="93"/>
      <c r="E14" s="93"/>
      <c r="F14" s="93"/>
      <c r="G14" s="93"/>
      <c r="H14" s="93"/>
    </row>
    <row r="15" spans="1:8" ht="15.75" customHeight="1" x14ac:dyDescent="0.25">
      <c r="A15" s="93" t="s">
        <v>11</v>
      </c>
      <c r="B15" s="93"/>
      <c r="C15" s="96" t="s">
        <v>204</v>
      </c>
      <c r="D15" s="96"/>
      <c r="E15" s="93" t="s">
        <v>102</v>
      </c>
      <c r="F15" s="93"/>
      <c r="G15" s="93" t="s">
        <v>203</v>
      </c>
      <c r="H15" s="93"/>
    </row>
    <row r="16" spans="1:8" x14ac:dyDescent="0.25">
      <c r="A16" s="96" t="s">
        <v>13</v>
      </c>
      <c r="B16" s="96"/>
      <c r="C16" s="93" t="s">
        <v>203</v>
      </c>
      <c r="D16" s="93"/>
      <c r="E16" s="93" t="s">
        <v>12</v>
      </c>
      <c r="F16" s="93"/>
      <c r="G16" s="148" t="s">
        <v>201</v>
      </c>
      <c r="H16" s="148"/>
    </row>
    <row r="17" spans="1:8" x14ac:dyDescent="0.25">
      <c r="A17" s="96" t="s">
        <v>103</v>
      </c>
      <c r="B17" s="96"/>
      <c r="C17" s="93" t="s">
        <v>202</v>
      </c>
      <c r="D17" s="93"/>
      <c r="E17" s="93" t="s">
        <v>14</v>
      </c>
      <c r="F17" s="93"/>
      <c r="G17" s="93">
        <v>421601</v>
      </c>
      <c r="H17" s="93"/>
    </row>
    <row r="18" spans="1:8" ht="32.25" customHeight="1" x14ac:dyDescent="0.25">
      <c r="A18" s="96" t="s">
        <v>167</v>
      </c>
      <c r="B18" s="96"/>
      <c r="C18" s="94" t="s">
        <v>205</v>
      </c>
      <c r="D18" s="94"/>
      <c r="E18" s="93" t="s">
        <v>15</v>
      </c>
      <c r="F18" s="93"/>
      <c r="G18" s="93" t="s">
        <v>215</v>
      </c>
      <c r="H18" s="93"/>
    </row>
    <row r="19" spans="1:8" ht="15" customHeight="1" x14ac:dyDescent="0.25">
      <c r="A19" s="93" t="s">
        <v>108</v>
      </c>
      <c r="B19" s="93"/>
      <c r="C19" s="93"/>
      <c r="D19" s="93"/>
      <c r="E19" s="96" t="s">
        <v>16</v>
      </c>
      <c r="F19" s="96"/>
      <c r="G19" s="96"/>
      <c r="H19" s="96"/>
    </row>
    <row r="20" spans="1:8" ht="18.75" customHeight="1" x14ac:dyDescent="0.25">
      <c r="A20" s="93"/>
      <c r="B20" s="93"/>
      <c r="C20" s="93"/>
      <c r="D20" s="93"/>
      <c r="E20" s="96"/>
      <c r="F20" s="96"/>
      <c r="G20" s="96"/>
      <c r="H20" s="96"/>
    </row>
    <row r="21" spans="1:8" ht="15" customHeight="1" x14ac:dyDescent="0.25">
      <c r="A21" s="93" t="s">
        <v>17</v>
      </c>
      <c r="B21" s="93"/>
      <c r="C21" s="93"/>
      <c r="D21" s="93"/>
      <c r="E21" s="93" t="s">
        <v>18</v>
      </c>
      <c r="F21" s="93"/>
      <c r="G21" s="93"/>
      <c r="H21" s="93"/>
    </row>
    <row r="22" spans="1:8" ht="15" customHeight="1" x14ac:dyDescent="0.25">
      <c r="A22" s="96" t="s">
        <v>19</v>
      </c>
      <c r="B22" s="96"/>
      <c r="C22" s="96"/>
      <c r="D22" s="96"/>
      <c r="E22" s="93" t="str">
        <f>IF(AND(G16="Mumbai"),"Upper Class","Middle Class")</f>
        <v>Middle Class</v>
      </c>
      <c r="F22" s="93"/>
      <c r="G22" s="93"/>
      <c r="H22" s="93"/>
    </row>
    <row r="23" spans="1:8" x14ac:dyDescent="0.25">
      <c r="A23" s="96" t="s">
        <v>20</v>
      </c>
      <c r="B23" s="96"/>
      <c r="C23" s="96"/>
      <c r="D23" s="96"/>
      <c r="E23" s="93" t="s">
        <v>21</v>
      </c>
      <c r="F23" s="93"/>
      <c r="G23" s="93"/>
      <c r="H23" s="93"/>
    </row>
    <row r="24" spans="1:8" ht="15.75" customHeight="1" x14ac:dyDescent="0.25">
      <c r="A24" s="96" t="s">
        <v>22</v>
      </c>
      <c r="B24" s="96"/>
      <c r="C24" s="96"/>
      <c r="D24" s="96"/>
      <c r="E24" s="93" t="str">
        <f>IF(AND(G16="Mumbai"),"Developed","Developing")</f>
        <v>Developing</v>
      </c>
      <c r="F24" s="93"/>
      <c r="G24" s="93"/>
      <c r="H24" s="93"/>
    </row>
    <row r="25" spans="1:8" x14ac:dyDescent="0.25">
      <c r="A25" s="96" t="s">
        <v>23</v>
      </c>
      <c r="B25" s="96"/>
      <c r="C25" s="96"/>
      <c r="D25" s="96"/>
      <c r="E25" s="93" t="s">
        <v>24</v>
      </c>
      <c r="F25" s="93"/>
      <c r="G25" s="93"/>
      <c r="H25" s="93"/>
    </row>
    <row r="26" spans="1:8" x14ac:dyDescent="0.25">
      <c r="A26" s="96" t="s">
        <v>116</v>
      </c>
      <c r="B26" s="96"/>
      <c r="C26" s="96"/>
      <c r="D26" s="96"/>
      <c r="E26" s="93" t="s">
        <v>117</v>
      </c>
      <c r="F26" s="93"/>
      <c r="G26" s="93"/>
      <c r="H26" s="93"/>
    </row>
    <row r="27" spans="1:8" ht="15" customHeight="1" x14ac:dyDescent="0.25">
      <c r="A27" s="93" t="s">
        <v>33</v>
      </c>
      <c r="B27" s="93"/>
      <c r="C27" s="93"/>
      <c r="D27" s="93"/>
      <c r="E27" s="147" t="s">
        <v>112</v>
      </c>
      <c r="F27" s="147"/>
      <c r="G27" s="147"/>
      <c r="H27" s="147"/>
    </row>
    <row r="28" spans="1:8" x14ac:dyDescent="0.25">
      <c r="A28" s="93" t="s">
        <v>128</v>
      </c>
      <c r="B28" s="93"/>
      <c r="C28" s="93"/>
      <c r="D28" s="93"/>
      <c r="E28" s="93" t="s">
        <v>34</v>
      </c>
      <c r="F28" s="93"/>
      <c r="G28" s="93"/>
      <c r="H28" s="93"/>
    </row>
    <row r="29" spans="1:8" s="11" customFormat="1" x14ac:dyDescent="0.25">
      <c r="A29" s="151" t="s">
        <v>129</v>
      </c>
      <c r="B29" s="151"/>
      <c r="C29" s="145" t="s">
        <v>29</v>
      </c>
      <c r="D29" s="145"/>
      <c r="E29" s="145"/>
      <c r="F29" s="145" t="s">
        <v>31</v>
      </c>
      <c r="G29" s="145"/>
      <c r="H29" s="145"/>
    </row>
    <row r="30" spans="1:8" s="11" customFormat="1" x14ac:dyDescent="0.25">
      <c r="A30" s="149" t="s">
        <v>25</v>
      </c>
      <c r="B30" s="149" t="s">
        <v>30</v>
      </c>
      <c r="C30" s="150" t="s">
        <v>30</v>
      </c>
      <c r="D30" s="150"/>
      <c r="E30" s="150"/>
      <c r="F30" s="150" t="s">
        <v>204</v>
      </c>
      <c r="G30" s="150"/>
      <c r="H30" s="150"/>
    </row>
    <row r="31" spans="1:8" x14ac:dyDescent="0.25">
      <c r="A31" s="149" t="s">
        <v>26</v>
      </c>
      <c r="B31" s="149" t="s">
        <v>30</v>
      </c>
      <c r="C31" s="150" t="s">
        <v>30</v>
      </c>
      <c r="D31" s="150"/>
      <c r="E31" s="150"/>
      <c r="F31" s="150" t="s">
        <v>210</v>
      </c>
      <c r="G31" s="150"/>
      <c r="H31" s="150"/>
    </row>
    <row r="32" spans="1:8" s="11" customFormat="1" x14ac:dyDescent="0.25">
      <c r="A32" s="149" t="s">
        <v>28</v>
      </c>
      <c r="B32" s="149" t="s">
        <v>30</v>
      </c>
      <c r="C32" s="150" t="s">
        <v>30</v>
      </c>
      <c r="D32" s="150"/>
      <c r="E32" s="150"/>
      <c r="F32" s="150" t="s">
        <v>210</v>
      </c>
      <c r="G32" s="150"/>
      <c r="H32" s="150"/>
    </row>
    <row r="33" spans="1:8" x14ac:dyDescent="0.25">
      <c r="A33" s="149" t="s">
        <v>27</v>
      </c>
      <c r="B33" s="149" t="s">
        <v>30</v>
      </c>
      <c r="C33" s="150" t="s">
        <v>30</v>
      </c>
      <c r="D33" s="150"/>
      <c r="E33" s="150"/>
      <c r="F33" s="150" t="s">
        <v>205</v>
      </c>
      <c r="G33" s="150"/>
      <c r="H33" s="150"/>
    </row>
    <row r="34" spans="1:8" x14ac:dyDescent="0.25">
      <c r="A34" s="67" t="s">
        <v>32</v>
      </c>
      <c r="B34" s="67"/>
      <c r="C34" s="67"/>
      <c r="D34" s="67"/>
      <c r="E34" s="67"/>
      <c r="F34" s="67"/>
      <c r="G34" s="67"/>
      <c r="H34" s="67"/>
    </row>
    <row r="35" spans="1:8" ht="15.75" customHeight="1" x14ac:dyDescent="0.25">
      <c r="A35" s="115" t="s">
        <v>229</v>
      </c>
      <c r="B35" s="115"/>
      <c r="C35" s="155" t="s">
        <v>228</v>
      </c>
      <c r="D35" s="153"/>
      <c r="E35" s="153"/>
      <c r="F35" s="153"/>
      <c r="G35" s="153"/>
      <c r="H35" s="154"/>
    </row>
    <row r="36" spans="1:8" ht="15.75" customHeight="1" x14ac:dyDescent="0.25">
      <c r="A36" s="115" t="s">
        <v>227</v>
      </c>
      <c r="B36" s="115"/>
      <c r="C36" s="152" t="s">
        <v>230</v>
      </c>
      <c r="D36" s="153"/>
      <c r="E36" s="153"/>
      <c r="F36" s="153"/>
      <c r="G36" s="153"/>
      <c r="H36" s="154"/>
    </row>
    <row r="37" spans="1:8" x14ac:dyDescent="0.25">
      <c r="A37" s="90" t="s">
        <v>35</v>
      </c>
      <c r="B37" s="90"/>
      <c r="C37" s="90"/>
      <c r="D37" s="90"/>
      <c r="E37" s="90"/>
      <c r="F37" s="90"/>
      <c r="G37" s="90"/>
      <c r="H37" s="90"/>
    </row>
    <row r="38" spans="1:8" x14ac:dyDescent="0.25">
      <c r="A38" s="67" t="s">
        <v>36</v>
      </c>
      <c r="B38" s="67"/>
      <c r="C38" s="67"/>
      <c r="D38" s="67"/>
      <c r="E38" s="66" t="s">
        <v>30</v>
      </c>
      <c r="F38" s="66"/>
      <c r="G38" s="66"/>
      <c r="H38" s="66"/>
    </row>
    <row r="39" spans="1:8" x14ac:dyDescent="0.25">
      <c r="A39" s="67" t="s">
        <v>37</v>
      </c>
      <c r="B39" s="67"/>
      <c r="C39" s="67"/>
      <c r="D39" s="67"/>
      <c r="E39" s="66" t="s">
        <v>30</v>
      </c>
      <c r="F39" s="66"/>
      <c r="G39" s="66"/>
      <c r="H39" s="66"/>
    </row>
    <row r="40" spans="1:8" x14ac:dyDescent="0.25">
      <c r="A40" s="67" t="s">
        <v>38</v>
      </c>
      <c r="B40" s="67"/>
      <c r="C40" s="67"/>
      <c r="D40" s="67"/>
      <c r="E40" s="66" t="s">
        <v>30</v>
      </c>
      <c r="F40" s="66"/>
      <c r="G40" s="66"/>
      <c r="H40" s="66"/>
    </row>
    <row r="41" spans="1:8" x14ac:dyDescent="0.25">
      <c r="A41" s="96" t="s">
        <v>39</v>
      </c>
      <c r="B41" s="96"/>
      <c r="C41" s="96"/>
      <c r="D41" s="96"/>
      <c r="E41" s="142" t="s">
        <v>30</v>
      </c>
      <c r="F41" s="142"/>
      <c r="G41" s="142"/>
      <c r="H41" s="142"/>
    </row>
    <row r="42" spans="1:8" x14ac:dyDescent="0.25">
      <c r="A42" s="96" t="s">
        <v>127</v>
      </c>
      <c r="B42" s="96"/>
      <c r="C42" s="96"/>
      <c r="D42" s="96"/>
      <c r="E42" s="142" t="s">
        <v>30</v>
      </c>
      <c r="F42" s="142"/>
      <c r="G42" s="142"/>
      <c r="H42" s="142"/>
    </row>
    <row r="43" spans="1:8" x14ac:dyDescent="0.25">
      <c r="A43" s="96" t="s">
        <v>40</v>
      </c>
      <c r="B43" s="96"/>
      <c r="C43" s="96"/>
      <c r="D43" s="96"/>
      <c r="E43" s="96" t="s">
        <v>213</v>
      </c>
      <c r="F43" s="96"/>
      <c r="G43" s="96"/>
      <c r="H43" s="96"/>
    </row>
    <row r="44" spans="1:8" x14ac:dyDescent="0.25">
      <c r="A44" s="89" t="s">
        <v>41</v>
      </c>
      <c r="B44" s="89"/>
      <c r="C44" s="89"/>
      <c r="D44" s="89"/>
      <c r="E44" s="89"/>
      <c r="F44" s="89"/>
      <c r="G44" s="89"/>
      <c r="H44" s="89"/>
    </row>
    <row r="45" spans="1:8" x14ac:dyDescent="0.25">
      <c r="A45" s="93" t="s">
        <v>42</v>
      </c>
      <c r="B45" s="93"/>
      <c r="C45" s="94" t="s">
        <v>30</v>
      </c>
      <c r="D45" s="94"/>
      <c r="E45" s="94"/>
      <c r="F45" s="49" t="s">
        <v>43</v>
      </c>
      <c r="G45" s="95" t="s">
        <v>30</v>
      </c>
      <c r="H45" s="95"/>
    </row>
    <row r="46" spans="1:8" x14ac:dyDescent="0.25">
      <c r="A46" s="96" t="s">
        <v>44</v>
      </c>
      <c r="B46" s="96"/>
      <c r="C46" s="94" t="s">
        <v>30</v>
      </c>
      <c r="D46" s="94"/>
      <c r="E46" s="94"/>
      <c r="F46" s="49" t="s">
        <v>43</v>
      </c>
      <c r="G46" s="95" t="s">
        <v>30</v>
      </c>
      <c r="H46" s="95"/>
    </row>
    <row r="47" spans="1:8" s="10" customFormat="1" ht="33.75" customHeight="1" x14ac:dyDescent="0.25">
      <c r="A47" s="93" t="s">
        <v>45</v>
      </c>
      <c r="B47" s="93"/>
      <c r="C47" s="94" t="s">
        <v>211</v>
      </c>
      <c r="D47" s="88"/>
      <c r="E47" s="88"/>
      <c r="F47" s="13" t="s">
        <v>43</v>
      </c>
      <c r="G47" s="95">
        <v>42508</v>
      </c>
      <c r="H47" s="95"/>
    </row>
    <row r="48" spans="1:8" s="10" customFormat="1" x14ac:dyDescent="0.25">
      <c r="A48" s="93"/>
      <c r="B48" s="93"/>
      <c r="C48" s="108" t="s">
        <v>212</v>
      </c>
      <c r="D48" s="109"/>
      <c r="E48" s="109"/>
      <c r="F48" s="109"/>
      <c r="G48" s="109"/>
      <c r="H48" s="110"/>
    </row>
    <row r="49" spans="1:14" x14ac:dyDescent="0.25">
      <c r="A49" s="103" t="s">
        <v>46</v>
      </c>
      <c r="B49" s="103"/>
      <c r="C49" s="104" t="s">
        <v>144</v>
      </c>
      <c r="D49" s="105"/>
      <c r="E49" s="105" t="s">
        <v>47</v>
      </c>
      <c r="F49" s="52" t="s">
        <v>43</v>
      </c>
      <c r="G49" s="107" t="s">
        <v>30</v>
      </c>
      <c r="H49" s="107"/>
    </row>
    <row r="50" spans="1:14" x14ac:dyDescent="0.25">
      <c r="A50" s="106" t="s">
        <v>49</v>
      </c>
      <c r="B50" s="106"/>
      <c r="C50" s="106"/>
      <c r="D50" s="106"/>
      <c r="E50" s="106"/>
      <c r="F50" s="106"/>
      <c r="G50" s="106"/>
      <c r="H50" s="106"/>
    </row>
    <row r="51" spans="1:14" x14ac:dyDescent="0.25">
      <c r="A51" s="93" t="s">
        <v>126</v>
      </c>
      <c r="B51" s="93"/>
      <c r="C51" s="93"/>
      <c r="D51" s="96" t="s">
        <v>30</v>
      </c>
      <c r="E51" s="96"/>
      <c r="F51" s="96"/>
      <c r="G51" s="96"/>
      <c r="H51" s="96"/>
    </row>
    <row r="52" spans="1:14" x14ac:dyDescent="0.25">
      <c r="A52" s="93" t="s">
        <v>50</v>
      </c>
      <c r="B52" s="96"/>
      <c r="C52" s="96"/>
      <c r="D52" s="96" t="s">
        <v>30</v>
      </c>
      <c r="E52" s="96"/>
      <c r="F52" s="96"/>
      <c r="G52" s="96"/>
      <c r="H52" s="96"/>
      <c r="I52" s="40"/>
    </row>
    <row r="53" spans="1:14" ht="15.75" customHeight="1" x14ac:dyDescent="0.25">
      <c r="A53" s="97" t="s">
        <v>51</v>
      </c>
      <c r="B53" s="98"/>
      <c r="C53" s="143"/>
      <c r="D53" s="96" t="s">
        <v>214</v>
      </c>
      <c r="E53" s="96"/>
      <c r="F53" s="96"/>
      <c r="G53" s="96"/>
      <c r="H53" s="96"/>
    </row>
    <row r="54" spans="1:14" ht="15.75" customHeight="1" x14ac:dyDescent="0.25">
      <c r="A54" s="97" t="s">
        <v>124</v>
      </c>
      <c r="B54" s="98"/>
      <c r="C54" s="98"/>
      <c r="D54" s="96" t="s">
        <v>216</v>
      </c>
      <c r="E54" s="96"/>
      <c r="F54" s="96"/>
      <c r="G54" s="96"/>
      <c r="H54" s="96"/>
    </row>
    <row r="55" spans="1:14" ht="15.75" customHeight="1" x14ac:dyDescent="0.25">
      <c r="A55" s="99"/>
      <c r="B55" s="100"/>
      <c r="C55" s="100"/>
      <c r="D55" s="96" t="s">
        <v>217</v>
      </c>
      <c r="E55" s="96"/>
      <c r="F55" s="96"/>
      <c r="G55" s="96"/>
      <c r="H55" s="96"/>
    </row>
    <row r="56" spans="1:14" ht="15.75" customHeight="1" x14ac:dyDescent="0.25">
      <c r="A56" s="101"/>
      <c r="B56" s="102"/>
      <c r="C56" s="102"/>
      <c r="D56" s="96" t="s">
        <v>218</v>
      </c>
      <c r="E56" s="96"/>
      <c r="F56" s="96"/>
      <c r="G56" s="96"/>
      <c r="H56" s="96"/>
    </row>
    <row r="57" spans="1:14" ht="15.75" customHeight="1" x14ac:dyDescent="0.25">
      <c r="A57" s="96" t="s">
        <v>48</v>
      </c>
      <c r="B57" s="96"/>
      <c r="C57" s="96"/>
      <c r="D57" s="93" t="s">
        <v>223</v>
      </c>
      <c r="E57" s="93"/>
      <c r="F57" s="93"/>
      <c r="G57" s="93"/>
      <c r="H57" s="93"/>
      <c r="J57" s="39"/>
      <c r="K57" s="40"/>
      <c r="N57" s="40"/>
    </row>
    <row r="58" spans="1:14" ht="15.75" customHeight="1" x14ac:dyDescent="0.25">
      <c r="A58" s="96" t="s">
        <v>122</v>
      </c>
      <c r="B58" s="96"/>
      <c r="C58" s="96"/>
      <c r="D58" s="141" t="str">
        <f>(IF(G49="NA","60 Years After Completion",IF(G49&lt;&gt;"NA",""&amp;60-ROUNDDOWN((E3-G49)/360,0)&amp;" Years"," ")))</f>
        <v>60 Years After Completion</v>
      </c>
      <c r="E58" s="141"/>
      <c r="F58" s="141"/>
      <c r="G58" s="141"/>
      <c r="H58" s="141"/>
      <c r="N58" s="40"/>
    </row>
    <row r="59" spans="1:14" ht="15.75" customHeight="1" x14ac:dyDescent="0.25">
      <c r="A59" s="96" t="s">
        <v>123</v>
      </c>
      <c r="B59" s="96"/>
      <c r="C59" s="96"/>
      <c r="D59" s="93" t="s">
        <v>24</v>
      </c>
      <c r="E59" s="93"/>
      <c r="F59" s="93"/>
      <c r="G59" s="93"/>
      <c r="H59" s="93"/>
      <c r="J59" s="18"/>
      <c r="K59" s="18"/>
    </row>
    <row r="60" spans="1:14" ht="15.75" customHeight="1" thickBot="1" x14ac:dyDescent="0.3">
      <c r="A60" s="131" t="s">
        <v>121</v>
      </c>
      <c r="B60" s="131"/>
      <c r="C60" s="131"/>
      <c r="D60" s="132" t="str">
        <f ca="1">(IF(G95&gt;95%,"Nothing",IF(G95&gt;0%,"Cement, Aggregate, Steel, etc",IF(G95=0%,"Work not yet Started"))))</f>
        <v>Cement, Aggregate, Steel, etc</v>
      </c>
      <c r="E60" s="132"/>
      <c r="F60" s="132"/>
      <c r="G60" s="132"/>
      <c r="H60" s="132"/>
      <c r="J60" s="18"/>
    </row>
    <row r="61" spans="1:14" ht="15.75" customHeight="1" x14ac:dyDescent="0.25">
      <c r="A61" s="83" t="s">
        <v>186</v>
      </c>
      <c r="B61" s="84"/>
      <c r="C61" s="85" t="str">
        <f>D54</f>
        <v>Wing A &amp; B - Gr + 1st to 4th Floor</v>
      </c>
      <c r="D61" s="86"/>
      <c r="E61" s="86"/>
      <c r="F61" s="86"/>
      <c r="G61" s="86"/>
      <c r="H61" s="87"/>
      <c r="I61" s="42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Work not yet Started.</v>
      </c>
      <c r="J61" s="20"/>
    </row>
    <row r="62" spans="1:14" x14ac:dyDescent="0.25">
      <c r="A62" s="47" t="s">
        <v>188</v>
      </c>
      <c r="B62" s="51">
        <v>0</v>
      </c>
      <c r="C62" s="51" t="s">
        <v>101</v>
      </c>
      <c r="D62" s="51">
        <v>1</v>
      </c>
      <c r="E62" s="51" t="s">
        <v>100</v>
      </c>
      <c r="F62" s="51">
        <v>0</v>
      </c>
      <c r="G62" s="51" t="s">
        <v>115</v>
      </c>
      <c r="H62" s="48">
        <f ca="1">--TRIM(RIGHT(SUBSTITUTE(LEFT(C61,_xlfn.AGGREGATE(16,6,FIND({0,1,2,3,4,5,6,7,8,9},C61,ROW(INDIRECT("1:"&amp;LEN(C61)))),1))," ",REPT(" ",LEN(C61))),LEN(C61)))</f>
        <v>4</v>
      </c>
      <c r="I62" s="18"/>
      <c r="J62" s="21"/>
    </row>
    <row r="63" spans="1:14" ht="15.75" customHeight="1" x14ac:dyDescent="0.25">
      <c r="A63" s="129" t="s">
        <v>125</v>
      </c>
      <c r="B63" s="89"/>
      <c r="C63" s="103" t="str">
        <f ca="1">I61</f>
        <v>Work not yet Started.</v>
      </c>
      <c r="D63" s="103"/>
      <c r="E63" s="103"/>
      <c r="F63" s="103"/>
      <c r="G63" s="103"/>
      <c r="H63" s="130"/>
      <c r="I63" s="18" t="s">
        <v>143</v>
      </c>
      <c r="J63" s="21"/>
    </row>
    <row r="64" spans="1:14" ht="15.75" customHeight="1" x14ac:dyDescent="0.25">
      <c r="A64" s="81" t="s">
        <v>52</v>
      </c>
      <c r="B64" s="82"/>
      <c r="C64" s="50" t="s">
        <v>185</v>
      </c>
      <c r="D64" s="50" t="s">
        <v>118</v>
      </c>
      <c r="E64" s="82" t="s">
        <v>120</v>
      </c>
      <c r="F64" s="82"/>
      <c r="G64" s="82" t="s">
        <v>119</v>
      </c>
      <c r="H64" s="128"/>
      <c r="I64" s="38" t="s">
        <v>187</v>
      </c>
      <c r="J64" s="22">
        <f ca="1">H62*25%</f>
        <v>1</v>
      </c>
    </row>
    <row r="65" spans="1:10" x14ac:dyDescent="0.25">
      <c r="A65" s="81" t="s">
        <v>174</v>
      </c>
      <c r="B65" s="82"/>
      <c r="C65" s="53">
        <v>0</v>
      </c>
      <c r="D65" s="54">
        <f ca="1">((100/H62)*C65)/100</f>
        <v>0</v>
      </c>
      <c r="E65" s="137">
        <f ca="1">(((C66/H62*10)+(40/(D62+F62+H62)*C67)+(7.5/(H62)*C68)+(7.5/(H62)*C69)+(10/H62*C70)+(10/H62*C71)+(5/H62*C72)+(5/H62*C73)+(5/H62*C74))/100)</f>
        <v>0</v>
      </c>
      <c r="F65" s="137"/>
      <c r="G65" s="137">
        <f ca="1">((((C65/H62)*20)+((C66/H62)*25)+(30/(H62+F62+D62)*C67)+(5/H62*C68)+(5/H62*C69)+(5/H62*C70)+(5/H62*C71)+(0/H62*C72)+(0/H62*C73)+(5/H62*C74))/100)</f>
        <v>0</v>
      </c>
      <c r="H65" s="139"/>
      <c r="I65" s="38" t="s">
        <v>138</v>
      </c>
      <c r="J65" s="41">
        <f ca="1">H62*50%</f>
        <v>2</v>
      </c>
    </row>
    <row r="66" spans="1:10" x14ac:dyDescent="0.25">
      <c r="A66" s="81" t="s">
        <v>53</v>
      </c>
      <c r="B66" s="82"/>
      <c r="C66" s="55">
        <v>0</v>
      </c>
      <c r="D66" s="54">
        <f ca="1">((100/H62)*C66)/100</f>
        <v>0</v>
      </c>
      <c r="E66" s="137"/>
      <c r="F66" s="137"/>
      <c r="G66" s="137"/>
      <c r="H66" s="139"/>
      <c r="I66" s="38" t="s">
        <v>139</v>
      </c>
      <c r="J66" s="41">
        <f ca="1">H62</f>
        <v>4</v>
      </c>
    </row>
    <row r="67" spans="1:10" ht="15.75" customHeight="1" x14ac:dyDescent="0.25">
      <c r="A67" s="81" t="s">
        <v>175</v>
      </c>
      <c r="B67" s="82"/>
      <c r="C67" s="55">
        <v>0</v>
      </c>
      <c r="D67" s="54">
        <f ca="1">((100/(D62+F62+H62))*C67)/100</f>
        <v>0</v>
      </c>
      <c r="E67" s="137"/>
      <c r="F67" s="137"/>
      <c r="G67" s="137"/>
      <c r="H67" s="139"/>
      <c r="I67" s="38" t="s">
        <v>140</v>
      </c>
      <c r="J67" s="44">
        <f ca="1">(IF(B62&gt;1,(H62/(B62+2)),H62/4))</f>
        <v>1</v>
      </c>
    </row>
    <row r="68" spans="1:10" ht="15.75" customHeight="1" x14ac:dyDescent="0.25">
      <c r="A68" s="81" t="s">
        <v>182</v>
      </c>
      <c r="B68" s="82" t="s">
        <v>176</v>
      </c>
      <c r="C68" s="53">
        <v>0</v>
      </c>
      <c r="D68" s="54">
        <f ca="1">((100/H62)*C68)/100</f>
        <v>0</v>
      </c>
      <c r="E68" s="137"/>
      <c r="F68" s="137"/>
      <c r="G68" s="137"/>
      <c r="H68" s="139"/>
      <c r="I68" s="38" t="s">
        <v>141</v>
      </c>
      <c r="J68" s="44">
        <f ca="1">(IF(B62&gt;1,(H62/(B62+2)+J67),H62/4+J67))</f>
        <v>2</v>
      </c>
    </row>
    <row r="69" spans="1:10" ht="15.75" customHeight="1" x14ac:dyDescent="0.25">
      <c r="A69" s="81" t="s">
        <v>183</v>
      </c>
      <c r="B69" s="82" t="s">
        <v>176</v>
      </c>
      <c r="C69" s="53">
        <v>0</v>
      </c>
      <c r="D69" s="54">
        <f ca="1">((100/H62)*C69)/100</f>
        <v>0</v>
      </c>
      <c r="E69" s="137"/>
      <c r="F69" s="137"/>
      <c r="G69" s="137"/>
      <c r="H69" s="139"/>
      <c r="I69" s="38" t="s">
        <v>195</v>
      </c>
      <c r="J69" s="44">
        <f>(IF(B62&gt;1,(H62/(B62+2)+J68),0))</f>
        <v>0</v>
      </c>
    </row>
    <row r="70" spans="1:10" ht="15" customHeight="1" x14ac:dyDescent="0.25">
      <c r="A70" s="81" t="s">
        <v>181</v>
      </c>
      <c r="B70" s="82" t="s">
        <v>178</v>
      </c>
      <c r="C70" s="53">
        <v>0</v>
      </c>
      <c r="D70" s="54">
        <f ca="1">((100/(H62))*C70)/100</f>
        <v>0</v>
      </c>
      <c r="E70" s="137"/>
      <c r="F70" s="137"/>
      <c r="G70" s="137"/>
      <c r="H70" s="139"/>
      <c r="I70" s="38" t="s">
        <v>189</v>
      </c>
      <c r="J70" s="44">
        <f>(IF(B62&gt;2,(H62/(B62+2)+J69),0))</f>
        <v>0</v>
      </c>
    </row>
    <row r="71" spans="1:10" ht="15.75" customHeight="1" x14ac:dyDescent="0.25">
      <c r="A71" s="81" t="s">
        <v>177</v>
      </c>
      <c r="B71" s="82" t="s">
        <v>177</v>
      </c>
      <c r="C71" s="53">
        <v>0</v>
      </c>
      <c r="D71" s="54">
        <f ca="1">((100/H62)*C71)/100</f>
        <v>0</v>
      </c>
      <c r="E71" s="137"/>
      <c r="F71" s="137"/>
      <c r="G71" s="137"/>
      <c r="H71" s="139"/>
      <c r="I71" s="38" t="s">
        <v>190</v>
      </c>
      <c r="J71" s="45">
        <f>(IF(B62&gt;3,(H62/(B62+2)+J70),0))</f>
        <v>0</v>
      </c>
    </row>
    <row r="72" spans="1:10" ht="15.75" customHeight="1" x14ac:dyDescent="0.25">
      <c r="A72" s="81" t="s">
        <v>184</v>
      </c>
      <c r="B72" s="82"/>
      <c r="C72" s="53">
        <v>0</v>
      </c>
      <c r="D72" s="54">
        <f ca="1">((100/H62)*C72)/100</f>
        <v>0</v>
      </c>
      <c r="E72" s="137"/>
      <c r="F72" s="137"/>
      <c r="G72" s="137"/>
      <c r="H72" s="139"/>
      <c r="I72" s="38" t="s">
        <v>191</v>
      </c>
      <c r="J72" s="44">
        <f>(IF(B62&gt;4,(H62/(B62+2)+J71),0))</f>
        <v>0</v>
      </c>
    </row>
    <row r="73" spans="1:10" ht="15.75" customHeight="1" x14ac:dyDescent="0.25">
      <c r="A73" s="81" t="s">
        <v>179</v>
      </c>
      <c r="B73" s="82" t="s">
        <v>179</v>
      </c>
      <c r="C73" s="53">
        <v>0</v>
      </c>
      <c r="D73" s="54">
        <f ca="1">((100/(H62))*C73)/100</f>
        <v>0</v>
      </c>
      <c r="E73" s="137"/>
      <c r="F73" s="137"/>
      <c r="G73" s="137"/>
      <c r="H73" s="139"/>
      <c r="I73" s="38" t="s">
        <v>196</v>
      </c>
      <c r="J73" s="44">
        <f ca="1">(IF(B62=1,(H62/(B62+3)+J68),IF(B62=0,(H62/4+J68),IF(B62&gt;1,0))))</f>
        <v>3</v>
      </c>
    </row>
    <row r="74" spans="1:10" ht="16.5" thickBot="1" x14ac:dyDescent="0.3">
      <c r="A74" s="91" t="s">
        <v>180</v>
      </c>
      <c r="B74" s="92"/>
      <c r="C74" s="56">
        <v>0</v>
      </c>
      <c r="D74" s="57">
        <f ca="1">((100/(H62))*C74)/100</f>
        <v>0</v>
      </c>
      <c r="E74" s="138"/>
      <c r="F74" s="138"/>
      <c r="G74" s="138"/>
      <c r="H74" s="140"/>
      <c r="I74" s="43" t="s">
        <v>142</v>
      </c>
      <c r="J74" s="46">
        <f ca="1">(IF(B62&gt;1.5,(H62/(B62+2)+J68+MAX(0,J69-J68)+MAX(0,J70-J69)+MAX(0,J71-J70)+MAX(0,J72-J71)+MAX(0,J73-J72)),IF(B62=1,(H62/(B62+3)+J73),IF(B62=0,H62/4+J73))))</f>
        <v>4</v>
      </c>
    </row>
    <row r="75" spans="1:10" ht="15.75" customHeight="1" x14ac:dyDescent="0.25">
      <c r="A75" s="83" t="s">
        <v>186</v>
      </c>
      <c r="B75" s="84"/>
      <c r="C75" s="85" t="str">
        <f>D56</f>
        <v>Wing D - Gr + 1st to 4th Floor</v>
      </c>
      <c r="D75" s="86"/>
      <c r="E75" s="86"/>
      <c r="F75" s="86"/>
      <c r="G75" s="86"/>
      <c r="H75" s="87"/>
      <c r="I75" s="42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completed","0")))))))))))&amp;(IF(C83=(D76+F76+H76),", RCC Slab",IF(C83&gt;0,", RCC upto "&amp;C83&amp;" Slab",""))&amp;(IF(C84=H76,", Brickwork",IF(C84&gt;0,", Brickwork upto "&amp;C84&amp;" Floor",""))&amp;(IF(C85=H76,", Internal Plaster",IF(C85&gt;0,", Internal Plaster upto "&amp;C85&amp;" Floor",""))&amp;(IF(C86=H76,", External Plaster",IF(C86&gt;0,", External Plaster upto "&amp;C86&amp;" Floor",""))&amp;(IF(C87=H76,", Flooring",IF(C87&gt;0,", Flooring upto "&amp;C87&amp;" Floor",""))&amp;(IF(C88=H76,", Painting",IF(C88&gt;0,", Painting upto "&amp;C88&amp;" Floor",""))&amp;(IF(C89&gt;0,", Finishing upto "&amp;C89&amp;" Floor","")&amp;(IF(C83&gt;0.5," Completed",""))))))))))))))</f>
        <v>All work completed. Please provide OC.</v>
      </c>
      <c r="J75" s="20"/>
    </row>
    <row r="76" spans="1:10" x14ac:dyDescent="0.25">
      <c r="A76" s="47" t="s">
        <v>188</v>
      </c>
      <c r="B76" s="51">
        <v>0</v>
      </c>
      <c r="C76" s="51" t="s">
        <v>101</v>
      </c>
      <c r="D76" s="51">
        <v>1</v>
      </c>
      <c r="E76" s="51" t="s">
        <v>100</v>
      </c>
      <c r="F76" s="51">
        <v>0</v>
      </c>
      <c r="G76" s="51" t="s">
        <v>115</v>
      </c>
      <c r="H76" s="48">
        <f ca="1">--TRIM(RIGHT(SUBSTITUTE(LEFT(C75,_xlfn.AGGREGATE(16,6,FIND({0,1,2,3,4,5,6,7,8,9},C75,ROW(INDIRECT("1:"&amp;LEN(C75)))),1))," ",REPT(" ",LEN(C75))),LEN(C75)))</f>
        <v>4</v>
      </c>
      <c r="I76" s="18"/>
      <c r="J76" s="21"/>
    </row>
    <row r="77" spans="1:10" ht="15.75" customHeight="1" x14ac:dyDescent="0.25">
      <c r="A77" s="129" t="s">
        <v>125</v>
      </c>
      <c r="B77" s="89"/>
      <c r="C77" s="103" t="str">
        <f ca="1">I75</f>
        <v>All work completed. Please provide OC.</v>
      </c>
      <c r="D77" s="103"/>
      <c r="E77" s="103"/>
      <c r="F77" s="103"/>
      <c r="G77" s="103"/>
      <c r="H77" s="130"/>
      <c r="I77" s="18" t="s">
        <v>143</v>
      </c>
      <c r="J77" s="21"/>
    </row>
    <row r="78" spans="1:10" s="2" customFormat="1" ht="15.75" customHeight="1" x14ac:dyDescent="0.25">
      <c r="A78" s="161" t="s">
        <v>120</v>
      </c>
      <c r="B78" s="162"/>
      <c r="C78" s="165">
        <v>1</v>
      </c>
      <c r="D78" s="166"/>
      <c r="E78" s="169" t="s">
        <v>119</v>
      </c>
      <c r="F78" s="166"/>
      <c r="G78" s="165">
        <v>1</v>
      </c>
      <c r="H78" s="170"/>
      <c r="I78" s="60"/>
      <c r="J78" s="61"/>
    </row>
    <row r="79" spans="1:10" s="2" customFormat="1" ht="15.75" customHeight="1" thickBot="1" x14ac:dyDescent="0.3">
      <c r="A79" s="163"/>
      <c r="B79" s="164"/>
      <c r="C79" s="167"/>
      <c r="D79" s="168"/>
      <c r="E79" s="167"/>
      <c r="F79" s="168"/>
      <c r="G79" s="167"/>
      <c r="H79" s="171"/>
      <c r="I79" s="60"/>
      <c r="J79" s="61"/>
    </row>
    <row r="80" spans="1:10" ht="15.75" hidden="1" customHeight="1" x14ac:dyDescent="0.25">
      <c r="A80" s="134" t="s">
        <v>52</v>
      </c>
      <c r="B80" s="135"/>
      <c r="C80" s="62" t="s">
        <v>185</v>
      </c>
      <c r="D80" s="62" t="s">
        <v>118</v>
      </c>
      <c r="E80" s="135" t="s">
        <v>120</v>
      </c>
      <c r="F80" s="135"/>
      <c r="G80" s="135" t="s">
        <v>119</v>
      </c>
      <c r="H80" s="136"/>
      <c r="I80" s="38" t="s">
        <v>187</v>
      </c>
      <c r="J80" s="22">
        <f ca="1">H76*25%</f>
        <v>1</v>
      </c>
    </row>
    <row r="81" spans="1:10" hidden="1" x14ac:dyDescent="0.25">
      <c r="A81" s="81" t="s">
        <v>174</v>
      </c>
      <c r="B81" s="82"/>
      <c r="C81" s="53">
        <f ca="1">J82</f>
        <v>4</v>
      </c>
      <c r="D81" s="54">
        <f ca="1">((100/H76)*C81)/100</f>
        <v>1</v>
      </c>
      <c r="E81" s="137">
        <f ca="1">(((C82/H76*10)+(40/(D76+F76+H76)*C83)+(7.5/(H76)*C84)+(7.5/(H76)*C85)+(10/H76*C86)+(10/H76*C87)+(5/H76*C88)+(5/H76*C89)+(5/H76*C90))/100)</f>
        <v>1</v>
      </c>
      <c r="F81" s="137"/>
      <c r="G81" s="137">
        <f ca="1">((((C81/H76)*20)+((C82/H76)*25)+(30/(H76+F76+D76)*C83)+(5/H76*C84)+(5/H76*C85)+(5/H76*C86)+(5/H76*C87)+(0/H76*C88)+(0/H76*C89)+(5/H76*C90))/100)</f>
        <v>1</v>
      </c>
      <c r="H81" s="139"/>
      <c r="I81" s="38" t="s">
        <v>138</v>
      </c>
      <c r="J81" s="41">
        <f ca="1">H76*50%</f>
        <v>2</v>
      </c>
    </row>
    <row r="82" spans="1:10" hidden="1" x14ac:dyDescent="0.25">
      <c r="A82" s="81" t="s">
        <v>53</v>
      </c>
      <c r="B82" s="82"/>
      <c r="C82" s="55">
        <f ca="1">J90</f>
        <v>4</v>
      </c>
      <c r="D82" s="54">
        <f ca="1">((100/H76)*C82)/100</f>
        <v>1</v>
      </c>
      <c r="E82" s="137"/>
      <c r="F82" s="137"/>
      <c r="G82" s="137"/>
      <c r="H82" s="139"/>
      <c r="I82" s="38" t="s">
        <v>139</v>
      </c>
      <c r="J82" s="41">
        <f ca="1">H76</f>
        <v>4</v>
      </c>
    </row>
    <row r="83" spans="1:10" ht="15.75" hidden="1" customHeight="1" x14ac:dyDescent="0.25">
      <c r="A83" s="81" t="s">
        <v>175</v>
      </c>
      <c r="B83" s="82"/>
      <c r="C83" s="55">
        <f ca="1">D76+H76</f>
        <v>5</v>
      </c>
      <c r="D83" s="54">
        <f ca="1">((100/(D76+F76+H76))*C83)/100</f>
        <v>1</v>
      </c>
      <c r="E83" s="137"/>
      <c r="F83" s="137"/>
      <c r="G83" s="137"/>
      <c r="H83" s="139"/>
      <c r="I83" s="38" t="s">
        <v>140</v>
      </c>
      <c r="J83" s="44">
        <f ca="1">(IF(B76&gt;1,(H76/(B76+2)),H76/4))</f>
        <v>1</v>
      </c>
    </row>
    <row r="84" spans="1:10" ht="15.75" hidden="1" customHeight="1" x14ac:dyDescent="0.25">
      <c r="A84" s="81" t="s">
        <v>182</v>
      </c>
      <c r="B84" s="82" t="s">
        <v>176</v>
      </c>
      <c r="C84" s="53">
        <v>4</v>
      </c>
      <c r="D84" s="54">
        <f ca="1">((100/H76)*C84)/100</f>
        <v>1</v>
      </c>
      <c r="E84" s="137"/>
      <c r="F84" s="137"/>
      <c r="G84" s="137"/>
      <c r="H84" s="139"/>
      <c r="I84" s="38" t="s">
        <v>141</v>
      </c>
      <c r="J84" s="44">
        <f ca="1">(IF(B76&gt;1,(H76/(B76+2)+J83),H76/4+J83))</f>
        <v>2</v>
      </c>
    </row>
    <row r="85" spans="1:10" ht="15.75" hidden="1" customHeight="1" x14ac:dyDescent="0.25">
      <c r="A85" s="81" t="s">
        <v>183</v>
      </c>
      <c r="B85" s="82" t="s">
        <v>176</v>
      </c>
      <c r="C85" s="53">
        <v>4</v>
      </c>
      <c r="D85" s="54">
        <f ca="1">((100/H76)*C85)/100</f>
        <v>1</v>
      </c>
      <c r="E85" s="137"/>
      <c r="F85" s="137"/>
      <c r="G85" s="137"/>
      <c r="H85" s="139"/>
      <c r="I85" s="38" t="s">
        <v>195</v>
      </c>
      <c r="J85" s="44">
        <f>(IF(B76&gt;1,(H76/(B76+2)+J84),0))</f>
        <v>0</v>
      </c>
    </row>
    <row r="86" spans="1:10" ht="15" hidden="1" customHeight="1" x14ac:dyDescent="0.25">
      <c r="A86" s="81" t="s">
        <v>181</v>
      </c>
      <c r="B86" s="82" t="s">
        <v>178</v>
      </c>
      <c r="C86" s="53">
        <v>4</v>
      </c>
      <c r="D86" s="54">
        <f ca="1">((100/(H76))*C86)/100</f>
        <v>1</v>
      </c>
      <c r="E86" s="137"/>
      <c r="F86" s="137"/>
      <c r="G86" s="137"/>
      <c r="H86" s="139"/>
      <c r="I86" s="38" t="s">
        <v>189</v>
      </c>
      <c r="J86" s="44">
        <f>(IF(B76&gt;2,(H76/(B76+2)+J85),0))</f>
        <v>0</v>
      </c>
    </row>
    <row r="87" spans="1:10" ht="15.75" hidden="1" customHeight="1" x14ac:dyDescent="0.25">
      <c r="A87" s="81" t="s">
        <v>177</v>
      </c>
      <c r="B87" s="82" t="s">
        <v>177</v>
      </c>
      <c r="C87" s="53">
        <v>4</v>
      </c>
      <c r="D87" s="54">
        <f ca="1">((100/H76)*C87)/100</f>
        <v>1</v>
      </c>
      <c r="E87" s="137"/>
      <c r="F87" s="137"/>
      <c r="G87" s="137"/>
      <c r="H87" s="139"/>
      <c r="I87" s="38" t="s">
        <v>190</v>
      </c>
      <c r="J87" s="45">
        <f>(IF(B76&gt;3,(H76/(B76+2)+J86),0))</f>
        <v>0</v>
      </c>
    </row>
    <row r="88" spans="1:10" ht="15.75" hidden="1" customHeight="1" x14ac:dyDescent="0.25">
      <c r="A88" s="81" t="s">
        <v>184</v>
      </c>
      <c r="B88" s="82"/>
      <c r="C88" s="53">
        <v>4</v>
      </c>
      <c r="D88" s="54">
        <f ca="1">((100/H76)*C88)/100</f>
        <v>1</v>
      </c>
      <c r="E88" s="137"/>
      <c r="F88" s="137"/>
      <c r="G88" s="137"/>
      <c r="H88" s="139"/>
      <c r="I88" s="38" t="s">
        <v>191</v>
      </c>
      <c r="J88" s="44">
        <f>(IF(B76&gt;4,(H76/(B76+2)+J87),0))</f>
        <v>0</v>
      </c>
    </row>
    <row r="89" spans="1:10" ht="15.75" hidden="1" customHeight="1" x14ac:dyDescent="0.25">
      <c r="A89" s="81" t="s">
        <v>179</v>
      </c>
      <c r="B89" s="82" t="s">
        <v>179</v>
      </c>
      <c r="C89" s="53">
        <v>4</v>
      </c>
      <c r="D89" s="54">
        <f ca="1">((100/(H76))*C89)/100</f>
        <v>1</v>
      </c>
      <c r="E89" s="137"/>
      <c r="F89" s="137"/>
      <c r="G89" s="137"/>
      <c r="H89" s="139"/>
      <c r="I89" s="38" t="s">
        <v>196</v>
      </c>
      <c r="J89" s="44">
        <f ca="1">(IF(B76=1,(H76/(B76+3)+J84),IF(B76=0,(H76/4+J84),IF(B76&gt;1,0))))</f>
        <v>3</v>
      </c>
    </row>
    <row r="90" spans="1:10" ht="16.5" hidden="1" thickBot="1" x14ac:dyDescent="0.3">
      <c r="A90" s="91" t="s">
        <v>180</v>
      </c>
      <c r="B90" s="92"/>
      <c r="C90" s="56">
        <v>4</v>
      </c>
      <c r="D90" s="57">
        <f ca="1">((100/(H76))*C90)/100</f>
        <v>1</v>
      </c>
      <c r="E90" s="138"/>
      <c r="F90" s="138"/>
      <c r="G90" s="138"/>
      <c r="H90" s="140"/>
      <c r="I90" s="43" t="s">
        <v>142</v>
      </c>
      <c r="J90" s="46">
        <f ca="1">(IF(B76&gt;1.5,(H76/(B76+2)+J84+MAX(0,J85-J84)+MAX(0,J86-J85)+MAX(0,J87-J86)+MAX(0,J88-J87)+MAX(0,J89-J88)),IF(B76=1,(H76/(B76+3)+J89),IF(B76=0,H76/4+J89))))</f>
        <v>4</v>
      </c>
    </row>
    <row r="91" spans="1:10" ht="15.75" customHeight="1" x14ac:dyDescent="0.25">
      <c r="A91" s="83" t="s">
        <v>186</v>
      </c>
      <c r="B91" s="84"/>
      <c r="C91" s="85" t="str">
        <f>D55</f>
        <v>Wing C - Gr + 1st to 4th Floor</v>
      </c>
      <c r="D91" s="86"/>
      <c r="E91" s="86"/>
      <c r="F91" s="86"/>
      <c r="G91" s="86"/>
      <c r="H91" s="87"/>
      <c r="I91" s="42" t="str">
        <f ca="1">(IF(E95&gt;99%,"All work completed. Please provide OC.",IF(E95&gt;89.8%,"Plinth, RCC, Brick, Plaster, Flooring, Painting work Completed. Finishing work is in process.",IF(E95&lt;94%,(IF(C95=0,"Work not yet Started.",IF(D95=25%,"Piling work in process",IF(D95=50%,"Excavation work in process",IF(D95=100%,"Excavation work Completed. ","0")))&amp;(IF(C96=0%,"",IF(C96=J97,"Footing work is process",IF(C96=J98,"Footing work Completed",IF(C96=J99,"1st Basement Completed",IF(C96=J100,"1st &amp; 2nd Basement Completed",IF(C96=J101,"1st to 3rd Basement Completed",IF(C96=J102,"1st to 4th Basement Completed",IF(C96=J103,"Plinth work is process",IF(C96=J104,"Plinth work completed","0")))))))))))&amp;(IF(C97=(D92+F92+H92),", RCC Slab",IF(C97&gt;0,", RCC upto "&amp;C97&amp;" Slab",""))&amp;(IF(C98=H92,", Brickwork",IF(C98&gt;0,", Brickwork upto "&amp;C98&amp;" Floor",""))&amp;(IF(C99=H92,", Internal Plaster",IF(C99&gt;0,", Internal Plaster upto "&amp;C99&amp;" Floor",""))&amp;(IF(C100=H92,", External Plaster",IF(C100&gt;0,", External Plaster upto "&amp;C100&amp;" Floor",""))&amp;(IF(C101=H92,", Flooring",IF(C101&gt;0,", Flooring upto "&amp;C101&amp;" Floor",""))&amp;(IF(C102=H92,", Painting",IF(C102&gt;0,", Painting upto "&amp;C102&amp;" Floor",""))&amp;(IF(C103&gt;0,", Finishing upto "&amp;C103&amp;" Floor","")&amp;(IF(C97&gt;0.5," Completed",""))))))))))))))</f>
        <v>Excavation work Completed. Plinth work completed, RCC Slab, Brickwork Completed</v>
      </c>
      <c r="J91" s="20"/>
    </row>
    <row r="92" spans="1:10" x14ac:dyDescent="0.25">
      <c r="A92" s="47" t="s">
        <v>188</v>
      </c>
      <c r="B92" s="51">
        <v>0</v>
      </c>
      <c r="C92" s="51" t="s">
        <v>101</v>
      </c>
      <c r="D92" s="51">
        <v>1</v>
      </c>
      <c r="E92" s="51" t="s">
        <v>100</v>
      </c>
      <c r="F92" s="51">
        <v>0</v>
      </c>
      <c r="G92" s="51" t="s">
        <v>115</v>
      </c>
      <c r="H92" s="48">
        <f ca="1">--TRIM(RIGHT(SUBSTITUTE(LEFT(C91,_xlfn.AGGREGATE(16,6,FIND({0,1,2,3,4,5,6,7,8,9},C91,ROW(INDIRECT("1:"&amp;LEN(C91)))),1))," ",REPT(" ",LEN(C91))),LEN(C91)))</f>
        <v>4</v>
      </c>
      <c r="I92" s="18"/>
      <c r="J92" s="21"/>
    </row>
    <row r="93" spans="1:10" ht="30.95" customHeight="1" x14ac:dyDescent="0.25">
      <c r="A93" s="129" t="s">
        <v>125</v>
      </c>
      <c r="B93" s="89"/>
      <c r="C93" s="103" t="str">
        <f ca="1">I91</f>
        <v>Excavation work Completed. Plinth work completed, RCC Slab, Brickwork Completed</v>
      </c>
      <c r="D93" s="103"/>
      <c r="E93" s="103"/>
      <c r="F93" s="103"/>
      <c r="G93" s="103"/>
      <c r="H93" s="130"/>
      <c r="I93" s="18" t="s">
        <v>143</v>
      </c>
      <c r="J93" s="21"/>
    </row>
    <row r="94" spans="1:10" ht="15.75" customHeight="1" x14ac:dyDescent="0.25">
      <c r="A94" s="81" t="s">
        <v>52</v>
      </c>
      <c r="B94" s="82"/>
      <c r="C94" s="50" t="s">
        <v>185</v>
      </c>
      <c r="D94" s="50" t="s">
        <v>118</v>
      </c>
      <c r="E94" s="82" t="s">
        <v>120</v>
      </c>
      <c r="F94" s="82"/>
      <c r="G94" s="82" t="s">
        <v>119</v>
      </c>
      <c r="H94" s="128"/>
      <c r="I94" s="38" t="s">
        <v>187</v>
      </c>
      <c r="J94" s="22">
        <f ca="1">H92*25%</f>
        <v>1</v>
      </c>
    </row>
    <row r="95" spans="1:10" x14ac:dyDescent="0.25">
      <c r="A95" s="81" t="s">
        <v>174</v>
      </c>
      <c r="B95" s="82"/>
      <c r="C95" s="53">
        <f ca="1">J96</f>
        <v>4</v>
      </c>
      <c r="D95" s="54">
        <f ca="1">((100/H92)*C95)/100</f>
        <v>1</v>
      </c>
      <c r="E95" s="137">
        <f ca="1">(((C96/H92*10)+(40/(D92+F92+H92)*C97)+(7.5/(H92)*C98)+(7.5/(H92)*C99)+(10/H92*C100)+(10/H92*C101)+(5/H92*C102)+(5/H92*C103)+(5/H92*C104))/100)</f>
        <v>0.57499999999999996</v>
      </c>
      <c r="F95" s="137"/>
      <c r="G95" s="137">
        <f ca="1">((((C95/H92)*20)+((C96/H92)*25)+(30/(H92+F92+D92)*C97)+(5/H92*C98)+(5/H92*C99)+(5/H92*C100)+(5/H92*C101)+(0/H92*C102)+(0/H92*C103)+(5/H92*C104))/100)</f>
        <v>0.8</v>
      </c>
      <c r="H95" s="139"/>
      <c r="I95" s="38" t="s">
        <v>138</v>
      </c>
      <c r="J95" s="41">
        <f ca="1">H92*50%</f>
        <v>2</v>
      </c>
    </row>
    <row r="96" spans="1:10" x14ac:dyDescent="0.25">
      <c r="A96" s="81" t="s">
        <v>53</v>
      </c>
      <c r="B96" s="82"/>
      <c r="C96" s="55">
        <f ca="1">J104</f>
        <v>4</v>
      </c>
      <c r="D96" s="54">
        <f ca="1">((100/H92)*C96)/100</f>
        <v>1</v>
      </c>
      <c r="E96" s="137"/>
      <c r="F96" s="137"/>
      <c r="G96" s="137"/>
      <c r="H96" s="139"/>
      <c r="I96" s="38" t="s">
        <v>139</v>
      </c>
      <c r="J96" s="41">
        <f ca="1">H92</f>
        <v>4</v>
      </c>
    </row>
    <row r="97" spans="1:10" ht="15.75" customHeight="1" x14ac:dyDescent="0.25">
      <c r="A97" s="81" t="s">
        <v>175</v>
      </c>
      <c r="B97" s="82"/>
      <c r="C97" s="55">
        <v>5</v>
      </c>
      <c r="D97" s="54">
        <f ca="1">((100/(D92+F92+H92))*C97)/100</f>
        <v>1</v>
      </c>
      <c r="E97" s="137"/>
      <c r="F97" s="137"/>
      <c r="G97" s="137"/>
      <c r="H97" s="139"/>
      <c r="I97" s="38" t="s">
        <v>140</v>
      </c>
      <c r="J97" s="44">
        <f ca="1">(IF(B92&gt;1,(H92/(B92+2)),H92/4))</f>
        <v>1</v>
      </c>
    </row>
    <row r="98" spans="1:10" ht="15.75" customHeight="1" x14ac:dyDescent="0.25">
      <c r="A98" s="81" t="s">
        <v>182</v>
      </c>
      <c r="B98" s="82" t="s">
        <v>176</v>
      </c>
      <c r="C98" s="55">
        <v>4</v>
      </c>
      <c r="D98" s="54">
        <f ca="1">((100/H92)*C98)/100</f>
        <v>1</v>
      </c>
      <c r="E98" s="137"/>
      <c r="F98" s="137"/>
      <c r="G98" s="137"/>
      <c r="H98" s="139"/>
      <c r="I98" s="38" t="s">
        <v>141</v>
      </c>
      <c r="J98" s="44">
        <f ca="1">(IF(B92&gt;1,(H92/(B92+2)+J97),H92/4+J97))</f>
        <v>2</v>
      </c>
    </row>
    <row r="99" spans="1:10" ht="15.75" customHeight="1" x14ac:dyDescent="0.25">
      <c r="A99" s="81" t="s">
        <v>183</v>
      </c>
      <c r="B99" s="82" t="s">
        <v>176</v>
      </c>
      <c r="C99" s="53">
        <v>0</v>
      </c>
      <c r="D99" s="54">
        <f ca="1">((100/H92)*C99)/100</f>
        <v>0</v>
      </c>
      <c r="E99" s="137"/>
      <c r="F99" s="137"/>
      <c r="G99" s="137"/>
      <c r="H99" s="139"/>
      <c r="I99" s="38" t="s">
        <v>195</v>
      </c>
      <c r="J99" s="44">
        <f>(IF(B92&gt;1,(H92/(B92+2)+J98),0))</f>
        <v>0</v>
      </c>
    </row>
    <row r="100" spans="1:10" ht="15" customHeight="1" x14ac:dyDescent="0.25">
      <c r="A100" s="81" t="s">
        <v>181</v>
      </c>
      <c r="B100" s="82" t="s">
        <v>178</v>
      </c>
      <c r="C100" s="53">
        <v>0</v>
      </c>
      <c r="D100" s="54">
        <f ca="1">((100/(H92))*C100)/100</f>
        <v>0</v>
      </c>
      <c r="E100" s="137"/>
      <c r="F100" s="137"/>
      <c r="G100" s="137"/>
      <c r="H100" s="139"/>
      <c r="I100" s="38" t="s">
        <v>189</v>
      </c>
      <c r="J100" s="44">
        <f>(IF(B92&gt;2,(H92/(B92+2)+J99),0))</f>
        <v>0</v>
      </c>
    </row>
    <row r="101" spans="1:10" ht="15.75" customHeight="1" x14ac:dyDescent="0.25">
      <c r="A101" s="81" t="s">
        <v>177</v>
      </c>
      <c r="B101" s="82" t="s">
        <v>177</v>
      </c>
      <c r="C101" s="53">
        <v>0</v>
      </c>
      <c r="D101" s="54">
        <f ca="1">((100/H92)*C101)/100</f>
        <v>0</v>
      </c>
      <c r="E101" s="137"/>
      <c r="F101" s="137"/>
      <c r="G101" s="137"/>
      <c r="H101" s="139"/>
      <c r="I101" s="38" t="s">
        <v>190</v>
      </c>
      <c r="J101" s="45">
        <f>(IF(B92&gt;3,(H92/(B92+2)+J100),0))</f>
        <v>0</v>
      </c>
    </row>
    <row r="102" spans="1:10" ht="15.75" customHeight="1" x14ac:dyDescent="0.25">
      <c r="A102" s="81" t="s">
        <v>184</v>
      </c>
      <c r="B102" s="82"/>
      <c r="C102" s="53">
        <v>0</v>
      </c>
      <c r="D102" s="54">
        <f ca="1">((100/H92)*C102)/100</f>
        <v>0</v>
      </c>
      <c r="E102" s="137"/>
      <c r="F102" s="137"/>
      <c r="G102" s="137"/>
      <c r="H102" s="139"/>
      <c r="I102" s="38" t="s">
        <v>191</v>
      </c>
      <c r="J102" s="44">
        <f>(IF(B92&gt;4,(H92/(B92+2)+J101),0))</f>
        <v>0</v>
      </c>
    </row>
    <row r="103" spans="1:10" ht="15.75" customHeight="1" x14ac:dyDescent="0.25">
      <c r="A103" s="81" t="s">
        <v>179</v>
      </c>
      <c r="B103" s="82" t="s">
        <v>179</v>
      </c>
      <c r="C103" s="53">
        <v>0</v>
      </c>
      <c r="D103" s="54">
        <f ca="1">((100/(H92))*C103)/100</f>
        <v>0</v>
      </c>
      <c r="E103" s="137"/>
      <c r="F103" s="137"/>
      <c r="G103" s="137"/>
      <c r="H103" s="139"/>
      <c r="I103" s="38" t="s">
        <v>196</v>
      </c>
      <c r="J103" s="44">
        <f ca="1">(IF(B92=1,(H92/(B92+3)+J98),IF(B92=0,(H92/4+J98),IF(B92&gt;1,0))))</f>
        <v>3</v>
      </c>
    </row>
    <row r="104" spans="1:10" ht="16.5" thickBot="1" x14ac:dyDescent="0.3">
      <c r="A104" s="91" t="s">
        <v>180</v>
      </c>
      <c r="B104" s="92"/>
      <c r="C104" s="56">
        <v>0</v>
      </c>
      <c r="D104" s="57">
        <f ca="1">((100/(H92))*C104)/100</f>
        <v>0</v>
      </c>
      <c r="E104" s="138"/>
      <c r="F104" s="138"/>
      <c r="G104" s="138"/>
      <c r="H104" s="140"/>
      <c r="I104" s="43" t="s">
        <v>142</v>
      </c>
      <c r="J104" s="46">
        <f ca="1">(IF(B92&gt;1.5,(H92/(B92+2)+J98+MAX(0,J99-J98)+MAX(0,J100-J99)+MAX(0,J101-J100)+MAX(0,J102-J101)+MAX(0,J103-J102)),IF(B92=1,(H92/(B92+3)+J103),IF(B92=0,H92/4+J103))))</f>
        <v>4</v>
      </c>
    </row>
    <row r="105" spans="1:10" x14ac:dyDescent="0.25">
      <c r="A105" s="112" t="s">
        <v>158</v>
      </c>
      <c r="B105" s="113"/>
      <c r="C105" s="113"/>
      <c r="D105" s="113"/>
      <c r="E105" s="114"/>
      <c r="F105" s="112" t="str">
        <f ca="1">(IF(D60="Nothing","Yes",IF(D60="Cement, Aggregate, Steel, etc","Under Construction",IF(D60="Work not yet Started","Work not yet Started"))))</f>
        <v>Under Construction</v>
      </c>
      <c r="G105" s="113"/>
      <c r="H105" s="114"/>
    </row>
    <row r="106" spans="1:10" x14ac:dyDescent="0.25">
      <c r="A106" s="67" t="s">
        <v>54</v>
      </c>
      <c r="B106" s="67"/>
      <c r="C106" s="67"/>
      <c r="D106" s="67"/>
      <c r="E106" s="67"/>
      <c r="F106" s="67"/>
      <c r="G106" s="67"/>
      <c r="H106" s="67"/>
    </row>
    <row r="107" spans="1:10" ht="15" customHeight="1" x14ac:dyDescent="0.25">
      <c r="A107" s="89" t="s">
        <v>104</v>
      </c>
      <c r="B107" s="89"/>
      <c r="C107" s="103" t="s">
        <v>105</v>
      </c>
      <c r="D107" s="103"/>
      <c r="E107" s="103"/>
      <c r="F107" s="103"/>
      <c r="G107" s="103"/>
      <c r="H107" s="103"/>
    </row>
    <row r="108" spans="1:10" x14ac:dyDescent="0.25">
      <c r="A108" s="90" t="s">
        <v>55</v>
      </c>
      <c r="B108" s="90"/>
      <c r="C108" s="90"/>
      <c r="D108" s="90"/>
      <c r="E108" s="90"/>
      <c r="F108" s="90"/>
      <c r="G108" s="90"/>
      <c r="H108" s="90"/>
    </row>
    <row r="109" spans="1:10" x14ac:dyDescent="0.25">
      <c r="A109" s="67" t="s">
        <v>106</v>
      </c>
      <c r="B109" s="67"/>
      <c r="C109" s="67"/>
      <c r="D109" s="67"/>
      <c r="E109" s="67"/>
      <c r="F109" s="88">
        <v>3000</v>
      </c>
      <c r="G109" s="88"/>
      <c r="H109" s="88"/>
    </row>
    <row r="110" spans="1:10" x14ac:dyDescent="0.25">
      <c r="A110" s="67" t="s">
        <v>113</v>
      </c>
      <c r="B110" s="67"/>
      <c r="C110" s="67"/>
      <c r="D110" s="67"/>
      <c r="E110" s="67"/>
      <c r="F110" s="88" t="s">
        <v>220</v>
      </c>
      <c r="G110" s="88"/>
      <c r="H110" s="88"/>
    </row>
    <row r="111" spans="1:10" hidden="1" x14ac:dyDescent="0.25">
      <c r="A111" s="67" t="s">
        <v>114</v>
      </c>
      <c r="B111" s="67"/>
      <c r="C111" s="67"/>
      <c r="D111" s="67"/>
      <c r="E111" s="67"/>
      <c r="F111" s="88"/>
      <c r="G111" s="88"/>
      <c r="H111" s="88"/>
    </row>
    <row r="112" spans="1:10" s="12" customFormat="1" hidden="1" x14ac:dyDescent="0.25">
      <c r="A112" s="67" t="s">
        <v>130</v>
      </c>
      <c r="B112" s="67"/>
      <c r="C112" s="67"/>
      <c r="D112" s="67"/>
      <c r="E112" s="67"/>
      <c r="F112" s="88" t="s">
        <v>30</v>
      </c>
      <c r="G112" s="88"/>
      <c r="H112" s="88"/>
    </row>
    <row r="113" spans="1:8" s="12" customFormat="1" hidden="1" x14ac:dyDescent="0.25">
      <c r="A113" s="67" t="s">
        <v>131</v>
      </c>
      <c r="B113" s="67"/>
      <c r="C113" s="67"/>
      <c r="D113" s="67"/>
      <c r="E113" s="67"/>
      <c r="F113" s="88" t="s">
        <v>30</v>
      </c>
      <c r="G113" s="88"/>
      <c r="H113" s="88"/>
    </row>
    <row r="114" spans="1:8" s="12" customFormat="1" hidden="1" x14ac:dyDescent="0.25">
      <c r="A114" s="67" t="s">
        <v>132</v>
      </c>
      <c r="B114" s="67"/>
      <c r="C114" s="67"/>
      <c r="D114" s="67"/>
      <c r="E114" s="67"/>
      <c r="F114" s="88" t="s">
        <v>30</v>
      </c>
      <c r="G114" s="88"/>
      <c r="H114" s="88"/>
    </row>
    <row r="115" spans="1:8" s="12" customFormat="1" hidden="1" x14ac:dyDescent="0.25">
      <c r="A115" s="67" t="s">
        <v>133</v>
      </c>
      <c r="B115" s="67"/>
      <c r="C115" s="67"/>
      <c r="D115" s="67"/>
      <c r="E115" s="67"/>
      <c r="F115" s="88" t="s">
        <v>30</v>
      </c>
      <c r="G115" s="88"/>
      <c r="H115" s="88"/>
    </row>
    <row r="116" spans="1:8" s="12" customFormat="1" hidden="1" x14ac:dyDescent="0.25">
      <c r="A116" s="67" t="s">
        <v>134</v>
      </c>
      <c r="B116" s="67"/>
      <c r="C116" s="67"/>
      <c r="D116" s="67"/>
      <c r="E116" s="67"/>
      <c r="F116" s="88" t="s">
        <v>30</v>
      </c>
      <c r="G116" s="88"/>
      <c r="H116" s="88"/>
    </row>
    <row r="117" spans="1:8" s="12" customFormat="1" hidden="1" x14ac:dyDescent="0.25">
      <c r="A117" s="67" t="s">
        <v>135</v>
      </c>
      <c r="B117" s="67"/>
      <c r="C117" s="67"/>
      <c r="D117" s="67"/>
      <c r="E117" s="67"/>
      <c r="F117" s="88" t="s">
        <v>30</v>
      </c>
      <c r="G117" s="88"/>
      <c r="H117" s="88"/>
    </row>
    <row r="118" spans="1:8" s="12" customFormat="1" hidden="1" x14ac:dyDescent="0.25">
      <c r="A118" s="67" t="s">
        <v>136</v>
      </c>
      <c r="B118" s="67"/>
      <c r="C118" s="67"/>
      <c r="D118" s="67"/>
      <c r="E118" s="67"/>
      <c r="F118" s="88" t="s">
        <v>30</v>
      </c>
      <c r="G118" s="88"/>
      <c r="H118" s="88"/>
    </row>
    <row r="119" spans="1:8" s="12" customFormat="1" hidden="1" x14ac:dyDescent="0.25">
      <c r="A119" s="67" t="s">
        <v>137</v>
      </c>
      <c r="B119" s="67"/>
      <c r="C119" s="67"/>
      <c r="D119" s="67"/>
      <c r="E119" s="67"/>
      <c r="F119" s="88" t="s">
        <v>30</v>
      </c>
      <c r="G119" s="88"/>
      <c r="H119" s="88"/>
    </row>
    <row r="120" spans="1:8" x14ac:dyDescent="0.25">
      <c r="A120" s="67" t="s">
        <v>56</v>
      </c>
      <c r="B120" s="67"/>
      <c r="C120" s="67"/>
      <c r="D120" s="67"/>
      <c r="E120" s="67"/>
      <c r="F120" s="94" t="s">
        <v>221</v>
      </c>
      <c r="G120" s="94"/>
      <c r="H120" s="94"/>
    </row>
    <row r="121" spans="1:8" s="9" customFormat="1" x14ac:dyDescent="0.25">
      <c r="A121" s="90" t="s">
        <v>57</v>
      </c>
      <c r="B121" s="90"/>
      <c r="C121" s="90"/>
      <c r="D121" s="90"/>
      <c r="E121" s="90"/>
      <c r="F121" s="88">
        <f>F109*0.8</f>
        <v>2400</v>
      </c>
      <c r="G121" s="88"/>
      <c r="H121" s="88"/>
    </row>
    <row r="122" spans="1:8" s="1" customFormat="1" ht="15.75" hidden="1" customHeight="1" x14ac:dyDescent="0.25">
      <c r="A122" s="120" t="s">
        <v>107</v>
      </c>
      <c r="B122" s="120"/>
      <c r="C122" s="120"/>
      <c r="D122" s="120"/>
      <c r="E122" s="120"/>
      <c r="F122" s="120"/>
      <c r="G122" s="120"/>
      <c r="H122" s="120"/>
    </row>
    <row r="123" spans="1:8" s="1" customFormat="1" ht="15.75" hidden="1" customHeight="1" x14ac:dyDescent="0.25">
      <c r="A123" s="72" t="s">
        <v>58</v>
      </c>
      <c r="B123" s="72"/>
      <c r="C123" s="116" t="s">
        <v>110</v>
      </c>
      <c r="D123" s="116"/>
      <c r="E123" s="111" t="s">
        <v>59</v>
      </c>
      <c r="F123" s="111"/>
      <c r="G123" s="72" t="s">
        <v>60</v>
      </c>
      <c r="H123" s="72"/>
    </row>
    <row r="124" spans="1:8" s="1" customFormat="1" hidden="1" x14ac:dyDescent="0.25">
      <c r="A124" s="122"/>
      <c r="B124" s="122"/>
      <c r="C124" s="117"/>
      <c r="D124" s="117"/>
      <c r="E124" s="118"/>
      <c r="F124" s="118"/>
      <c r="G124" s="133"/>
      <c r="H124" s="133"/>
    </row>
    <row r="125" spans="1:8" s="1" customFormat="1" hidden="1" x14ac:dyDescent="0.25">
      <c r="A125" s="120" t="s">
        <v>99</v>
      </c>
      <c r="B125" s="120"/>
      <c r="C125" s="120"/>
      <c r="D125" s="120"/>
      <c r="E125" s="120"/>
      <c r="F125" s="120"/>
      <c r="G125" s="120"/>
      <c r="H125" s="120"/>
    </row>
    <row r="126" spans="1:8" s="1" customFormat="1" ht="15.75" hidden="1" customHeight="1" x14ac:dyDescent="0.25">
      <c r="A126" s="72" t="s">
        <v>58</v>
      </c>
      <c r="B126" s="72"/>
      <c r="C126" s="116" t="s">
        <v>110</v>
      </c>
      <c r="D126" s="116"/>
      <c r="E126" s="111" t="s">
        <v>59</v>
      </c>
      <c r="F126" s="111"/>
      <c r="G126" s="72" t="s">
        <v>60</v>
      </c>
      <c r="H126" s="72"/>
    </row>
    <row r="127" spans="1:8" s="1" customFormat="1" hidden="1" x14ac:dyDescent="0.25">
      <c r="A127" s="122"/>
      <c r="B127" s="122"/>
      <c r="C127" s="117"/>
      <c r="D127" s="117"/>
      <c r="E127" s="118"/>
      <c r="F127" s="118"/>
      <c r="G127" s="133"/>
      <c r="H127" s="133"/>
    </row>
    <row r="128" spans="1:8" s="9" customFormat="1" hidden="1" x14ac:dyDescent="0.25">
      <c r="A128" s="115" t="s">
        <v>63</v>
      </c>
      <c r="B128" s="115"/>
      <c r="C128" s="115"/>
      <c r="D128" s="115"/>
      <c r="E128" s="115"/>
      <c r="F128" s="115"/>
      <c r="G128" s="115"/>
      <c r="H128" s="115"/>
    </row>
    <row r="129" spans="1:14" hidden="1" x14ac:dyDescent="0.25">
      <c r="A129" s="115" t="s">
        <v>64</v>
      </c>
      <c r="B129" s="115"/>
      <c r="C129" s="115"/>
      <c r="D129" s="115"/>
      <c r="E129" s="115"/>
      <c r="F129" s="115"/>
      <c r="G129" s="115"/>
      <c r="H129" s="115"/>
    </row>
    <row r="130" spans="1:14" ht="47.25" hidden="1" customHeight="1" x14ac:dyDescent="0.25">
      <c r="A130" s="73" t="s">
        <v>163</v>
      </c>
      <c r="B130" s="73" t="s">
        <v>162</v>
      </c>
      <c r="C130" s="73" t="s">
        <v>65</v>
      </c>
      <c r="D130" s="73" t="s">
        <v>66</v>
      </c>
      <c r="E130" s="75" t="s">
        <v>67</v>
      </c>
      <c r="F130" s="35" t="s">
        <v>159</v>
      </c>
      <c r="G130" s="77" t="s">
        <v>68</v>
      </c>
      <c r="H130" s="78"/>
    </row>
    <row r="131" spans="1:14" s="2" customFormat="1" hidden="1" x14ac:dyDescent="0.25">
      <c r="A131" s="74"/>
      <c r="B131" s="74"/>
      <c r="C131" s="74"/>
      <c r="D131" s="74"/>
      <c r="E131" s="76"/>
      <c r="F131" s="36">
        <v>0.6</v>
      </c>
      <c r="G131" s="79"/>
      <c r="H131" s="80"/>
    </row>
    <row r="132" spans="1:14" s="2" customFormat="1" hidden="1" x14ac:dyDescent="0.25">
      <c r="A132" s="125" t="s">
        <v>160</v>
      </c>
      <c r="B132" s="126"/>
      <c r="C132" s="126"/>
      <c r="D132" s="126"/>
      <c r="E132" s="126"/>
      <c r="F132" s="126"/>
      <c r="G132" s="126"/>
      <c r="H132" s="127"/>
    </row>
    <row r="133" spans="1:14" s="2" customFormat="1" hidden="1" x14ac:dyDescent="0.25">
      <c r="A133" s="70">
        <v>1</v>
      </c>
      <c r="B133" s="71"/>
      <c r="C133" s="19"/>
      <c r="D133" s="19"/>
      <c r="E133" s="19">
        <v>0</v>
      </c>
      <c r="F133" s="19">
        <f>D133*(($F$131)+1)+E133</f>
        <v>0</v>
      </c>
      <c r="G133" s="70" t="str">
        <f>A132</f>
        <v>Ground Floor</v>
      </c>
      <c r="H133" s="71"/>
      <c r="I133" s="37"/>
      <c r="L133" s="156"/>
      <c r="M133" s="156"/>
      <c r="N133" s="37"/>
    </row>
    <row r="134" spans="1:14" s="2" customFormat="1" hidden="1" x14ac:dyDescent="0.25">
      <c r="A134" s="70">
        <f>A133+1</f>
        <v>2</v>
      </c>
      <c r="B134" s="71"/>
      <c r="C134" s="19"/>
      <c r="D134" s="19"/>
      <c r="E134" s="19">
        <v>0</v>
      </c>
      <c r="F134" s="19">
        <f t="shared" ref="F134:F135" si="0">D134*(($F$131)+1)+E134</f>
        <v>0</v>
      </c>
      <c r="G134" s="70" t="str">
        <f t="shared" ref="G134:G139" si="1">G133</f>
        <v>Ground Floor</v>
      </c>
      <c r="H134" s="71"/>
      <c r="I134" s="37"/>
      <c r="L134" s="156"/>
      <c r="M134" s="156"/>
      <c r="N134" s="37"/>
    </row>
    <row r="135" spans="1:14" s="2" customFormat="1" hidden="1" x14ac:dyDescent="0.25">
      <c r="A135" s="70">
        <f t="shared" ref="A135:A137" si="2">A134+1</f>
        <v>3</v>
      </c>
      <c r="B135" s="71"/>
      <c r="C135" s="19"/>
      <c r="D135" s="19"/>
      <c r="E135" s="19">
        <v>0</v>
      </c>
      <c r="F135" s="19">
        <f t="shared" si="0"/>
        <v>0</v>
      </c>
      <c r="G135" s="70" t="str">
        <f t="shared" si="1"/>
        <v>Ground Floor</v>
      </c>
      <c r="H135" s="71"/>
      <c r="I135" s="37"/>
      <c r="L135" s="156"/>
      <c r="M135" s="156"/>
      <c r="N135" s="37"/>
    </row>
    <row r="136" spans="1:14" s="2" customFormat="1" hidden="1" x14ac:dyDescent="0.25">
      <c r="A136" s="70">
        <f t="shared" si="2"/>
        <v>4</v>
      </c>
      <c r="B136" s="71"/>
      <c r="C136" s="19"/>
      <c r="D136" s="19"/>
      <c r="E136" s="19">
        <v>0</v>
      </c>
      <c r="F136" s="19">
        <f t="shared" ref="F136:F137" si="3">D136*(($F$131)+1)+E136</f>
        <v>0</v>
      </c>
      <c r="G136" s="70" t="str">
        <f t="shared" si="1"/>
        <v>Ground Floor</v>
      </c>
      <c r="H136" s="71"/>
      <c r="I136" s="37"/>
      <c r="L136" s="156"/>
      <c r="M136" s="156"/>
      <c r="N136" s="37"/>
    </row>
    <row r="137" spans="1:14" s="2" customFormat="1" hidden="1" x14ac:dyDescent="0.25">
      <c r="A137" s="70">
        <f t="shared" si="2"/>
        <v>5</v>
      </c>
      <c r="B137" s="71"/>
      <c r="C137" s="19"/>
      <c r="D137" s="19"/>
      <c r="E137" s="19">
        <v>0</v>
      </c>
      <c r="F137" s="19">
        <f t="shared" si="3"/>
        <v>0</v>
      </c>
      <c r="G137" s="70" t="str">
        <f t="shared" si="1"/>
        <v>Ground Floor</v>
      </c>
      <c r="H137" s="71"/>
      <c r="I137" s="37"/>
      <c r="L137" s="156"/>
      <c r="M137" s="156"/>
      <c r="N137" s="37"/>
    </row>
    <row r="138" spans="1:14" s="2" customFormat="1" hidden="1" x14ac:dyDescent="0.25">
      <c r="A138" s="70">
        <f t="shared" ref="A138:A139" si="4">A137+1</f>
        <v>6</v>
      </c>
      <c r="B138" s="71"/>
      <c r="C138" s="19"/>
      <c r="D138" s="19"/>
      <c r="E138" s="19">
        <v>0</v>
      </c>
      <c r="F138" s="19">
        <f t="shared" ref="F138:F139" si="5">D138*(($F$131)+1)+E138</f>
        <v>0</v>
      </c>
      <c r="G138" s="70" t="str">
        <f t="shared" si="1"/>
        <v>Ground Floor</v>
      </c>
      <c r="H138" s="71"/>
      <c r="I138" s="37"/>
      <c r="L138" s="156"/>
      <c r="M138" s="156"/>
      <c r="N138" s="37"/>
    </row>
    <row r="139" spans="1:14" s="2" customFormat="1" hidden="1" x14ac:dyDescent="0.25">
      <c r="A139" s="70">
        <f t="shared" si="4"/>
        <v>7</v>
      </c>
      <c r="B139" s="71"/>
      <c r="C139" s="19"/>
      <c r="D139" s="19"/>
      <c r="E139" s="19">
        <v>0</v>
      </c>
      <c r="F139" s="19">
        <f t="shared" si="5"/>
        <v>0</v>
      </c>
      <c r="G139" s="70" t="str">
        <f t="shared" si="1"/>
        <v>Ground Floor</v>
      </c>
      <c r="H139" s="71"/>
      <c r="I139" s="37"/>
      <c r="L139" s="156"/>
      <c r="M139" s="156"/>
      <c r="N139" s="37"/>
    </row>
    <row r="140" spans="1:14" s="2" customFormat="1" hidden="1" x14ac:dyDescent="0.25">
      <c r="A140" s="70"/>
      <c r="B140" s="157"/>
      <c r="C140" s="157"/>
      <c r="D140" s="157"/>
      <c r="E140" s="157"/>
      <c r="F140" s="157"/>
      <c r="G140" s="157"/>
      <c r="H140" s="71"/>
      <c r="I140" s="37"/>
      <c r="N140" s="37"/>
    </row>
    <row r="141" spans="1:14" ht="47.25" hidden="1" customHeight="1" x14ac:dyDescent="0.25">
      <c r="A141" s="77" t="s">
        <v>164</v>
      </c>
      <c r="B141" s="77" t="s">
        <v>165</v>
      </c>
      <c r="C141" s="73" t="s">
        <v>65</v>
      </c>
      <c r="D141" s="73" t="s">
        <v>66</v>
      </c>
      <c r="E141" s="75" t="s">
        <v>67</v>
      </c>
      <c r="F141" s="35" t="s">
        <v>159</v>
      </c>
      <c r="G141" s="77" t="s">
        <v>68</v>
      </c>
      <c r="H141" s="78"/>
      <c r="I141" s="37"/>
    </row>
    <row r="142" spans="1:14" s="2" customFormat="1" hidden="1" x14ac:dyDescent="0.25">
      <c r="A142" s="79"/>
      <c r="B142" s="79"/>
      <c r="C142" s="74"/>
      <c r="D142" s="74"/>
      <c r="E142" s="76"/>
      <c r="F142" s="36">
        <v>0.6</v>
      </c>
      <c r="G142" s="79"/>
      <c r="H142" s="80"/>
      <c r="I142" s="37"/>
    </row>
    <row r="143" spans="1:14" s="2" customFormat="1" hidden="1" x14ac:dyDescent="0.25">
      <c r="A143" s="121" t="s">
        <v>161</v>
      </c>
      <c r="B143" s="121"/>
      <c r="C143" s="121"/>
      <c r="D143" s="121"/>
      <c r="E143" s="121"/>
      <c r="F143" s="121"/>
      <c r="G143" s="121"/>
      <c r="H143" s="121"/>
      <c r="I143" s="37"/>
      <c r="L143" s="156"/>
      <c r="M143" s="156"/>
    </row>
    <row r="144" spans="1:14" s="2" customFormat="1" hidden="1" x14ac:dyDescent="0.25">
      <c r="A144" s="68">
        <f>LEFT(A143,SUM(LEN(A143)-LEN(SUBSTITUTE(A143,{"0","1","2","3","4","5","6","7","8","9"},""))))*100+1</f>
        <v>201</v>
      </c>
      <c r="B144" s="68"/>
      <c r="C144" s="19"/>
      <c r="D144" s="19"/>
      <c r="E144" s="19">
        <v>0</v>
      </c>
      <c r="F144" s="19">
        <f>D144*(($F$142)+1)+E144</f>
        <v>0</v>
      </c>
      <c r="G144" s="68" t="str">
        <f>A143</f>
        <v>2nd Floor</v>
      </c>
      <c r="H144" s="68"/>
      <c r="I144" s="37"/>
      <c r="N144" s="37"/>
    </row>
    <row r="145" spans="1:16" s="2" customFormat="1" hidden="1" x14ac:dyDescent="0.25">
      <c r="A145" s="68">
        <f>A144+1</f>
        <v>202</v>
      </c>
      <c r="B145" s="68"/>
      <c r="C145" s="19"/>
      <c r="D145" s="19"/>
      <c r="E145" s="19">
        <v>0</v>
      </c>
      <c r="F145" s="19">
        <f t="shared" ref="F145:F149" si="6">D145*(($F$142)+1)+E145</f>
        <v>0</v>
      </c>
      <c r="G145" s="68" t="str">
        <f t="shared" ref="G145:G149" si="7">G144</f>
        <v>2nd Floor</v>
      </c>
      <c r="H145" s="68"/>
      <c r="I145" s="37"/>
      <c r="N145" s="37"/>
    </row>
    <row r="146" spans="1:16" s="2" customFormat="1" hidden="1" x14ac:dyDescent="0.25">
      <c r="A146" s="68">
        <f>A145+1</f>
        <v>203</v>
      </c>
      <c r="B146" s="68"/>
      <c r="C146" s="19"/>
      <c r="D146" s="19"/>
      <c r="E146" s="19">
        <v>0</v>
      </c>
      <c r="F146" s="19">
        <f t="shared" si="6"/>
        <v>0</v>
      </c>
      <c r="G146" s="68" t="str">
        <f t="shared" si="7"/>
        <v>2nd Floor</v>
      </c>
      <c r="H146" s="68"/>
      <c r="I146" s="37"/>
      <c r="N146" s="37"/>
    </row>
    <row r="147" spans="1:16" s="2" customFormat="1" hidden="1" x14ac:dyDescent="0.25">
      <c r="A147" s="68">
        <f t="shared" ref="A147:A149" si="8">A146+1</f>
        <v>204</v>
      </c>
      <c r="B147" s="68"/>
      <c r="C147" s="19"/>
      <c r="D147" s="19"/>
      <c r="E147" s="19">
        <v>0</v>
      </c>
      <c r="F147" s="19">
        <f t="shared" si="6"/>
        <v>0</v>
      </c>
      <c r="G147" s="68" t="str">
        <f t="shared" si="7"/>
        <v>2nd Floor</v>
      </c>
      <c r="H147" s="68"/>
      <c r="I147" s="37"/>
      <c r="N147" s="37"/>
    </row>
    <row r="148" spans="1:16" s="2" customFormat="1" hidden="1" x14ac:dyDescent="0.25">
      <c r="A148" s="68">
        <f t="shared" si="8"/>
        <v>205</v>
      </c>
      <c r="B148" s="68"/>
      <c r="C148" s="19"/>
      <c r="D148" s="19"/>
      <c r="E148" s="19">
        <v>0</v>
      </c>
      <c r="F148" s="19">
        <f t="shared" si="6"/>
        <v>0</v>
      </c>
      <c r="G148" s="68" t="str">
        <f t="shared" si="7"/>
        <v>2nd Floor</v>
      </c>
      <c r="H148" s="68"/>
      <c r="I148" s="37"/>
      <c r="N148" s="37"/>
    </row>
    <row r="149" spans="1:16" s="2" customFormat="1" hidden="1" x14ac:dyDescent="0.25">
      <c r="A149" s="68">
        <f t="shared" si="8"/>
        <v>206</v>
      </c>
      <c r="B149" s="68"/>
      <c r="C149" s="19"/>
      <c r="D149" s="19"/>
      <c r="E149" s="19">
        <v>0</v>
      </c>
      <c r="F149" s="19">
        <f t="shared" si="6"/>
        <v>0</v>
      </c>
      <c r="G149" s="68" t="str">
        <f t="shared" si="7"/>
        <v>2nd Floor</v>
      </c>
      <c r="H149" s="68"/>
      <c r="I149" s="37"/>
      <c r="N149" s="37"/>
    </row>
    <row r="150" spans="1:16" s="2" customFormat="1" ht="15.75" hidden="1" customHeight="1" x14ac:dyDescent="0.25">
      <c r="A150" s="125" t="s">
        <v>194</v>
      </c>
      <c r="B150" s="126"/>
      <c r="C150" s="126"/>
      <c r="D150" s="126"/>
      <c r="E150" s="126"/>
      <c r="F150" s="126"/>
      <c r="G150" s="126"/>
      <c r="H150" s="127"/>
      <c r="I150" s="37"/>
    </row>
    <row r="151" spans="1:16" s="2" customFormat="1" hidden="1" x14ac:dyDescent="0.25">
      <c r="A151" s="70" t="str">
        <f t="shared" ref="A151:A156" ca="1" si="9">N151</f>
        <v>201,..,901</v>
      </c>
      <c r="B151" s="71"/>
      <c r="C151" s="19"/>
      <c r="D151" s="19"/>
      <c r="E151" s="19">
        <v>0</v>
      </c>
      <c r="F151" s="19">
        <f t="shared" ref="F151:F155" si="10">D151*(($F$142)+1)+E151</f>
        <v>0</v>
      </c>
      <c r="G151" s="70" t="str">
        <f>A150</f>
        <v>2nd, 3rd, 4th, 6th, 8th, 7th, 9th Floor</v>
      </c>
      <c r="H151" s="71"/>
      <c r="I151" s="37"/>
      <c r="N151" s="2" t="str">
        <f t="shared" ref="N151:N156" ca="1" si="11">O151&amp;""&amp;",..,"&amp;""&amp;P151</f>
        <v>201,..,901</v>
      </c>
      <c r="O151" s="2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10^ROW(INDIRECT("1:"&amp;LEN((LEFT(A150,SUM(LEN(A150)-LEN(SUBSTITUTE(A150,{"0","1","2"},""))))))))/10))*100+1</f>
        <v>201</v>
      </c>
      <c r="P151" s="2">
        <f ca="1">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",LEN(A150))),LEN(A150)))))))/10))*100+1</f>
        <v>901</v>
      </c>
    </row>
    <row r="152" spans="1:16" s="2" customFormat="1" hidden="1" x14ac:dyDescent="0.25">
      <c r="A152" s="70" t="str">
        <f t="shared" ca="1" si="9"/>
        <v>202,..,902</v>
      </c>
      <c r="B152" s="71"/>
      <c r="C152" s="19"/>
      <c r="D152" s="19"/>
      <c r="E152" s="19">
        <v>0</v>
      </c>
      <c r="F152" s="19">
        <f t="shared" si="10"/>
        <v>0</v>
      </c>
      <c r="G152" s="70" t="str">
        <f t="shared" ref="G152:G156" si="12">G151</f>
        <v>2nd, 3rd, 4th, 6th, 8th, 7th, 9th Floor</v>
      </c>
      <c r="H152" s="71"/>
      <c r="I152" s="37"/>
      <c r="N152" s="2" t="str">
        <f t="shared" ca="1" si="11"/>
        <v>202,..,902</v>
      </c>
      <c r="O152" s="2">
        <f t="shared" ref="O152:P155" ca="1" si="13">O151+1</f>
        <v>202</v>
      </c>
      <c r="P152" s="2">
        <f t="shared" ca="1" si="13"/>
        <v>902</v>
      </c>
    </row>
    <row r="153" spans="1:16" s="2" customFormat="1" hidden="1" x14ac:dyDescent="0.25">
      <c r="A153" s="70" t="str">
        <f t="shared" ca="1" si="9"/>
        <v>203,..,903</v>
      </c>
      <c r="B153" s="71"/>
      <c r="C153" s="19"/>
      <c r="D153" s="19"/>
      <c r="E153" s="19">
        <v>0</v>
      </c>
      <c r="F153" s="19">
        <f t="shared" si="10"/>
        <v>0</v>
      </c>
      <c r="G153" s="70" t="str">
        <f t="shared" si="12"/>
        <v>2nd, 3rd, 4th, 6th, 8th, 7th, 9th Floor</v>
      </c>
      <c r="H153" s="71"/>
      <c r="I153" s="37"/>
      <c r="N153" s="2" t="str">
        <f t="shared" ca="1" si="11"/>
        <v>203,..,903</v>
      </c>
      <c r="O153" s="2">
        <f t="shared" ca="1" si="13"/>
        <v>203</v>
      </c>
      <c r="P153" s="2">
        <f t="shared" ca="1" si="13"/>
        <v>903</v>
      </c>
    </row>
    <row r="154" spans="1:16" s="2" customFormat="1" hidden="1" x14ac:dyDescent="0.25">
      <c r="A154" s="70" t="str">
        <f t="shared" ca="1" si="9"/>
        <v>204,..,904</v>
      </c>
      <c r="B154" s="71"/>
      <c r="C154" s="19"/>
      <c r="D154" s="19"/>
      <c r="E154" s="19">
        <v>0</v>
      </c>
      <c r="F154" s="19">
        <f t="shared" si="10"/>
        <v>0</v>
      </c>
      <c r="G154" s="70" t="str">
        <f t="shared" si="12"/>
        <v>2nd, 3rd, 4th, 6th, 8th, 7th, 9th Floor</v>
      </c>
      <c r="H154" s="71"/>
      <c r="I154" s="37"/>
      <c r="N154" s="2" t="str">
        <f t="shared" ca="1" si="11"/>
        <v>204,..,904</v>
      </c>
      <c r="O154" s="2">
        <f t="shared" ca="1" si="13"/>
        <v>204</v>
      </c>
      <c r="P154" s="2">
        <f t="shared" ca="1" si="13"/>
        <v>904</v>
      </c>
    </row>
    <row r="155" spans="1:16" s="2" customFormat="1" hidden="1" x14ac:dyDescent="0.25">
      <c r="A155" s="70" t="str">
        <f t="shared" ca="1" si="9"/>
        <v>205,..,905</v>
      </c>
      <c r="B155" s="71"/>
      <c r="C155" s="19"/>
      <c r="D155" s="19"/>
      <c r="E155" s="19">
        <v>0</v>
      </c>
      <c r="F155" s="19">
        <f t="shared" si="10"/>
        <v>0</v>
      </c>
      <c r="G155" s="70" t="str">
        <f t="shared" si="12"/>
        <v>2nd, 3rd, 4th, 6th, 8th, 7th, 9th Floor</v>
      </c>
      <c r="H155" s="71"/>
      <c r="I155" s="37"/>
      <c r="N155" s="2" t="str">
        <f t="shared" ca="1" si="11"/>
        <v>205,..,905</v>
      </c>
      <c r="O155" s="2">
        <f t="shared" ca="1" si="13"/>
        <v>205</v>
      </c>
      <c r="P155" s="2">
        <f t="shared" ca="1" si="13"/>
        <v>905</v>
      </c>
    </row>
    <row r="156" spans="1:16" s="2" customFormat="1" hidden="1" x14ac:dyDescent="0.25">
      <c r="A156" s="70" t="str">
        <f t="shared" ca="1" si="9"/>
        <v>206,..,906</v>
      </c>
      <c r="B156" s="71"/>
      <c r="C156" s="19"/>
      <c r="D156" s="19"/>
      <c r="E156" s="19">
        <v>0</v>
      </c>
      <c r="F156" s="19">
        <f t="shared" ref="F156" si="14">D156*(($F$142)+1)+E156</f>
        <v>0</v>
      </c>
      <c r="G156" s="70" t="str">
        <f t="shared" si="12"/>
        <v>2nd, 3rd, 4th, 6th, 8th, 7th, 9th Floor</v>
      </c>
      <c r="H156" s="71"/>
      <c r="I156" s="37"/>
      <c r="N156" s="2" t="str">
        <f t="shared" ca="1" si="11"/>
        <v>206,..,906</v>
      </c>
      <c r="O156" s="2">
        <f t="shared" ref="O156:P156" ca="1" si="15">O155+1</f>
        <v>206</v>
      </c>
      <c r="P156" s="2">
        <f t="shared" ca="1" si="15"/>
        <v>906</v>
      </c>
    </row>
    <row r="157" spans="1:16" s="2" customFormat="1" hidden="1" x14ac:dyDescent="0.25">
      <c r="A157" s="125" t="s">
        <v>192</v>
      </c>
      <c r="B157" s="126"/>
      <c r="C157" s="126"/>
      <c r="D157" s="126"/>
      <c r="E157" s="126"/>
      <c r="F157" s="126"/>
      <c r="G157" s="126"/>
      <c r="H157" s="127"/>
      <c r="I157" s="37"/>
    </row>
    <row r="158" spans="1:16" s="2" customFormat="1" hidden="1" x14ac:dyDescent="0.25">
      <c r="A158" s="70" t="str">
        <f t="shared" ref="A158:A163" ca="1" si="16">N158</f>
        <v>201 to 501</v>
      </c>
      <c r="B158" s="71"/>
      <c r="C158" s="19"/>
      <c r="D158" s="19"/>
      <c r="E158" s="19">
        <v>0</v>
      </c>
      <c r="F158" s="19">
        <f t="shared" ref="F158:F162" si="17">D158*(($F$142)+1)+E158</f>
        <v>0</v>
      </c>
      <c r="G158" s="70" t="str">
        <f>A157</f>
        <v>2nd to 5th Floor</v>
      </c>
      <c r="H158" s="71"/>
      <c r="I158" s="37"/>
      <c r="N158" s="2" t="str">
        <f t="shared" ref="N158:N163" ca="1" si="18">O158&amp;""&amp;" to "&amp;""&amp;P158</f>
        <v>201 to 501</v>
      </c>
      <c r="O158" s="2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10^ROW(INDIRECT("1:"&amp;LEN((LEFT(A157,SUM(LEN(A157)-LEN(SUBSTITUTE(A157,{"0","1","2"},""))))))))/10))*100+1</f>
        <v>201</v>
      </c>
      <c r="P158" s="2">
        <f ca="1">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",LEN(A157))),LEN(A157)))))))/10))*100+1</f>
        <v>501</v>
      </c>
    </row>
    <row r="159" spans="1:16" s="2" customFormat="1" hidden="1" x14ac:dyDescent="0.25">
      <c r="A159" s="70" t="str">
        <f t="shared" ca="1" si="16"/>
        <v>202 to 502</v>
      </c>
      <c r="B159" s="71"/>
      <c r="C159" s="19"/>
      <c r="D159" s="19"/>
      <c r="E159" s="19">
        <v>0</v>
      </c>
      <c r="F159" s="19">
        <f t="shared" si="17"/>
        <v>0</v>
      </c>
      <c r="G159" s="70" t="str">
        <f t="shared" ref="G159:G163" si="19">G158</f>
        <v>2nd to 5th Floor</v>
      </c>
      <c r="H159" s="71"/>
      <c r="I159" s="37"/>
      <c r="N159" s="2" t="str">
        <f t="shared" ca="1" si="18"/>
        <v>202 to 502</v>
      </c>
      <c r="O159" s="2">
        <f t="shared" ref="O159:P162" ca="1" si="20">O158+1</f>
        <v>202</v>
      </c>
      <c r="P159" s="2">
        <f t="shared" ca="1" si="20"/>
        <v>502</v>
      </c>
    </row>
    <row r="160" spans="1:16" s="2" customFormat="1" hidden="1" x14ac:dyDescent="0.25">
      <c r="A160" s="70" t="str">
        <f t="shared" ca="1" si="16"/>
        <v>203 to 503</v>
      </c>
      <c r="B160" s="71"/>
      <c r="C160" s="19"/>
      <c r="D160" s="19"/>
      <c r="E160" s="19">
        <v>0</v>
      </c>
      <c r="F160" s="19">
        <f t="shared" si="17"/>
        <v>0</v>
      </c>
      <c r="G160" s="70" t="str">
        <f t="shared" si="19"/>
        <v>2nd to 5th Floor</v>
      </c>
      <c r="H160" s="71"/>
      <c r="I160" s="37"/>
      <c r="N160" s="2" t="str">
        <f t="shared" ca="1" si="18"/>
        <v>203 to 503</v>
      </c>
      <c r="O160" s="2">
        <f t="shared" ca="1" si="20"/>
        <v>203</v>
      </c>
      <c r="P160" s="2">
        <f t="shared" ca="1" si="20"/>
        <v>503</v>
      </c>
    </row>
    <row r="161" spans="1:16" s="2" customFormat="1" hidden="1" x14ac:dyDescent="0.25">
      <c r="A161" s="70" t="str">
        <f t="shared" ca="1" si="16"/>
        <v>204 to 504</v>
      </c>
      <c r="B161" s="71"/>
      <c r="C161" s="19"/>
      <c r="D161" s="19"/>
      <c r="E161" s="19">
        <v>0</v>
      </c>
      <c r="F161" s="19">
        <f>D161*(($F$142)+1)+E161</f>
        <v>0</v>
      </c>
      <c r="G161" s="70" t="str">
        <f t="shared" si="19"/>
        <v>2nd to 5th Floor</v>
      </c>
      <c r="H161" s="71"/>
      <c r="I161" s="37"/>
      <c r="N161" s="2" t="str">
        <f t="shared" ca="1" si="18"/>
        <v>204 to 504</v>
      </c>
      <c r="O161" s="2">
        <f t="shared" ca="1" si="20"/>
        <v>204</v>
      </c>
      <c r="P161" s="2">
        <f t="shared" ca="1" si="20"/>
        <v>504</v>
      </c>
    </row>
    <row r="162" spans="1:16" s="2" customFormat="1" hidden="1" x14ac:dyDescent="0.25">
      <c r="A162" s="70" t="str">
        <f t="shared" ca="1" si="16"/>
        <v>205 to 505</v>
      </c>
      <c r="B162" s="71"/>
      <c r="C162" s="19"/>
      <c r="D162" s="19"/>
      <c r="E162" s="19">
        <v>0</v>
      </c>
      <c r="F162" s="19">
        <f t="shared" si="17"/>
        <v>0</v>
      </c>
      <c r="G162" s="70" t="str">
        <f t="shared" si="19"/>
        <v>2nd to 5th Floor</v>
      </c>
      <c r="H162" s="71"/>
      <c r="I162" s="37"/>
      <c r="N162" s="2" t="str">
        <f t="shared" ca="1" si="18"/>
        <v>205 to 505</v>
      </c>
      <c r="O162" s="2">
        <f t="shared" ca="1" si="20"/>
        <v>205</v>
      </c>
      <c r="P162" s="2">
        <f t="shared" ca="1" si="20"/>
        <v>505</v>
      </c>
    </row>
    <row r="163" spans="1:16" s="2" customFormat="1" hidden="1" x14ac:dyDescent="0.25">
      <c r="A163" s="70" t="str">
        <f t="shared" ca="1" si="16"/>
        <v>206 to 506</v>
      </c>
      <c r="B163" s="71"/>
      <c r="C163" s="19"/>
      <c r="D163" s="19"/>
      <c r="E163" s="19">
        <v>0</v>
      </c>
      <c r="F163" s="19">
        <f t="shared" ref="F163" si="21">D163*(($F$142)+1)+E163</f>
        <v>0</v>
      </c>
      <c r="G163" s="70" t="str">
        <f t="shared" si="19"/>
        <v>2nd to 5th Floor</v>
      </c>
      <c r="H163" s="71"/>
      <c r="I163" s="37"/>
      <c r="N163" s="2" t="str">
        <f t="shared" ca="1" si="18"/>
        <v>206 to 506</v>
      </c>
      <c r="O163" s="2">
        <f t="shared" ref="O163:P163" ca="1" si="22">O162+1</f>
        <v>206</v>
      </c>
      <c r="P163" s="2">
        <f t="shared" ca="1" si="22"/>
        <v>506</v>
      </c>
    </row>
    <row r="164" spans="1:16" s="2" customFormat="1" hidden="1" x14ac:dyDescent="0.25">
      <c r="A164" s="125" t="s">
        <v>193</v>
      </c>
      <c r="B164" s="126"/>
      <c r="C164" s="126"/>
      <c r="D164" s="126"/>
      <c r="E164" s="126"/>
      <c r="F164" s="126"/>
      <c r="G164" s="126"/>
      <c r="H164" s="127"/>
      <c r="I164" s="37"/>
    </row>
    <row r="165" spans="1:16" s="2" customFormat="1" hidden="1" x14ac:dyDescent="0.25">
      <c r="A165" s="70" t="str">
        <f t="shared" ref="A165:A170" ca="1" si="23">N165</f>
        <v>201 &amp; 501</v>
      </c>
      <c r="B165" s="71"/>
      <c r="C165" s="19"/>
      <c r="D165" s="19"/>
      <c r="E165" s="19">
        <v>0</v>
      </c>
      <c r="F165" s="19">
        <f t="shared" ref="F165:F170" si="24">D165*(($F$142)+1)+E165</f>
        <v>0</v>
      </c>
      <c r="G165" s="70" t="str">
        <f>A164</f>
        <v>2nd &amp; 5th Floor</v>
      </c>
      <c r="H165" s="71"/>
      <c r="I165" s="37"/>
      <c r="N165" s="2" t="str">
        <f t="shared" ref="N165:N170" ca="1" si="25">O165&amp;""&amp;" &amp; "&amp;""&amp;P165</f>
        <v>201 &amp; 501</v>
      </c>
      <c r="O165" s="2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</f>
        <v>201</v>
      </c>
      <c r="P165" s="2">
        <f ca="1">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501</v>
      </c>
    </row>
    <row r="166" spans="1:16" s="2" customFormat="1" hidden="1" x14ac:dyDescent="0.25">
      <c r="A166" s="70" t="str">
        <f t="shared" ca="1" si="23"/>
        <v>202 &amp; 502</v>
      </c>
      <c r="B166" s="71"/>
      <c r="C166" s="19"/>
      <c r="D166" s="19"/>
      <c r="E166" s="19">
        <v>0</v>
      </c>
      <c r="F166" s="19">
        <f t="shared" si="24"/>
        <v>0</v>
      </c>
      <c r="G166" s="70" t="str">
        <f t="shared" ref="G166:G170" si="26">G165</f>
        <v>2nd &amp; 5th Floor</v>
      </c>
      <c r="H166" s="71"/>
      <c r="I166" s="37"/>
      <c r="N166" s="2" t="str">
        <f t="shared" ca="1" si="25"/>
        <v>202 &amp; 502</v>
      </c>
      <c r="O166" s="2">
        <f t="shared" ref="O166:P166" ca="1" si="27">O165+1</f>
        <v>202</v>
      </c>
      <c r="P166" s="2">
        <f t="shared" ca="1" si="27"/>
        <v>502</v>
      </c>
    </row>
    <row r="167" spans="1:16" s="2" customFormat="1" hidden="1" x14ac:dyDescent="0.25">
      <c r="A167" s="70" t="str">
        <f t="shared" ca="1" si="23"/>
        <v>203 &amp; 503</v>
      </c>
      <c r="B167" s="71"/>
      <c r="C167" s="19"/>
      <c r="D167" s="19"/>
      <c r="E167" s="19">
        <v>0</v>
      </c>
      <c r="F167" s="19">
        <f t="shared" si="24"/>
        <v>0</v>
      </c>
      <c r="G167" s="70" t="str">
        <f t="shared" si="26"/>
        <v>2nd &amp; 5th Floor</v>
      </c>
      <c r="H167" s="71"/>
      <c r="I167" s="37"/>
      <c r="N167" s="2" t="str">
        <f t="shared" ca="1" si="25"/>
        <v>203 &amp; 503</v>
      </c>
      <c r="O167" s="2">
        <f t="shared" ref="O167:P167" ca="1" si="28">O166+1</f>
        <v>203</v>
      </c>
      <c r="P167" s="2">
        <f t="shared" ca="1" si="28"/>
        <v>503</v>
      </c>
    </row>
    <row r="168" spans="1:16" s="2" customFormat="1" hidden="1" x14ac:dyDescent="0.25">
      <c r="A168" s="70" t="str">
        <f t="shared" ca="1" si="23"/>
        <v>204 &amp; 504</v>
      </c>
      <c r="B168" s="71"/>
      <c r="C168" s="19"/>
      <c r="D168" s="19"/>
      <c r="E168" s="19">
        <v>0</v>
      </c>
      <c r="F168" s="19">
        <f t="shared" si="24"/>
        <v>0</v>
      </c>
      <c r="G168" s="70" t="str">
        <f t="shared" si="26"/>
        <v>2nd &amp; 5th Floor</v>
      </c>
      <c r="H168" s="71"/>
      <c r="I168" s="37"/>
      <c r="N168" s="2" t="str">
        <f t="shared" ca="1" si="25"/>
        <v>204 &amp; 504</v>
      </c>
      <c r="O168" s="2">
        <f t="shared" ref="O168:P168" ca="1" si="29">O167+1</f>
        <v>204</v>
      </c>
      <c r="P168" s="2">
        <f t="shared" ca="1" si="29"/>
        <v>504</v>
      </c>
    </row>
    <row r="169" spans="1:16" s="2" customFormat="1" hidden="1" x14ac:dyDescent="0.25">
      <c r="A169" s="70" t="str">
        <f t="shared" ca="1" si="23"/>
        <v>205 &amp; 505</v>
      </c>
      <c r="B169" s="71"/>
      <c r="C169" s="19"/>
      <c r="D169" s="19"/>
      <c r="E169" s="19">
        <v>0</v>
      </c>
      <c r="F169" s="19">
        <f t="shared" si="24"/>
        <v>0</v>
      </c>
      <c r="G169" s="70" t="str">
        <f t="shared" si="26"/>
        <v>2nd &amp; 5th Floor</v>
      </c>
      <c r="H169" s="71"/>
      <c r="I169" s="37"/>
      <c r="N169" s="2" t="str">
        <f t="shared" ca="1" si="25"/>
        <v>205 &amp; 505</v>
      </c>
      <c r="O169" s="2">
        <f t="shared" ref="O169:P169" ca="1" si="30">O168+1</f>
        <v>205</v>
      </c>
      <c r="P169" s="2">
        <f t="shared" ca="1" si="30"/>
        <v>505</v>
      </c>
    </row>
    <row r="170" spans="1:16" s="2" customFormat="1" hidden="1" x14ac:dyDescent="0.25">
      <c r="A170" s="70" t="str">
        <f t="shared" ca="1" si="23"/>
        <v>206 &amp; 506</v>
      </c>
      <c r="B170" s="71"/>
      <c r="C170" s="19"/>
      <c r="D170" s="19"/>
      <c r="E170" s="19">
        <v>0</v>
      </c>
      <c r="F170" s="19">
        <f t="shared" si="24"/>
        <v>0</v>
      </c>
      <c r="G170" s="70" t="str">
        <f t="shared" si="26"/>
        <v>2nd &amp; 5th Floor</v>
      </c>
      <c r="H170" s="71"/>
      <c r="I170" s="37"/>
      <c r="N170" s="2" t="str">
        <f t="shared" ca="1" si="25"/>
        <v>206 &amp; 506</v>
      </c>
      <c r="O170" s="2">
        <f t="shared" ref="O170:P170" ca="1" si="31">O169+1</f>
        <v>206</v>
      </c>
      <c r="P170" s="2">
        <f t="shared" ca="1" si="31"/>
        <v>506</v>
      </c>
    </row>
    <row r="171" spans="1:16" s="1" customFormat="1" x14ac:dyDescent="0.25">
      <c r="A171" s="124" t="s">
        <v>76</v>
      </c>
      <c r="B171" s="124"/>
      <c r="C171" s="124"/>
      <c r="D171" s="124"/>
      <c r="E171" s="124"/>
      <c r="F171" s="124"/>
      <c r="G171" s="124"/>
      <c r="H171" s="124"/>
    </row>
    <row r="172" spans="1:16" s="1" customFormat="1" ht="48" customHeight="1" x14ac:dyDescent="0.25">
      <c r="A172" s="58">
        <v>1</v>
      </c>
      <c r="B172" s="158" t="s">
        <v>231</v>
      </c>
      <c r="C172" s="159"/>
      <c r="D172" s="159"/>
      <c r="E172" s="159"/>
      <c r="F172" s="159"/>
      <c r="G172" s="159"/>
      <c r="H172" s="160"/>
    </row>
    <row r="173" spans="1:16" s="1" customFormat="1" hidden="1" x14ac:dyDescent="0.25">
      <c r="A173" s="58">
        <f>A172+1</f>
        <v>2</v>
      </c>
      <c r="B173" s="158" t="s">
        <v>168</v>
      </c>
      <c r="C173" s="159"/>
      <c r="D173" s="159"/>
      <c r="E173" s="159"/>
      <c r="F173" s="159"/>
      <c r="G173" s="159"/>
      <c r="H173" s="160"/>
    </row>
    <row r="174" spans="1:16" s="1" customFormat="1" hidden="1" x14ac:dyDescent="0.25">
      <c r="A174" s="58">
        <f t="shared" ref="A174:A178" si="32">A173+1</f>
        <v>3</v>
      </c>
      <c r="B174" s="158" t="s">
        <v>169</v>
      </c>
      <c r="C174" s="159"/>
      <c r="D174" s="159"/>
      <c r="E174" s="159"/>
      <c r="F174" s="159"/>
      <c r="G174" s="159"/>
      <c r="H174" s="160"/>
    </row>
    <row r="175" spans="1:16" s="1" customFormat="1" x14ac:dyDescent="0.25">
      <c r="A175" s="58">
        <v>2</v>
      </c>
      <c r="B175" s="158" t="s">
        <v>170</v>
      </c>
      <c r="C175" s="159"/>
      <c r="D175" s="159"/>
      <c r="E175" s="159"/>
      <c r="F175" s="159"/>
      <c r="G175" s="159"/>
      <c r="H175" s="160"/>
    </row>
    <row r="176" spans="1:16" s="1" customFormat="1" x14ac:dyDescent="0.25">
      <c r="A176" s="58">
        <v>3</v>
      </c>
      <c r="B176" s="158" t="s">
        <v>171</v>
      </c>
      <c r="C176" s="159"/>
      <c r="D176" s="159"/>
      <c r="E176" s="159"/>
      <c r="F176" s="159"/>
      <c r="G176" s="159"/>
      <c r="H176" s="160"/>
    </row>
    <row r="177" spans="1:8" s="1" customFormat="1" ht="32.25" customHeight="1" x14ac:dyDescent="0.25">
      <c r="A177" s="58">
        <v>4</v>
      </c>
      <c r="B177" s="158" t="s">
        <v>224</v>
      </c>
      <c r="C177" s="159"/>
      <c r="D177" s="159"/>
      <c r="E177" s="159"/>
      <c r="F177" s="159"/>
      <c r="G177" s="159"/>
      <c r="H177" s="160"/>
    </row>
    <row r="178" spans="1:8" s="1" customFormat="1" hidden="1" x14ac:dyDescent="0.25">
      <c r="A178" s="58">
        <f t="shared" si="32"/>
        <v>5</v>
      </c>
      <c r="B178" s="158" t="s">
        <v>225</v>
      </c>
      <c r="C178" s="159"/>
      <c r="D178" s="159"/>
      <c r="E178" s="159"/>
      <c r="F178" s="159"/>
      <c r="G178" s="159"/>
      <c r="H178" s="160"/>
    </row>
    <row r="179" spans="1:8" s="1" customFormat="1" ht="15.6" hidden="1" customHeight="1" x14ac:dyDescent="0.25">
      <c r="A179" s="59">
        <v>5</v>
      </c>
      <c r="B179" s="158" t="s">
        <v>219</v>
      </c>
      <c r="C179" s="159"/>
      <c r="D179" s="159"/>
      <c r="E179" s="159"/>
      <c r="F179" s="159"/>
      <c r="G179" s="159"/>
      <c r="H179" s="160"/>
    </row>
    <row r="180" spans="1:8" s="1" customFormat="1" ht="32.25" customHeight="1" x14ac:dyDescent="0.25">
      <c r="A180" s="58">
        <v>5</v>
      </c>
      <c r="B180" s="158" t="s">
        <v>233</v>
      </c>
      <c r="C180" s="159"/>
      <c r="D180" s="159"/>
      <c r="E180" s="159"/>
      <c r="F180" s="159"/>
      <c r="G180" s="159"/>
      <c r="H180" s="160"/>
    </row>
    <row r="181" spans="1:8" s="1" customFormat="1" ht="32.25" customHeight="1" x14ac:dyDescent="0.25">
      <c r="A181" s="58">
        <v>6</v>
      </c>
      <c r="B181" s="63" t="s">
        <v>232</v>
      </c>
      <c r="C181" s="64"/>
      <c r="D181" s="64"/>
      <c r="E181" s="64"/>
      <c r="F181" s="64"/>
      <c r="G181" s="64"/>
      <c r="H181" s="65"/>
    </row>
    <row r="182" spans="1:8" s="1" customFormat="1" ht="32.25" customHeight="1" x14ac:dyDescent="0.25">
      <c r="A182" s="58">
        <v>6</v>
      </c>
      <c r="B182" s="175" t="s">
        <v>234</v>
      </c>
      <c r="C182" s="176"/>
      <c r="D182" s="176"/>
      <c r="E182" s="176"/>
      <c r="F182" s="176"/>
      <c r="G182" s="176"/>
      <c r="H182" s="177"/>
    </row>
    <row r="183" spans="1:8" x14ac:dyDescent="0.25">
      <c r="A183" s="106" t="s">
        <v>69</v>
      </c>
      <c r="B183" s="106"/>
      <c r="C183" s="106"/>
      <c r="D183" s="106"/>
      <c r="E183" s="106"/>
      <c r="F183" s="106"/>
      <c r="G183" s="106"/>
      <c r="H183" s="106"/>
    </row>
    <row r="184" spans="1:8" x14ac:dyDescent="0.25">
      <c r="A184" s="96" t="s">
        <v>70</v>
      </c>
      <c r="B184" s="96"/>
      <c r="C184" s="96"/>
      <c r="D184" s="96"/>
      <c r="E184" s="96"/>
      <c r="F184" s="96"/>
      <c r="G184" s="96"/>
      <c r="H184" s="96"/>
    </row>
    <row r="185" spans="1:8" ht="15.75" customHeight="1" x14ac:dyDescent="0.25">
      <c r="A185" s="69" t="s">
        <v>71</v>
      </c>
      <c r="B185" s="69"/>
      <c r="C185" s="69"/>
      <c r="D185" s="69"/>
      <c r="E185" s="69"/>
      <c r="F185" s="69"/>
      <c r="G185" s="69"/>
      <c r="H185" s="69"/>
    </row>
    <row r="186" spans="1:8" x14ac:dyDescent="0.25">
      <c r="A186" s="67" t="s">
        <v>72</v>
      </c>
      <c r="B186" s="67"/>
      <c r="C186" s="67"/>
      <c r="D186" s="67"/>
      <c r="E186" s="67"/>
      <c r="F186" s="67"/>
      <c r="G186" s="67"/>
      <c r="H186" s="67"/>
    </row>
    <row r="187" spans="1:8" x14ac:dyDescent="0.25">
      <c r="A187" s="67" t="s">
        <v>73</v>
      </c>
      <c r="B187" s="67"/>
      <c r="C187" s="67"/>
      <c r="D187" s="67"/>
      <c r="E187" s="67"/>
      <c r="F187" s="67"/>
      <c r="G187" s="67"/>
      <c r="H187" s="67"/>
    </row>
    <row r="188" spans="1:8" x14ac:dyDescent="0.25">
      <c r="A188" s="67" t="s">
        <v>172</v>
      </c>
      <c r="B188" s="67"/>
      <c r="C188" s="67"/>
      <c r="D188" s="67"/>
      <c r="E188" s="67"/>
      <c r="F188" s="67"/>
      <c r="G188" s="67"/>
      <c r="H188" s="67"/>
    </row>
    <row r="189" spans="1:8" ht="35.25" customHeight="1" x14ac:dyDescent="0.25">
      <c r="A189" s="123" t="s">
        <v>173</v>
      </c>
      <c r="B189" s="123"/>
      <c r="C189" s="123"/>
      <c r="D189" s="123"/>
      <c r="E189" s="123"/>
      <c r="F189" s="123"/>
      <c r="G189" s="123"/>
      <c r="H189" s="123"/>
    </row>
    <row r="190" spans="1:8" x14ac:dyDescent="0.25">
      <c r="A190" s="82" t="s">
        <v>109</v>
      </c>
      <c r="B190" s="82"/>
      <c r="C190" s="82" t="s">
        <v>236</v>
      </c>
      <c r="D190" s="82"/>
      <c r="E190" s="82" t="s">
        <v>145</v>
      </c>
      <c r="F190" s="82"/>
      <c r="G190" s="82" t="s">
        <v>235</v>
      </c>
      <c r="H190" s="82"/>
    </row>
    <row r="191" spans="1:8" x14ac:dyDescent="0.25">
      <c r="A191" s="119" t="s">
        <v>111</v>
      </c>
      <c r="B191" s="119"/>
      <c r="C191" s="119"/>
      <c r="D191" s="119"/>
      <c r="E191" s="119"/>
      <c r="F191" s="119"/>
      <c r="G191" s="119"/>
      <c r="H191" s="119"/>
    </row>
    <row r="192" spans="1:8" x14ac:dyDescent="0.25">
      <c r="A192" s="119"/>
      <c r="B192" s="119"/>
      <c r="C192" s="119"/>
      <c r="D192" s="119"/>
      <c r="E192" s="119"/>
      <c r="F192" s="119"/>
      <c r="G192" s="119"/>
      <c r="H192" s="119"/>
    </row>
    <row r="193" spans="1:8" x14ac:dyDescent="0.25">
      <c r="A193" s="119"/>
      <c r="B193" s="119"/>
      <c r="C193" s="119"/>
      <c r="D193" s="119"/>
      <c r="E193" s="119"/>
      <c r="F193" s="119"/>
      <c r="G193" s="119"/>
      <c r="H193" s="119"/>
    </row>
    <row r="194" spans="1:8" x14ac:dyDescent="0.25">
      <c r="A194" s="119"/>
      <c r="B194" s="119"/>
      <c r="C194" s="119"/>
      <c r="D194" s="119"/>
      <c r="E194" s="119"/>
      <c r="F194" s="119"/>
      <c r="G194" s="119"/>
      <c r="H194" s="119"/>
    </row>
    <row r="195" spans="1:8" x14ac:dyDescent="0.25">
      <c r="A195" s="14" t="s">
        <v>74</v>
      </c>
      <c r="B195" s="15"/>
      <c r="C195" s="15"/>
      <c r="D195" s="14" t="str">
        <f>E8</f>
        <v>Butterfly Wings</v>
      </c>
      <c r="F195" s="15"/>
      <c r="G195" s="15"/>
      <c r="H195" s="15"/>
    </row>
    <row r="196" spans="1:8" x14ac:dyDescent="0.25">
      <c r="A196" s="15"/>
      <c r="B196" s="15"/>
      <c r="C196" s="15"/>
      <c r="D196" s="15"/>
      <c r="E196" s="15"/>
      <c r="F196" s="15"/>
      <c r="G196" s="15"/>
      <c r="H196" s="15"/>
    </row>
    <row r="197" spans="1:8" x14ac:dyDescent="0.25">
      <c r="A197" s="15"/>
      <c r="B197" s="15"/>
      <c r="C197" s="15"/>
      <c r="D197" s="15"/>
      <c r="E197" s="15"/>
      <c r="F197" s="15"/>
      <c r="G197" s="15"/>
      <c r="H197" s="15"/>
    </row>
    <row r="198" spans="1:8" ht="15" customHeight="1" x14ac:dyDescent="0.25"/>
    <row r="238" spans="1:1" x14ac:dyDescent="0.25">
      <c r="A238" s="17" t="s">
        <v>75</v>
      </c>
    </row>
  </sheetData>
  <mergeCells count="351">
    <mergeCell ref="B182:H182"/>
    <mergeCell ref="B180:H180"/>
    <mergeCell ref="A138:B138"/>
    <mergeCell ref="A139:B139"/>
    <mergeCell ref="A133:B133"/>
    <mergeCell ref="A134:B134"/>
    <mergeCell ref="A135:B135"/>
    <mergeCell ref="A136:B136"/>
    <mergeCell ref="A137:B137"/>
    <mergeCell ref="A113:E113"/>
    <mergeCell ref="F113:H113"/>
    <mergeCell ref="F118:H118"/>
    <mergeCell ref="G124:H124"/>
    <mergeCell ref="G153:H153"/>
    <mergeCell ref="G151:H151"/>
    <mergeCell ref="C141:C142"/>
    <mergeCell ref="G149:H149"/>
    <mergeCell ref="C126:D126"/>
    <mergeCell ref="B179:H179"/>
    <mergeCell ref="B175:H175"/>
    <mergeCell ref="G170:H170"/>
    <mergeCell ref="A167:B167"/>
    <mergeCell ref="G167:H167"/>
    <mergeCell ref="G166:H166"/>
    <mergeCell ref="A164:H164"/>
    <mergeCell ref="A103:B103"/>
    <mergeCell ref="A104:B104"/>
    <mergeCell ref="A88:B88"/>
    <mergeCell ref="A89:B89"/>
    <mergeCell ref="A78:B79"/>
    <mergeCell ref="C78:D79"/>
    <mergeCell ref="E78:F79"/>
    <mergeCell ref="G78:H79"/>
    <mergeCell ref="A82:B82"/>
    <mergeCell ref="A83:B83"/>
    <mergeCell ref="A93:B93"/>
    <mergeCell ref="A86:B86"/>
    <mergeCell ref="C93:H93"/>
    <mergeCell ref="A94:B94"/>
    <mergeCell ref="E94:F94"/>
    <mergeCell ref="G94:H94"/>
    <mergeCell ref="A95:B95"/>
    <mergeCell ref="E95:F104"/>
    <mergeCell ref="A102:B102"/>
    <mergeCell ref="G165:H165"/>
    <mergeCell ref="B176:H176"/>
    <mergeCell ref="C107:H107"/>
    <mergeCell ref="F110:H110"/>
    <mergeCell ref="G152:H152"/>
    <mergeCell ref="G147:H147"/>
    <mergeCell ref="G144:H144"/>
    <mergeCell ref="G130:H131"/>
    <mergeCell ref="D130:D131"/>
    <mergeCell ref="A112:E112"/>
    <mergeCell ref="G126:H126"/>
    <mergeCell ref="B130:B131"/>
    <mergeCell ref="A130:A131"/>
    <mergeCell ref="A114:E114"/>
    <mergeCell ref="F114:H114"/>
    <mergeCell ref="A115:E115"/>
    <mergeCell ref="A117:E117"/>
    <mergeCell ref="F111:H111"/>
    <mergeCell ref="A116:E116"/>
    <mergeCell ref="A110:E110"/>
    <mergeCell ref="A119:E119"/>
    <mergeCell ref="A111:E111"/>
    <mergeCell ref="B177:H177"/>
    <mergeCell ref="B178:H178"/>
    <mergeCell ref="A169:B169"/>
    <mergeCell ref="G169:H169"/>
    <mergeCell ref="A170:B170"/>
    <mergeCell ref="A168:B168"/>
    <mergeCell ref="G168:H168"/>
    <mergeCell ref="B172:H172"/>
    <mergeCell ref="B173:H173"/>
    <mergeCell ref="B174:H174"/>
    <mergeCell ref="L143:M143"/>
    <mergeCell ref="A140:H140"/>
    <mergeCell ref="A141:A142"/>
    <mergeCell ref="A163:B163"/>
    <mergeCell ref="G163:H163"/>
    <mergeCell ref="A148:B148"/>
    <mergeCell ref="A145:B145"/>
    <mergeCell ref="A146:B146"/>
    <mergeCell ref="A158:B158"/>
    <mergeCell ref="A159:B159"/>
    <mergeCell ref="A160:B160"/>
    <mergeCell ref="A147:B147"/>
    <mergeCell ref="A156:B156"/>
    <mergeCell ref="G148:H148"/>
    <mergeCell ref="G155:H155"/>
    <mergeCell ref="G154:H154"/>
    <mergeCell ref="G156:H156"/>
    <mergeCell ref="G162:H162"/>
    <mergeCell ref="G158:H158"/>
    <mergeCell ref="A161:B161"/>
    <mergeCell ref="A162:B162"/>
    <mergeCell ref="A155:B155"/>
    <mergeCell ref="A154:B154"/>
    <mergeCell ref="A151:B151"/>
    <mergeCell ref="L139:M139"/>
    <mergeCell ref="L138:M138"/>
    <mergeCell ref="G135:H135"/>
    <mergeCell ref="G133:H133"/>
    <mergeCell ref="G139:H139"/>
    <mergeCell ref="G138:H138"/>
    <mergeCell ref="G134:H134"/>
    <mergeCell ref="G137:H137"/>
    <mergeCell ref="G136:H136"/>
    <mergeCell ref="L137:M137"/>
    <mergeCell ref="L136:M136"/>
    <mergeCell ref="L135:M135"/>
    <mergeCell ref="L134:M134"/>
    <mergeCell ref="L133:M133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7:C57"/>
    <mergeCell ref="A58:C58"/>
    <mergeCell ref="D57:H57"/>
    <mergeCell ref="E65:F74"/>
    <mergeCell ref="G65:H74"/>
    <mergeCell ref="A73:B73"/>
    <mergeCell ref="A74:B74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1:B71"/>
    <mergeCell ref="A64:B64"/>
    <mergeCell ref="A67:B67"/>
    <mergeCell ref="A72:B72"/>
    <mergeCell ref="C127:D127"/>
    <mergeCell ref="E127:F127"/>
    <mergeCell ref="G127:H127"/>
    <mergeCell ref="F115:H115"/>
    <mergeCell ref="A109:E109"/>
    <mergeCell ref="A75:B75"/>
    <mergeCell ref="C75:H75"/>
    <mergeCell ref="A132:H132"/>
    <mergeCell ref="E130:E131"/>
    <mergeCell ref="A77:B77"/>
    <mergeCell ref="C77:H77"/>
    <mergeCell ref="A80:B80"/>
    <mergeCell ref="E80:F80"/>
    <mergeCell ref="G80:H80"/>
    <mergeCell ref="A81:B81"/>
    <mergeCell ref="E81:F90"/>
    <mergeCell ref="G81:H90"/>
    <mergeCell ref="G95:H104"/>
    <mergeCell ref="A96:B96"/>
    <mergeCell ref="A97:B97"/>
    <mergeCell ref="A98:B98"/>
    <mergeCell ref="A84:B84"/>
    <mergeCell ref="A85:B85"/>
    <mergeCell ref="A65:B65"/>
    <mergeCell ref="G64:H64"/>
    <mergeCell ref="A63:B63"/>
    <mergeCell ref="A61:B61"/>
    <mergeCell ref="C61:H61"/>
    <mergeCell ref="A69:B69"/>
    <mergeCell ref="A59:C59"/>
    <mergeCell ref="D59:H59"/>
    <mergeCell ref="C63:H63"/>
    <mergeCell ref="A66:B66"/>
    <mergeCell ref="A68:B68"/>
    <mergeCell ref="E64:F64"/>
    <mergeCell ref="A60:C60"/>
    <mergeCell ref="D60:H60"/>
    <mergeCell ref="A191:H194"/>
    <mergeCell ref="A190:B190"/>
    <mergeCell ref="E190:F190"/>
    <mergeCell ref="C190:D190"/>
    <mergeCell ref="G190:H190"/>
    <mergeCell ref="A122:H122"/>
    <mergeCell ref="A120:E120"/>
    <mergeCell ref="F120:H120"/>
    <mergeCell ref="A121:E121"/>
    <mergeCell ref="F121:H121"/>
    <mergeCell ref="A143:H143"/>
    <mergeCell ref="A127:B127"/>
    <mergeCell ref="A153:B153"/>
    <mergeCell ref="A124:B124"/>
    <mergeCell ref="A186:H186"/>
    <mergeCell ref="A125:H125"/>
    <mergeCell ref="A189:H189"/>
    <mergeCell ref="A187:H187"/>
    <mergeCell ref="A171:H171"/>
    <mergeCell ref="G160:H160"/>
    <mergeCell ref="C130:C131"/>
    <mergeCell ref="B141:B142"/>
    <mergeCell ref="A157:H157"/>
    <mergeCell ref="A150:H150"/>
    <mergeCell ref="A183:H183"/>
    <mergeCell ref="A184:H184"/>
    <mergeCell ref="E126:F126"/>
    <mergeCell ref="E123:F123"/>
    <mergeCell ref="A105:E105"/>
    <mergeCell ref="F105:H105"/>
    <mergeCell ref="A128:H128"/>
    <mergeCell ref="G146:H146"/>
    <mergeCell ref="A123:B123"/>
    <mergeCell ref="F116:H116"/>
    <mergeCell ref="C123:D123"/>
    <mergeCell ref="F112:H112"/>
    <mergeCell ref="G159:H159"/>
    <mergeCell ref="F119:H119"/>
    <mergeCell ref="F117:H117"/>
    <mergeCell ref="A152:B152"/>
    <mergeCell ref="A129:H129"/>
    <mergeCell ref="G123:H123"/>
    <mergeCell ref="A118:E118"/>
    <mergeCell ref="C124:D124"/>
    <mergeCell ref="E124:F124"/>
    <mergeCell ref="G145:H145"/>
    <mergeCell ref="A165:B165"/>
    <mergeCell ref="A166:B166"/>
    <mergeCell ref="A45:B45"/>
    <mergeCell ref="C45:E45"/>
    <mergeCell ref="G45:H45"/>
    <mergeCell ref="G47:H47"/>
    <mergeCell ref="D51:H51"/>
    <mergeCell ref="C47:E47"/>
    <mergeCell ref="A54:C56"/>
    <mergeCell ref="D54:H54"/>
    <mergeCell ref="D55:H55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D56:H56"/>
    <mergeCell ref="C48:H48"/>
    <mergeCell ref="B181:H181"/>
    <mergeCell ref="E39:H39"/>
    <mergeCell ref="A39:D39"/>
    <mergeCell ref="A188:H188"/>
    <mergeCell ref="A149:B149"/>
    <mergeCell ref="A185:H185"/>
    <mergeCell ref="G161:H161"/>
    <mergeCell ref="A144:B144"/>
    <mergeCell ref="A126:B126"/>
    <mergeCell ref="D141:D142"/>
    <mergeCell ref="E141:E142"/>
    <mergeCell ref="G141:H142"/>
    <mergeCell ref="A99:B99"/>
    <mergeCell ref="A100:B100"/>
    <mergeCell ref="A101:B101"/>
    <mergeCell ref="A91:B91"/>
    <mergeCell ref="C91:H91"/>
    <mergeCell ref="A87:B87"/>
    <mergeCell ref="A70:B70"/>
    <mergeCell ref="F109:H109"/>
    <mergeCell ref="A106:H106"/>
    <mergeCell ref="A107:B107"/>
    <mergeCell ref="A108:H108"/>
    <mergeCell ref="A90:B90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
                                                &amp;P</oddFooter>
  </headerFooter>
  <rowBreaks count="3" manualBreakCount="3">
    <brk id="90" max="16383" man="1"/>
    <brk id="194" max="16383" man="1"/>
    <brk id="23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72"/>
      <c r="D2" s="172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73" t="s">
        <v>80</v>
      </c>
      <c r="D4" s="173"/>
      <c r="E4" s="173"/>
      <c r="F4" s="6"/>
      <c r="G4" s="173" t="s">
        <v>81</v>
      </c>
      <c r="H4" s="173"/>
      <c r="I4" s="173"/>
      <c r="J4" s="173" t="s">
        <v>82</v>
      </c>
      <c r="K4" s="173"/>
      <c r="L4" s="173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23"/>
    <col min="2" max="2" width="22.140625" style="23" customWidth="1"/>
    <col min="3" max="3" width="37" style="23" customWidth="1"/>
    <col min="4" max="5" width="11.42578125" style="23" customWidth="1"/>
    <col min="6" max="6" width="14" style="23" customWidth="1"/>
    <col min="7" max="7" width="20" style="23" customWidth="1"/>
    <col min="8" max="8" width="16.42578125" style="23" customWidth="1"/>
    <col min="9" max="16384" width="8.7109375" style="23"/>
  </cols>
  <sheetData>
    <row r="1" spans="1:9" ht="15" customHeight="1" x14ac:dyDescent="0.25"/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25">
      <c r="A3" s="24"/>
      <c r="B3" s="174" t="s">
        <v>146</v>
      </c>
      <c r="C3" s="174"/>
      <c r="D3" s="174"/>
      <c r="E3" s="174"/>
      <c r="F3" s="174"/>
      <c r="G3" s="174"/>
      <c r="H3" s="174"/>
    </row>
    <row r="4" spans="1:9" x14ac:dyDescent="0.25">
      <c r="A4" s="24"/>
      <c r="B4" s="25" t="s">
        <v>147</v>
      </c>
      <c r="C4" s="25" t="s">
        <v>148</v>
      </c>
      <c r="D4" s="25" t="s">
        <v>78</v>
      </c>
      <c r="E4" s="25" t="s">
        <v>149</v>
      </c>
      <c r="F4" s="25" t="s">
        <v>156</v>
      </c>
      <c r="G4" s="25" t="s">
        <v>157</v>
      </c>
      <c r="H4" s="25" t="s">
        <v>150</v>
      </c>
    </row>
    <row r="5" spans="1:9" ht="15" customHeight="1" x14ac:dyDescent="0.25">
      <c r="A5" s="24"/>
      <c r="B5" s="27" t="s">
        <v>151</v>
      </c>
      <c r="C5" s="28"/>
      <c r="D5" s="27" t="s">
        <v>152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25">
      <c r="A6" s="24"/>
      <c r="B6" s="27" t="s">
        <v>151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25">
      <c r="A7" s="24"/>
      <c r="B7" s="27" t="s">
        <v>151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25">
      <c r="A8" s="24"/>
      <c r="B8" s="27" t="s">
        <v>151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25">
      <c r="A9" s="24"/>
      <c r="B9" s="27" t="s">
        <v>151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25">
      <c r="A10" s="24"/>
      <c r="B10" s="27" t="s">
        <v>153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25">
      <c r="A11" s="24"/>
      <c r="B11" s="27" t="s">
        <v>153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25">
      <c r="A12" s="24"/>
      <c r="B12" s="32" t="s">
        <v>154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25">
      <c r="B13" s="32" t="s">
        <v>155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2025-09-13T09:12:05Z</cp:lastPrinted>
  <dcterms:created xsi:type="dcterms:W3CDTF">2019-07-16T09:29:46Z</dcterms:created>
  <dcterms:modified xsi:type="dcterms:W3CDTF">2025-09-13T09:16:45Z</dcterms:modified>
</cp:coreProperties>
</file>