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D:\Gaurav\Sep 25\DUMP\"/>
    </mc:Choice>
  </mc:AlternateContent>
  <xr:revisionPtr revIDLastSave="0" documentId="13_ncr:1_{873499A9-44DC-4EF9-A8FE-FEB6FC41FA62}" xr6:coauthVersionLast="36" xr6:coauthVersionMax="36" xr10:uidLastSave="{00000000-0000-0000-0000-000000000000}"/>
  <bookViews>
    <workbookView xWindow="0" yWindow="0" windowWidth="20490" windowHeight="6825" tabRatio="724" xr2:uid="{00000000-000D-0000-FFFF-FFFF00000000}"/>
  </bookViews>
  <sheets>
    <sheet name="Sheet1" sheetId="1" r:id="rId1"/>
    <sheet name="Wing A" sheetId="11" r:id="rId2"/>
    <sheet name="Construction %" sheetId="14" state="hidden" r:id="rId3"/>
    <sheet name="Construction % (2)" sheetId="18" r:id="rId4"/>
    <sheet name="Construction % (3)" sheetId="19" state="hidden" r:id="rId5"/>
    <sheet name="VALUATION" sheetId="20" r:id="rId6"/>
  </sheets>
  <definedNames>
    <definedName name="_xlnm.Print_Area" localSheetId="0">Sheet1!$A$1:$J$216</definedName>
  </definedNames>
  <calcPr calcId="191029"/>
</workbook>
</file>

<file path=xl/calcChain.xml><?xml version="1.0" encoding="utf-8"?>
<calcChain xmlns="http://schemas.openxmlformats.org/spreadsheetml/2006/main">
  <c r="F3" i="1" l="1"/>
  <c r="L85" i="1" l="1"/>
  <c r="L84" i="1"/>
  <c r="L83" i="1"/>
  <c r="L82" i="1"/>
  <c r="I75" i="1"/>
  <c r="C80" i="1" l="1"/>
  <c r="D80" i="1" s="1"/>
  <c r="L78" i="1"/>
  <c r="D87" i="1"/>
  <c r="D85" i="1"/>
  <c r="D83" i="1"/>
  <c r="D81" i="1"/>
  <c r="L79" i="1"/>
  <c r="C78" i="1" s="1"/>
  <c r="D78" i="1" s="1"/>
  <c r="L77" i="1"/>
  <c r="L80" i="1"/>
  <c r="L81" i="1" s="1"/>
  <c r="L86" i="1" s="1"/>
  <c r="L87" i="1" s="1"/>
  <c r="C79" i="1" s="1"/>
  <c r="D86" i="1"/>
  <c r="D84" i="1"/>
  <c r="D82" i="1"/>
  <c r="F6" i="20"/>
  <c r="G6" i="20" s="1"/>
  <c r="F7" i="20"/>
  <c r="G7" i="20" s="1"/>
  <c r="F8" i="20"/>
  <c r="G8" i="20" s="1"/>
  <c r="F5" i="20"/>
  <c r="G5" i="20" s="1"/>
  <c r="E4" i="19"/>
  <c r="F66" i="1" s="1"/>
  <c r="B6" i="19"/>
  <c r="E6" i="19" s="1"/>
  <c r="F67" i="1" s="1"/>
  <c r="J6" i="19"/>
  <c r="J7" i="19" s="1"/>
  <c r="L13" i="19" s="1"/>
  <c r="B8" i="19"/>
  <c r="E8" i="19" s="1"/>
  <c r="F68" i="1" s="1"/>
  <c r="L6" i="19"/>
  <c r="K15" i="19" s="1"/>
  <c r="B10" i="19"/>
  <c r="E10" i="19" s="1"/>
  <c r="F69" i="1" s="1"/>
  <c r="B12" i="19"/>
  <c r="E12" i="19" s="1"/>
  <c r="F70" i="1" s="1"/>
  <c r="B14" i="19"/>
  <c r="O6" i="19" s="1"/>
  <c r="K18" i="19" s="1"/>
  <c r="B16" i="19"/>
  <c r="P7" i="19" s="1"/>
  <c r="L19" i="19" s="1"/>
  <c r="E4" i="18"/>
  <c r="B6" i="18"/>
  <c r="K7" i="18" s="1"/>
  <c r="L14" i="18" s="1"/>
  <c r="J6" i="18"/>
  <c r="J7" i="18" s="1"/>
  <c r="L13" i="18" s="1"/>
  <c r="K6" i="18"/>
  <c r="K14" i="18" s="1"/>
  <c r="B8" i="18"/>
  <c r="E8" i="18" s="1"/>
  <c r="B10" i="18"/>
  <c r="M7" i="18" s="1"/>
  <c r="L16" i="18" s="1"/>
  <c r="B12" i="18"/>
  <c r="N6" i="18" s="1"/>
  <c r="K17" i="18" s="1"/>
  <c r="B14" i="18"/>
  <c r="O6" i="18" s="1"/>
  <c r="K18" i="18" s="1"/>
  <c r="E14" i="18"/>
  <c r="B16" i="18"/>
  <c r="P7" i="18" s="1"/>
  <c r="L19" i="18" s="1"/>
  <c r="E4" i="14"/>
  <c r="F56" i="1" s="1"/>
  <c r="B6" i="14"/>
  <c r="E6" i="14" s="1"/>
  <c r="F57" i="1" s="1"/>
  <c r="J6" i="14"/>
  <c r="K13" i="14" s="1"/>
  <c r="K6" i="14"/>
  <c r="K14" i="14" s="1"/>
  <c r="M7" i="14"/>
  <c r="L16" i="14" s="1"/>
  <c r="B8" i="14"/>
  <c r="L7" i="14" s="1"/>
  <c r="L15" i="14" s="1"/>
  <c r="B10" i="14"/>
  <c r="M6" i="14" s="1"/>
  <c r="K16" i="14" s="1"/>
  <c r="E10" i="14"/>
  <c r="F59" i="1" s="1"/>
  <c r="B12" i="14"/>
  <c r="N7" i="14" s="1"/>
  <c r="L17" i="14" s="1"/>
  <c r="B14" i="14"/>
  <c r="O6" i="14" s="1"/>
  <c r="K18" i="14" s="1"/>
  <c r="B16" i="14"/>
  <c r="P7" i="14" s="1"/>
  <c r="L19" i="14" s="1"/>
  <c r="F6" i="11"/>
  <c r="J6" i="11"/>
  <c r="M6" i="11"/>
  <c r="F7" i="11"/>
  <c r="J7" i="11"/>
  <c r="M7" i="11"/>
  <c r="F8" i="11"/>
  <c r="J8" i="11"/>
  <c r="M8" i="11"/>
  <c r="F9" i="11"/>
  <c r="J9" i="11"/>
  <c r="M9" i="11"/>
  <c r="F10" i="11"/>
  <c r="J10" i="11"/>
  <c r="M10" i="11"/>
  <c r="F11" i="11"/>
  <c r="J11" i="11"/>
  <c r="M11" i="11"/>
  <c r="F12" i="11"/>
  <c r="J12" i="11"/>
  <c r="M12" i="11"/>
  <c r="F13" i="11"/>
  <c r="J13" i="11"/>
  <c r="M13" i="11"/>
  <c r="F14" i="11"/>
  <c r="J14" i="11"/>
  <c r="M14" i="11"/>
  <c r="F15" i="11"/>
  <c r="J15" i="11"/>
  <c r="M15" i="11"/>
  <c r="F16" i="11"/>
  <c r="J16" i="11"/>
  <c r="M16" i="11"/>
  <c r="F17" i="11"/>
  <c r="J17" i="11"/>
  <c r="M17" i="11"/>
  <c r="F18" i="11"/>
  <c r="J18" i="11"/>
  <c r="M18" i="11"/>
  <c r="F19" i="11"/>
  <c r="J19" i="11"/>
  <c r="M19" i="11"/>
  <c r="F20" i="11"/>
  <c r="J20" i="11"/>
  <c r="M20" i="11"/>
  <c r="F21" i="11"/>
  <c r="J21" i="11"/>
  <c r="M21" i="11"/>
  <c r="F22" i="11"/>
  <c r="J22" i="11"/>
  <c r="M22" i="11"/>
  <c r="F23" i="11"/>
  <c r="J23" i="11"/>
  <c r="M23" i="11"/>
  <c r="F24" i="11"/>
  <c r="J24" i="11"/>
  <c r="M24" i="11"/>
  <c r="F25" i="11"/>
  <c r="J25" i="11"/>
  <c r="M25" i="11"/>
  <c r="F26" i="11"/>
  <c r="J26" i="11"/>
  <c r="M26" i="11"/>
  <c r="F27" i="11"/>
  <c r="J27" i="11"/>
  <c r="M27" i="11"/>
  <c r="F28" i="11"/>
  <c r="J28" i="11"/>
  <c r="M28" i="11"/>
  <c r="F29" i="11"/>
  <c r="J29" i="11"/>
  <c r="M29" i="11"/>
  <c r="F30" i="11"/>
  <c r="J30" i="11"/>
  <c r="M30" i="11"/>
  <c r="F31" i="11"/>
  <c r="J31" i="11"/>
  <c r="M31" i="11"/>
  <c r="F32" i="11"/>
  <c r="J32" i="11"/>
  <c r="M32" i="11"/>
  <c r="F33" i="11"/>
  <c r="J33" i="11"/>
  <c r="M33" i="11"/>
  <c r="F39" i="1"/>
  <c r="F40" i="1" s="1"/>
  <c r="D50" i="1" s="1"/>
  <c r="C44" i="1"/>
  <c r="H44" i="1"/>
  <c r="D48" i="1"/>
  <c r="G98" i="1"/>
  <c r="C104" i="1"/>
  <c r="D104" i="1" s="1"/>
  <c r="C105" i="1"/>
  <c r="G105" i="1" s="1"/>
  <c r="C106" i="1"/>
  <c r="D106" i="1" s="1"/>
  <c r="C107" i="1"/>
  <c r="D107" i="1" s="1"/>
  <c r="C108" i="1"/>
  <c r="D108" i="1" s="1"/>
  <c r="C110" i="1"/>
  <c r="D110" i="1" s="1"/>
  <c r="C111" i="1"/>
  <c r="D111" i="1" s="1"/>
  <c r="C112" i="1"/>
  <c r="G112" i="1" s="1"/>
  <c r="C113" i="1"/>
  <c r="D113" i="1" s="1"/>
  <c r="C114" i="1"/>
  <c r="D114" i="1" s="1"/>
  <c r="C115" i="1"/>
  <c r="D115" i="1" s="1"/>
  <c r="C116" i="1"/>
  <c r="D116" i="1" s="1"/>
  <c r="C117" i="1"/>
  <c r="D117" i="1" s="1"/>
  <c r="F132" i="1"/>
  <c r="K7" i="14"/>
  <c r="L14" i="14" s="1"/>
  <c r="L7" i="19"/>
  <c r="L15" i="19" s="1"/>
  <c r="E10" i="18"/>
  <c r="N6" i="14"/>
  <c r="K17" i="14" s="1"/>
  <c r="M7" i="19" l="1"/>
  <c r="L16" i="19" s="1"/>
  <c r="O7" i="14"/>
  <c r="L18" i="14" s="1"/>
  <c r="N7" i="19"/>
  <c r="L17" i="19" s="1"/>
  <c r="M6" i="18"/>
  <c r="K16" i="18" s="1"/>
  <c r="J7" i="14"/>
  <c r="L13" i="14" s="1"/>
  <c r="E6" i="18"/>
  <c r="E12" i="14"/>
  <c r="F60" i="1" s="1"/>
  <c r="E8" i="14"/>
  <c r="F58" i="1" s="1"/>
  <c r="K13" i="18"/>
  <c r="D105" i="1"/>
  <c r="G107" i="1"/>
  <c r="L106" i="1" s="1"/>
  <c r="G113" i="1"/>
  <c r="E14" i="14"/>
  <c r="F61" i="1" s="1"/>
  <c r="L6" i="14"/>
  <c r="K15" i="14" s="1"/>
  <c r="P6" i="18"/>
  <c r="K19" i="18" s="1"/>
  <c r="K13" i="19"/>
  <c r="G117" i="1"/>
  <c r="J34" i="11"/>
  <c r="I34" i="11" s="1"/>
  <c r="F34" i="11"/>
  <c r="E34" i="11" s="1"/>
  <c r="M34" i="11"/>
  <c r="L34" i="11" s="1"/>
  <c r="E16" i="14"/>
  <c r="F62" i="1" s="1"/>
  <c r="E16" i="18"/>
  <c r="G116" i="1"/>
  <c r="G108" i="1"/>
  <c r="G110" i="1"/>
  <c r="D112" i="1"/>
  <c r="G115" i="1"/>
  <c r="G114" i="1"/>
  <c r="G106" i="1"/>
  <c r="G104" i="1"/>
  <c r="F78" i="1"/>
  <c r="K74" i="1" s="1"/>
  <c r="C76" i="1" s="1"/>
  <c r="D79" i="1"/>
  <c r="H78" i="1"/>
  <c r="L20" i="14"/>
  <c r="I63" i="1" s="1"/>
  <c r="G9" i="20"/>
  <c r="E12" i="18"/>
  <c r="L7" i="18"/>
  <c r="L15" i="18" s="1"/>
  <c r="E16" i="19"/>
  <c r="F72" i="1" s="1"/>
  <c r="E14" i="19"/>
  <c r="F71" i="1" s="1"/>
  <c r="N6" i="19"/>
  <c r="K17" i="19" s="1"/>
  <c r="M6" i="19"/>
  <c r="K16" i="19" s="1"/>
  <c r="K7" i="19"/>
  <c r="L14" i="19" s="1"/>
  <c r="P6" i="19"/>
  <c r="K19" i="19" s="1"/>
  <c r="K6" i="19"/>
  <c r="K14" i="19" s="1"/>
  <c r="L6" i="18"/>
  <c r="K15" i="18" s="1"/>
  <c r="K20" i="18" s="1"/>
  <c r="G111" i="1"/>
  <c r="P6" i="14"/>
  <c r="K19" i="14" s="1"/>
  <c r="K20" i="14" s="1"/>
  <c r="D63" i="1" s="1"/>
  <c r="N7" i="18"/>
  <c r="L17" i="18" s="1"/>
  <c r="O7" i="18"/>
  <c r="L18" i="18" s="1"/>
  <c r="O7" i="19"/>
  <c r="L18" i="19" s="1"/>
  <c r="L20" i="18" l="1"/>
  <c r="L20" i="19"/>
  <c r="I73" i="1" s="1"/>
  <c r="K20" i="19"/>
  <c r="D73" i="1" s="1"/>
</calcChain>
</file>

<file path=xl/sharedStrings.xml><?xml version="1.0" encoding="utf-8"?>
<sst xmlns="http://schemas.openxmlformats.org/spreadsheetml/2006/main" count="446" uniqueCount="247">
  <si>
    <t>Date:</t>
  </si>
  <si>
    <t>CPC Name:</t>
  </si>
  <si>
    <t>Date Of Property Visit</t>
  </si>
  <si>
    <t>Name of the builder company</t>
  </si>
  <si>
    <t>Name of the Project</t>
  </si>
  <si>
    <t>Docouments Provided</t>
  </si>
  <si>
    <t>Road</t>
  </si>
  <si>
    <t>City</t>
  </si>
  <si>
    <t>Class of locality</t>
  </si>
  <si>
    <t>Nature of land with topographical condtion</t>
  </si>
  <si>
    <t xml:space="preserve">Nature of the locality </t>
  </si>
  <si>
    <t>Boundaries</t>
  </si>
  <si>
    <t>East</t>
  </si>
  <si>
    <t>West</t>
  </si>
  <si>
    <t>North</t>
  </si>
  <si>
    <t>As per deed</t>
  </si>
  <si>
    <t>At site</t>
  </si>
  <si>
    <t>Approval details:</t>
  </si>
  <si>
    <t>Permissible FSI</t>
  </si>
  <si>
    <t>Permissible TDR/Paid FSI</t>
  </si>
  <si>
    <t>Total FSI availaible for the project</t>
  </si>
  <si>
    <t>Total number of Buildings</t>
  </si>
  <si>
    <t>Building wise Construction details</t>
  </si>
  <si>
    <t>Recommended Rates of the Property :</t>
  </si>
  <si>
    <t>Undertaking :</t>
  </si>
  <si>
    <t>Authorized Signatory
                                                                                                                                                                                                                                                                                     Name &amp; Seal of the agency</t>
  </si>
  <si>
    <t>2) I/We have no direct or Indirect Interest in the property being valued</t>
  </si>
  <si>
    <t>Quality of infrastructure in vicinity</t>
  </si>
  <si>
    <t>Description</t>
  </si>
  <si>
    <t>Attached Terrace area</t>
  </si>
  <si>
    <t>PLC Y/N</t>
  </si>
  <si>
    <t>Flat No.</t>
  </si>
  <si>
    <t>1) We have personally visited the property &amp; identified the same based on the documents provided</t>
  </si>
  <si>
    <t>% Progress</t>
  </si>
  <si>
    <t xml:space="preserve">% Disbursement </t>
  </si>
  <si>
    <t>Type of Work</t>
  </si>
  <si>
    <t>% Complition</t>
  </si>
  <si>
    <t>Plinth</t>
  </si>
  <si>
    <t>RCC</t>
  </si>
  <si>
    <t>Brick</t>
  </si>
  <si>
    <t>Plaster</t>
  </si>
  <si>
    <t>3) The information furnished above is true and correct to my/our knowledge.</t>
  </si>
  <si>
    <t>5) Legal title of the property is not verified by us.</t>
  </si>
  <si>
    <t>6) Gross carpet area =  Net Carpet area + Fungible area.</t>
  </si>
  <si>
    <t>7) Fungible Area= Enclosed Balcony + Flower Bed + Covered Balcony + Service Slab + Duct + Chajja + Wheather Shed area.</t>
  </si>
  <si>
    <t xml:space="preserve">Latitude &amp; Longitude </t>
  </si>
  <si>
    <t>Latitude</t>
  </si>
  <si>
    <t>Longitude</t>
  </si>
  <si>
    <t>Flooring</t>
  </si>
  <si>
    <t>Painting &amp; Wooden Work</t>
  </si>
  <si>
    <t>Finishing</t>
  </si>
  <si>
    <t xml:space="preserve">Valuation Report </t>
  </si>
  <si>
    <t xml:space="preserve">Details of Flats in Building   </t>
  </si>
  <si>
    <t>Yes</t>
  </si>
  <si>
    <t>Expiry date:NA</t>
  </si>
  <si>
    <t>Quality of construction: Good</t>
  </si>
  <si>
    <t>Violations Observed if any : NA</t>
  </si>
  <si>
    <t>NA</t>
  </si>
  <si>
    <t>South</t>
  </si>
  <si>
    <t xml:space="preserve">Distance from city centre: </t>
  </si>
  <si>
    <t>Plane</t>
  </si>
  <si>
    <t>Material laying at Site: :Bricks, Cement &amp; Steel etc.</t>
  </si>
  <si>
    <t>Wheather the construction is as per approved Building plan : Under Construction</t>
  </si>
  <si>
    <t xml:space="preserve">4)  The saleable area is as per Our Calculation.  </t>
  </si>
  <si>
    <t>Does the boundaries at site match, as mentioned in the Docoumentation: NA</t>
  </si>
  <si>
    <t>Dated</t>
  </si>
  <si>
    <t xml:space="preserve">Project location details       </t>
  </si>
  <si>
    <t>Locality</t>
  </si>
  <si>
    <t>District</t>
  </si>
  <si>
    <t>Pin Code</t>
  </si>
  <si>
    <t>Near by Landmark</t>
  </si>
  <si>
    <t>Good</t>
  </si>
  <si>
    <t>Total land area of the project in Sq. Mt.</t>
  </si>
  <si>
    <t>Total Approved Builtup area of the project in Sq. Mt.</t>
  </si>
  <si>
    <t xml:space="preserve">Layout Approval No     </t>
  </si>
  <si>
    <t xml:space="preserve">Approval Detail : Plan approval </t>
  </si>
  <si>
    <t xml:space="preserve">Building plan approval No    </t>
  </si>
  <si>
    <t>Expected Completion</t>
  </si>
  <si>
    <t>Approved no of units residential</t>
  </si>
  <si>
    <t>Approved no of Floors</t>
  </si>
  <si>
    <t xml:space="preserve">Commencement date of construction </t>
  </si>
  <si>
    <t>Society formation charges</t>
  </si>
  <si>
    <t>Discription</t>
  </si>
  <si>
    <t>Carpet</t>
  </si>
  <si>
    <t>Fungible</t>
  </si>
  <si>
    <t>Terrace</t>
  </si>
  <si>
    <t>L</t>
  </si>
  <si>
    <t>W</t>
  </si>
  <si>
    <t>A</t>
  </si>
  <si>
    <t>Hall</t>
  </si>
  <si>
    <t>Bed1</t>
  </si>
  <si>
    <t>Bed2</t>
  </si>
  <si>
    <t>kitch</t>
  </si>
  <si>
    <t>passage1</t>
  </si>
  <si>
    <t>passage2</t>
  </si>
  <si>
    <t>passage3</t>
  </si>
  <si>
    <t>passage4</t>
  </si>
  <si>
    <t>toilet1</t>
  </si>
  <si>
    <t>toilet2</t>
  </si>
  <si>
    <t>toilet3</t>
  </si>
  <si>
    <t>Total</t>
  </si>
  <si>
    <t xml:space="preserve">Floor No </t>
  </si>
  <si>
    <t>Flat</t>
  </si>
  <si>
    <t>CB</t>
  </si>
  <si>
    <t>FB</t>
  </si>
  <si>
    <t>DB</t>
  </si>
  <si>
    <t>Approved area of the building in Sq.Mt</t>
  </si>
  <si>
    <t xml:space="preserve">O. Certificate No.: </t>
  </si>
  <si>
    <t xml:space="preserve">Date of approval: </t>
  </si>
  <si>
    <t>Contect Details ( Name &amp; Contect No.)</t>
  </si>
  <si>
    <t>Name / no of the Building</t>
  </si>
  <si>
    <t>Accessibility to the Project from the City:
(Proximity to civic amenities like school, hospital, market, etc.)</t>
  </si>
  <si>
    <t>Does property have Electricity / Water / Drainage Connection</t>
  </si>
  <si>
    <t>Distressed valuation of the Property</t>
  </si>
  <si>
    <t>Building details Floor Wise</t>
  </si>
  <si>
    <t>Floor</t>
  </si>
  <si>
    <t>Particulars</t>
  </si>
  <si>
    <t xml:space="preserve">total </t>
  </si>
  <si>
    <t xml:space="preserve">completed  </t>
  </si>
  <si>
    <t>plinth</t>
  </si>
  <si>
    <t>slab</t>
  </si>
  <si>
    <t>total slab</t>
  </si>
  <si>
    <t>completed slab</t>
  </si>
  <si>
    <t>p</t>
  </si>
  <si>
    <t>rcc</t>
  </si>
  <si>
    <t>Bricks</t>
  </si>
  <si>
    <t>Wood &amp; painting</t>
  </si>
  <si>
    <t>Progress</t>
  </si>
  <si>
    <t xml:space="preserve">Bricks </t>
  </si>
  <si>
    <t>Total Floor</t>
  </si>
  <si>
    <t>completed Floor</t>
  </si>
  <si>
    <t xml:space="preserve">Recommended </t>
  </si>
  <si>
    <t>plaster</t>
  </si>
  <si>
    <t>Recommended</t>
  </si>
  <si>
    <t xml:space="preserve"> </t>
  </si>
  <si>
    <t>total</t>
  </si>
  <si>
    <t xml:space="preserve">totaL floor </t>
  </si>
  <si>
    <t xml:space="preserve">PHOTOGRAPHS OF PROPERTY OF CUSTOMER: 
</t>
  </si>
  <si>
    <t>all available at  1 to 3 km.</t>
  </si>
  <si>
    <t>Middle Class</t>
  </si>
  <si>
    <t>Developing</t>
  </si>
  <si>
    <t>1 BHK</t>
  </si>
  <si>
    <t>Google Map :</t>
  </si>
  <si>
    <t>Type of Structure : RCC Framed Structure</t>
  </si>
  <si>
    <t>Gross Carpet area</t>
  </si>
  <si>
    <t>Built-up Area</t>
  </si>
  <si>
    <t>Ground Floor For Parking</t>
  </si>
  <si>
    <t>Axis Goregaon</t>
  </si>
  <si>
    <t>Palghar</t>
  </si>
  <si>
    <t>01 Building (01 Wing)</t>
  </si>
  <si>
    <t>NA Order</t>
  </si>
  <si>
    <t>Recommended rate of the Flat Per Sq. Ft. ( on Saleable area)</t>
  </si>
  <si>
    <t>2506058585/7776948955</t>
  </si>
  <si>
    <t>Kelve East</t>
  </si>
  <si>
    <t>Open Land</t>
  </si>
  <si>
    <t>BS/BP/ZANZROLI/PALGHAR/G.NO.193/NR/337</t>
  </si>
  <si>
    <t>16/03/2017.</t>
  </si>
  <si>
    <t>MHSUL/KS.NO.1/T.1A/NAP/SR-191/2016</t>
  </si>
  <si>
    <t>05/08/2017.</t>
  </si>
  <si>
    <t>Stage of construction Building no.3 (Type C1a) - A Wing : Plinth, RCC work upto 1st slab is completed. Other work is in process……………</t>
  </si>
  <si>
    <t>Stage of construction Building no.3 (Type C1a) - C Wing : Plinth, RCC work upto 2nd slab is completed. Other work is in process……………</t>
  </si>
  <si>
    <t>Shop</t>
  </si>
  <si>
    <t>1 RK</t>
  </si>
  <si>
    <t>Ground</t>
  </si>
  <si>
    <t>1st to 4th</t>
  </si>
  <si>
    <t>Shops = 06
Flats = 26</t>
  </si>
  <si>
    <t xml:space="preserve">Approved usage of the Property: Residential + Commercial
(Restrictive Covenants in regard to Land Use, if any) : No                                                                                                                                         </t>
  </si>
  <si>
    <t>M/s. Shree Balaji Developers</t>
  </si>
  <si>
    <t>Name of the builder Group</t>
  </si>
  <si>
    <t>Shree Balaji Apartment/01 Building (01 wing)</t>
  </si>
  <si>
    <r>
      <t>Shree Balaji Apartment</t>
    </r>
    <r>
      <rPr>
        <sz val="11"/>
        <color indexed="8"/>
        <rFont val="Times New Roman"/>
        <family val="1"/>
      </rPr>
      <t>, Building no.2 (Type B1) - Wing A,</t>
    </r>
    <r>
      <rPr>
        <sz val="11"/>
        <color indexed="8"/>
        <rFont val="Times New Roman"/>
        <family val="1"/>
      </rPr>
      <t xml:space="preserve"> Gut. no. 193, Village Zhanzhroli, Kelve (E), Palghar.</t>
    </r>
  </si>
  <si>
    <t>Building</t>
  </si>
  <si>
    <t>Building no. 2 (Type B1) - A Wing</t>
  </si>
  <si>
    <t>2 BHK</t>
  </si>
  <si>
    <t>Approved Layout, Approved Building Plan, NA Order, Costsheet</t>
  </si>
  <si>
    <t>Market Research Data</t>
  </si>
  <si>
    <t>Source</t>
  </si>
  <si>
    <t>Distance from proposed property</t>
  </si>
  <si>
    <t>Net Carpet</t>
  </si>
  <si>
    <t>Saleable Area</t>
  </si>
  <si>
    <t>Rate on Saleable</t>
  </si>
  <si>
    <t>Market Value</t>
  </si>
  <si>
    <t>Average</t>
  </si>
  <si>
    <t xml:space="preserve">Valuation Adopted </t>
  </si>
  <si>
    <t>Shree Balaji Apartment</t>
  </si>
  <si>
    <t>housing.</t>
  </si>
  <si>
    <t>1RK</t>
  </si>
  <si>
    <t>1BHK</t>
  </si>
  <si>
    <t>2BHK</t>
  </si>
  <si>
    <t>Kelve Road Station</t>
  </si>
  <si>
    <t>About 500M from Kelve Road Railway Station</t>
  </si>
  <si>
    <t>Kelve East Road</t>
  </si>
  <si>
    <t>Kelve</t>
  </si>
  <si>
    <t>1st to 4th Floor</t>
  </si>
  <si>
    <t xml:space="preserve">Shree Balaji Apartment (Building no.2 - Type B1 - Wing A) </t>
  </si>
  <si>
    <t>Saleable area</t>
  </si>
  <si>
    <t>Construction details:</t>
  </si>
  <si>
    <t>Basement</t>
  </si>
  <si>
    <t>Podium</t>
  </si>
  <si>
    <t>Floors</t>
  </si>
  <si>
    <t xml:space="preserve">Stage of construction: </t>
  </si>
  <si>
    <t>All work Completed. OC Received.</t>
  </si>
  <si>
    <t>Slab/Floor</t>
  </si>
  <si>
    <t>Complition %</t>
  </si>
  <si>
    <t>Progress %</t>
  </si>
  <si>
    <t>Disbursement %</t>
  </si>
  <si>
    <t>Piling Work in process</t>
  </si>
  <si>
    <t>Excavation</t>
  </si>
  <si>
    <t>Excavation in process</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</si>
  <si>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</si>
  <si>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</si>
  <si>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</si>
  <si>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</si>
  <si>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</si>
  <si>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</si>
  <si>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</si>
  <si>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</si>
  <si>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</si>
  <si>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</si>
  <si>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</si>
  <si>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</si>
  <si>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</si>
  <si>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</si>
  <si>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</si>
  <si>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</si>
  <si>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</si>
  <si>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</si>
  <si>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</si>
  <si>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Building no.2 (Type B1)  = G + 1st to 4th Floor</t>
  </si>
  <si>
    <t xml:space="preserve">RERA No. </t>
  </si>
  <si>
    <t>P99000014602</t>
  </si>
  <si>
    <t>Projected life : 60 Years After Completion</t>
  </si>
  <si>
    <t>Commencement of Construction</t>
  </si>
  <si>
    <t>3300 to 3500</t>
  </si>
  <si>
    <t xml:space="preserve">sanket </t>
  </si>
  <si>
    <t>cost sheet</t>
  </si>
  <si>
    <t>Development charges</t>
  </si>
  <si>
    <t>Electricity Deposit</t>
  </si>
  <si>
    <t>Recommended rate of Parking</t>
  </si>
  <si>
    <t>Recommended rate of the Shop Per Sq. Ft. ( on Saleable area)</t>
  </si>
  <si>
    <t>Location Link</t>
  </si>
  <si>
    <t>https://goo.gl/maps/AgcDRvGwPWhfnsgo9?coh=178572&amp;entry=tt</t>
  </si>
  <si>
    <t>Gut. no.</t>
  </si>
  <si>
    <r>
      <t xml:space="preserve">Proposed Amenities  </t>
    </r>
    <r>
      <rPr>
        <b/>
        <sz val="11"/>
        <rFont val="Times New Roman"/>
        <family val="1"/>
      </rPr>
      <t xml:space="preserve">                                             </t>
    </r>
  </si>
  <si>
    <t xml:space="preserve">1.  Vitrified tiles flooring 2. Granite Kitchen Platform  3. Decorative Enternace  etc.     </t>
  </si>
  <si>
    <r>
      <t>Remarks:  
1. Some flats are occupied by tenants but work is same as last visit (17/05/2023) Lift work is pending.
2. We have considered rate by verifying it from market inquire.
3. We have considered Other charges from cost sheet.
4. We adopted Carpet Area as per Approved Plan.
5. Recommended rate should be considered as all inclusive rate if other charges are not mentioned. (Excluding GST &amp; other government Taxes).
6. The Built-up &amp; Saleable Area is as per Our Calculation. 
7.</t>
    </r>
    <r>
      <rPr>
        <b/>
        <sz val="11"/>
        <color rgb="FFFF0000"/>
        <rFont val="Times New Roman"/>
        <family val="1"/>
      </rPr>
      <t xml:space="preserve"> As per RERA, completion period of project Shree Balaji Apartment is expired on 24/06/2024 but still project is under construction.</t>
    </r>
    <r>
      <rPr>
        <b/>
        <sz val="11"/>
        <color indexed="8"/>
        <rFont val="Times New Roman"/>
        <family val="1"/>
      </rPr>
      <t xml:space="preserve">
6. On site, We meet Mr. Sanjay Yadav(Builder)(7776948955).</t>
    </r>
  </si>
  <si>
    <t>Office No. 1031, Wing J, Akshar Business Park, Plot No. 03 Sector 25, Near APMC Market, 
Vashi, Navi Mumbai, Maharashtra 400703 TEL: 022-46090378/79/80 
E mail : vsjcapf@gmail.com. Web site : www.vsjadon.com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</si>
</sst>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_(* \(#,##0\);_(* &quot;-&quot;??_);_(@_)"/>
  </numFmts>
  <fonts count="27" x14ac:knownFonts="1">
    <font>
      <sz val="11"/>
      <color theme="1"/>
      <name val="Calibri"/>
      <family val="2"/>
      <scheme val="minor"/>
    </font>
    <font>
      <sz val="11"/>
      <color indexed="8"/>
      <name val="Calibri"/>
      <family val="2"/>
    </font>
    <font>
      <sz val="11"/>
      <color indexed="8"/>
      <name val="Calibri"/>
      <family val="2"/>
    </font>
    <font>
      <b/>
      <sz val="11"/>
      <color indexed="8"/>
      <name val="Times New Roman"/>
      <family val="1"/>
    </font>
    <font>
      <sz val="11"/>
      <color indexed="8"/>
      <name val="Times New Roman"/>
      <family val="1"/>
    </font>
    <font>
      <sz val="11"/>
      <color indexed="8"/>
      <name val="Times New Roman"/>
      <family val="1"/>
    </font>
    <font>
      <b/>
      <sz val="12"/>
      <color indexed="8"/>
      <name val="Times New Roman"/>
      <family val="1"/>
    </font>
    <font>
      <b/>
      <sz val="11"/>
      <color indexed="8"/>
      <name val="Times New Roman"/>
      <family val="1"/>
    </font>
    <font>
      <b/>
      <sz val="11"/>
      <name val="Times New Roman"/>
      <family val="1"/>
    </font>
    <font>
      <sz val="11"/>
      <name val="Times New Roman"/>
      <family val="1"/>
    </font>
    <font>
      <sz val="12"/>
      <color indexed="8"/>
      <name val="Times New Roman"/>
      <family val="1"/>
    </font>
    <font>
      <b/>
      <sz val="14"/>
      <color indexed="8"/>
      <name val="Times New Roman"/>
      <family val="1"/>
    </font>
    <font>
      <b/>
      <sz val="10"/>
      <color indexed="8"/>
      <name val="Times New Roman"/>
      <family val="1"/>
    </font>
    <font>
      <sz val="10"/>
      <name val="Arial"/>
      <family val="2"/>
    </font>
    <font>
      <sz val="11"/>
      <color theme="1"/>
      <name val="Calibri"/>
      <family val="2"/>
      <scheme val="minor"/>
    </font>
    <font>
      <sz val="11"/>
      <color rgb="FF000000"/>
      <name val="Calibri"/>
      <family val="2"/>
    </font>
    <font>
      <b/>
      <sz val="11"/>
      <color theme="1"/>
      <name val="Calibri"/>
      <family val="2"/>
      <scheme val="minor"/>
    </font>
    <font>
      <sz val="11"/>
      <color rgb="FFFF0000"/>
      <name val="Calibri"/>
      <family val="2"/>
      <scheme val="minor"/>
    </font>
    <font>
      <b/>
      <sz val="11"/>
      <color theme="1"/>
      <name val="Times New Roman"/>
      <family val="1"/>
    </font>
    <font>
      <sz val="11"/>
      <color rgb="FFFF0000"/>
      <name val="Calibri"/>
      <family val="2"/>
    </font>
    <font>
      <sz val="11"/>
      <color theme="1"/>
      <name val="Times New Roman"/>
      <family val="1"/>
    </font>
    <font>
      <sz val="12"/>
      <color theme="1"/>
      <name val="Times New Roman"/>
      <family val="1"/>
    </font>
    <font>
      <sz val="12"/>
      <name val="Times New Roman"/>
      <family val="1"/>
    </font>
    <font>
      <b/>
      <sz val="12"/>
      <name val="Times New Roman"/>
      <family val="1"/>
    </font>
    <font>
      <sz val="11"/>
      <color rgb="FF000000"/>
      <name val="Times New Roman"/>
      <family val="1"/>
    </font>
    <font>
      <u/>
      <sz val="11"/>
      <color theme="10"/>
      <name val="Calibri"/>
      <family val="2"/>
      <scheme val="minor"/>
    </font>
    <font>
      <b/>
      <sz val="11"/>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25">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
    <xf numFmtId="0" fontId="0" fillId="0" borderId="0"/>
    <xf numFmtId="164" fontId="1" fillId="0" borderId="0" applyFont="0" applyFill="0" applyBorder="0" applyAlignment="0" applyProtection="0"/>
    <xf numFmtId="0" fontId="2" fillId="0" borderId="0"/>
    <xf numFmtId="0" fontId="1" fillId="0" borderId="0"/>
    <xf numFmtId="0" fontId="1" fillId="0" borderId="0"/>
    <xf numFmtId="0" fontId="14" fillId="0" borderId="0"/>
    <xf numFmtId="0" fontId="14" fillId="0" borderId="0"/>
    <xf numFmtId="0" fontId="13" fillId="0" borderId="0"/>
    <xf numFmtId="0" fontId="14" fillId="0" borderId="0"/>
    <xf numFmtId="0" fontId="15" fillId="0" borderId="0"/>
    <xf numFmtId="0" fontId="25" fillId="0" borderId="0" applyNumberFormat="0" applyFill="0" applyBorder="0" applyAlignment="0" applyProtection="0"/>
  </cellStyleXfs>
  <cellXfs count="217">
    <xf numFmtId="0" fontId="0" fillId="0" borderId="0" xfId="0"/>
    <xf numFmtId="0" fontId="2" fillId="0" borderId="0" xfId="2"/>
    <xf numFmtId="0" fontId="4" fillId="0" borderId="1" xfId="0" applyFont="1" applyBorder="1" applyAlignment="1">
      <alignment vertical="top"/>
    </xf>
    <xf numFmtId="0" fontId="4" fillId="2" borderId="2" xfId="0" applyFont="1" applyFill="1" applyBorder="1" applyAlignment="1">
      <alignment vertical="top"/>
    </xf>
    <xf numFmtId="1" fontId="6" fillId="0" borderId="2" xfId="0" applyNumberFormat="1" applyFont="1" applyBorder="1" applyAlignment="1">
      <alignment horizontal="center" vertical="top" wrapText="1"/>
    </xf>
    <xf numFmtId="0" fontId="0" fillId="0" borderId="2" xfId="0" applyBorder="1"/>
    <xf numFmtId="0" fontId="16" fillId="0" borderId="2" xfId="0" applyFont="1" applyBorder="1"/>
    <xf numFmtId="0" fontId="0" fillId="0" borderId="3" xfId="0" applyBorder="1"/>
    <xf numFmtId="0" fontId="0" fillId="3" borderId="2" xfId="0" applyFill="1" applyBorder="1"/>
    <xf numFmtId="0" fontId="16" fillId="0" borderId="2" xfId="0" applyFont="1" applyBorder="1" applyAlignment="1">
      <alignment horizontal="center"/>
    </xf>
    <xf numFmtId="1" fontId="10" fillId="0" borderId="2" xfId="0" applyNumberFormat="1" applyFont="1" applyBorder="1" applyAlignment="1">
      <alignment horizontal="center" vertical="center" wrapText="1"/>
    </xf>
    <xf numFmtId="0" fontId="4" fillId="2" borderId="2" xfId="0" applyFont="1" applyFill="1" applyBorder="1" applyAlignment="1">
      <alignment horizontal="center" vertical="top"/>
    </xf>
    <xf numFmtId="0" fontId="16" fillId="3" borderId="2" xfId="0" applyFont="1" applyFill="1" applyBorder="1"/>
    <xf numFmtId="0" fontId="0" fillId="0" borderId="4" xfId="0" applyBorder="1"/>
    <xf numFmtId="0" fontId="0" fillId="0" borderId="0" xfId="0" applyAlignment="1">
      <alignment wrapText="1"/>
    </xf>
    <xf numFmtId="0" fontId="0" fillId="0" borderId="2" xfId="0" applyBorder="1" applyAlignment="1">
      <alignment wrapText="1"/>
    </xf>
    <xf numFmtId="0" fontId="3" fillId="0" borderId="0" xfId="0" applyFont="1" applyAlignment="1">
      <alignment vertical="top" wrapText="1"/>
    </xf>
    <xf numFmtId="0" fontId="12" fillId="0" borderId="0" xfId="0" applyFont="1" applyAlignment="1">
      <alignment vertical="top"/>
    </xf>
    <xf numFmtId="1" fontId="6" fillId="0" borderId="1" xfId="0" applyNumberFormat="1" applyFont="1" applyBorder="1" applyAlignment="1">
      <alignment horizontal="center" vertical="top" wrapText="1"/>
    </xf>
    <xf numFmtId="0" fontId="16" fillId="2" borderId="2" xfId="0" applyFont="1" applyFill="1" applyBorder="1"/>
    <xf numFmtId="0" fontId="0" fillId="4" borderId="2" xfId="0" applyFill="1" applyBorder="1"/>
    <xf numFmtId="1" fontId="3" fillId="0" borderId="2" xfId="0" applyNumberFormat="1" applyFont="1" applyBorder="1" applyAlignment="1">
      <alignment horizontal="center" vertical="top" wrapText="1"/>
    </xf>
    <xf numFmtId="0" fontId="18" fillId="0" borderId="0" xfId="0" applyFont="1"/>
    <xf numFmtId="0" fontId="15" fillId="0" borderId="0" xfId="9"/>
    <xf numFmtId="0" fontId="1" fillId="0" borderId="0" xfId="3"/>
    <xf numFmtId="0" fontId="14" fillId="0" borderId="0" xfId="8"/>
    <xf numFmtId="0" fontId="16" fillId="0" borderId="2" xfId="8" applyFont="1" applyBorder="1" applyAlignment="1">
      <alignment horizontal="center" vertical="top" wrapText="1"/>
    </xf>
    <xf numFmtId="0" fontId="19" fillId="0" borderId="0" xfId="3" applyFont="1"/>
    <xf numFmtId="0" fontId="14" fillId="0" borderId="2" xfId="8" applyBorder="1" applyAlignment="1">
      <alignment horizontal="center" vertical="center"/>
    </xf>
    <xf numFmtId="1" fontId="14" fillId="0" borderId="2" xfId="8" applyNumberFormat="1" applyBorder="1" applyAlignment="1">
      <alignment horizontal="center" vertical="center"/>
    </xf>
    <xf numFmtId="165" fontId="14" fillId="0" borderId="2" xfId="1" applyNumberFormat="1" applyFont="1" applyBorder="1" applyAlignment="1">
      <alignment horizontal="right" vertical="center"/>
    </xf>
    <xf numFmtId="0" fontId="16" fillId="0" borderId="2" xfId="8" applyFont="1" applyBorder="1" applyAlignment="1">
      <alignment horizontal="center" vertical="center"/>
    </xf>
    <xf numFmtId="1" fontId="17" fillId="0" borderId="2" xfId="8" applyNumberFormat="1" applyFont="1" applyBorder="1" applyAlignment="1">
      <alignment horizontal="center" vertical="center"/>
    </xf>
    <xf numFmtId="0" fontId="1" fillId="0" borderId="2" xfId="3" applyBorder="1" applyAlignment="1">
      <alignment horizontal="center" vertical="center"/>
    </xf>
    <xf numFmtId="0" fontId="14" fillId="0" borderId="2" xfId="8" applyBorder="1" applyAlignment="1">
      <alignment horizontal="left" vertical="center"/>
    </xf>
    <xf numFmtId="0" fontId="21" fillId="0" borderId="0" xfId="6" applyFont="1" applyProtection="1">
      <protection hidden="1"/>
    </xf>
    <xf numFmtId="0" fontId="22" fillId="0" borderId="18" xfId="6" applyFont="1" applyBorder="1" applyAlignment="1" applyProtection="1">
      <alignment horizontal="center" vertical="top"/>
      <protection locked="0"/>
    </xf>
    <xf numFmtId="0" fontId="22" fillId="0" borderId="2" xfId="6" applyFont="1" applyBorder="1" applyAlignment="1" applyProtection="1">
      <alignment horizontal="center" vertical="top"/>
      <protection locked="0"/>
    </xf>
    <xf numFmtId="0" fontId="24" fillId="0" borderId="0" xfId="0" applyFont="1" applyProtection="1">
      <protection hidden="1"/>
    </xf>
    <xf numFmtId="0" fontId="21" fillId="0" borderId="0" xfId="6" applyFont="1"/>
    <xf numFmtId="1" fontId="0" fillId="0" borderId="0" xfId="0" applyNumberFormat="1"/>
    <xf numFmtId="1" fontId="0" fillId="0" borderId="0" xfId="0" applyNumberFormat="1" applyAlignment="1">
      <alignment horizontal="right"/>
    </xf>
    <xf numFmtId="0" fontId="22" fillId="0" borderId="1" xfId="6" applyFont="1" applyBorder="1" applyAlignment="1" applyProtection="1">
      <alignment horizontal="center" vertical="top"/>
      <protection locked="0"/>
    </xf>
    <xf numFmtId="0" fontId="22" fillId="0" borderId="2" xfId="6" applyFont="1" applyBorder="1" applyAlignment="1" applyProtection="1">
      <alignment horizontal="center" vertical="top" wrapText="1"/>
      <protection locked="0"/>
    </xf>
    <xf numFmtId="0" fontId="22" fillId="0" borderId="2" xfId="6" applyFont="1" applyBorder="1" applyAlignment="1" applyProtection="1">
      <alignment horizontal="center" wrapText="1"/>
      <protection locked="0"/>
    </xf>
    <xf numFmtId="1" fontId="22" fillId="0" borderId="2" xfId="6" applyNumberFormat="1" applyFont="1" applyBorder="1" applyAlignment="1" applyProtection="1">
      <alignment horizontal="center" wrapText="1"/>
      <protection locked="0"/>
    </xf>
    <xf numFmtId="0" fontId="22" fillId="0" borderId="23" xfId="6" applyFont="1" applyBorder="1" applyAlignment="1" applyProtection="1">
      <alignment horizontal="center" wrapText="1"/>
      <protection locked="0"/>
    </xf>
    <xf numFmtId="0" fontId="16" fillId="0" borderId="0" xfId="0" applyFont="1"/>
    <xf numFmtId="0" fontId="0" fillId="3" borderId="0" xfId="0" applyFill="1"/>
    <xf numFmtId="14" fontId="0" fillId="3" borderId="0" xfId="0" applyNumberFormat="1" applyFill="1"/>
    <xf numFmtId="0" fontId="3" fillId="0" borderId="0" xfId="0" applyFont="1" applyAlignment="1">
      <alignment horizontal="center" vertical="top" wrapText="1"/>
    </xf>
    <xf numFmtId="0" fontId="4" fillId="0" borderId="1" xfId="0" applyFont="1" applyBorder="1" applyAlignment="1">
      <alignment horizontal="left" vertical="top"/>
    </xf>
    <xf numFmtId="0" fontId="4" fillId="0" borderId="6" xfId="0" applyFont="1" applyBorder="1" applyAlignment="1">
      <alignment horizontal="left" vertical="top"/>
    </xf>
    <xf numFmtId="0" fontId="4" fillId="0" borderId="5" xfId="0" applyFont="1" applyBorder="1" applyAlignment="1">
      <alignment horizontal="left" vertical="top"/>
    </xf>
    <xf numFmtId="0" fontId="4" fillId="0" borderId="1" xfId="0" applyFont="1" applyBorder="1" applyAlignment="1">
      <alignment horizontal="left" vertical="top" wrapText="1"/>
    </xf>
    <xf numFmtId="0" fontId="4" fillId="0" borderId="6" xfId="0" applyFont="1" applyBorder="1" applyAlignment="1">
      <alignment horizontal="left" vertical="top" wrapText="1"/>
    </xf>
    <xf numFmtId="0" fontId="4" fillId="0" borderId="5" xfId="0" applyFont="1" applyBorder="1" applyAlignment="1">
      <alignment horizontal="left" vertical="top" wrapText="1"/>
    </xf>
    <xf numFmtId="0" fontId="9" fillId="0" borderId="2" xfId="0" applyFont="1" applyBorder="1" applyAlignment="1">
      <alignment vertical="top" wrapText="1"/>
    </xf>
    <xf numFmtId="0" fontId="8" fillId="0" borderId="2" xfId="0" applyFont="1" applyBorder="1" applyAlignment="1">
      <alignment vertical="top" wrapText="1"/>
    </xf>
    <xf numFmtId="0" fontId="4" fillId="0" borderId="2" xfId="0" applyFont="1" applyBorder="1" applyAlignment="1">
      <alignment horizontal="left" vertical="top"/>
    </xf>
    <xf numFmtId="0" fontId="9" fillId="2" borderId="2" xfId="0" applyFont="1" applyFill="1" applyBorder="1" applyAlignment="1">
      <alignment horizontal="left" vertical="top"/>
    </xf>
    <xf numFmtId="0" fontId="4" fillId="0" borderId="2" xfId="0" applyFont="1" applyBorder="1" applyAlignment="1">
      <alignment horizontal="left" vertical="top" wrapText="1"/>
    </xf>
    <xf numFmtId="0" fontId="9" fillId="0" borderId="6" xfId="0" applyFont="1" applyBorder="1" applyAlignment="1">
      <alignment horizontal="left" vertical="top" wrapText="1"/>
    </xf>
    <xf numFmtId="0" fontId="9" fillId="0" borderId="5" xfId="0" applyFont="1" applyBorder="1" applyAlignment="1">
      <alignment horizontal="left" vertical="top" wrapText="1"/>
    </xf>
    <xf numFmtId="0" fontId="23" fillId="0" borderId="18" xfId="6" applyFont="1" applyBorder="1" applyAlignment="1" applyProtection="1">
      <alignment horizontal="left" vertical="top"/>
      <protection locked="0"/>
    </xf>
    <xf numFmtId="0" fontId="23" fillId="0" borderId="1" xfId="6" applyFont="1" applyBorder="1" applyAlignment="1" applyProtection="1">
      <alignment horizontal="left" vertical="top"/>
      <protection locked="0"/>
    </xf>
    <xf numFmtId="0" fontId="23" fillId="0" borderId="2" xfId="6" applyFont="1" applyBorder="1" applyAlignment="1" applyProtection="1">
      <alignment horizontal="left" vertical="top" wrapText="1"/>
      <protection locked="0"/>
    </xf>
    <xf numFmtId="0" fontId="23" fillId="0" borderId="19" xfId="6" applyFont="1" applyBorder="1" applyAlignment="1" applyProtection="1">
      <alignment horizontal="left" vertical="top" wrapText="1"/>
      <protection locked="0"/>
    </xf>
    <xf numFmtId="0" fontId="20" fillId="0" borderId="1" xfId="0" applyFont="1" applyBorder="1" applyAlignment="1">
      <alignment horizontal="center" vertical="top" wrapText="1"/>
    </xf>
    <xf numFmtId="0" fontId="20" fillId="0" borderId="6" xfId="0" applyFont="1" applyBorder="1" applyAlignment="1">
      <alignment horizontal="center" vertical="top" wrapText="1"/>
    </xf>
    <xf numFmtId="0" fontId="20" fillId="0" borderId="5" xfId="0" applyFont="1" applyBorder="1" applyAlignment="1">
      <alignment horizontal="center" vertical="top" wrapText="1"/>
    </xf>
    <xf numFmtId="0" fontId="20" fillId="2" borderId="1" xfId="0" applyFont="1" applyFill="1" applyBorder="1" applyAlignment="1">
      <alignment horizontal="center" vertical="top" wrapText="1"/>
    </xf>
    <xf numFmtId="0" fontId="20" fillId="2" borderId="5" xfId="0" applyFont="1" applyFill="1" applyBorder="1" applyAlignment="1">
      <alignment horizontal="center" vertical="top" wrapText="1"/>
    </xf>
    <xf numFmtId="1" fontId="20" fillId="2" borderId="1" xfId="0" applyNumberFormat="1" applyFont="1" applyFill="1" applyBorder="1" applyAlignment="1">
      <alignment horizontal="center"/>
    </xf>
    <xf numFmtId="1" fontId="20" fillId="2" borderId="5" xfId="0" applyNumberFormat="1" applyFont="1" applyFill="1" applyBorder="1" applyAlignment="1">
      <alignment horizontal="center"/>
    </xf>
    <xf numFmtId="0" fontId="25" fillId="0" borderId="1" xfId="10" applyBorder="1" applyAlignment="1">
      <alignment horizontal="center" vertical="top"/>
    </xf>
    <xf numFmtId="0" fontId="4" fillId="0" borderId="6" xfId="0" applyFont="1" applyBorder="1" applyAlignment="1">
      <alignment horizontal="center" vertical="top"/>
    </xf>
    <xf numFmtId="0" fontId="4" fillId="0" borderId="5" xfId="0" applyFont="1" applyBorder="1" applyAlignment="1">
      <alignment horizontal="center" vertical="top"/>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9" xfId="0" applyFont="1" applyBorder="1" applyAlignment="1">
      <alignment horizontal="center" vertical="top" wrapText="1"/>
    </xf>
    <xf numFmtId="0" fontId="20" fillId="0" borderId="10" xfId="0" applyFont="1" applyBorder="1" applyAlignment="1">
      <alignment horizontal="center" vertical="top" wrapText="1"/>
    </xf>
    <xf numFmtId="0" fontId="20" fillId="0" borderId="0" xfId="0" applyFont="1" applyAlignment="1">
      <alignment horizontal="center" vertical="top" wrapText="1"/>
    </xf>
    <xf numFmtId="0" fontId="20" fillId="0" borderId="11" xfId="0" applyFont="1" applyBorder="1" applyAlignment="1">
      <alignment horizontal="center" vertical="top" wrapText="1"/>
    </xf>
    <xf numFmtId="0" fontId="20" fillId="0" borderId="12" xfId="0" applyFont="1" applyBorder="1" applyAlignment="1">
      <alignment horizontal="center" vertical="top" wrapText="1"/>
    </xf>
    <xf numFmtId="0" fontId="20" fillId="0" borderId="3" xfId="0" applyFont="1" applyBorder="1" applyAlignment="1">
      <alignment horizontal="center" vertical="top" wrapText="1"/>
    </xf>
    <xf numFmtId="0" fontId="20" fillId="0" borderId="13" xfId="0" applyFont="1" applyBorder="1" applyAlignment="1">
      <alignment horizontal="center" vertical="top" wrapText="1"/>
    </xf>
    <xf numFmtId="0" fontId="3" fillId="0" borderId="1" xfId="0" applyFont="1" applyBorder="1" applyAlignment="1">
      <alignment horizontal="left" vertical="top" wrapText="1"/>
    </xf>
    <xf numFmtId="0" fontId="3" fillId="0" borderId="6" xfId="0" applyFont="1" applyBorder="1" applyAlignment="1">
      <alignment horizontal="left" vertical="top" wrapText="1"/>
    </xf>
    <xf numFmtId="0" fontId="3" fillId="0" borderId="5" xfId="0" applyFont="1" applyBorder="1" applyAlignment="1">
      <alignment horizontal="left" vertical="top" wrapText="1"/>
    </xf>
    <xf numFmtId="0" fontId="20" fillId="0" borderId="1" xfId="0" applyFont="1" applyBorder="1" applyAlignment="1">
      <alignment horizontal="center"/>
    </xf>
    <xf numFmtId="0" fontId="20" fillId="0" borderId="6" xfId="0" applyFont="1" applyBorder="1" applyAlignment="1">
      <alignment horizontal="center"/>
    </xf>
    <xf numFmtId="0" fontId="20" fillId="0" borderId="5" xfId="0" applyFont="1" applyBorder="1" applyAlignment="1">
      <alignment horizontal="center"/>
    </xf>
    <xf numFmtId="0" fontId="3" fillId="0" borderId="0" xfId="0" applyFont="1" applyAlignment="1">
      <alignment horizontal="center" vertical="top" wrapText="1"/>
    </xf>
    <xf numFmtId="1" fontId="10" fillId="0" borderId="1" xfId="0" applyNumberFormat="1" applyFont="1" applyBorder="1" applyAlignment="1">
      <alignment horizontal="center" vertical="center" wrapText="1"/>
    </xf>
    <xf numFmtId="1" fontId="10" fillId="0" borderId="5"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1" fontId="6" fillId="0" borderId="7"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 fontId="6" fillId="0" borderId="9" xfId="0" applyNumberFormat="1" applyFont="1" applyBorder="1" applyAlignment="1">
      <alignment horizontal="center" vertical="center" wrapText="1"/>
    </xf>
    <xf numFmtId="1" fontId="6" fillId="0" borderId="1" xfId="0" applyNumberFormat="1" applyFont="1" applyBorder="1" applyAlignment="1">
      <alignment horizontal="center" vertical="top" wrapText="1"/>
    </xf>
    <xf numFmtId="1" fontId="6" fillId="0" borderId="5" xfId="0" applyNumberFormat="1" applyFont="1" applyBorder="1" applyAlignment="1">
      <alignment horizontal="center" vertical="top" wrapText="1"/>
    </xf>
    <xf numFmtId="0" fontId="4" fillId="2" borderId="1" xfId="0" applyFont="1" applyFill="1" applyBorder="1" applyAlignment="1">
      <alignment horizontal="right" vertical="top" wrapText="1"/>
    </xf>
    <xf numFmtId="0" fontId="4" fillId="2" borderId="6" xfId="0" applyFont="1" applyFill="1" applyBorder="1" applyAlignment="1">
      <alignment horizontal="right" vertical="top" wrapText="1"/>
    </xf>
    <xf numFmtId="0" fontId="4" fillId="2" borderId="5" xfId="0" applyFont="1" applyFill="1" applyBorder="1" applyAlignment="1">
      <alignment horizontal="right" vertical="top" wrapText="1"/>
    </xf>
    <xf numFmtId="14" fontId="4" fillId="0" borderId="1" xfId="0" applyNumberFormat="1" applyFont="1" applyBorder="1" applyAlignment="1">
      <alignment horizontal="left" vertical="top"/>
    </xf>
    <xf numFmtId="0" fontId="5" fillId="0" borderId="1" xfId="0" applyFont="1" applyBorder="1" applyAlignment="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0" fillId="0" borderId="5" xfId="0" applyBorder="1" applyAlignment="1">
      <alignment horizontal="left"/>
    </xf>
    <xf numFmtId="0" fontId="4" fillId="2" borderId="1"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5" xfId="0" applyFont="1" applyFill="1" applyBorder="1" applyAlignment="1">
      <alignment horizontal="left" vertical="top" wrapText="1"/>
    </xf>
    <xf numFmtId="2" fontId="4" fillId="0" borderId="1" xfId="0" applyNumberFormat="1" applyFont="1" applyBorder="1" applyAlignment="1">
      <alignment horizontal="left" vertical="top"/>
    </xf>
    <xf numFmtId="2" fontId="4" fillId="0" borderId="6" xfId="0" applyNumberFormat="1" applyFont="1" applyBorder="1" applyAlignment="1">
      <alignment horizontal="left" vertical="top"/>
    </xf>
    <xf numFmtId="2" fontId="4" fillId="0" borderId="5" xfId="0" applyNumberFormat="1" applyFont="1" applyBorder="1" applyAlignment="1">
      <alignment horizontal="left" vertical="top"/>
    </xf>
    <xf numFmtId="0" fontId="9" fillId="0" borderId="2" xfId="0" applyFont="1" applyBorder="1" applyAlignment="1">
      <alignment horizontal="left" vertical="top" wrapText="1"/>
    </xf>
    <xf numFmtId="0" fontId="3" fillId="0" borderId="2" xfId="0" applyFont="1" applyBorder="1" applyAlignment="1">
      <alignment horizontal="left" vertical="top"/>
    </xf>
    <xf numFmtId="0" fontId="3" fillId="0" borderId="6" xfId="0" applyFont="1" applyBorder="1" applyAlignment="1">
      <alignment horizontal="center" vertical="top"/>
    </xf>
    <xf numFmtId="0" fontId="3" fillId="0" borderId="5" xfId="0" applyFont="1" applyBorder="1" applyAlignment="1">
      <alignment horizontal="center" vertical="top"/>
    </xf>
    <xf numFmtId="0" fontId="4" fillId="2" borderId="1" xfId="0" applyFont="1" applyFill="1" applyBorder="1" applyAlignment="1">
      <alignment horizontal="left" vertical="top"/>
    </xf>
    <xf numFmtId="0" fontId="4" fillId="2" borderId="6" xfId="0" applyFont="1" applyFill="1" applyBorder="1" applyAlignment="1">
      <alignment horizontal="left" vertical="top"/>
    </xf>
    <xf numFmtId="0" fontId="4" fillId="2" borderId="5" xfId="0" applyFont="1" applyFill="1" applyBorder="1" applyAlignment="1">
      <alignment horizontal="left" vertical="top"/>
    </xf>
    <xf numFmtId="0" fontId="9" fillId="0" borderId="1" xfId="0" applyFont="1" applyBorder="1" applyAlignment="1">
      <alignment horizontal="center" vertical="top"/>
    </xf>
    <xf numFmtId="0" fontId="9" fillId="0" borderId="5" xfId="0" applyFont="1" applyBorder="1" applyAlignment="1">
      <alignment horizontal="center" vertical="top"/>
    </xf>
    <xf numFmtId="0" fontId="3" fillId="0" borderId="1" xfId="0" applyFont="1" applyBorder="1" applyAlignment="1">
      <alignment horizontal="center" vertical="top" wrapText="1"/>
    </xf>
    <xf numFmtId="0" fontId="3" fillId="0" borderId="6" xfId="0" applyFont="1" applyBorder="1" applyAlignment="1">
      <alignment horizontal="center" vertical="top" wrapText="1"/>
    </xf>
    <xf numFmtId="0" fontId="3" fillId="0" borderId="5" xfId="0" applyFont="1" applyBorder="1" applyAlignment="1">
      <alignment horizontal="center" vertical="top" wrapText="1"/>
    </xf>
    <xf numFmtId="0" fontId="3" fillId="0" borderId="1" xfId="0" applyFont="1" applyBorder="1" applyAlignment="1">
      <alignment horizontal="left" vertical="top"/>
    </xf>
    <xf numFmtId="0" fontId="3" fillId="0" borderId="6" xfId="0" applyFont="1" applyBorder="1" applyAlignment="1">
      <alignment horizontal="left" vertical="top"/>
    </xf>
    <xf numFmtId="0" fontId="3" fillId="0" borderId="5" xfId="0" applyFont="1" applyBorder="1" applyAlignment="1">
      <alignment horizontal="left" vertical="top"/>
    </xf>
    <xf numFmtId="0" fontId="9" fillId="0" borderId="2" xfId="0" applyFont="1" applyBorder="1" applyAlignment="1">
      <alignment horizontal="center" vertical="top" wrapText="1"/>
    </xf>
    <xf numFmtId="0" fontId="4" fillId="0" borderId="2" xfId="0" applyFont="1" applyBorder="1" applyAlignment="1">
      <alignment horizontal="center" vertical="top"/>
    </xf>
    <xf numFmtId="0" fontId="4" fillId="0" borderId="1" xfId="0" applyFont="1" applyBorder="1" applyAlignment="1">
      <alignment horizontal="center" vertical="top"/>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3" xfId="0" applyFont="1" applyBorder="1" applyAlignment="1">
      <alignment horizontal="left" vertical="top" wrapText="1"/>
    </xf>
    <xf numFmtId="0" fontId="4" fillId="0" borderId="13" xfId="0" applyFont="1" applyBorder="1" applyAlignment="1">
      <alignment horizontal="left" vertical="top" wrapText="1"/>
    </xf>
    <xf numFmtId="0" fontId="3" fillId="0" borderId="7" xfId="0"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3" fillId="0" borderId="10" xfId="0" applyFont="1" applyBorder="1" applyAlignment="1">
      <alignment horizontal="center" vertical="top" wrapText="1"/>
    </xf>
    <xf numFmtId="0" fontId="3" fillId="0" borderId="11" xfId="0" applyFont="1" applyBorder="1" applyAlignment="1">
      <alignment horizontal="center" vertical="top" wrapText="1"/>
    </xf>
    <xf numFmtId="0" fontId="3" fillId="0" borderId="12" xfId="0" applyFont="1" applyBorder="1" applyAlignment="1">
      <alignment horizontal="center" vertical="top" wrapText="1"/>
    </xf>
    <xf numFmtId="0" fontId="3" fillId="0" borderId="3" xfId="0" applyFont="1" applyBorder="1" applyAlignment="1">
      <alignment horizontal="center" vertical="top" wrapText="1"/>
    </xf>
    <xf numFmtId="0" fontId="3" fillId="0" borderId="13" xfId="0" applyFont="1" applyBorder="1" applyAlignment="1">
      <alignment horizontal="center" vertical="top" wrapText="1"/>
    </xf>
    <xf numFmtId="0" fontId="7" fillId="0" borderId="6" xfId="0" applyFont="1" applyBorder="1" applyAlignment="1">
      <alignment horizontal="left" vertical="top"/>
    </xf>
    <xf numFmtId="0" fontId="7" fillId="0" borderId="5" xfId="0" applyFont="1" applyBorder="1" applyAlignment="1">
      <alignment horizontal="left" vertical="top"/>
    </xf>
    <xf numFmtId="0" fontId="4" fillId="2" borderId="1" xfId="0" applyFont="1" applyFill="1" applyBorder="1" applyAlignment="1">
      <alignment horizontal="right" vertical="top"/>
    </xf>
    <xf numFmtId="0" fontId="4" fillId="2" borderId="6" xfId="0" applyFont="1" applyFill="1" applyBorder="1" applyAlignment="1">
      <alignment horizontal="right" vertical="top"/>
    </xf>
    <xf numFmtId="0" fontId="4" fillId="2" borderId="5" xfId="0" applyFont="1" applyFill="1" applyBorder="1" applyAlignment="1">
      <alignment horizontal="right" vertical="top"/>
    </xf>
    <xf numFmtId="0" fontId="11" fillId="0" borderId="1" xfId="0" applyFont="1" applyBorder="1" applyAlignment="1">
      <alignment horizontal="center" vertical="top"/>
    </xf>
    <xf numFmtId="0" fontId="11" fillId="0" borderId="6" xfId="0" applyFont="1" applyBorder="1" applyAlignment="1">
      <alignment horizontal="center" vertical="top"/>
    </xf>
    <xf numFmtId="0" fontId="11" fillId="0" borderId="5" xfId="0" applyFont="1" applyBorder="1" applyAlignment="1">
      <alignment horizontal="center" vertical="top"/>
    </xf>
    <xf numFmtId="0" fontId="3" fillId="0" borderId="1" xfId="0" applyFont="1" applyBorder="1" applyAlignment="1">
      <alignment horizontal="center" vertical="top"/>
    </xf>
    <xf numFmtId="0" fontId="5" fillId="0" borderId="1" xfId="0" applyFont="1" applyBorder="1" applyAlignment="1">
      <alignment vertical="top"/>
    </xf>
    <xf numFmtId="0" fontId="5" fillId="0" borderId="6" xfId="0" applyFont="1" applyBorder="1" applyAlignment="1">
      <alignment vertical="top"/>
    </xf>
    <xf numFmtId="0" fontId="5" fillId="0" borderId="5" xfId="0" applyFont="1" applyBorder="1" applyAlignment="1">
      <alignment vertical="top"/>
    </xf>
    <xf numFmtId="0" fontId="9" fillId="0" borderId="1" xfId="0" applyFont="1" applyBorder="1" applyAlignment="1">
      <alignment horizontal="left" vertical="top" wrapText="1"/>
    </xf>
    <xf numFmtId="0" fontId="5" fillId="0" borderId="1" xfId="0" applyFont="1" applyBorder="1" applyAlignment="1">
      <alignment horizontal="center" vertical="top"/>
    </xf>
    <xf numFmtId="0" fontId="5" fillId="0" borderId="5" xfId="0" applyFont="1" applyBorder="1" applyAlignment="1">
      <alignment horizontal="center" vertical="top"/>
    </xf>
    <xf numFmtId="0" fontId="4" fillId="0" borderId="6" xfId="0" applyFont="1" applyBorder="1" applyAlignment="1">
      <alignment vertical="top" wrapText="1"/>
    </xf>
    <xf numFmtId="0" fontId="4" fillId="0" borderId="1" xfId="0" applyFont="1" applyBorder="1" applyAlignment="1">
      <alignment vertical="top"/>
    </xf>
    <xf numFmtId="0" fontId="4" fillId="0" borderId="6" xfId="0" applyFont="1" applyBorder="1" applyAlignment="1">
      <alignment vertical="top"/>
    </xf>
    <xf numFmtId="0" fontId="4" fillId="0" borderId="5" xfId="0" applyFont="1" applyBorder="1" applyAlignment="1">
      <alignment vertical="top"/>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0" fontId="4" fillId="0" borderId="12" xfId="0" applyFont="1" applyBorder="1" applyAlignment="1">
      <alignment horizontal="left" vertical="top"/>
    </xf>
    <xf numFmtId="0" fontId="4" fillId="0" borderId="3" xfId="0" applyFont="1" applyBorder="1" applyAlignment="1">
      <alignment horizontal="left" vertical="top"/>
    </xf>
    <xf numFmtId="0" fontId="4" fillId="0" borderId="13" xfId="0" applyFont="1" applyBorder="1" applyAlignment="1">
      <alignment horizontal="left" vertical="top"/>
    </xf>
    <xf numFmtId="14" fontId="9" fillId="0" borderId="1" xfId="0" applyNumberFormat="1" applyFont="1" applyBorder="1" applyAlignment="1">
      <alignment horizontal="left" vertical="top"/>
    </xf>
    <xf numFmtId="14" fontId="9" fillId="0" borderId="6" xfId="0" applyNumberFormat="1" applyFont="1" applyBorder="1" applyAlignment="1">
      <alignment horizontal="left" vertical="top"/>
    </xf>
    <xf numFmtId="14" fontId="9" fillId="0" borderId="5" xfId="0" applyNumberFormat="1" applyFont="1" applyBorder="1" applyAlignment="1">
      <alignment horizontal="left" vertical="top"/>
    </xf>
    <xf numFmtId="0" fontId="9" fillId="0" borderId="1" xfId="0" applyFont="1" applyBorder="1" applyAlignment="1">
      <alignment horizontal="left" vertical="top"/>
    </xf>
    <xf numFmtId="0" fontId="9" fillId="0" borderId="6" xfId="0" applyFont="1" applyBorder="1" applyAlignment="1">
      <alignment horizontal="left" vertical="top"/>
    </xf>
    <xf numFmtId="0" fontId="9" fillId="0" borderId="5" xfId="0" applyFont="1" applyBorder="1" applyAlignment="1">
      <alignment horizontal="left" vertical="top"/>
    </xf>
    <xf numFmtId="0" fontId="23" fillId="0" borderId="14" xfId="6" applyFont="1" applyBorder="1" applyAlignment="1" applyProtection="1">
      <alignment horizontal="center" vertical="top" wrapText="1"/>
      <protection locked="0"/>
    </xf>
    <xf numFmtId="0" fontId="23" fillId="0" borderId="15" xfId="6" applyFont="1" applyBorder="1" applyAlignment="1" applyProtection="1">
      <alignment horizontal="center" vertical="top" wrapText="1"/>
      <protection locked="0"/>
    </xf>
    <xf numFmtId="0" fontId="23" fillId="0" borderId="16" xfId="6" applyFont="1" applyBorder="1" applyAlignment="1" applyProtection="1">
      <alignment horizontal="left" vertical="top" wrapText="1"/>
      <protection locked="0"/>
    </xf>
    <xf numFmtId="0" fontId="23" fillId="0" borderId="17" xfId="6" applyFont="1" applyBorder="1" applyAlignment="1" applyProtection="1">
      <alignment horizontal="left" vertical="top" wrapText="1"/>
      <protection locked="0"/>
    </xf>
    <xf numFmtId="0" fontId="3" fillId="0" borderId="1" xfId="0" applyFont="1" applyBorder="1" applyAlignment="1">
      <alignment vertical="top"/>
    </xf>
    <xf numFmtId="0" fontId="3" fillId="0" borderId="6" xfId="0" applyFont="1" applyBorder="1" applyAlignment="1">
      <alignment vertical="top"/>
    </xf>
    <xf numFmtId="0" fontId="3" fillId="0" borderId="5" xfId="0" applyFont="1" applyBorder="1" applyAlignment="1">
      <alignment vertical="top"/>
    </xf>
    <xf numFmtId="0" fontId="22" fillId="0" borderId="2" xfId="6" applyFont="1" applyBorder="1" applyAlignment="1" applyProtection="1">
      <alignment horizontal="center" vertical="top"/>
      <protection locked="0"/>
    </xf>
    <xf numFmtId="0" fontId="22" fillId="0" borderId="19" xfId="6" applyFont="1" applyBorder="1" applyAlignment="1" applyProtection="1">
      <alignment horizontal="center" vertical="top"/>
      <protection locked="0"/>
    </xf>
    <xf numFmtId="0" fontId="22" fillId="0" borderId="18" xfId="6" applyFont="1" applyBorder="1" applyAlignment="1" applyProtection="1">
      <alignment horizontal="center" vertical="top" wrapText="1"/>
      <protection locked="0"/>
    </xf>
    <xf numFmtId="0" fontId="22" fillId="0" borderId="1" xfId="6" applyFont="1" applyBorder="1" applyAlignment="1" applyProtection="1">
      <alignment horizontal="center" vertical="top" wrapText="1"/>
      <protection locked="0"/>
    </xf>
    <xf numFmtId="9" fontId="22" fillId="2" borderId="2" xfId="6" applyNumberFormat="1" applyFont="1" applyFill="1" applyBorder="1" applyAlignment="1" applyProtection="1">
      <alignment horizontal="center" vertical="center" wrapText="1"/>
      <protection hidden="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2" xfId="0" applyFont="1" applyBorder="1" applyAlignment="1">
      <alignment horizontal="left" vertical="top" wrapText="1"/>
    </xf>
    <xf numFmtId="0" fontId="5" fillId="0" borderId="3" xfId="0" applyFont="1" applyBorder="1" applyAlignment="1">
      <alignment horizontal="left" vertical="top" wrapText="1"/>
    </xf>
    <xf numFmtId="0" fontId="5" fillId="0" borderId="13" xfId="0" applyFont="1" applyBorder="1" applyAlignment="1">
      <alignment horizontal="left" vertical="top" wrapText="1"/>
    </xf>
    <xf numFmtId="0" fontId="3" fillId="0" borderId="7" xfId="2" applyFont="1" applyBorder="1" applyAlignment="1">
      <alignment horizontal="left" vertical="top" wrapText="1"/>
    </xf>
    <xf numFmtId="0" fontId="3" fillId="0" borderId="8" xfId="2" applyFont="1" applyBorder="1" applyAlignment="1">
      <alignment horizontal="left" vertical="top" wrapText="1"/>
    </xf>
    <xf numFmtId="0" fontId="3" fillId="0" borderId="9" xfId="2" applyFont="1" applyBorder="1" applyAlignment="1">
      <alignment horizontal="left" vertical="top" wrapText="1"/>
    </xf>
    <xf numFmtId="0" fontId="3" fillId="0" borderId="12" xfId="2" applyFont="1" applyBorder="1" applyAlignment="1">
      <alignment horizontal="left" vertical="top" wrapText="1"/>
    </xf>
    <xf numFmtId="0" fontId="3" fillId="0" borderId="3" xfId="2" applyFont="1" applyBorder="1" applyAlignment="1">
      <alignment horizontal="left" vertical="top" wrapText="1"/>
    </xf>
    <xf numFmtId="0" fontId="3" fillId="0" borderId="13" xfId="2" applyFont="1" applyBorder="1" applyAlignment="1">
      <alignment horizontal="left" vertical="top" wrapText="1"/>
    </xf>
    <xf numFmtId="0" fontId="7" fillId="0" borderId="1" xfId="0" applyFont="1" applyBorder="1" applyAlignment="1">
      <alignment horizontal="left" vertical="top"/>
    </xf>
    <xf numFmtId="0" fontId="22" fillId="0" borderId="21" xfId="6" applyFont="1" applyBorder="1" applyAlignment="1" applyProtection="1">
      <alignment horizontal="center" vertical="top" wrapText="1"/>
      <protection locked="0"/>
    </xf>
    <xf numFmtId="0" fontId="22" fillId="0" borderId="22" xfId="6" applyFont="1" applyBorder="1" applyAlignment="1" applyProtection="1">
      <alignment horizontal="center" vertical="top" wrapText="1"/>
      <protection locked="0"/>
    </xf>
    <xf numFmtId="9" fontId="22" fillId="2" borderId="23" xfId="6" applyNumberFormat="1" applyFont="1" applyFill="1" applyBorder="1" applyAlignment="1" applyProtection="1">
      <alignment horizontal="center" vertical="center" wrapText="1"/>
      <protection hidden="1"/>
    </xf>
    <xf numFmtId="0" fontId="22" fillId="0" borderId="20" xfId="6" applyFont="1" applyBorder="1" applyAlignment="1" applyProtection="1">
      <alignment horizontal="center" vertical="top" wrapText="1"/>
      <protection locked="0"/>
    </xf>
    <xf numFmtId="0" fontId="22" fillId="0" borderId="6" xfId="6" applyFont="1" applyBorder="1" applyAlignment="1" applyProtection="1">
      <alignment horizontal="center" vertical="top" wrapText="1"/>
      <protection locked="0"/>
    </xf>
    <xf numFmtId="0" fontId="22" fillId="0" borderId="2" xfId="6" applyFont="1" applyBorder="1" applyAlignment="1" applyProtection="1">
      <alignment horizontal="center" vertical="top" wrapText="1"/>
      <protection locked="0"/>
    </xf>
    <xf numFmtId="0" fontId="22" fillId="0" borderId="19" xfId="6" applyFont="1" applyBorder="1" applyAlignment="1" applyProtection="1">
      <alignment horizontal="center" vertical="top" wrapText="1"/>
      <protection locked="0"/>
    </xf>
    <xf numFmtId="9" fontId="22" fillId="2" borderId="19" xfId="6" applyNumberFormat="1" applyFont="1" applyFill="1" applyBorder="1" applyAlignment="1" applyProtection="1">
      <alignment horizontal="center" vertical="center" wrapText="1"/>
      <protection hidden="1"/>
    </xf>
    <xf numFmtId="9" fontId="22" fillId="2" borderId="24" xfId="6" applyNumberFormat="1" applyFont="1" applyFill="1" applyBorder="1" applyAlignment="1" applyProtection="1">
      <alignment horizontal="center" vertical="center" wrapText="1"/>
      <protection hidden="1"/>
    </xf>
    <xf numFmtId="0" fontId="0" fillId="3" borderId="2" xfId="0" applyFill="1" applyBorder="1" applyAlignment="1">
      <alignment horizontal="center" wrapText="1"/>
    </xf>
    <xf numFmtId="0" fontId="16" fillId="0" borderId="2" xfId="0" applyFont="1" applyBorder="1" applyAlignment="1">
      <alignment horizontal="center"/>
    </xf>
    <xf numFmtId="0" fontId="16" fillId="0" borderId="2" xfId="8" applyFont="1" applyBorder="1" applyAlignment="1">
      <alignment horizontal="left"/>
    </xf>
  </cellXfs>
  <cellStyles count="11">
    <cellStyle name="Comma 2" xfId="1" xr:uid="{00000000-0005-0000-0000-000000000000}"/>
    <cellStyle name="Excel Built-in Normal" xfId="2" xr:uid="{00000000-0005-0000-0000-000001000000}"/>
    <cellStyle name="Excel Built-in Normal 2" xfId="3" xr:uid="{00000000-0005-0000-0000-000002000000}"/>
    <cellStyle name="Excel Built-in Normal 3" xfId="4" xr:uid="{00000000-0005-0000-0000-000003000000}"/>
    <cellStyle name="Hyperlink" xfId="10" builtinId="8"/>
    <cellStyle name="Normal" xfId="0" builtinId="0"/>
    <cellStyle name="Normal 2" xfId="5" xr:uid="{00000000-0005-0000-0000-000006000000}"/>
    <cellStyle name="Normal 3" xfId="6" xr:uid="{00000000-0005-0000-0000-000007000000}"/>
    <cellStyle name="Normal 3 3" xfId="7" xr:uid="{00000000-0005-0000-0000-000008000000}"/>
    <cellStyle name="Normal 4" xfId="8" xr:uid="{00000000-0005-0000-0000-000009000000}"/>
    <cellStyle name="Normal 5" xfId="9" xr:uid="{00000000-0005-0000-0000-00000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0</xdr:col>
      <xdr:colOff>510431</xdr:colOff>
      <xdr:row>178</xdr:row>
      <xdr:rowOff>168088</xdr:rowOff>
    </xdr:from>
    <xdr:to>
      <xdr:col>9</xdr:col>
      <xdr:colOff>40905</xdr:colOff>
      <xdr:row>195</xdr:row>
      <xdr:rowOff>168088</xdr:rowOff>
    </xdr:to>
    <xdr:pic>
      <xdr:nvPicPr>
        <xdr:cNvPr id="25" name="Picture 9">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510431" y="34610488"/>
          <a:ext cx="5216899" cy="3238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510431</xdr:colOff>
      <xdr:row>196</xdr:row>
      <xdr:rowOff>161738</xdr:rowOff>
    </xdr:from>
    <xdr:to>
      <xdr:col>9</xdr:col>
      <xdr:colOff>59955</xdr:colOff>
      <xdr:row>213</xdr:row>
      <xdr:rowOff>161738</xdr:rowOff>
    </xdr:to>
    <xdr:pic>
      <xdr:nvPicPr>
        <xdr:cNvPr id="26" name="Picture 10">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510431" y="38033138"/>
          <a:ext cx="5235949" cy="3238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103637</xdr:colOff>
      <xdr:row>158</xdr:row>
      <xdr:rowOff>124162</xdr:rowOff>
    </xdr:from>
    <xdr:to>
      <xdr:col>16</xdr:col>
      <xdr:colOff>459647</xdr:colOff>
      <xdr:row>169</xdr:row>
      <xdr:rowOff>181042</xdr:rowOff>
    </xdr:to>
    <xdr:pic>
      <xdr:nvPicPr>
        <xdr:cNvPr id="13" name="Picture 12" descr="https://vsjcllp.vsjadon.com/upload/insp-197577-1525.jp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9090755" y="31892838"/>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568757</xdr:colOff>
      <xdr:row>131</xdr:row>
      <xdr:rowOff>59952</xdr:rowOff>
    </xdr:from>
    <xdr:to>
      <xdr:col>19</xdr:col>
      <xdr:colOff>310519</xdr:colOff>
      <xdr:row>146</xdr:row>
      <xdr:rowOff>82452</xdr:rowOff>
    </xdr:to>
    <xdr:pic>
      <xdr:nvPicPr>
        <xdr:cNvPr id="14" name="Picture 13" descr="https://vsjcllp.vsjadon.com/upload/insp-197577-844.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1472081" y="26685128"/>
          <a:ext cx="2162232"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574451</xdr:colOff>
      <xdr:row>147</xdr:row>
      <xdr:rowOff>5357</xdr:rowOff>
    </xdr:from>
    <xdr:to>
      <xdr:col>19</xdr:col>
      <xdr:colOff>334766</xdr:colOff>
      <xdr:row>157</xdr:row>
      <xdr:rowOff>180737</xdr:rowOff>
    </xdr:to>
    <xdr:pic>
      <xdr:nvPicPr>
        <xdr:cNvPr id="18" name="Picture 17" descr="https://vsjcllp.vsjadon.com/upload/insp-197577-851.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0872657" y="29678533"/>
          <a:ext cx="2785903" cy="2088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217937</xdr:colOff>
      <xdr:row>147</xdr:row>
      <xdr:rowOff>5357</xdr:rowOff>
    </xdr:from>
    <xdr:to>
      <xdr:col>14</xdr:col>
      <xdr:colOff>467295</xdr:colOff>
      <xdr:row>157</xdr:row>
      <xdr:rowOff>180737</xdr:rowOff>
    </xdr:to>
    <xdr:pic>
      <xdr:nvPicPr>
        <xdr:cNvPr id="19" name="Picture 18" descr="https://vsjcllp.vsjadon.com/upload/insp-197577-860.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9205055" y="29678533"/>
          <a:ext cx="1560446" cy="2088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1148042</xdr:colOff>
      <xdr:row>147</xdr:row>
      <xdr:rowOff>5357</xdr:rowOff>
    </xdr:from>
    <xdr:to>
      <xdr:col>12</xdr:col>
      <xdr:colOff>129454</xdr:colOff>
      <xdr:row>157</xdr:row>
      <xdr:rowOff>180737</xdr:rowOff>
    </xdr:to>
    <xdr:pic>
      <xdr:nvPicPr>
        <xdr:cNvPr id="20" name="Picture 19" descr="https://vsjcllp.vsjadon.com/upload/insp-197577-931.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7546601" y="29678533"/>
          <a:ext cx="1569971" cy="2088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1109292</xdr:colOff>
      <xdr:row>131</xdr:row>
      <xdr:rowOff>50427</xdr:rowOff>
    </xdr:from>
    <xdr:to>
      <xdr:col>15</xdr:col>
      <xdr:colOff>442651</xdr:colOff>
      <xdr:row>146</xdr:row>
      <xdr:rowOff>72927</xdr:rowOff>
    </xdr:to>
    <xdr:pic>
      <xdr:nvPicPr>
        <xdr:cNvPr id="21" name="Picture 20" descr="https://vsjcllp.vsjadon.com/upload/insp-197577-847.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7507851" y="26675603"/>
          <a:ext cx="3838124"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1544955</xdr:colOff>
      <xdr:row>132</xdr:row>
      <xdr:rowOff>11430</xdr:rowOff>
    </xdr:from>
    <xdr:to>
      <xdr:col>19</xdr:col>
      <xdr:colOff>92848</xdr:colOff>
      <xdr:row>172</xdr:row>
      <xdr:rowOff>48330</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7936230" y="25690830"/>
          <a:ext cx="5501143" cy="7656900"/>
          <a:chOff x="176223" y="125730"/>
          <a:chExt cx="5666878" cy="7352100"/>
        </a:xfrm>
      </xdr:grpSpPr>
      <xdr:grpSp>
        <xdr:nvGrpSpPr>
          <xdr:cNvPr id="31" name="Group 30">
            <a:extLst>
              <a:ext uri="{FF2B5EF4-FFF2-40B4-BE49-F238E27FC236}">
                <a16:creationId xmlns:a16="http://schemas.microsoft.com/office/drawing/2014/main" id="{00000000-0008-0000-0000-00001F000000}"/>
              </a:ext>
            </a:extLst>
          </xdr:cNvPr>
          <xdr:cNvGrpSpPr/>
        </xdr:nvGrpSpPr>
        <xdr:grpSpPr>
          <a:xfrm>
            <a:off x="176223" y="125730"/>
            <a:ext cx="5666878" cy="2520000"/>
            <a:chOff x="176223" y="125730"/>
            <a:chExt cx="5666878" cy="2520000"/>
          </a:xfrm>
        </xdr:grpSpPr>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76223" y="125730"/>
              <a:ext cx="1775936" cy="2520000"/>
            </a:xfrm>
            <a:prstGeom prst="rect">
              <a:avLst/>
            </a:prstGeom>
            <a:ln>
              <a:solidFill>
                <a:schemeClr val="tx1"/>
              </a:solidFill>
            </a:ln>
          </xdr:spPr>
        </xdr:pic>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121694" y="125730"/>
              <a:ext cx="1775936" cy="2520000"/>
            </a:xfrm>
            <a:prstGeom prst="rect">
              <a:avLst/>
            </a:prstGeom>
            <a:ln>
              <a:solidFill>
                <a:schemeClr val="tx1"/>
              </a:solidFill>
            </a:ln>
          </xdr:spPr>
        </xdr:pic>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067165" y="125730"/>
              <a:ext cx="1775936" cy="2520000"/>
            </a:xfrm>
            <a:prstGeom prst="rect">
              <a:avLst/>
            </a:prstGeom>
            <a:ln>
              <a:solidFill>
                <a:schemeClr val="tx1"/>
              </a:solidFill>
            </a:ln>
          </xdr:spPr>
        </xdr:pic>
      </xdr:grpSp>
      <xdr:grpSp>
        <xdr:nvGrpSpPr>
          <xdr:cNvPr id="32" name="Group 31">
            <a:extLst>
              <a:ext uri="{FF2B5EF4-FFF2-40B4-BE49-F238E27FC236}">
                <a16:creationId xmlns:a16="http://schemas.microsoft.com/office/drawing/2014/main" id="{00000000-0008-0000-0000-000020000000}"/>
              </a:ext>
            </a:extLst>
          </xdr:cNvPr>
          <xdr:cNvGrpSpPr/>
        </xdr:nvGrpSpPr>
        <xdr:grpSpPr>
          <a:xfrm>
            <a:off x="721441" y="5497830"/>
            <a:ext cx="4576443" cy="1980000"/>
            <a:chOff x="551927" y="5497830"/>
            <a:chExt cx="4576443" cy="1980000"/>
          </a:xfrm>
        </xdr:grpSpPr>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121694" y="5497830"/>
              <a:ext cx="3006676" cy="1980000"/>
            </a:xfrm>
            <a:prstGeom prst="rect">
              <a:avLst/>
            </a:prstGeom>
            <a:ln>
              <a:solidFill>
                <a:schemeClr val="tx1"/>
              </a:solidFill>
            </a:ln>
          </xdr:spPr>
        </xdr:pic>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51927" y="5497830"/>
              <a:ext cx="1400232" cy="1980000"/>
            </a:xfrm>
            <a:prstGeom prst="rect">
              <a:avLst/>
            </a:prstGeom>
            <a:ln>
              <a:solidFill>
                <a:schemeClr val="tx1"/>
              </a:solidFill>
            </a:ln>
          </xdr:spPr>
        </xdr:pic>
      </xdr:grpSp>
      <xdr:grpSp>
        <xdr:nvGrpSpPr>
          <xdr:cNvPr id="33" name="Group 32">
            <a:extLst>
              <a:ext uri="{FF2B5EF4-FFF2-40B4-BE49-F238E27FC236}">
                <a16:creationId xmlns:a16="http://schemas.microsoft.com/office/drawing/2014/main" id="{00000000-0008-0000-0000-000021000000}"/>
              </a:ext>
            </a:extLst>
          </xdr:cNvPr>
          <xdr:cNvGrpSpPr/>
        </xdr:nvGrpSpPr>
        <xdr:grpSpPr>
          <a:xfrm>
            <a:off x="176223" y="2811780"/>
            <a:ext cx="5666878" cy="2520000"/>
            <a:chOff x="176223" y="2811780"/>
            <a:chExt cx="5666878" cy="2520000"/>
          </a:xfrm>
        </xdr:grpSpPr>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76223" y="2811780"/>
              <a:ext cx="1775936" cy="2520000"/>
            </a:xfrm>
            <a:prstGeom prst="rect">
              <a:avLst/>
            </a:prstGeom>
            <a:ln>
              <a:solidFill>
                <a:schemeClr val="tx1"/>
              </a:solidFill>
            </a:ln>
          </xdr:spPr>
        </xdr:pic>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121694" y="2811780"/>
              <a:ext cx="1775936" cy="2520000"/>
            </a:xfrm>
            <a:prstGeom prst="rect">
              <a:avLst/>
            </a:prstGeom>
            <a:ln>
              <a:solidFill>
                <a:schemeClr val="tx1"/>
              </a:solidFill>
            </a:ln>
          </xdr:spPr>
        </xdr:pic>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067165" y="2811780"/>
              <a:ext cx="1775936" cy="2520000"/>
            </a:xfrm>
            <a:prstGeom prst="rect">
              <a:avLst/>
            </a:prstGeom>
            <a:ln>
              <a:solidFill>
                <a:schemeClr val="tx1"/>
              </a:solidFill>
            </a:ln>
          </xdr:spPr>
        </xdr:pic>
      </xdr:grpSp>
    </xdr:grpSp>
    <xdr:clientData/>
  </xdr:twoCellAnchor>
  <xdr:twoCellAnchor>
    <xdr:from>
      <xdr:col>10</xdr:col>
      <xdr:colOff>581025</xdr:colOff>
      <xdr:row>131</xdr:row>
      <xdr:rowOff>104775</xdr:rowOff>
    </xdr:from>
    <xdr:to>
      <xdr:col>18</xdr:col>
      <xdr:colOff>353123</xdr:colOff>
      <xdr:row>165</xdr:row>
      <xdr:rowOff>103967</xdr:rowOff>
    </xdr:to>
    <xdr:grpSp>
      <xdr:nvGrpSpPr>
        <xdr:cNvPr id="22" name="Group 21">
          <a:extLst>
            <a:ext uri="{FF2B5EF4-FFF2-40B4-BE49-F238E27FC236}">
              <a16:creationId xmlns:a16="http://schemas.microsoft.com/office/drawing/2014/main" id="{F17F4F68-47D6-45A6-8A50-1CEACD7B68CF}"/>
            </a:ext>
          </a:extLst>
        </xdr:cNvPr>
        <xdr:cNvGrpSpPr/>
      </xdr:nvGrpSpPr>
      <xdr:grpSpPr>
        <a:xfrm>
          <a:off x="6972300" y="25593675"/>
          <a:ext cx="6115748" cy="6476192"/>
          <a:chOff x="335268" y="251012"/>
          <a:chExt cx="6115748" cy="6476192"/>
        </a:xfrm>
      </xdr:grpSpPr>
      <xdr:pic>
        <xdr:nvPicPr>
          <xdr:cNvPr id="23" name="Picture 22">
            <a:extLst>
              <a:ext uri="{FF2B5EF4-FFF2-40B4-BE49-F238E27FC236}">
                <a16:creationId xmlns:a16="http://schemas.microsoft.com/office/drawing/2014/main" id="{EFA0883B-5E03-4236-921F-62862F9AAB25}"/>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71126" y="251012"/>
            <a:ext cx="1798333" cy="2700000"/>
          </a:xfrm>
          <a:prstGeom prst="rect">
            <a:avLst/>
          </a:prstGeom>
          <a:ln>
            <a:solidFill>
              <a:schemeClr val="tx1"/>
            </a:solidFill>
          </a:ln>
        </xdr:spPr>
      </xdr:pic>
      <xdr:pic>
        <xdr:nvPicPr>
          <xdr:cNvPr id="24" name="Picture 23">
            <a:extLst>
              <a:ext uri="{FF2B5EF4-FFF2-40B4-BE49-F238E27FC236}">
                <a16:creationId xmlns:a16="http://schemas.microsoft.com/office/drawing/2014/main" id="{F59EA6B0-E709-49A8-9CA9-9FDD73A51A76}"/>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397149" y="251012"/>
            <a:ext cx="1798333" cy="2700000"/>
          </a:xfrm>
          <a:prstGeom prst="rect">
            <a:avLst/>
          </a:prstGeom>
          <a:ln>
            <a:solidFill>
              <a:schemeClr val="tx1"/>
            </a:solidFill>
          </a:ln>
        </xdr:spPr>
      </xdr:pic>
      <xdr:pic>
        <xdr:nvPicPr>
          <xdr:cNvPr id="27" name="Picture 26">
            <a:extLst>
              <a:ext uri="{FF2B5EF4-FFF2-40B4-BE49-F238E27FC236}">
                <a16:creationId xmlns:a16="http://schemas.microsoft.com/office/drawing/2014/main" id="{DA56C83B-F983-4198-8E1F-69DAE36B8DF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423172" y="251012"/>
            <a:ext cx="1798333" cy="2700000"/>
          </a:xfrm>
          <a:prstGeom prst="rect">
            <a:avLst/>
          </a:prstGeom>
          <a:ln>
            <a:solidFill>
              <a:schemeClr val="tx1"/>
            </a:solidFill>
          </a:ln>
        </xdr:spPr>
      </xdr:pic>
      <xdr:pic>
        <xdr:nvPicPr>
          <xdr:cNvPr id="28" name="Picture 27">
            <a:extLst>
              <a:ext uri="{FF2B5EF4-FFF2-40B4-BE49-F238E27FC236}">
                <a16:creationId xmlns:a16="http://schemas.microsoft.com/office/drawing/2014/main" id="{EA1BA090-280F-4304-B90C-5320EB54BA42}"/>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335268" y="3135413"/>
            <a:ext cx="4680000" cy="2107521"/>
          </a:xfrm>
          <a:prstGeom prst="rect">
            <a:avLst/>
          </a:prstGeom>
          <a:ln>
            <a:solidFill>
              <a:schemeClr val="tx1"/>
            </a:solidFill>
          </a:ln>
        </xdr:spPr>
      </xdr:pic>
      <xdr:pic>
        <xdr:nvPicPr>
          <xdr:cNvPr id="29" name="Picture 28">
            <a:extLst>
              <a:ext uri="{FF2B5EF4-FFF2-40B4-BE49-F238E27FC236}">
                <a16:creationId xmlns:a16="http://schemas.microsoft.com/office/drawing/2014/main" id="{9037FDA4-D0BE-4050-B600-EA64153A88B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5115302" y="3109173"/>
            <a:ext cx="1335714" cy="2160000"/>
          </a:xfrm>
          <a:prstGeom prst="rect">
            <a:avLst/>
          </a:prstGeom>
          <a:ln>
            <a:solidFill>
              <a:schemeClr val="tx1"/>
            </a:solidFill>
          </a:ln>
        </xdr:spPr>
      </xdr:pic>
      <xdr:pic>
        <xdr:nvPicPr>
          <xdr:cNvPr id="30" name="Picture 29">
            <a:extLst>
              <a:ext uri="{FF2B5EF4-FFF2-40B4-BE49-F238E27FC236}">
                <a16:creationId xmlns:a16="http://schemas.microsoft.com/office/drawing/2014/main" id="{83F9655C-763E-4CAC-BD42-D6176DAC3067}"/>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672695" y="5427334"/>
            <a:ext cx="2642689" cy="1299870"/>
          </a:xfrm>
          <a:prstGeom prst="rect">
            <a:avLst/>
          </a:prstGeom>
          <a:ln>
            <a:solidFill>
              <a:schemeClr val="tx1"/>
            </a:solidFill>
          </a:ln>
        </xdr:spPr>
      </xdr:pic>
      <xdr:pic>
        <xdr:nvPicPr>
          <xdr:cNvPr id="42" name="Picture 41">
            <a:extLst>
              <a:ext uri="{FF2B5EF4-FFF2-40B4-BE49-F238E27FC236}">
                <a16:creationId xmlns:a16="http://schemas.microsoft.com/office/drawing/2014/main" id="{B7E7C177-36D4-4027-8950-AC74B92C1D17}"/>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429000" y="5440453"/>
            <a:ext cx="2633699" cy="1273631"/>
          </a:xfrm>
          <a:prstGeom prst="rect">
            <a:avLst/>
          </a:prstGeom>
          <a:ln>
            <a:solidFill>
              <a:schemeClr val="tx1"/>
            </a:solidFill>
          </a:ln>
        </xdr:spPr>
      </xdr:pic>
    </xdr:grpSp>
    <xdr:clientData/>
  </xdr:twoCellAnchor>
  <xdr:twoCellAnchor>
    <xdr:from>
      <xdr:col>0</xdr:col>
      <xdr:colOff>161925</xdr:colOff>
      <xdr:row>133</xdr:row>
      <xdr:rowOff>104775</xdr:rowOff>
    </xdr:from>
    <xdr:to>
      <xdr:col>9</xdr:col>
      <xdr:colOff>571500</xdr:colOff>
      <xdr:row>167</xdr:row>
      <xdr:rowOff>154225</xdr:rowOff>
    </xdr:to>
    <xdr:grpSp>
      <xdr:nvGrpSpPr>
        <xdr:cNvPr id="43" name="Group 42">
          <a:extLst>
            <a:ext uri="{FF2B5EF4-FFF2-40B4-BE49-F238E27FC236}">
              <a16:creationId xmlns:a16="http://schemas.microsoft.com/office/drawing/2014/main" id="{51DE3FF2-6C21-4BC7-8625-BF82A08CC13A}"/>
            </a:ext>
          </a:extLst>
        </xdr:cNvPr>
        <xdr:cNvGrpSpPr/>
      </xdr:nvGrpSpPr>
      <xdr:grpSpPr>
        <a:xfrm>
          <a:off x="161925" y="25974675"/>
          <a:ext cx="6096000" cy="6526450"/>
          <a:chOff x="311516" y="512274"/>
          <a:chExt cx="6368318" cy="6707425"/>
        </a:xfrm>
      </xdr:grpSpPr>
      <xdr:pic>
        <xdr:nvPicPr>
          <xdr:cNvPr id="44" name="Picture 43">
            <a:extLst>
              <a:ext uri="{FF2B5EF4-FFF2-40B4-BE49-F238E27FC236}">
                <a16:creationId xmlns:a16="http://schemas.microsoft.com/office/drawing/2014/main" id="{99929914-13C7-479D-ABD2-6B4AD432182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311516" y="512274"/>
            <a:ext cx="3117484" cy="2340000"/>
          </a:xfrm>
          <a:prstGeom prst="rect">
            <a:avLst/>
          </a:prstGeom>
          <a:ln>
            <a:solidFill>
              <a:schemeClr val="tx1"/>
            </a:solidFill>
          </a:ln>
        </xdr:spPr>
      </xdr:pic>
      <xdr:pic>
        <xdr:nvPicPr>
          <xdr:cNvPr id="45" name="Picture 44">
            <a:extLst>
              <a:ext uri="{FF2B5EF4-FFF2-40B4-BE49-F238E27FC236}">
                <a16:creationId xmlns:a16="http://schemas.microsoft.com/office/drawing/2014/main" id="{AC1B833F-2F2A-4201-A01E-1D56E1490A5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3562350" y="512274"/>
            <a:ext cx="3117484" cy="2340000"/>
          </a:xfrm>
          <a:prstGeom prst="rect">
            <a:avLst/>
          </a:prstGeom>
          <a:ln>
            <a:solidFill>
              <a:schemeClr val="tx1"/>
            </a:solidFill>
          </a:ln>
        </xdr:spPr>
      </xdr:pic>
      <xdr:pic>
        <xdr:nvPicPr>
          <xdr:cNvPr id="46" name="Picture 45">
            <a:extLst>
              <a:ext uri="{FF2B5EF4-FFF2-40B4-BE49-F238E27FC236}">
                <a16:creationId xmlns:a16="http://schemas.microsoft.com/office/drawing/2014/main" id="{1E714F90-CF68-4A98-8513-754E68F1442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311516" y="3072423"/>
            <a:ext cx="2877678" cy="2160000"/>
          </a:xfrm>
          <a:prstGeom prst="rect">
            <a:avLst/>
          </a:prstGeom>
          <a:ln>
            <a:solidFill>
              <a:schemeClr val="tx1"/>
            </a:solidFill>
          </a:ln>
        </xdr:spPr>
      </xdr:pic>
      <xdr:pic>
        <xdr:nvPicPr>
          <xdr:cNvPr id="47" name="Picture 46">
            <a:extLst>
              <a:ext uri="{FF2B5EF4-FFF2-40B4-BE49-F238E27FC236}">
                <a16:creationId xmlns:a16="http://schemas.microsoft.com/office/drawing/2014/main" id="{F15F72FF-DCF9-4C94-8244-61728204104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3312701" y="3072423"/>
            <a:ext cx="1618313" cy="2160000"/>
          </a:xfrm>
          <a:prstGeom prst="rect">
            <a:avLst/>
          </a:prstGeom>
          <a:ln>
            <a:solidFill>
              <a:schemeClr val="tx1"/>
            </a:solidFill>
          </a:ln>
        </xdr:spPr>
      </xdr:pic>
      <xdr:pic>
        <xdr:nvPicPr>
          <xdr:cNvPr id="48" name="Picture 47">
            <a:extLst>
              <a:ext uri="{FF2B5EF4-FFF2-40B4-BE49-F238E27FC236}">
                <a16:creationId xmlns:a16="http://schemas.microsoft.com/office/drawing/2014/main" id="{888AC4FF-8025-4018-B1FE-59827845F01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5054521" y="3072423"/>
            <a:ext cx="1618313" cy="2160000"/>
          </a:xfrm>
          <a:prstGeom prst="rect">
            <a:avLst/>
          </a:prstGeom>
          <a:ln>
            <a:solidFill>
              <a:schemeClr val="tx1"/>
            </a:solidFill>
          </a:ln>
        </xdr:spPr>
      </xdr:pic>
      <xdr:pic>
        <xdr:nvPicPr>
          <xdr:cNvPr id="49" name="Picture 48">
            <a:extLst>
              <a:ext uri="{FF2B5EF4-FFF2-40B4-BE49-F238E27FC236}">
                <a16:creationId xmlns:a16="http://schemas.microsoft.com/office/drawing/2014/main" id="{084D140D-0B08-4A76-92D9-620B9394145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a:off x="1494485" y="5419699"/>
            <a:ext cx="2398065" cy="1800000"/>
          </a:xfrm>
          <a:prstGeom prst="rect">
            <a:avLst/>
          </a:prstGeom>
          <a:ln>
            <a:solidFill>
              <a:schemeClr val="tx1"/>
            </a:solidFill>
          </a:ln>
        </xdr:spPr>
      </xdr:pic>
      <xdr:pic>
        <xdr:nvPicPr>
          <xdr:cNvPr id="50" name="Picture 49">
            <a:extLst>
              <a:ext uri="{FF2B5EF4-FFF2-40B4-BE49-F238E27FC236}">
                <a16:creationId xmlns:a16="http://schemas.microsoft.com/office/drawing/2014/main" id="{DBD9ADB3-D006-477F-ADAD-99F83E19A1B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a:ext>
            </a:extLst>
          </a:blip>
          <a:stretch>
            <a:fillRect/>
          </a:stretch>
        </xdr:blipFill>
        <xdr:spPr>
          <a:xfrm>
            <a:off x="4029473" y="5419699"/>
            <a:ext cx="1348594" cy="180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19</xdr:row>
      <xdr:rowOff>0</xdr:rowOff>
    </xdr:from>
    <xdr:to>
      <xdr:col>5</xdr:col>
      <xdr:colOff>400050</xdr:colOff>
      <xdr:row>30</xdr:row>
      <xdr:rowOff>63500</xdr:rowOff>
    </xdr:to>
    <xdr:pic>
      <xdr:nvPicPr>
        <xdr:cNvPr id="2125" name="Picture 1">
          <a:extLst>
            <a:ext uri="{FF2B5EF4-FFF2-40B4-BE49-F238E27FC236}">
              <a16:creationId xmlns:a16="http://schemas.microsoft.com/office/drawing/2014/main" id="{00000000-0008-0000-0300-00004D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8350" y="3867150"/>
          <a:ext cx="1619250" cy="20891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546100</xdr:colOff>
      <xdr:row>19</xdr:row>
      <xdr:rowOff>0</xdr:rowOff>
    </xdr:from>
    <xdr:to>
      <xdr:col>8</xdr:col>
      <xdr:colOff>336550</xdr:colOff>
      <xdr:row>30</xdr:row>
      <xdr:rowOff>63500</xdr:rowOff>
    </xdr:to>
    <xdr:pic>
      <xdr:nvPicPr>
        <xdr:cNvPr id="2126" name="Picture 2">
          <a:extLst>
            <a:ext uri="{FF2B5EF4-FFF2-40B4-BE49-F238E27FC236}">
              <a16:creationId xmlns:a16="http://schemas.microsoft.com/office/drawing/2014/main" id="{00000000-0008-0000-0300-00004E08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3650" y="3867150"/>
          <a:ext cx="1619250" cy="20891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7</xdr:col>
      <xdr:colOff>279400</xdr:colOff>
      <xdr:row>30</xdr:row>
      <xdr:rowOff>165100</xdr:rowOff>
    </xdr:to>
    <xdr:pic>
      <xdr:nvPicPr>
        <xdr:cNvPr id="3166" name="Picture 1">
          <a:extLst>
            <a:ext uri="{FF2B5EF4-FFF2-40B4-BE49-F238E27FC236}">
              <a16:creationId xmlns:a16="http://schemas.microsoft.com/office/drawing/2014/main" id="{00000000-0008-0000-0500-00005E0C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09600" y="2393950"/>
          <a:ext cx="6959600" cy="34798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32</xdr:row>
      <xdr:rowOff>19050</xdr:rowOff>
    </xdr:from>
    <xdr:to>
      <xdr:col>7</xdr:col>
      <xdr:colOff>279400</xdr:colOff>
      <xdr:row>50</xdr:row>
      <xdr:rowOff>184150</xdr:rowOff>
    </xdr:to>
    <xdr:pic>
      <xdr:nvPicPr>
        <xdr:cNvPr id="3167" name="Picture 2">
          <a:extLst>
            <a:ext uri="{FF2B5EF4-FFF2-40B4-BE49-F238E27FC236}">
              <a16:creationId xmlns:a16="http://schemas.microsoft.com/office/drawing/2014/main" id="{00000000-0008-0000-0500-00005F0C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609600" y="6096000"/>
          <a:ext cx="6959600" cy="34798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501650</xdr:colOff>
      <xdr:row>12</xdr:row>
      <xdr:rowOff>0</xdr:rowOff>
    </xdr:from>
    <xdr:to>
      <xdr:col>17</xdr:col>
      <xdr:colOff>247650</xdr:colOff>
      <xdr:row>30</xdr:row>
      <xdr:rowOff>165100</xdr:rowOff>
    </xdr:to>
    <xdr:pic>
      <xdr:nvPicPr>
        <xdr:cNvPr id="3168" name="Picture 3">
          <a:extLst>
            <a:ext uri="{FF2B5EF4-FFF2-40B4-BE49-F238E27FC236}">
              <a16:creationId xmlns:a16="http://schemas.microsoft.com/office/drawing/2014/main" id="{00000000-0008-0000-0500-0000600C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7791450" y="2393950"/>
          <a:ext cx="6800850" cy="34798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AgcDRvGwPWhfnsgo9?coh=178572&amp;entry=tt"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178"/>
  <sheetViews>
    <sheetView tabSelected="1" view="pageBreakPreview" topLeftCell="A122" zoomScaleNormal="100" zoomScaleSheetLayoutView="100" workbookViewId="0">
      <selection activeCell="K129" sqref="K129"/>
    </sheetView>
  </sheetViews>
  <sheetFormatPr defaultRowHeight="15" x14ac:dyDescent="0.25"/>
  <cols>
    <col min="1" max="1" width="8.7109375" customWidth="1"/>
    <col min="2" max="2" width="9.85546875" customWidth="1"/>
    <col min="3" max="3" width="14.42578125" customWidth="1"/>
    <col min="4" max="4" width="7.28515625" customWidth="1"/>
    <col min="5" max="5" width="5.5703125" customWidth="1"/>
    <col min="6" max="6" width="8.5703125" customWidth="1"/>
    <col min="7" max="8" width="9.85546875" customWidth="1"/>
    <col min="9" max="9" width="11.140625" customWidth="1"/>
    <col min="10" max="10" width="10.5703125" customWidth="1"/>
    <col min="11" max="11" width="29.7109375" customWidth="1"/>
    <col min="13" max="13" width="10.5703125" bestFit="1" customWidth="1"/>
  </cols>
  <sheetData>
    <row r="1" spans="1:10" ht="43.9" customHeight="1" x14ac:dyDescent="0.25">
      <c r="A1" s="125" t="s">
        <v>246</v>
      </c>
      <c r="B1" s="126"/>
      <c r="C1" s="126"/>
      <c r="D1" s="126"/>
      <c r="E1" s="126"/>
      <c r="F1" s="126"/>
      <c r="G1" s="126"/>
      <c r="H1" s="126"/>
      <c r="I1" s="126"/>
      <c r="J1" s="127"/>
    </row>
    <row r="2" spans="1:10" x14ac:dyDescent="0.25">
      <c r="A2" s="158" t="s">
        <v>51</v>
      </c>
      <c r="B2" s="118"/>
      <c r="C2" s="118"/>
      <c r="D2" s="118"/>
      <c r="E2" s="118"/>
      <c r="F2" s="118"/>
      <c r="G2" s="118"/>
      <c r="H2" s="118"/>
      <c r="I2" s="118"/>
      <c r="J2" s="119"/>
    </row>
    <row r="3" spans="1:10" x14ac:dyDescent="0.25">
      <c r="A3" s="106" t="s">
        <v>0</v>
      </c>
      <c r="B3" s="107"/>
      <c r="C3" s="107"/>
      <c r="D3" s="107"/>
      <c r="E3" s="108"/>
      <c r="F3" s="175" t="str">
        <f ca="1">TEXT(TODAY(),"DD/MM/YYYY")</f>
        <v>12/09/2025</v>
      </c>
      <c r="G3" s="176"/>
      <c r="H3" s="176"/>
      <c r="I3" s="176"/>
      <c r="J3" s="177"/>
    </row>
    <row r="4" spans="1:10" x14ac:dyDescent="0.25">
      <c r="A4" s="106" t="s">
        <v>1</v>
      </c>
      <c r="B4" s="107"/>
      <c r="C4" s="107"/>
      <c r="D4" s="107"/>
      <c r="E4" s="108"/>
      <c r="F4" s="178" t="s">
        <v>147</v>
      </c>
      <c r="G4" s="179"/>
      <c r="H4" s="179"/>
      <c r="I4" s="179"/>
      <c r="J4" s="180"/>
    </row>
    <row r="5" spans="1:10" x14ac:dyDescent="0.25">
      <c r="A5" s="106" t="s">
        <v>2</v>
      </c>
      <c r="B5" s="107"/>
      <c r="C5" s="107"/>
      <c r="D5" s="107"/>
      <c r="E5" s="108"/>
      <c r="F5" s="175">
        <v>45910</v>
      </c>
      <c r="G5" s="176"/>
      <c r="H5" s="176"/>
      <c r="I5" s="176"/>
      <c r="J5" s="177"/>
    </row>
    <row r="6" spans="1:10" ht="16.5" customHeight="1" x14ac:dyDescent="0.25">
      <c r="A6" s="51" t="s">
        <v>168</v>
      </c>
      <c r="B6" s="107"/>
      <c r="C6" s="107"/>
      <c r="D6" s="107"/>
      <c r="E6" s="108"/>
      <c r="F6" s="54" t="s">
        <v>167</v>
      </c>
      <c r="G6" s="55"/>
      <c r="H6" s="55"/>
      <c r="I6" s="55"/>
      <c r="J6" s="56"/>
    </row>
    <row r="7" spans="1:10" ht="15" customHeight="1" x14ac:dyDescent="0.25">
      <c r="A7" s="106" t="s">
        <v>3</v>
      </c>
      <c r="B7" s="107"/>
      <c r="C7" s="107"/>
      <c r="D7" s="107"/>
      <c r="E7" s="108"/>
      <c r="F7" s="54" t="s">
        <v>167</v>
      </c>
      <c r="G7" s="55"/>
      <c r="H7" s="55"/>
      <c r="I7" s="55"/>
      <c r="J7" s="56"/>
    </row>
    <row r="8" spans="1:10" ht="30" customHeight="1" x14ac:dyDescent="0.25">
      <c r="A8" s="106" t="s">
        <v>4</v>
      </c>
      <c r="B8" s="107"/>
      <c r="C8" s="107"/>
      <c r="D8" s="107"/>
      <c r="E8" s="108"/>
      <c r="F8" s="87" t="s">
        <v>194</v>
      </c>
      <c r="G8" s="88"/>
      <c r="H8" s="88"/>
      <c r="I8" s="88"/>
      <c r="J8" s="89"/>
    </row>
    <row r="9" spans="1:10" x14ac:dyDescent="0.25">
      <c r="A9" s="51" t="s">
        <v>109</v>
      </c>
      <c r="B9" s="107"/>
      <c r="C9" s="107"/>
      <c r="D9" s="107"/>
      <c r="E9" s="108"/>
      <c r="F9" s="51" t="s">
        <v>152</v>
      </c>
      <c r="G9" s="52"/>
      <c r="H9" s="52"/>
      <c r="I9" s="52"/>
      <c r="J9" s="53"/>
    </row>
    <row r="10" spans="1:10" x14ac:dyDescent="0.25">
      <c r="A10" s="51" t="s">
        <v>110</v>
      </c>
      <c r="B10" s="52"/>
      <c r="C10" s="52"/>
      <c r="D10" s="52"/>
      <c r="E10" s="53"/>
      <c r="F10" s="51" t="s">
        <v>169</v>
      </c>
      <c r="G10" s="52"/>
      <c r="H10" s="52"/>
      <c r="I10" s="52"/>
      <c r="J10" s="53"/>
    </row>
    <row r="11" spans="1:10" ht="29.25" customHeight="1" x14ac:dyDescent="0.25">
      <c r="A11" s="106" t="s">
        <v>5</v>
      </c>
      <c r="B11" s="107"/>
      <c r="C11" s="107"/>
      <c r="D11" s="107"/>
      <c r="E11" s="108"/>
      <c r="F11" s="54" t="s">
        <v>174</v>
      </c>
      <c r="G11" s="55"/>
      <c r="H11" s="55"/>
      <c r="I11" s="55"/>
      <c r="J11" s="56"/>
    </row>
    <row r="12" spans="1:10" x14ac:dyDescent="0.25">
      <c r="A12" s="51" t="s">
        <v>229</v>
      </c>
      <c r="B12" s="107"/>
      <c r="C12" s="107"/>
      <c r="D12" s="107"/>
      <c r="E12" s="108"/>
      <c r="F12" s="51" t="s">
        <v>230</v>
      </c>
      <c r="G12" s="52"/>
      <c r="H12" s="52"/>
      <c r="I12" s="52"/>
      <c r="J12" s="53"/>
    </row>
    <row r="13" spans="1:10" ht="33" customHeight="1" x14ac:dyDescent="0.25">
      <c r="A13" s="59" t="s">
        <v>66</v>
      </c>
      <c r="B13" s="59"/>
      <c r="C13" s="54" t="s">
        <v>170</v>
      </c>
      <c r="D13" s="55"/>
      <c r="E13" s="55"/>
      <c r="F13" s="55"/>
      <c r="G13" s="55"/>
      <c r="H13" s="55"/>
      <c r="I13" s="55"/>
      <c r="J13" s="56"/>
    </row>
    <row r="14" spans="1:10" x14ac:dyDescent="0.25">
      <c r="A14" s="59" t="s">
        <v>242</v>
      </c>
      <c r="B14" s="59"/>
      <c r="C14" s="60">
        <v>193</v>
      </c>
      <c r="D14" s="60"/>
      <c r="E14" s="60"/>
      <c r="F14" s="61" t="s">
        <v>67</v>
      </c>
      <c r="G14" s="61"/>
      <c r="H14" s="62" t="s">
        <v>153</v>
      </c>
      <c r="I14" s="62"/>
      <c r="J14" s="63"/>
    </row>
    <row r="15" spans="1:10" x14ac:dyDescent="0.25">
      <c r="A15" s="59" t="s">
        <v>6</v>
      </c>
      <c r="B15" s="59"/>
      <c r="C15" s="60" t="s">
        <v>191</v>
      </c>
      <c r="D15" s="60"/>
      <c r="E15" s="60"/>
      <c r="F15" s="61" t="s">
        <v>68</v>
      </c>
      <c r="G15" s="61"/>
      <c r="H15" s="62" t="s">
        <v>148</v>
      </c>
      <c r="I15" s="62"/>
      <c r="J15" s="63"/>
    </row>
    <row r="16" spans="1:10" x14ac:dyDescent="0.25">
      <c r="A16" s="59" t="s">
        <v>7</v>
      </c>
      <c r="B16" s="59"/>
      <c r="C16" s="60" t="s">
        <v>192</v>
      </c>
      <c r="D16" s="60"/>
      <c r="E16" s="60"/>
      <c r="F16" s="61" t="s">
        <v>69</v>
      </c>
      <c r="G16" s="61"/>
      <c r="H16" s="62">
        <v>401401</v>
      </c>
      <c r="I16" s="62"/>
      <c r="J16" s="63"/>
    </row>
    <row r="17" spans="1:10" ht="32.25" customHeight="1" x14ac:dyDescent="0.25">
      <c r="A17" s="59" t="s">
        <v>70</v>
      </c>
      <c r="B17" s="59"/>
      <c r="C17" s="60" t="s">
        <v>189</v>
      </c>
      <c r="D17" s="60"/>
      <c r="E17" s="60"/>
      <c r="F17" s="61" t="s">
        <v>59</v>
      </c>
      <c r="G17" s="61"/>
      <c r="H17" s="62" t="s">
        <v>190</v>
      </c>
      <c r="I17" s="62"/>
      <c r="J17" s="63"/>
    </row>
    <row r="18" spans="1:10" ht="15" customHeight="1" x14ac:dyDescent="0.25">
      <c r="A18" s="136" t="s">
        <v>111</v>
      </c>
      <c r="B18" s="137"/>
      <c r="C18" s="137"/>
      <c r="D18" s="137"/>
      <c r="E18" s="138"/>
      <c r="F18" s="169" t="s">
        <v>138</v>
      </c>
      <c r="G18" s="170"/>
      <c r="H18" s="170"/>
      <c r="I18" s="170"/>
      <c r="J18" s="171"/>
    </row>
    <row r="19" spans="1:10" ht="29.45" customHeight="1" x14ac:dyDescent="0.25">
      <c r="A19" s="139"/>
      <c r="B19" s="140"/>
      <c r="C19" s="140"/>
      <c r="D19" s="140"/>
      <c r="E19" s="141"/>
      <c r="F19" s="172"/>
      <c r="G19" s="173"/>
      <c r="H19" s="173"/>
      <c r="I19" s="173"/>
      <c r="J19" s="174"/>
    </row>
    <row r="20" spans="1:10" ht="15" customHeight="1" x14ac:dyDescent="0.25">
      <c r="A20" s="136" t="s">
        <v>112</v>
      </c>
      <c r="B20" s="193"/>
      <c r="C20" s="193"/>
      <c r="D20" s="193"/>
      <c r="E20" s="194"/>
      <c r="F20" s="136" t="s">
        <v>53</v>
      </c>
      <c r="G20" s="137"/>
      <c r="H20" s="137"/>
      <c r="I20" s="137"/>
      <c r="J20" s="138"/>
    </row>
    <row r="21" spans="1:10" x14ac:dyDescent="0.25">
      <c r="A21" s="195"/>
      <c r="B21" s="196"/>
      <c r="C21" s="196"/>
      <c r="D21" s="196"/>
      <c r="E21" s="197"/>
      <c r="F21" s="139"/>
      <c r="G21" s="140"/>
      <c r="H21" s="140"/>
      <c r="I21" s="140"/>
      <c r="J21" s="141"/>
    </row>
    <row r="22" spans="1:10" x14ac:dyDescent="0.25">
      <c r="A22" s="106" t="s">
        <v>8</v>
      </c>
      <c r="B22" s="107"/>
      <c r="C22" s="107"/>
      <c r="D22" s="107"/>
      <c r="E22" s="108"/>
      <c r="F22" s="134" t="s">
        <v>139</v>
      </c>
      <c r="G22" s="165"/>
      <c r="H22" s="165"/>
      <c r="I22" s="165"/>
      <c r="J22" s="135"/>
    </row>
    <row r="23" spans="1:10" x14ac:dyDescent="0.25">
      <c r="A23" s="106" t="s">
        <v>9</v>
      </c>
      <c r="B23" s="107"/>
      <c r="C23" s="107"/>
      <c r="D23" s="107"/>
      <c r="E23" s="108"/>
      <c r="F23" s="166" t="s">
        <v>60</v>
      </c>
      <c r="G23" s="167"/>
      <c r="H23" s="167"/>
      <c r="I23" s="167"/>
      <c r="J23" s="168"/>
    </row>
    <row r="24" spans="1:10" x14ac:dyDescent="0.25">
      <c r="A24" s="106" t="s">
        <v>10</v>
      </c>
      <c r="B24" s="107"/>
      <c r="C24" s="107"/>
      <c r="D24" s="107"/>
      <c r="E24" s="108"/>
      <c r="F24" s="134" t="s">
        <v>140</v>
      </c>
      <c r="G24" s="165"/>
      <c r="H24" s="165"/>
      <c r="I24" s="165"/>
      <c r="J24" s="135"/>
    </row>
    <row r="25" spans="1:10" x14ac:dyDescent="0.25">
      <c r="A25" s="106" t="s">
        <v>27</v>
      </c>
      <c r="B25" s="107"/>
      <c r="C25" s="107"/>
      <c r="D25" s="107"/>
      <c r="E25" s="108"/>
      <c r="F25" s="166" t="s">
        <v>71</v>
      </c>
      <c r="G25" s="160"/>
      <c r="H25" s="160"/>
      <c r="I25" s="160"/>
      <c r="J25" s="161"/>
    </row>
    <row r="26" spans="1:10" x14ac:dyDescent="0.25">
      <c r="A26" s="163" t="s">
        <v>11</v>
      </c>
      <c r="B26" s="164"/>
      <c r="C26" s="163" t="s">
        <v>12</v>
      </c>
      <c r="D26" s="164"/>
      <c r="E26" s="133" t="s">
        <v>13</v>
      </c>
      <c r="F26" s="164"/>
      <c r="G26" s="133" t="s">
        <v>58</v>
      </c>
      <c r="H26" s="77"/>
      <c r="I26" s="163" t="s">
        <v>14</v>
      </c>
      <c r="J26" s="164"/>
    </row>
    <row r="27" spans="1:10" x14ac:dyDescent="0.25">
      <c r="A27" s="133" t="s">
        <v>15</v>
      </c>
      <c r="B27" s="77"/>
      <c r="C27" s="133" t="s">
        <v>57</v>
      </c>
      <c r="D27" s="77"/>
      <c r="E27" s="133" t="s">
        <v>57</v>
      </c>
      <c r="F27" s="77"/>
      <c r="G27" s="133" t="s">
        <v>57</v>
      </c>
      <c r="H27" s="77"/>
      <c r="I27" s="133" t="s">
        <v>57</v>
      </c>
      <c r="J27" s="77"/>
    </row>
    <row r="28" spans="1:10" x14ac:dyDescent="0.25">
      <c r="A28" s="163" t="s">
        <v>16</v>
      </c>
      <c r="B28" s="164"/>
      <c r="C28" s="123" t="s">
        <v>171</v>
      </c>
      <c r="D28" s="124"/>
      <c r="E28" s="123" t="s">
        <v>154</v>
      </c>
      <c r="F28" s="124"/>
      <c r="G28" s="123" t="s">
        <v>171</v>
      </c>
      <c r="H28" s="124"/>
      <c r="I28" s="123" t="s">
        <v>154</v>
      </c>
      <c r="J28" s="124"/>
    </row>
    <row r="29" spans="1:10" x14ac:dyDescent="0.25">
      <c r="A29" s="51" t="s">
        <v>64</v>
      </c>
      <c r="B29" s="52"/>
      <c r="C29" s="52"/>
      <c r="D29" s="52"/>
      <c r="E29" s="52"/>
      <c r="F29" s="52"/>
      <c r="G29" s="52"/>
      <c r="H29" s="52"/>
      <c r="I29" s="52"/>
      <c r="J29" s="53"/>
    </row>
    <row r="30" spans="1:10" x14ac:dyDescent="0.25">
      <c r="A30" s="51" t="s">
        <v>143</v>
      </c>
      <c r="B30" s="52"/>
      <c r="C30" s="52"/>
      <c r="D30" s="52"/>
      <c r="E30" s="52"/>
      <c r="F30" s="52"/>
      <c r="G30" s="52"/>
      <c r="H30" s="52"/>
      <c r="I30" s="52"/>
      <c r="J30" s="53"/>
    </row>
    <row r="31" spans="1:10" x14ac:dyDescent="0.25">
      <c r="A31" s="51" t="s">
        <v>45</v>
      </c>
      <c r="B31" s="53"/>
      <c r="C31" s="133" t="s">
        <v>46</v>
      </c>
      <c r="D31" s="77"/>
      <c r="E31" s="123">
        <v>19.623950000000001</v>
      </c>
      <c r="F31" s="124"/>
      <c r="G31" s="123" t="s">
        <v>47</v>
      </c>
      <c r="H31" s="124"/>
      <c r="I31" s="123">
        <v>72.796509999999998</v>
      </c>
      <c r="J31" s="124"/>
    </row>
    <row r="32" spans="1:10" x14ac:dyDescent="0.25">
      <c r="A32" s="51" t="s">
        <v>240</v>
      </c>
      <c r="B32" s="53"/>
      <c r="C32" s="75" t="s">
        <v>241</v>
      </c>
      <c r="D32" s="76"/>
      <c r="E32" s="76"/>
      <c r="F32" s="76"/>
      <c r="G32" s="76"/>
      <c r="H32" s="76"/>
      <c r="I32" s="76"/>
      <c r="J32" s="77"/>
    </row>
    <row r="33" spans="1:10" x14ac:dyDescent="0.25">
      <c r="A33" s="128" t="s">
        <v>17</v>
      </c>
      <c r="B33" s="129"/>
      <c r="C33" s="129"/>
      <c r="D33" s="129"/>
      <c r="E33" s="129"/>
      <c r="F33" s="129"/>
      <c r="G33" s="129"/>
      <c r="H33" s="129"/>
      <c r="I33" s="129"/>
      <c r="J33" s="130"/>
    </row>
    <row r="34" spans="1:10" ht="15" customHeight="1" x14ac:dyDescent="0.25">
      <c r="A34" s="136" t="s">
        <v>166</v>
      </c>
      <c r="B34" s="137"/>
      <c r="C34" s="137"/>
      <c r="D34" s="137"/>
      <c r="E34" s="137"/>
      <c r="F34" s="137"/>
      <c r="G34" s="137"/>
      <c r="H34" s="137"/>
      <c r="I34" s="137"/>
      <c r="J34" s="138"/>
    </row>
    <row r="35" spans="1:10" x14ac:dyDescent="0.25">
      <c r="A35" s="139"/>
      <c r="B35" s="140"/>
      <c r="C35" s="140"/>
      <c r="D35" s="140"/>
      <c r="E35" s="140"/>
      <c r="F35" s="140"/>
      <c r="G35" s="140"/>
      <c r="H35" s="140"/>
      <c r="I35" s="140"/>
      <c r="J35" s="141"/>
    </row>
    <row r="36" spans="1:10" ht="16.5" customHeight="1" x14ac:dyDescent="0.25">
      <c r="A36" s="51" t="s">
        <v>72</v>
      </c>
      <c r="B36" s="107"/>
      <c r="C36" s="107"/>
      <c r="D36" s="107"/>
      <c r="E36" s="108"/>
      <c r="F36" s="54">
        <v>6299.03</v>
      </c>
      <c r="G36" s="55"/>
      <c r="H36" s="55"/>
      <c r="I36" s="55"/>
      <c r="J36" s="56"/>
    </row>
    <row r="37" spans="1:10" x14ac:dyDescent="0.25">
      <c r="A37" s="106" t="s">
        <v>18</v>
      </c>
      <c r="B37" s="107"/>
      <c r="C37" s="107"/>
      <c r="D37" s="107"/>
      <c r="E37" s="108"/>
      <c r="F37" s="51">
        <v>0.9</v>
      </c>
      <c r="G37" s="52"/>
      <c r="H37" s="52"/>
      <c r="I37" s="52"/>
      <c r="J37" s="53"/>
    </row>
    <row r="38" spans="1:10" x14ac:dyDescent="0.25">
      <c r="A38" s="106" t="s">
        <v>19</v>
      </c>
      <c r="B38" s="107"/>
      <c r="C38" s="107"/>
      <c r="D38" s="107"/>
      <c r="E38" s="108"/>
      <c r="F38" s="51">
        <v>0</v>
      </c>
      <c r="G38" s="52"/>
      <c r="H38" s="52"/>
      <c r="I38" s="52"/>
      <c r="J38" s="53"/>
    </row>
    <row r="39" spans="1:10" x14ac:dyDescent="0.25">
      <c r="A39" s="106" t="s">
        <v>20</v>
      </c>
      <c r="B39" s="107"/>
      <c r="C39" s="107"/>
      <c r="D39" s="107"/>
      <c r="E39" s="108"/>
      <c r="F39" s="51">
        <f>F37+F38</f>
        <v>0.9</v>
      </c>
      <c r="G39" s="52"/>
      <c r="H39" s="52"/>
      <c r="I39" s="52"/>
      <c r="J39" s="53"/>
    </row>
    <row r="40" spans="1:10" x14ac:dyDescent="0.25">
      <c r="A40" s="51" t="s">
        <v>73</v>
      </c>
      <c r="B40" s="107"/>
      <c r="C40" s="107"/>
      <c r="D40" s="107"/>
      <c r="E40" s="108"/>
      <c r="F40" s="113">
        <f>F36*F39</f>
        <v>5669.1269999999995</v>
      </c>
      <c r="G40" s="114"/>
      <c r="H40" s="114"/>
      <c r="I40" s="114"/>
      <c r="J40" s="115"/>
    </row>
    <row r="41" spans="1:10" x14ac:dyDescent="0.25">
      <c r="A41" s="106" t="s">
        <v>21</v>
      </c>
      <c r="B41" s="107"/>
      <c r="C41" s="107"/>
      <c r="D41" s="107"/>
      <c r="E41" s="108"/>
      <c r="F41" s="51" t="s">
        <v>149</v>
      </c>
      <c r="G41" s="52"/>
      <c r="H41" s="52"/>
      <c r="I41" s="52"/>
      <c r="J41" s="53"/>
    </row>
    <row r="42" spans="1:10" x14ac:dyDescent="0.25">
      <c r="A42" s="128" t="s">
        <v>75</v>
      </c>
      <c r="B42" s="129"/>
      <c r="C42" s="129"/>
      <c r="D42" s="129"/>
      <c r="E42" s="129"/>
      <c r="F42" s="129"/>
      <c r="G42" s="129"/>
      <c r="H42" s="129"/>
      <c r="I42" s="129"/>
      <c r="J42" s="130"/>
    </row>
    <row r="43" spans="1:10" ht="30.75" customHeight="1" x14ac:dyDescent="0.25">
      <c r="A43" s="54" t="s">
        <v>74</v>
      </c>
      <c r="B43" s="56"/>
      <c r="C43" s="110" t="s">
        <v>155</v>
      </c>
      <c r="D43" s="111"/>
      <c r="E43" s="111"/>
      <c r="F43" s="112"/>
      <c r="G43" s="3" t="s">
        <v>65</v>
      </c>
      <c r="H43" s="3" t="s">
        <v>156</v>
      </c>
      <c r="I43" s="134" t="s">
        <v>54</v>
      </c>
      <c r="J43" s="135"/>
    </row>
    <row r="44" spans="1:10" ht="31.5" customHeight="1" x14ac:dyDescent="0.25">
      <c r="A44" s="54" t="s">
        <v>76</v>
      </c>
      <c r="B44" s="56"/>
      <c r="C44" s="110" t="str">
        <f>C43</f>
        <v>BS/BP/ZANZROLI/PALGHAR/G.NO.193/NR/337</v>
      </c>
      <c r="D44" s="111"/>
      <c r="E44" s="111"/>
      <c r="F44" s="112"/>
      <c r="G44" s="3" t="s">
        <v>65</v>
      </c>
      <c r="H44" s="11" t="str">
        <f>H43</f>
        <v>16/03/2017.</v>
      </c>
      <c r="I44" s="134" t="s">
        <v>54</v>
      </c>
      <c r="J44" s="135"/>
    </row>
    <row r="45" spans="1:10" ht="29.45" customHeight="1" x14ac:dyDescent="0.25">
      <c r="A45" s="54" t="s">
        <v>232</v>
      </c>
      <c r="B45" s="56"/>
      <c r="C45" s="110" t="s">
        <v>57</v>
      </c>
      <c r="D45" s="111"/>
      <c r="E45" s="111"/>
      <c r="F45" s="112"/>
      <c r="G45" s="3" t="s">
        <v>65</v>
      </c>
      <c r="H45" s="120" t="s">
        <v>57</v>
      </c>
      <c r="I45" s="121"/>
      <c r="J45" s="122"/>
    </row>
    <row r="46" spans="1:10" ht="14.45" customHeight="1" x14ac:dyDescent="0.25">
      <c r="A46" s="51" t="s">
        <v>150</v>
      </c>
      <c r="B46" s="53"/>
      <c r="C46" s="51" t="s">
        <v>157</v>
      </c>
      <c r="D46" s="52"/>
      <c r="E46" s="52"/>
      <c r="F46" s="53"/>
      <c r="G46" s="2" t="s">
        <v>65</v>
      </c>
      <c r="H46" s="105" t="s">
        <v>158</v>
      </c>
      <c r="I46" s="52"/>
      <c r="J46" s="53"/>
    </row>
    <row r="47" spans="1:10" s="47" customFormat="1" x14ac:dyDescent="0.25">
      <c r="A47" s="128" t="s">
        <v>107</v>
      </c>
      <c r="B47" s="129"/>
      <c r="C47" s="129"/>
      <c r="D47" s="129"/>
      <c r="E47" s="130"/>
      <c r="F47" s="117" t="s">
        <v>108</v>
      </c>
      <c r="G47" s="117"/>
      <c r="H47" s="118"/>
      <c r="I47" s="118"/>
      <c r="J47" s="119"/>
    </row>
    <row r="48" spans="1:10" x14ac:dyDescent="0.25">
      <c r="A48" s="59" t="s">
        <v>80</v>
      </c>
      <c r="B48" s="59"/>
      <c r="C48" s="59"/>
      <c r="D48" s="132" t="str">
        <f>H45</f>
        <v>NA</v>
      </c>
      <c r="E48" s="132"/>
      <c r="F48" s="51" t="s">
        <v>77</v>
      </c>
      <c r="G48" s="109"/>
      <c r="H48" s="105">
        <v>45467</v>
      </c>
      <c r="I48" s="52"/>
      <c r="J48" s="53"/>
    </row>
    <row r="49" spans="1:10" x14ac:dyDescent="0.25">
      <c r="A49" s="185" t="s">
        <v>22</v>
      </c>
      <c r="B49" s="186"/>
      <c r="C49" s="186"/>
      <c r="D49" s="186"/>
      <c r="E49" s="186"/>
      <c r="F49" s="186"/>
      <c r="G49" s="186"/>
      <c r="H49" s="186"/>
      <c r="I49" s="186"/>
      <c r="J49" s="187"/>
    </row>
    <row r="50" spans="1:10" ht="30" customHeight="1" x14ac:dyDescent="0.25">
      <c r="A50" s="51" t="s">
        <v>106</v>
      </c>
      <c r="B50" s="52"/>
      <c r="C50" s="53"/>
      <c r="D50" s="133">
        <f>F40</f>
        <v>5669.1269999999995</v>
      </c>
      <c r="E50" s="77"/>
      <c r="F50" s="116" t="s">
        <v>78</v>
      </c>
      <c r="G50" s="116"/>
      <c r="H50" s="116"/>
      <c r="I50" s="131" t="s">
        <v>165</v>
      </c>
      <c r="J50" s="131"/>
    </row>
    <row r="51" spans="1:10" ht="14.45" customHeight="1" x14ac:dyDescent="0.25">
      <c r="A51" s="51" t="s">
        <v>79</v>
      </c>
      <c r="B51" s="52"/>
      <c r="C51" s="53"/>
      <c r="D51" s="54" t="s">
        <v>228</v>
      </c>
      <c r="E51" s="55"/>
      <c r="F51" s="55"/>
      <c r="G51" s="55"/>
      <c r="H51" s="55"/>
      <c r="I51" s="55"/>
      <c r="J51" s="56"/>
    </row>
    <row r="52" spans="1:10" x14ac:dyDescent="0.25">
      <c r="A52" s="51" t="s">
        <v>55</v>
      </c>
      <c r="B52" s="52"/>
      <c r="C52" s="52"/>
      <c r="D52" s="52"/>
      <c r="E52" s="53"/>
      <c r="F52" s="54" t="s">
        <v>231</v>
      </c>
      <c r="G52" s="55"/>
      <c r="H52" s="55"/>
      <c r="I52" s="55"/>
      <c r="J52" s="56"/>
    </row>
    <row r="53" spans="1:10" ht="15.75" thickBot="1" x14ac:dyDescent="0.3">
      <c r="A53" s="51" t="s">
        <v>61</v>
      </c>
      <c r="B53" s="52"/>
      <c r="C53" s="52"/>
      <c r="D53" s="52"/>
      <c r="E53" s="52"/>
      <c r="F53" s="52"/>
      <c r="G53" s="52"/>
      <c r="H53" s="52"/>
      <c r="I53" s="52"/>
      <c r="J53" s="53"/>
    </row>
    <row r="54" spans="1:10" ht="32.25" hidden="1" customHeight="1" x14ac:dyDescent="0.25">
      <c r="A54" s="87" t="s">
        <v>159</v>
      </c>
      <c r="B54" s="88"/>
      <c r="C54" s="88"/>
      <c r="D54" s="88"/>
      <c r="E54" s="88"/>
      <c r="F54" s="88"/>
      <c r="G54" s="88"/>
      <c r="H54" s="88"/>
      <c r="I54" s="88"/>
      <c r="J54" s="89"/>
    </row>
    <row r="55" spans="1:10" ht="15" hidden="1" customHeight="1" x14ac:dyDescent="0.25">
      <c r="A55" s="78"/>
      <c r="B55" s="80"/>
      <c r="C55" s="68" t="s">
        <v>35</v>
      </c>
      <c r="D55" s="69"/>
      <c r="E55" s="70"/>
      <c r="F55" s="68" t="s">
        <v>36</v>
      </c>
      <c r="G55" s="70"/>
      <c r="H55" s="78"/>
      <c r="I55" s="79"/>
      <c r="J55" s="80"/>
    </row>
    <row r="56" spans="1:10" hidden="1" x14ac:dyDescent="0.25">
      <c r="A56" s="81"/>
      <c r="B56" s="83"/>
      <c r="C56" s="68" t="s">
        <v>37</v>
      </c>
      <c r="D56" s="69"/>
      <c r="E56" s="70"/>
      <c r="F56" s="71">
        <f>'Construction %'!E4</f>
        <v>100</v>
      </c>
      <c r="G56" s="72"/>
      <c r="H56" s="81"/>
      <c r="I56" s="82"/>
      <c r="J56" s="83"/>
    </row>
    <row r="57" spans="1:10" hidden="1" x14ac:dyDescent="0.25">
      <c r="A57" s="81"/>
      <c r="B57" s="83"/>
      <c r="C57" s="68" t="s">
        <v>38</v>
      </c>
      <c r="D57" s="69"/>
      <c r="E57" s="70"/>
      <c r="F57" s="71">
        <f>'Construction %'!E6</f>
        <v>20</v>
      </c>
      <c r="G57" s="72"/>
      <c r="H57" s="81"/>
      <c r="I57" s="82"/>
      <c r="J57" s="83"/>
    </row>
    <row r="58" spans="1:10" hidden="1" x14ac:dyDescent="0.25">
      <c r="A58" s="81"/>
      <c r="B58" s="83"/>
      <c r="C58" s="68" t="s">
        <v>39</v>
      </c>
      <c r="D58" s="69"/>
      <c r="E58" s="70"/>
      <c r="F58" s="71">
        <f>'Construction %'!E8</f>
        <v>0</v>
      </c>
      <c r="G58" s="72"/>
      <c r="H58" s="81"/>
      <c r="I58" s="82"/>
      <c r="J58" s="83"/>
    </row>
    <row r="59" spans="1:10" hidden="1" x14ac:dyDescent="0.25">
      <c r="A59" s="81"/>
      <c r="B59" s="83"/>
      <c r="C59" s="68" t="s">
        <v>40</v>
      </c>
      <c r="D59" s="69"/>
      <c r="E59" s="70"/>
      <c r="F59" s="71">
        <f>'Construction %'!E10</f>
        <v>0</v>
      </c>
      <c r="G59" s="72"/>
      <c r="H59" s="81"/>
      <c r="I59" s="82"/>
      <c r="J59" s="83"/>
    </row>
    <row r="60" spans="1:10" hidden="1" x14ac:dyDescent="0.25">
      <c r="A60" s="81"/>
      <c r="B60" s="83"/>
      <c r="C60" s="68" t="s">
        <v>48</v>
      </c>
      <c r="D60" s="69"/>
      <c r="E60" s="70"/>
      <c r="F60" s="71">
        <f>'Construction %'!E12</f>
        <v>0</v>
      </c>
      <c r="G60" s="72"/>
      <c r="H60" s="81"/>
      <c r="I60" s="82"/>
      <c r="J60" s="83"/>
    </row>
    <row r="61" spans="1:10" ht="15" hidden="1" customHeight="1" x14ac:dyDescent="0.25">
      <c r="A61" s="81"/>
      <c r="B61" s="83"/>
      <c r="C61" s="68" t="s">
        <v>49</v>
      </c>
      <c r="D61" s="69"/>
      <c r="E61" s="70"/>
      <c r="F61" s="71">
        <f>'Construction %'!E14</f>
        <v>0</v>
      </c>
      <c r="G61" s="72"/>
      <c r="H61" s="81"/>
      <c r="I61" s="82"/>
      <c r="J61" s="83"/>
    </row>
    <row r="62" spans="1:10" hidden="1" x14ac:dyDescent="0.25">
      <c r="A62" s="84"/>
      <c r="B62" s="86"/>
      <c r="C62" s="68" t="s">
        <v>50</v>
      </c>
      <c r="D62" s="69"/>
      <c r="E62" s="70"/>
      <c r="F62" s="71">
        <f>'Construction %'!E16</f>
        <v>0</v>
      </c>
      <c r="G62" s="72"/>
      <c r="H62" s="84"/>
      <c r="I62" s="85"/>
      <c r="J62" s="86"/>
    </row>
    <row r="63" spans="1:10" hidden="1" x14ac:dyDescent="0.25">
      <c r="A63" s="90" t="s">
        <v>33</v>
      </c>
      <c r="B63" s="91"/>
      <c r="C63" s="92"/>
      <c r="D63" s="73">
        <f>'Construction %'!K20</f>
        <v>18</v>
      </c>
      <c r="E63" s="74"/>
      <c r="F63" s="90" t="s">
        <v>34</v>
      </c>
      <c r="G63" s="91"/>
      <c r="H63" s="92"/>
      <c r="I63" s="73">
        <f>'Construction %'!L20</f>
        <v>36</v>
      </c>
      <c r="J63" s="74"/>
    </row>
    <row r="64" spans="1:10" ht="29.25" hidden="1" customHeight="1" x14ac:dyDescent="0.25">
      <c r="A64" s="87" t="s">
        <v>160</v>
      </c>
      <c r="B64" s="88"/>
      <c r="C64" s="88"/>
      <c r="D64" s="88"/>
      <c r="E64" s="88"/>
      <c r="F64" s="88"/>
      <c r="G64" s="88"/>
      <c r="H64" s="88"/>
      <c r="I64" s="88"/>
      <c r="J64" s="89"/>
    </row>
    <row r="65" spans="1:12" ht="15" hidden="1" customHeight="1" x14ac:dyDescent="0.25">
      <c r="A65" s="78"/>
      <c r="B65" s="80"/>
      <c r="C65" s="68" t="s">
        <v>35</v>
      </c>
      <c r="D65" s="69"/>
      <c r="E65" s="70"/>
      <c r="F65" s="68" t="s">
        <v>36</v>
      </c>
      <c r="G65" s="70"/>
      <c r="H65" s="78"/>
      <c r="I65" s="79"/>
      <c r="J65" s="80"/>
    </row>
    <row r="66" spans="1:12" hidden="1" x14ac:dyDescent="0.25">
      <c r="A66" s="81"/>
      <c r="B66" s="83"/>
      <c r="C66" s="68" t="s">
        <v>37</v>
      </c>
      <c r="D66" s="69"/>
      <c r="E66" s="70"/>
      <c r="F66" s="71">
        <f>'Construction % (3)'!E4</f>
        <v>100</v>
      </c>
      <c r="G66" s="72"/>
      <c r="H66" s="81"/>
      <c r="I66" s="82"/>
      <c r="J66" s="83"/>
    </row>
    <row r="67" spans="1:12" hidden="1" x14ac:dyDescent="0.25">
      <c r="A67" s="81"/>
      <c r="B67" s="83"/>
      <c r="C67" s="68" t="s">
        <v>38</v>
      </c>
      <c r="D67" s="69"/>
      <c r="E67" s="70"/>
      <c r="F67" s="71">
        <f>'Construction % (3)'!E6</f>
        <v>40</v>
      </c>
      <c r="G67" s="72"/>
      <c r="H67" s="81"/>
      <c r="I67" s="82"/>
      <c r="J67" s="83"/>
    </row>
    <row r="68" spans="1:12" hidden="1" x14ac:dyDescent="0.25">
      <c r="A68" s="81"/>
      <c r="B68" s="83"/>
      <c r="C68" s="68" t="s">
        <v>39</v>
      </c>
      <c r="D68" s="69"/>
      <c r="E68" s="70"/>
      <c r="F68" s="71">
        <f>'Construction % (3)'!E8</f>
        <v>0</v>
      </c>
      <c r="G68" s="72"/>
      <c r="H68" s="81"/>
      <c r="I68" s="82"/>
      <c r="J68" s="83"/>
    </row>
    <row r="69" spans="1:12" hidden="1" x14ac:dyDescent="0.25">
      <c r="A69" s="81"/>
      <c r="B69" s="83"/>
      <c r="C69" s="68" t="s">
        <v>40</v>
      </c>
      <c r="D69" s="69"/>
      <c r="E69" s="70"/>
      <c r="F69" s="71">
        <f>'Construction % (3)'!E10</f>
        <v>0</v>
      </c>
      <c r="G69" s="72"/>
      <c r="H69" s="81"/>
      <c r="I69" s="82"/>
      <c r="J69" s="83"/>
    </row>
    <row r="70" spans="1:12" hidden="1" x14ac:dyDescent="0.25">
      <c r="A70" s="81"/>
      <c r="B70" s="83"/>
      <c r="C70" s="68" t="s">
        <v>48</v>
      </c>
      <c r="D70" s="69"/>
      <c r="E70" s="70"/>
      <c r="F70" s="71">
        <f>'Construction % (3)'!E12</f>
        <v>0</v>
      </c>
      <c r="G70" s="72"/>
      <c r="H70" s="81"/>
      <c r="I70" s="82"/>
      <c r="J70" s="83"/>
    </row>
    <row r="71" spans="1:12" ht="15" hidden="1" customHeight="1" x14ac:dyDescent="0.25">
      <c r="A71" s="81"/>
      <c r="B71" s="83"/>
      <c r="C71" s="68" t="s">
        <v>49</v>
      </c>
      <c r="D71" s="69"/>
      <c r="E71" s="70"/>
      <c r="F71" s="71">
        <f>'Construction % (3)'!E14</f>
        <v>0</v>
      </c>
      <c r="G71" s="72"/>
      <c r="H71" s="81"/>
      <c r="I71" s="82"/>
      <c r="J71" s="83"/>
    </row>
    <row r="72" spans="1:12" hidden="1" x14ac:dyDescent="0.25">
      <c r="A72" s="84"/>
      <c r="B72" s="86"/>
      <c r="C72" s="68" t="s">
        <v>50</v>
      </c>
      <c r="D72" s="69"/>
      <c r="E72" s="70"/>
      <c r="F72" s="71">
        <f>'Construction % (3)'!E16</f>
        <v>0</v>
      </c>
      <c r="G72" s="72"/>
      <c r="H72" s="84"/>
      <c r="I72" s="85"/>
      <c r="J72" s="86"/>
    </row>
    <row r="73" spans="1:12" hidden="1" x14ac:dyDescent="0.25">
      <c r="A73" s="90" t="s">
        <v>33</v>
      </c>
      <c r="B73" s="91"/>
      <c r="C73" s="92"/>
      <c r="D73" s="73">
        <f>'Construction % (3)'!K20</f>
        <v>26</v>
      </c>
      <c r="E73" s="74"/>
      <c r="F73" s="90" t="s">
        <v>34</v>
      </c>
      <c r="G73" s="91"/>
      <c r="H73" s="92"/>
      <c r="I73" s="73">
        <f>'Construction % (3)'!L20</f>
        <v>42</v>
      </c>
      <c r="J73" s="74"/>
    </row>
    <row r="74" spans="1:12" ht="15.75" customHeight="1" x14ac:dyDescent="0.25">
      <c r="A74" s="181" t="s">
        <v>196</v>
      </c>
      <c r="B74" s="182"/>
      <c r="C74" s="183" t="s">
        <v>228</v>
      </c>
      <c r="D74" s="183"/>
      <c r="E74" s="183"/>
      <c r="F74" s="183"/>
      <c r="G74" s="183"/>
      <c r="H74" s="183"/>
      <c r="I74" s="183"/>
      <c r="J74" s="184"/>
      <c r="K74" s="35" t="str">
        <f ca="1">(IF(F78&gt;99%,"All work completed. Please provide OC.",IF(F78&gt;89.8%,"Plinth, RCC, Brick, Plaster, Flooring, Painting work Completed. Finishing work is in process.",IF(F78&lt;94%,(IF(C78=0,"Work not yet Started.",IF(D78=25%,"Piling work in process",IF(D78=50%,"Excavation work in process",IF(D78=100%,"Excavation work Completed. ","0")))&amp;(IF(C79=0%,"",IF(C79=L80,"Footing work is process",IF(C79=L81,"Footing work Completed",IF(C79=L82,"1st Basement Completed",IF(C79=L83,"1st &amp; 2nd Basement Completed",IF(C79=L84,"1st to 3rd Basement Completed",IF(C79=L85,"1st to 4th Basement Completed",IF(C79=L86,"Plinth work is process",IF(C79=L87,"Plinth work completed","0")))))))))))&amp;(IF(C80=(D75+G75+I75),", RCC Slab",IF(C80&gt;0,", RCC upto "&amp;C80&amp;" Slab",""))&amp;(IF(C81=I75,", Brickwork",IF(C81&gt;0,", Brickwork upto "&amp;C81&amp;" Floor",""))&amp;(IF(C82=I75,", Internal Plaster",IF(C82&gt;0,", Internal Plaster upto "&amp;C82&amp;" Floor",""))&amp;(IF(C83=I75,", External Plaster",IF(C83&gt;0,", External Plaster upto "&amp;C83&amp;" Floor",""))&amp;(IF(C84=I75,", Flooring",IF(C84&gt;0,", Flooring upto "&amp;C84&amp;" Floor",""))&amp;(IF(C85=I75,", Painting",IF(C85&gt;0,", Painting upto "&amp;C85&amp;" Floor",""))&amp;(IF(C86&gt;0,", Finishing upto "&amp;C86&amp;" Floor","")&amp;(IF(C80&gt;0.5," Completed",""))))))))))))))</f>
        <v>Plinth, RCC, Brick, Plaster, Flooring, Painting work Completed. Finishing work is in process.</v>
      </c>
      <c r="L74" s="35"/>
    </row>
    <row r="75" spans="1:12" ht="15.75" x14ac:dyDescent="0.25">
      <c r="A75" s="36" t="s">
        <v>197</v>
      </c>
      <c r="B75" s="42">
        <v>0</v>
      </c>
      <c r="C75" s="37" t="s">
        <v>163</v>
      </c>
      <c r="D75" s="37">
        <v>1</v>
      </c>
      <c r="E75" s="188" t="s">
        <v>198</v>
      </c>
      <c r="F75" s="188"/>
      <c r="G75" s="37">
        <v>0</v>
      </c>
      <c r="H75" s="37" t="s">
        <v>199</v>
      </c>
      <c r="I75" s="188">
        <f ca="1">--TRIM(RIGHT(SUBSTITUTE(LEFT(C74,_xlfn.AGGREGATE(16,6,FIND({0,1,2,3,4,5,6,7,8,9},C74,ROW(INDIRECT("1:"&amp;LEN(C74)))),1))," ",REPT(" ",LEN(C74))),LEN(C74)))</f>
        <v>4</v>
      </c>
      <c r="J75" s="189"/>
      <c r="K75" s="35"/>
      <c r="L75" s="35"/>
    </row>
    <row r="76" spans="1:12" ht="34.5" customHeight="1" x14ac:dyDescent="0.25">
      <c r="A76" s="64" t="s">
        <v>200</v>
      </c>
      <c r="B76" s="65"/>
      <c r="C76" s="66" t="str">
        <f ca="1">K74</f>
        <v>Plinth, RCC, Brick, Plaster, Flooring, Painting work Completed. Finishing work is in process.</v>
      </c>
      <c r="D76" s="66"/>
      <c r="E76" s="66"/>
      <c r="F76" s="66"/>
      <c r="G76" s="66"/>
      <c r="H76" s="66"/>
      <c r="I76" s="66"/>
      <c r="J76" s="67"/>
      <c r="K76" s="35" t="s">
        <v>201</v>
      </c>
      <c r="L76" s="35"/>
    </row>
    <row r="77" spans="1:12" ht="15.75" customHeight="1" x14ac:dyDescent="0.25">
      <c r="A77" s="208" t="s">
        <v>35</v>
      </c>
      <c r="B77" s="209"/>
      <c r="C77" s="43" t="s">
        <v>202</v>
      </c>
      <c r="D77" s="210" t="s">
        <v>203</v>
      </c>
      <c r="E77" s="210"/>
      <c r="F77" s="210" t="s">
        <v>204</v>
      </c>
      <c r="G77" s="210"/>
      <c r="H77" s="210" t="s">
        <v>205</v>
      </c>
      <c r="I77" s="210"/>
      <c r="J77" s="211"/>
      <c r="K77" s="38" t="s">
        <v>206</v>
      </c>
      <c r="L77" s="39">
        <f ca="1">I75*25%</f>
        <v>1</v>
      </c>
    </row>
    <row r="78" spans="1:12" ht="15.75" customHeight="1" x14ac:dyDescent="0.25">
      <c r="A78" s="190" t="s">
        <v>207</v>
      </c>
      <c r="B78" s="191"/>
      <c r="C78" s="44">
        <f ca="1">L79</f>
        <v>4</v>
      </c>
      <c r="D78" s="192">
        <f ca="1">((100/I75)*C78)/100</f>
        <v>1</v>
      </c>
      <c r="E78" s="192"/>
      <c r="F78" s="192">
        <f ca="1">(((C79/I75*10)+(40/(D75+G75+I75)*C80)+(7.5/(I75)*C81)+(7.5/(I75)*C82)+(10/I75*C83)+(10/I75*C84)+(5/I75*C85)+(5/I75*C86)+(5/I75*C87))/100)</f>
        <v>0.9375</v>
      </c>
      <c r="G78" s="192"/>
      <c r="H78" s="192">
        <f ca="1">((((C78/I75)*20)+((C79/I75)*25)+(30/(I75+G75+D75)*C80)+(5/I75*C81)+(5/I75*C82)+(5/I75*C83)+(5/I75*C84)+(0/I75*C85)+(0/I75*C86)+(5/I75*C87))/100)</f>
        <v>0.96250000000000002</v>
      </c>
      <c r="I78" s="192"/>
      <c r="J78" s="212"/>
      <c r="K78" s="38" t="s">
        <v>208</v>
      </c>
      <c r="L78" s="38">
        <f ca="1">I75*50%</f>
        <v>2</v>
      </c>
    </row>
    <row r="79" spans="1:12" ht="15.75" x14ac:dyDescent="0.25">
      <c r="A79" s="190" t="s">
        <v>37</v>
      </c>
      <c r="B79" s="191"/>
      <c r="C79" s="45">
        <f ca="1">L87</f>
        <v>4</v>
      </c>
      <c r="D79" s="192">
        <f ca="1">((100/I75)*C79)/100</f>
        <v>1</v>
      </c>
      <c r="E79" s="192"/>
      <c r="F79" s="192"/>
      <c r="G79" s="192"/>
      <c r="H79" s="192"/>
      <c r="I79" s="192"/>
      <c r="J79" s="212"/>
      <c r="K79" s="38" t="s">
        <v>209</v>
      </c>
      <c r="L79" s="38">
        <f ca="1">I75</f>
        <v>4</v>
      </c>
    </row>
    <row r="80" spans="1:12" ht="15.75" customHeight="1" x14ac:dyDescent="0.25">
      <c r="A80" s="190" t="s">
        <v>210</v>
      </c>
      <c r="B80" s="191"/>
      <c r="C80" s="45">
        <f ca="1">D75+I75</f>
        <v>5</v>
      </c>
      <c r="D80" s="192">
        <f ca="1">((100/(D75+G75+I75))*C80)/100</f>
        <v>1</v>
      </c>
      <c r="E80" s="192"/>
      <c r="F80" s="192"/>
      <c r="G80" s="192"/>
      <c r="H80" s="192"/>
      <c r="I80" s="192"/>
      <c r="J80" s="212"/>
      <c r="K80" s="38" t="s">
        <v>211</v>
      </c>
      <c r="L80" s="40">
        <f ca="1">(IF(B75&gt;1,(I75/(B75+2)),I75/4))</f>
        <v>1</v>
      </c>
    </row>
    <row r="81" spans="1:14" ht="15.75" customHeight="1" x14ac:dyDescent="0.25">
      <c r="A81" s="190" t="s">
        <v>212</v>
      </c>
      <c r="B81" s="191" t="s">
        <v>213</v>
      </c>
      <c r="C81" s="44">
        <v>4</v>
      </c>
      <c r="D81" s="192">
        <f ca="1">((100/I75)*C81)/100</f>
        <v>1</v>
      </c>
      <c r="E81" s="192"/>
      <c r="F81" s="192"/>
      <c r="G81" s="192"/>
      <c r="H81" s="192"/>
      <c r="I81" s="192"/>
      <c r="J81" s="212"/>
      <c r="K81" s="38" t="s">
        <v>214</v>
      </c>
      <c r="L81" s="40">
        <f ca="1">(IF(B75&gt;1,(I75/(B75+2)+L80),I75/4+L80))</f>
        <v>2</v>
      </c>
    </row>
    <row r="82" spans="1:14" ht="15.75" customHeight="1" x14ac:dyDescent="0.25">
      <c r="A82" s="190" t="s">
        <v>215</v>
      </c>
      <c r="B82" s="191" t="s">
        <v>213</v>
      </c>
      <c r="C82" s="44">
        <v>4</v>
      </c>
      <c r="D82" s="192">
        <f ca="1">((100/I75)*C82)/100</f>
        <v>1</v>
      </c>
      <c r="E82" s="192"/>
      <c r="F82" s="192"/>
      <c r="G82" s="192"/>
      <c r="H82" s="192"/>
      <c r="I82" s="192"/>
      <c r="J82" s="212"/>
      <c r="K82" s="38" t="s">
        <v>216</v>
      </c>
      <c r="L82" s="40">
        <f>(IF(B75&gt;1,(I75/(B75+2)+L81),0))</f>
        <v>0</v>
      </c>
    </row>
    <row r="83" spans="1:14" ht="15.75" customHeight="1" x14ac:dyDescent="0.25">
      <c r="A83" s="190" t="s">
        <v>217</v>
      </c>
      <c r="B83" s="191" t="s">
        <v>218</v>
      </c>
      <c r="C83" s="44">
        <v>4</v>
      </c>
      <c r="D83" s="192">
        <f ca="1">((100/(I75))*C83)/100</f>
        <v>1</v>
      </c>
      <c r="E83" s="192"/>
      <c r="F83" s="192"/>
      <c r="G83" s="192"/>
      <c r="H83" s="192"/>
      <c r="I83" s="192"/>
      <c r="J83" s="212"/>
      <c r="K83" s="38" t="s">
        <v>219</v>
      </c>
      <c r="L83" s="40">
        <f>(IF(B75&gt;2,(I75/(B75+2)+L82),0))</f>
        <v>0</v>
      </c>
    </row>
    <row r="84" spans="1:14" ht="15.75" customHeight="1" x14ac:dyDescent="0.25">
      <c r="A84" s="190" t="s">
        <v>220</v>
      </c>
      <c r="B84" s="191" t="s">
        <v>220</v>
      </c>
      <c r="C84" s="44">
        <v>4</v>
      </c>
      <c r="D84" s="192">
        <f ca="1">((100/I75)*C84)/100</f>
        <v>1</v>
      </c>
      <c r="E84" s="192"/>
      <c r="F84" s="192"/>
      <c r="G84" s="192"/>
      <c r="H84" s="192"/>
      <c r="I84" s="192"/>
      <c r="J84" s="212"/>
      <c r="K84" s="38" t="s">
        <v>221</v>
      </c>
      <c r="L84" s="41">
        <f>(IF(B75&gt;3,(I75/(B75+2)+L83),0))</f>
        <v>0</v>
      </c>
    </row>
    <row r="85" spans="1:14" ht="15.75" customHeight="1" x14ac:dyDescent="0.25">
      <c r="A85" s="190" t="s">
        <v>222</v>
      </c>
      <c r="B85" s="191"/>
      <c r="C85" s="44">
        <v>4</v>
      </c>
      <c r="D85" s="192">
        <f ca="1">((100/I75)*C85)/100</f>
        <v>1</v>
      </c>
      <c r="E85" s="192"/>
      <c r="F85" s="192"/>
      <c r="G85" s="192"/>
      <c r="H85" s="192"/>
      <c r="I85" s="192"/>
      <c r="J85" s="212"/>
      <c r="K85" s="38" t="s">
        <v>223</v>
      </c>
      <c r="L85" s="40">
        <f>(IF(B75&gt;4,(I75/(B75+2)+L84),0))</f>
        <v>0</v>
      </c>
    </row>
    <row r="86" spans="1:14" ht="15.75" customHeight="1" x14ac:dyDescent="0.25">
      <c r="A86" s="190" t="s">
        <v>224</v>
      </c>
      <c r="B86" s="191" t="s">
        <v>224</v>
      </c>
      <c r="C86" s="44">
        <v>2</v>
      </c>
      <c r="D86" s="192">
        <f ca="1">((100/(I75))*C86)/100</f>
        <v>0.5</v>
      </c>
      <c r="E86" s="192"/>
      <c r="F86" s="192"/>
      <c r="G86" s="192"/>
      <c r="H86" s="192"/>
      <c r="I86" s="192"/>
      <c r="J86" s="212"/>
      <c r="K86" s="38" t="s">
        <v>225</v>
      </c>
      <c r="L86" s="40">
        <f ca="1">(IF(B75=1,(I75/(B75+3)+L81),IF(B75=0,(I75/4+L81),IF(B75&gt;1,0))))</f>
        <v>3</v>
      </c>
    </row>
    <row r="87" spans="1:14" ht="16.5" customHeight="1" thickBot="1" x14ac:dyDescent="0.3">
      <c r="A87" s="205" t="s">
        <v>226</v>
      </c>
      <c r="B87" s="206"/>
      <c r="C87" s="46">
        <v>1</v>
      </c>
      <c r="D87" s="207">
        <f ca="1">((100/(I75))*C87)/100</f>
        <v>0.25</v>
      </c>
      <c r="E87" s="207"/>
      <c r="F87" s="207"/>
      <c r="G87" s="207"/>
      <c r="H87" s="207"/>
      <c r="I87" s="207"/>
      <c r="J87" s="213"/>
      <c r="K87" s="38" t="s">
        <v>227</v>
      </c>
      <c r="L87" s="40">
        <f ca="1">(IF(B75&gt;1.5,(I75/(B75+2)+L81+MAX(0,L82-L81)+MAX(0,L83-L82)+MAX(0,L84-L83)+MAX(0,L85-L84)+MAX(0,L86-L85)),IF(B75=1,(I75/(B75+3)+L86),IF(B75=0,I75/4+L86))))</f>
        <v>4</v>
      </c>
    </row>
    <row r="88" spans="1:14" x14ac:dyDescent="0.25">
      <c r="A88" s="51" t="s">
        <v>62</v>
      </c>
      <c r="B88" s="52"/>
      <c r="C88" s="52"/>
      <c r="D88" s="52"/>
      <c r="E88" s="52"/>
      <c r="F88" s="52"/>
      <c r="G88" s="52"/>
      <c r="H88" s="52"/>
      <c r="I88" s="52"/>
      <c r="J88" s="53"/>
    </row>
    <row r="89" spans="1:14" x14ac:dyDescent="0.25">
      <c r="A89" s="51" t="s">
        <v>56</v>
      </c>
      <c r="B89" s="52"/>
      <c r="C89" s="52"/>
      <c r="D89" s="52"/>
      <c r="E89" s="52"/>
      <c r="F89" s="52"/>
      <c r="G89" s="52"/>
      <c r="H89" s="52"/>
      <c r="I89" s="52"/>
      <c r="J89" s="53"/>
    </row>
    <row r="90" spans="1:14" ht="15" customHeight="1" x14ac:dyDescent="0.25">
      <c r="A90" s="58" t="s">
        <v>243</v>
      </c>
      <c r="B90" s="58"/>
      <c r="C90" s="57" t="s">
        <v>244</v>
      </c>
      <c r="D90" s="57"/>
      <c r="E90" s="57"/>
      <c r="F90" s="57"/>
      <c r="G90" s="57"/>
      <c r="H90" s="57"/>
      <c r="I90" s="57"/>
      <c r="J90" s="57"/>
    </row>
    <row r="91" spans="1:14" x14ac:dyDescent="0.25">
      <c r="A91" s="204" t="s">
        <v>23</v>
      </c>
      <c r="B91" s="150"/>
      <c r="C91" s="150"/>
      <c r="D91" s="150"/>
      <c r="E91" s="150"/>
      <c r="F91" s="150"/>
      <c r="G91" s="150"/>
      <c r="H91" s="150"/>
      <c r="I91" s="150"/>
      <c r="J91" s="151"/>
      <c r="K91" s="48" t="s">
        <v>233</v>
      </c>
      <c r="L91" s="48" t="s">
        <v>234</v>
      </c>
      <c r="M91" s="49">
        <v>44957</v>
      </c>
      <c r="N91" s="48" t="s">
        <v>235</v>
      </c>
    </row>
    <row r="92" spans="1:14" x14ac:dyDescent="0.25">
      <c r="A92" s="51" t="s">
        <v>151</v>
      </c>
      <c r="B92" s="107"/>
      <c r="C92" s="107"/>
      <c r="D92" s="107"/>
      <c r="E92" s="107"/>
      <c r="F92" s="108"/>
      <c r="G92" s="152">
        <v>3500</v>
      </c>
      <c r="H92" s="153"/>
      <c r="I92" s="153"/>
      <c r="J92" s="154"/>
    </row>
    <row r="93" spans="1:14" x14ac:dyDescent="0.25">
      <c r="A93" s="51" t="s">
        <v>239</v>
      </c>
      <c r="B93" s="107"/>
      <c r="C93" s="107"/>
      <c r="D93" s="107"/>
      <c r="E93" s="107"/>
      <c r="F93" s="108"/>
      <c r="G93" s="152">
        <v>6000</v>
      </c>
      <c r="H93" s="153"/>
      <c r="I93" s="153"/>
      <c r="J93" s="154"/>
    </row>
    <row r="94" spans="1:14" ht="17.25" customHeight="1" x14ac:dyDescent="0.25">
      <c r="A94" s="51" t="s">
        <v>236</v>
      </c>
      <c r="B94" s="52"/>
      <c r="C94" s="52"/>
      <c r="D94" s="52"/>
      <c r="E94" s="52"/>
      <c r="F94" s="53"/>
      <c r="G94" s="102">
        <v>150000</v>
      </c>
      <c r="H94" s="103"/>
      <c r="I94" s="103"/>
      <c r="J94" s="104"/>
    </row>
    <row r="95" spans="1:14" ht="17.25" customHeight="1" x14ac:dyDescent="0.25">
      <c r="A95" s="51" t="s">
        <v>237</v>
      </c>
      <c r="B95" s="52"/>
      <c r="C95" s="52"/>
      <c r="D95" s="52"/>
      <c r="E95" s="52"/>
      <c r="F95" s="53"/>
      <c r="G95" s="102">
        <v>25000</v>
      </c>
      <c r="H95" s="103"/>
      <c r="I95" s="103"/>
      <c r="J95" s="104"/>
    </row>
    <row r="96" spans="1:14" x14ac:dyDescent="0.25">
      <c r="A96" s="51" t="s">
        <v>81</v>
      </c>
      <c r="B96" s="52"/>
      <c r="C96" s="52"/>
      <c r="D96" s="52"/>
      <c r="E96" s="52"/>
      <c r="F96" s="53"/>
      <c r="G96" s="102">
        <v>35000</v>
      </c>
      <c r="H96" s="103"/>
      <c r="I96" s="103"/>
      <c r="J96" s="104"/>
    </row>
    <row r="97" spans="1:12" x14ac:dyDescent="0.25">
      <c r="A97" s="51" t="s">
        <v>238</v>
      </c>
      <c r="B97" s="52"/>
      <c r="C97" s="52"/>
      <c r="D97" s="52"/>
      <c r="E97" s="52"/>
      <c r="F97" s="53"/>
      <c r="G97" s="102">
        <v>100000</v>
      </c>
      <c r="H97" s="103"/>
      <c r="I97" s="103"/>
      <c r="J97" s="104"/>
    </row>
    <row r="98" spans="1:12" s="1" customFormat="1" ht="14.45" customHeight="1" x14ac:dyDescent="0.25">
      <c r="A98" s="128" t="s">
        <v>113</v>
      </c>
      <c r="B98" s="150"/>
      <c r="C98" s="150"/>
      <c r="D98" s="150"/>
      <c r="E98" s="150"/>
      <c r="F98" s="151"/>
      <c r="G98" s="152">
        <f>G92*0.8</f>
        <v>2800</v>
      </c>
      <c r="H98" s="153"/>
      <c r="I98" s="153"/>
      <c r="J98" s="154"/>
    </row>
    <row r="99" spans="1:12" s="1" customFormat="1" ht="21" customHeight="1" x14ac:dyDescent="0.25">
      <c r="A99" s="155" t="s">
        <v>114</v>
      </c>
      <c r="B99" s="156"/>
      <c r="C99" s="156"/>
      <c r="D99" s="156"/>
      <c r="E99" s="156"/>
      <c r="F99" s="156"/>
      <c r="G99" s="156"/>
      <c r="H99" s="156"/>
      <c r="I99" s="156"/>
      <c r="J99" s="157"/>
    </row>
    <row r="100" spans="1:12" x14ac:dyDescent="0.25">
      <c r="A100" s="158" t="s">
        <v>52</v>
      </c>
      <c r="B100" s="118"/>
      <c r="C100" s="118"/>
      <c r="D100" s="118"/>
      <c r="E100" s="118"/>
      <c r="F100" s="118"/>
      <c r="G100" s="118"/>
      <c r="H100" s="118"/>
      <c r="I100" s="118"/>
      <c r="J100" s="119"/>
    </row>
    <row r="101" spans="1:12" ht="48" customHeight="1" x14ac:dyDescent="0.25">
      <c r="A101" s="18" t="s">
        <v>31</v>
      </c>
      <c r="B101" s="4" t="s">
        <v>28</v>
      </c>
      <c r="C101" s="4" t="s">
        <v>144</v>
      </c>
      <c r="D101" s="100" t="s">
        <v>145</v>
      </c>
      <c r="E101" s="101"/>
      <c r="F101" s="21" t="s">
        <v>29</v>
      </c>
      <c r="G101" s="4" t="s">
        <v>195</v>
      </c>
      <c r="H101" s="4" t="s">
        <v>30</v>
      </c>
      <c r="I101" s="100" t="s">
        <v>115</v>
      </c>
      <c r="J101" s="101"/>
    </row>
    <row r="102" spans="1:12" ht="15.75" x14ac:dyDescent="0.25">
      <c r="A102" s="97" t="s">
        <v>172</v>
      </c>
      <c r="B102" s="98"/>
      <c r="C102" s="98"/>
      <c r="D102" s="98"/>
      <c r="E102" s="98"/>
      <c r="F102" s="98"/>
      <c r="G102" s="98"/>
      <c r="H102" s="98"/>
      <c r="I102" s="98"/>
      <c r="J102" s="99"/>
    </row>
    <row r="103" spans="1:12" ht="15.75" x14ac:dyDescent="0.25">
      <c r="A103" s="97" t="s">
        <v>146</v>
      </c>
      <c r="B103" s="98"/>
      <c r="C103" s="98"/>
      <c r="D103" s="98"/>
      <c r="E103" s="98"/>
      <c r="F103" s="98"/>
      <c r="G103" s="98"/>
      <c r="H103" s="98"/>
      <c r="I103" s="98"/>
      <c r="J103" s="99"/>
    </row>
    <row r="104" spans="1:12" ht="15.75" x14ac:dyDescent="0.25">
      <c r="A104" s="10">
        <v>1</v>
      </c>
      <c r="B104" s="10" t="s">
        <v>161</v>
      </c>
      <c r="C104" s="10">
        <f>(29.02)*10.764</f>
        <v>312.37127999999996</v>
      </c>
      <c r="D104" s="94">
        <f>C104*1.2</f>
        <v>374.84553599999992</v>
      </c>
      <c r="E104" s="95"/>
      <c r="F104" s="10">
        <v>0</v>
      </c>
      <c r="G104" s="10">
        <f>C104*1.5+F104</f>
        <v>468.55691999999993</v>
      </c>
      <c r="H104" s="10" t="s">
        <v>57</v>
      </c>
      <c r="I104" s="96" t="s">
        <v>163</v>
      </c>
      <c r="J104" s="96"/>
    </row>
    <row r="105" spans="1:12" ht="15.75" x14ac:dyDescent="0.25">
      <c r="A105" s="10">
        <v>2</v>
      </c>
      <c r="B105" s="10" t="s">
        <v>161</v>
      </c>
      <c r="C105" s="10">
        <f>(26.63)*10.764</f>
        <v>286.64531999999997</v>
      </c>
      <c r="D105" s="94">
        <f>C105*1.2</f>
        <v>343.97438399999993</v>
      </c>
      <c r="E105" s="95"/>
      <c r="F105" s="10">
        <v>0</v>
      </c>
      <c r="G105" s="10">
        <f>C105*1.5+F105</f>
        <v>429.96797999999995</v>
      </c>
      <c r="H105" s="10" t="s">
        <v>57</v>
      </c>
      <c r="I105" s="96" t="s">
        <v>163</v>
      </c>
      <c r="J105" s="96"/>
    </row>
    <row r="106" spans="1:12" ht="15.75" x14ac:dyDescent="0.25">
      <c r="A106" s="10">
        <v>3</v>
      </c>
      <c r="B106" s="10" t="s">
        <v>161</v>
      </c>
      <c r="C106" s="10">
        <f>(18.15)*10.764</f>
        <v>195.36659999999998</v>
      </c>
      <c r="D106" s="94">
        <f>C106*1.2</f>
        <v>234.43991999999997</v>
      </c>
      <c r="E106" s="95"/>
      <c r="F106" s="10">
        <v>0</v>
      </c>
      <c r="G106" s="10">
        <f>C106*1.45+F106</f>
        <v>283.28156999999993</v>
      </c>
      <c r="H106" s="10" t="s">
        <v>57</v>
      </c>
      <c r="I106" s="96" t="s">
        <v>163</v>
      </c>
      <c r="J106" s="96"/>
      <c r="L106">
        <f>G107/C107</f>
        <v>1.45</v>
      </c>
    </row>
    <row r="107" spans="1:12" ht="15.75" x14ac:dyDescent="0.25">
      <c r="A107" s="10">
        <v>1</v>
      </c>
      <c r="B107" s="10" t="s">
        <v>141</v>
      </c>
      <c r="C107" s="10">
        <f>(28.43)*10.764</f>
        <v>306.02051999999998</v>
      </c>
      <c r="D107" s="94">
        <f>C107*1.2</f>
        <v>367.22462399999995</v>
      </c>
      <c r="E107" s="95"/>
      <c r="F107" s="10">
        <v>0</v>
      </c>
      <c r="G107" s="10">
        <f>C107*1.45+F107</f>
        <v>443.72975399999996</v>
      </c>
      <c r="H107" s="10" t="s">
        <v>57</v>
      </c>
      <c r="I107" s="96" t="s">
        <v>163</v>
      </c>
      <c r="J107" s="96"/>
    </row>
    <row r="108" spans="1:12" ht="15.75" x14ac:dyDescent="0.25">
      <c r="A108" s="10">
        <v>2</v>
      </c>
      <c r="B108" s="10" t="s">
        <v>141</v>
      </c>
      <c r="C108" s="10">
        <f>(28.43)*10.764</f>
        <v>306.02051999999998</v>
      </c>
      <c r="D108" s="94">
        <f>C108*1.2</f>
        <v>367.22462399999995</v>
      </c>
      <c r="E108" s="95"/>
      <c r="F108" s="10">
        <v>0</v>
      </c>
      <c r="G108" s="10">
        <f>C108*1.45+F108</f>
        <v>443.72975399999996</v>
      </c>
      <c r="H108" s="10" t="s">
        <v>57</v>
      </c>
      <c r="I108" s="96" t="s">
        <v>163</v>
      </c>
      <c r="J108" s="96"/>
    </row>
    <row r="109" spans="1:12" ht="15.75" x14ac:dyDescent="0.25">
      <c r="A109" s="97" t="s">
        <v>193</v>
      </c>
      <c r="B109" s="98"/>
      <c r="C109" s="98"/>
      <c r="D109" s="98"/>
      <c r="E109" s="98"/>
      <c r="F109" s="98"/>
      <c r="G109" s="98"/>
      <c r="H109" s="98"/>
      <c r="I109" s="98"/>
      <c r="J109" s="99"/>
    </row>
    <row r="110" spans="1:12" ht="15.75" x14ac:dyDescent="0.25">
      <c r="A110" s="10">
        <v>1</v>
      </c>
      <c r="B110" s="10" t="s">
        <v>141</v>
      </c>
      <c r="C110" s="10">
        <f>(31.5)*10.764</f>
        <v>339.06599999999997</v>
      </c>
      <c r="D110" s="94">
        <f t="shared" ref="D110:D115" si="0">C110*1.2</f>
        <v>406.87919999999997</v>
      </c>
      <c r="E110" s="95"/>
      <c r="F110" s="10">
        <v>0</v>
      </c>
      <c r="G110" s="10">
        <f t="shared" ref="G110:G115" si="1">C110*1.45+F110</f>
        <v>491.64569999999992</v>
      </c>
      <c r="H110" s="10" t="s">
        <v>57</v>
      </c>
      <c r="I110" s="96" t="s">
        <v>164</v>
      </c>
      <c r="J110" s="96"/>
    </row>
    <row r="111" spans="1:12" ht="15.75" x14ac:dyDescent="0.25">
      <c r="A111" s="10">
        <v>2</v>
      </c>
      <c r="B111" s="10" t="s">
        <v>141</v>
      </c>
      <c r="C111" s="10">
        <f>(28.18)*10.764</f>
        <v>303.32952</v>
      </c>
      <c r="D111" s="94">
        <f t="shared" si="0"/>
        <v>363.99542400000001</v>
      </c>
      <c r="E111" s="95"/>
      <c r="F111" s="10">
        <v>0</v>
      </c>
      <c r="G111" s="10">
        <f t="shared" si="1"/>
        <v>439.82780400000001</v>
      </c>
      <c r="H111" s="10" t="s">
        <v>57</v>
      </c>
      <c r="I111" s="96" t="s">
        <v>164</v>
      </c>
      <c r="J111" s="96"/>
    </row>
    <row r="112" spans="1:12" ht="15.75" x14ac:dyDescent="0.25">
      <c r="A112" s="10">
        <v>3</v>
      </c>
      <c r="B112" s="10" t="s">
        <v>141</v>
      </c>
      <c r="C112" s="10">
        <f>(28.43)*10.764</f>
        <v>306.02051999999998</v>
      </c>
      <c r="D112" s="94">
        <f t="shared" si="0"/>
        <v>367.22462399999995</v>
      </c>
      <c r="E112" s="95"/>
      <c r="F112" s="10">
        <v>0</v>
      </c>
      <c r="G112" s="10">
        <f t="shared" si="1"/>
        <v>443.72975399999996</v>
      </c>
      <c r="H112" s="10" t="s">
        <v>57</v>
      </c>
      <c r="I112" s="96" t="s">
        <v>164</v>
      </c>
      <c r="J112" s="96"/>
    </row>
    <row r="113" spans="1:10" ht="15.75" x14ac:dyDescent="0.25">
      <c r="A113" s="10">
        <v>4</v>
      </c>
      <c r="B113" s="10" t="s">
        <v>141</v>
      </c>
      <c r="C113" s="10">
        <f>(28.43)*10.764</f>
        <v>306.02051999999998</v>
      </c>
      <c r="D113" s="94">
        <f t="shared" si="0"/>
        <v>367.22462399999995</v>
      </c>
      <c r="E113" s="95"/>
      <c r="F113" s="10">
        <v>0</v>
      </c>
      <c r="G113" s="10">
        <f t="shared" si="1"/>
        <v>443.72975399999996</v>
      </c>
      <c r="H113" s="10" t="s">
        <v>57</v>
      </c>
      <c r="I113" s="96" t="s">
        <v>164</v>
      </c>
      <c r="J113" s="96"/>
    </row>
    <row r="114" spans="1:10" ht="15.75" x14ac:dyDescent="0.25">
      <c r="A114" s="10">
        <v>5</v>
      </c>
      <c r="B114" s="10" t="s">
        <v>141</v>
      </c>
      <c r="C114" s="10">
        <f>(28.18)*10.764</f>
        <v>303.32952</v>
      </c>
      <c r="D114" s="94">
        <f t="shared" si="0"/>
        <v>363.99542400000001</v>
      </c>
      <c r="E114" s="95"/>
      <c r="F114" s="10">
        <v>0</v>
      </c>
      <c r="G114" s="10">
        <f t="shared" si="1"/>
        <v>439.82780400000001</v>
      </c>
      <c r="H114" s="10" t="s">
        <v>57</v>
      </c>
      <c r="I114" s="96" t="s">
        <v>164</v>
      </c>
      <c r="J114" s="96"/>
    </row>
    <row r="115" spans="1:10" ht="15.75" x14ac:dyDescent="0.25">
      <c r="A115" s="10">
        <v>6</v>
      </c>
      <c r="B115" s="10" t="s">
        <v>162</v>
      </c>
      <c r="C115" s="10">
        <f>(21.06)*10.764</f>
        <v>226.68983999999998</v>
      </c>
      <c r="D115" s="94">
        <f t="shared" si="0"/>
        <v>272.02780799999994</v>
      </c>
      <c r="E115" s="95"/>
      <c r="F115" s="10">
        <v>0</v>
      </c>
      <c r="G115" s="10">
        <f t="shared" si="1"/>
        <v>328.70026799999994</v>
      </c>
      <c r="H115" s="10" t="s">
        <v>57</v>
      </c>
      <c r="I115" s="96" t="s">
        <v>164</v>
      </c>
      <c r="J115" s="96"/>
    </row>
    <row r="116" spans="1:10" ht="15.75" x14ac:dyDescent="0.25">
      <c r="A116" s="10">
        <v>7</v>
      </c>
      <c r="B116" s="10" t="s">
        <v>173</v>
      </c>
      <c r="C116" s="10">
        <f>(43.77)*10.764</f>
        <v>471.14028000000002</v>
      </c>
      <c r="D116" s="94">
        <f>C116*1.2</f>
        <v>565.368336</v>
      </c>
      <c r="E116" s="95"/>
      <c r="F116" s="10">
        <v>0</v>
      </c>
      <c r="G116" s="10">
        <f>C116*1.45+F116</f>
        <v>683.15340600000002</v>
      </c>
      <c r="H116" s="10" t="s">
        <v>57</v>
      </c>
      <c r="I116" s="96" t="s">
        <v>164</v>
      </c>
      <c r="J116" s="96"/>
    </row>
    <row r="117" spans="1:10" ht="15.75" x14ac:dyDescent="0.25">
      <c r="A117" s="10">
        <v>8</v>
      </c>
      <c r="B117" s="10" t="s">
        <v>141</v>
      </c>
      <c r="C117" s="10">
        <f>(30.1)*10.764</f>
        <v>323.99639999999999</v>
      </c>
      <c r="D117" s="94">
        <f>C117*1.2</f>
        <v>388.79568</v>
      </c>
      <c r="E117" s="95"/>
      <c r="F117" s="10">
        <v>0</v>
      </c>
      <c r="G117" s="10">
        <f>C117*1.45+F117</f>
        <v>469.79478</v>
      </c>
      <c r="H117" s="10" t="s">
        <v>57</v>
      </c>
      <c r="I117" s="96" t="s">
        <v>164</v>
      </c>
      <c r="J117" s="96"/>
    </row>
    <row r="118" spans="1:10" ht="15" customHeight="1" x14ac:dyDescent="0.25">
      <c r="A118" s="198" t="s">
        <v>245</v>
      </c>
      <c r="B118" s="199"/>
      <c r="C118" s="199"/>
      <c r="D118" s="199"/>
      <c r="E118" s="199"/>
      <c r="F118" s="199"/>
      <c r="G118" s="199"/>
      <c r="H118" s="199"/>
      <c r="I118" s="199"/>
      <c r="J118" s="200"/>
    </row>
    <row r="119" spans="1:10" ht="129.75" customHeight="1" x14ac:dyDescent="0.25">
      <c r="A119" s="201"/>
      <c r="B119" s="202"/>
      <c r="C119" s="202"/>
      <c r="D119" s="202"/>
      <c r="E119" s="202"/>
      <c r="F119" s="202"/>
      <c r="G119" s="202"/>
      <c r="H119" s="202"/>
      <c r="I119" s="202"/>
      <c r="J119" s="203"/>
    </row>
    <row r="120" spans="1:10" x14ac:dyDescent="0.25">
      <c r="A120" s="159" t="s">
        <v>24</v>
      </c>
      <c r="B120" s="160"/>
      <c r="C120" s="160"/>
      <c r="D120" s="160"/>
      <c r="E120" s="160"/>
      <c r="F120" s="160"/>
      <c r="G120" s="160"/>
      <c r="H120" s="160"/>
      <c r="I120" s="160"/>
      <c r="J120" s="161"/>
    </row>
    <row r="121" spans="1:10" x14ac:dyDescent="0.25">
      <c r="A121" s="106" t="s">
        <v>32</v>
      </c>
      <c r="B121" s="107"/>
      <c r="C121" s="107"/>
      <c r="D121" s="107"/>
      <c r="E121" s="107"/>
      <c r="F121" s="107"/>
      <c r="G121" s="107"/>
      <c r="H121" s="107"/>
      <c r="I121" s="107"/>
      <c r="J121" s="108"/>
    </row>
    <row r="122" spans="1:10" x14ac:dyDescent="0.25">
      <c r="A122" s="159" t="s">
        <v>26</v>
      </c>
      <c r="B122" s="160"/>
      <c r="C122" s="160"/>
      <c r="D122" s="160"/>
      <c r="E122" s="160"/>
      <c r="F122" s="160"/>
      <c r="G122" s="160"/>
      <c r="H122" s="160"/>
      <c r="I122" s="160"/>
      <c r="J122" s="161"/>
    </row>
    <row r="123" spans="1:10" ht="16.5" customHeight="1" x14ac:dyDescent="0.25">
      <c r="A123" s="51" t="s">
        <v>41</v>
      </c>
      <c r="B123" s="52"/>
      <c r="C123" s="52"/>
      <c r="D123" s="52"/>
      <c r="E123" s="52"/>
      <c r="F123" s="52"/>
      <c r="G123" s="52"/>
      <c r="H123" s="52"/>
      <c r="I123" s="52"/>
      <c r="J123" s="53"/>
    </row>
    <row r="124" spans="1:10" x14ac:dyDescent="0.25">
      <c r="A124" s="162" t="s">
        <v>63</v>
      </c>
      <c r="B124" s="62"/>
      <c r="C124" s="62"/>
      <c r="D124" s="62"/>
      <c r="E124" s="62"/>
      <c r="F124" s="62"/>
      <c r="G124" s="62"/>
      <c r="H124" s="62"/>
      <c r="I124" s="62"/>
      <c r="J124" s="63"/>
    </row>
    <row r="125" spans="1:10" x14ac:dyDescent="0.25">
      <c r="A125" s="51" t="s">
        <v>42</v>
      </c>
      <c r="B125" s="52"/>
      <c r="C125" s="52"/>
      <c r="D125" s="52"/>
      <c r="E125" s="52"/>
      <c r="F125" s="52"/>
      <c r="G125" s="52"/>
      <c r="H125" s="52"/>
      <c r="I125" s="52"/>
      <c r="J125" s="53"/>
    </row>
    <row r="126" spans="1:10" hidden="1" x14ac:dyDescent="0.25">
      <c r="A126" s="51" t="s">
        <v>43</v>
      </c>
      <c r="B126" s="52"/>
      <c r="C126" s="52"/>
      <c r="D126" s="52"/>
      <c r="E126" s="52"/>
      <c r="F126" s="52"/>
      <c r="G126" s="52"/>
      <c r="H126" s="52"/>
      <c r="I126" s="52"/>
      <c r="J126" s="53"/>
    </row>
    <row r="127" spans="1:10" ht="15" hidden="1" customHeight="1" x14ac:dyDescent="0.25">
      <c r="A127" s="54" t="s">
        <v>44</v>
      </c>
      <c r="B127" s="55"/>
      <c r="C127" s="55"/>
      <c r="D127" s="55"/>
      <c r="E127" s="55"/>
      <c r="F127" s="55"/>
      <c r="G127" s="55"/>
      <c r="H127" s="55"/>
      <c r="I127" s="55"/>
      <c r="J127" s="56"/>
    </row>
    <row r="128" spans="1:10" x14ac:dyDescent="0.25">
      <c r="A128" s="142" t="s">
        <v>25</v>
      </c>
      <c r="B128" s="143"/>
      <c r="C128" s="143"/>
      <c r="D128" s="143"/>
      <c r="E128" s="143"/>
      <c r="F128" s="143"/>
      <c r="G128" s="143"/>
      <c r="H128" s="143"/>
      <c r="I128" s="143"/>
      <c r="J128" s="144"/>
    </row>
    <row r="129" spans="1:10" x14ac:dyDescent="0.25">
      <c r="A129" s="145"/>
      <c r="B129" s="93"/>
      <c r="C129" s="93"/>
      <c r="D129" s="93"/>
      <c r="E129" s="93"/>
      <c r="F129" s="93"/>
      <c r="G129" s="93"/>
      <c r="H129" s="93"/>
      <c r="I129" s="93"/>
      <c r="J129" s="146"/>
    </row>
    <row r="130" spans="1:10" x14ac:dyDescent="0.25">
      <c r="A130" s="145"/>
      <c r="B130" s="93"/>
      <c r="C130" s="93"/>
      <c r="D130" s="93"/>
      <c r="E130" s="93"/>
      <c r="F130" s="93"/>
      <c r="G130" s="93"/>
      <c r="H130" s="93"/>
      <c r="I130" s="93"/>
      <c r="J130" s="146"/>
    </row>
    <row r="131" spans="1:10" x14ac:dyDescent="0.25">
      <c r="A131" s="147"/>
      <c r="B131" s="148"/>
      <c r="C131" s="148"/>
      <c r="D131" s="148"/>
      <c r="E131" s="148"/>
      <c r="F131" s="148"/>
      <c r="G131" s="148"/>
      <c r="H131" s="148"/>
      <c r="I131" s="148"/>
      <c r="J131" s="149"/>
    </row>
    <row r="132" spans="1:10" ht="15" customHeight="1" x14ac:dyDescent="0.25">
      <c r="A132" s="17" t="s">
        <v>137</v>
      </c>
      <c r="B132" s="16"/>
      <c r="C132" s="16"/>
      <c r="D132" s="16"/>
      <c r="F132" s="93" t="str">
        <f>F8</f>
        <v xml:space="preserve">Shree Balaji Apartment (Building no.2 - Type B1 - Wing A) </v>
      </c>
      <c r="G132" s="93"/>
      <c r="H132" s="93"/>
      <c r="I132" s="93"/>
      <c r="J132" s="50"/>
    </row>
    <row r="133" spans="1:10" x14ac:dyDescent="0.25">
      <c r="A133" s="16"/>
      <c r="B133" s="16"/>
      <c r="C133" s="16"/>
      <c r="D133" s="16"/>
      <c r="E133" s="16"/>
      <c r="F133" s="93"/>
      <c r="G133" s="93"/>
      <c r="H133" s="93"/>
      <c r="I133" s="93"/>
      <c r="J133" s="50"/>
    </row>
    <row r="134" spans="1:10" x14ac:dyDescent="0.25">
      <c r="J134" s="16"/>
    </row>
    <row r="135" spans="1:10" x14ac:dyDescent="0.25">
      <c r="J135" s="16"/>
    </row>
    <row r="136" spans="1:10" x14ac:dyDescent="0.25">
      <c r="A136" s="16"/>
      <c r="B136" s="16"/>
      <c r="C136" s="16"/>
      <c r="D136" s="16"/>
      <c r="E136" s="16"/>
      <c r="F136" s="16"/>
      <c r="G136" s="16"/>
      <c r="H136" s="16"/>
      <c r="I136" s="16"/>
      <c r="J136" s="16"/>
    </row>
    <row r="178" spans="1:1" x14ac:dyDescent="0.25">
      <c r="A178" s="22" t="s">
        <v>142</v>
      </c>
    </row>
  </sheetData>
  <mergeCells count="261">
    <mergeCell ref="A86:B86"/>
    <mergeCell ref="D86:E86"/>
    <mergeCell ref="A77:B77"/>
    <mergeCell ref="D77:E77"/>
    <mergeCell ref="G93:J93"/>
    <mergeCell ref="G96:J96"/>
    <mergeCell ref="I111:J111"/>
    <mergeCell ref="I110:J110"/>
    <mergeCell ref="G97:J97"/>
    <mergeCell ref="A95:F95"/>
    <mergeCell ref="F77:G77"/>
    <mergeCell ref="H77:J77"/>
    <mergeCell ref="A78:B78"/>
    <mergeCell ref="D78:E78"/>
    <mergeCell ref="F78:G87"/>
    <mergeCell ref="H78:J87"/>
    <mergeCell ref="A79:B79"/>
    <mergeCell ref="D79:E79"/>
    <mergeCell ref="A80:B80"/>
    <mergeCell ref="D80:E80"/>
    <mergeCell ref="A81:B81"/>
    <mergeCell ref="D81:E81"/>
    <mergeCell ref="D82:E82"/>
    <mergeCell ref="A83:B83"/>
    <mergeCell ref="D83:E83"/>
    <mergeCell ref="A84:B84"/>
    <mergeCell ref="D84:E84"/>
    <mergeCell ref="A20:E21"/>
    <mergeCell ref="A121:J121"/>
    <mergeCell ref="A122:J122"/>
    <mergeCell ref="A118:J119"/>
    <mergeCell ref="D116:E116"/>
    <mergeCell ref="I116:J116"/>
    <mergeCell ref="I101:J101"/>
    <mergeCell ref="A88:J88"/>
    <mergeCell ref="A89:J89"/>
    <mergeCell ref="A91:J91"/>
    <mergeCell ref="I105:J105"/>
    <mergeCell ref="A92:F92"/>
    <mergeCell ref="A87:B87"/>
    <mergeCell ref="D87:E87"/>
    <mergeCell ref="D117:E117"/>
    <mergeCell ref="I117:J117"/>
    <mergeCell ref="D115:E115"/>
    <mergeCell ref="A85:B85"/>
    <mergeCell ref="A97:F97"/>
    <mergeCell ref="D85:E85"/>
    <mergeCell ref="I104:J104"/>
    <mergeCell ref="G92:J92"/>
    <mergeCell ref="G94:J94"/>
    <mergeCell ref="A93:F93"/>
    <mergeCell ref="A38:E38"/>
    <mergeCell ref="C62:E62"/>
    <mergeCell ref="A39:E39"/>
    <mergeCell ref="F39:J39"/>
    <mergeCell ref="A74:B74"/>
    <mergeCell ref="C74:J74"/>
    <mergeCell ref="A49:J49"/>
    <mergeCell ref="A41:E41"/>
    <mergeCell ref="E75:F75"/>
    <mergeCell ref="I75:J75"/>
    <mergeCell ref="I63:J63"/>
    <mergeCell ref="C61:E61"/>
    <mergeCell ref="C58:E58"/>
    <mergeCell ref="C72:E72"/>
    <mergeCell ref="F72:G72"/>
    <mergeCell ref="F73:H73"/>
    <mergeCell ref="F69:G69"/>
    <mergeCell ref="C70:E70"/>
    <mergeCell ref="A82:B82"/>
    <mergeCell ref="F38:J38"/>
    <mergeCell ref="H48:J48"/>
    <mergeCell ref="A14:B14"/>
    <mergeCell ref="C14:E14"/>
    <mergeCell ref="A28:B28"/>
    <mergeCell ref="C28:D28"/>
    <mergeCell ref="F11:J11"/>
    <mergeCell ref="A8:E8"/>
    <mergeCell ref="F25:J25"/>
    <mergeCell ref="A46:B46"/>
    <mergeCell ref="C26:D26"/>
    <mergeCell ref="E26:F26"/>
    <mergeCell ref="G26:H26"/>
    <mergeCell ref="A29:J29"/>
    <mergeCell ref="A30:J30"/>
    <mergeCell ref="A33:J33"/>
    <mergeCell ref="C44:F44"/>
    <mergeCell ref="C45:F45"/>
    <mergeCell ref="I44:J44"/>
    <mergeCell ref="A31:B31"/>
    <mergeCell ref="G31:H31"/>
    <mergeCell ref="E31:F31"/>
    <mergeCell ref="A37:E37"/>
    <mergeCell ref="A12:E12"/>
    <mergeCell ref="F12:J12"/>
    <mergeCell ref="G27:H27"/>
    <mergeCell ref="A2:J2"/>
    <mergeCell ref="A3:E3"/>
    <mergeCell ref="F3:J3"/>
    <mergeCell ref="A4:E4"/>
    <mergeCell ref="F4:J4"/>
    <mergeCell ref="A6:E6"/>
    <mergeCell ref="F6:J6"/>
    <mergeCell ref="A5:E5"/>
    <mergeCell ref="F9:J9"/>
    <mergeCell ref="F5:J5"/>
    <mergeCell ref="A7:E7"/>
    <mergeCell ref="F7:J7"/>
    <mergeCell ref="A9:E9"/>
    <mergeCell ref="F8:J8"/>
    <mergeCell ref="F17:G17"/>
    <mergeCell ref="H17:J17"/>
    <mergeCell ref="A23:E23"/>
    <mergeCell ref="A17:B17"/>
    <mergeCell ref="I27:J27"/>
    <mergeCell ref="A26:B26"/>
    <mergeCell ref="A36:E36"/>
    <mergeCell ref="I28:J28"/>
    <mergeCell ref="F36:J36"/>
    <mergeCell ref="C17:E17"/>
    <mergeCell ref="F22:J22"/>
    <mergeCell ref="A24:E24"/>
    <mergeCell ref="A25:E25"/>
    <mergeCell ref="F24:J24"/>
    <mergeCell ref="A22:E22"/>
    <mergeCell ref="G28:H28"/>
    <mergeCell ref="F23:J23"/>
    <mergeCell ref="C27:D27"/>
    <mergeCell ref="A18:E19"/>
    <mergeCell ref="A34:J35"/>
    <mergeCell ref="I26:J26"/>
    <mergeCell ref="F18:J19"/>
    <mergeCell ref="A40:E40"/>
    <mergeCell ref="A27:B27"/>
    <mergeCell ref="E27:F27"/>
    <mergeCell ref="A128:J131"/>
    <mergeCell ref="A98:F98"/>
    <mergeCell ref="G98:J98"/>
    <mergeCell ref="A99:J99"/>
    <mergeCell ref="A100:J100"/>
    <mergeCell ref="A125:J125"/>
    <mergeCell ref="A126:J126"/>
    <mergeCell ref="A127:J127"/>
    <mergeCell ref="I113:J113"/>
    <mergeCell ref="D104:E104"/>
    <mergeCell ref="A103:J103"/>
    <mergeCell ref="I112:J112"/>
    <mergeCell ref="D110:E110"/>
    <mergeCell ref="D111:E111"/>
    <mergeCell ref="D113:E113"/>
    <mergeCell ref="I108:J108"/>
    <mergeCell ref="A109:J109"/>
    <mergeCell ref="A123:J123"/>
    <mergeCell ref="A120:J120"/>
    <mergeCell ref="A124:J124"/>
    <mergeCell ref="D105:E105"/>
    <mergeCell ref="H45:J45"/>
    <mergeCell ref="I31:J31"/>
    <mergeCell ref="D114:E114"/>
    <mergeCell ref="I114:J114"/>
    <mergeCell ref="I115:J115"/>
    <mergeCell ref="A1:J1"/>
    <mergeCell ref="A52:E52"/>
    <mergeCell ref="F52:J52"/>
    <mergeCell ref="A54:J54"/>
    <mergeCell ref="A47:E47"/>
    <mergeCell ref="I50:J50"/>
    <mergeCell ref="A42:J42"/>
    <mergeCell ref="D48:E48"/>
    <mergeCell ref="A13:B13"/>
    <mergeCell ref="C13:J13"/>
    <mergeCell ref="A10:E10"/>
    <mergeCell ref="F10:J10"/>
    <mergeCell ref="A45:B45"/>
    <mergeCell ref="C31:D31"/>
    <mergeCell ref="E28:F28"/>
    <mergeCell ref="I43:J43"/>
    <mergeCell ref="A48:C48"/>
    <mergeCell ref="D50:E50"/>
    <mergeCell ref="F20:J21"/>
    <mergeCell ref="C65:E65"/>
    <mergeCell ref="C66:E66"/>
    <mergeCell ref="F66:G66"/>
    <mergeCell ref="C67:E67"/>
    <mergeCell ref="H46:J46"/>
    <mergeCell ref="A11:E11"/>
    <mergeCell ref="F48:G48"/>
    <mergeCell ref="C57:E57"/>
    <mergeCell ref="A55:B62"/>
    <mergeCell ref="F58:G58"/>
    <mergeCell ref="F41:J41"/>
    <mergeCell ref="C43:F43"/>
    <mergeCell ref="A44:B44"/>
    <mergeCell ref="F40:J40"/>
    <mergeCell ref="F55:G55"/>
    <mergeCell ref="A50:C50"/>
    <mergeCell ref="A43:B43"/>
    <mergeCell ref="F50:H50"/>
    <mergeCell ref="F60:G60"/>
    <mergeCell ref="C60:E60"/>
    <mergeCell ref="C46:F46"/>
    <mergeCell ref="F56:G56"/>
    <mergeCell ref="F47:G47"/>
    <mergeCell ref="H47:J47"/>
    <mergeCell ref="F37:J37"/>
    <mergeCell ref="C55:E55"/>
    <mergeCell ref="A53:J53"/>
    <mergeCell ref="F63:H63"/>
    <mergeCell ref="F132:I133"/>
    <mergeCell ref="F65:G65"/>
    <mergeCell ref="H65:J72"/>
    <mergeCell ref="D106:E106"/>
    <mergeCell ref="I106:J106"/>
    <mergeCell ref="I73:J73"/>
    <mergeCell ref="C71:E71"/>
    <mergeCell ref="F71:G71"/>
    <mergeCell ref="A102:J102"/>
    <mergeCell ref="A94:F94"/>
    <mergeCell ref="D107:E107"/>
    <mergeCell ref="I107:J107"/>
    <mergeCell ref="D108:E108"/>
    <mergeCell ref="D101:E101"/>
    <mergeCell ref="G95:J95"/>
    <mergeCell ref="D112:E112"/>
    <mergeCell ref="A96:F96"/>
    <mergeCell ref="A73:C73"/>
    <mergeCell ref="F70:G70"/>
    <mergeCell ref="A65:B72"/>
    <mergeCell ref="F57:G57"/>
    <mergeCell ref="F59:G59"/>
    <mergeCell ref="C59:E59"/>
    <mergeCell ref="D63:E63"/>
    <mergeCell ref="H55:J62"/>
    <mergeCell ref="A64:J64"/>
    <mergeCell ref="F61:G61"/>
    <mergeCell ref="A63:C63"/>
    <mergeCell ref="F62:G62"/>
    <mergeCell ref="A51:C51"/>
    <mergeCell ref="D51:J51"/>
    <mergeCell ref="C90:J90"/>
    <mergeCell ref="A90:B90"/>
    <mergeCell ref="A15:B15"/>
    <mergeCell ref="C15:E15"/>
    <mergeCell ref="A16:B16"/>
    <mergeCell ref="C16:E16"/>
    <mergeCell ref="F14:G14"/>
    <mergeCell ref="H14:J14"/>
    <mergeCell ref="F15:G15"/>
    <mergeCell ref="H15:J15"/>
    <mergeCell ref="F16:G16"/>
    <mergeCell ref="H16:J16"/>
    <mergeCell ref="A76:B76"/>
    <mergeCell ref="C76:J76"/>
    <mergeCell ref="C68:E68"/>
    <mergeCell ref="F68:G68"/>
    <mergeCell ref="C69:E69"/>
    <mergeCell ref="D73:E73"/>
    <mergeCell ref="F67:G67"/>
    <mergeCell ref="A32:B32"/>
    <mergeCell ref="C32:J32"/>
    <mergeCell ref="C56:E56"/>
  </mergeCells>
  <phoneticPr fontId="0" type="noConversion"/>
  <hyperlinks>
    <hyperlink ref="C32" r:id="rId1" xr:uid="{00000000-0004-0000-0000-000000000000}"/>
  </hyperlinks>
  <pageMargins left="0.47244094488188981" right="0.47244094488188981" top="0.78740157480314965" bottom="0.74803149606299213" header="0.31496062992125984" footer="0.31496062992125984"/>
  <pageSetup fitToHeight="0" orientation="portrait" r:id="rId2"/>
  <headerFooter>
    <oddHeader>&amp;C&amp;G</oddHeader>
    <oddFooter>&amp;L&amp;"Times New Roman,Bold"Ref No: &amp;F&amp;C&amp;G&amp;R&amp;P</oddFooter>
  </headerFooter>
  <rowBreaks count="2" manualBreakCount="2">
    <brk id="131" max="16383" man="1"/>
    <brk id="177"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M34"/>
  <sheetViews>
    <sheetView workbookViewId="0">
      <selection activeCell="Q17" sqref="Q17"/>
    </sheetView>
  </sheetViews>
  <sheetFormatPr defaultRowHeight="15" x14ac:dyDescent="0.25"/>
  <sheetData>
    <row r="2" spans="2:13" x14ac:dyDescent="0.25">
      <c r="C2" s="8" t="s">
        <v>101</v>
      </c>
      <c r="D2" s="214"/>
      <c r="E2" s="214"/>
    </row>
    <row r="3" spans="2:13" x14ac:dyDescent="0.25">
      <c r="E3" s="7"/>
      <c r="F3" s="7"/>
      <c r="G3" s="7"/>
      <c r="H3" s="7"/>
      <c r="I3" s="7"/>
      <c r="J3" s="7"/>
    </row>
    <row r="4" spans="2:13" x14ac:dyDescent="0.25">
      <c r="B4" s="8" t="s">
        <v>102</v>
      </c>
      <c r="C4" s="6" t="s">
        <v>82</v>
      </c>
      <c r="D4" s="215" t="s">
        <v>83</v>
      </c>
      <c r="E4" s="215"/>
      <c r="F4" s="215"/>
      <c r="G4" s="9"/>
      <c r="H4" s="215" t="s">
        <v>84</v>
      </c>
      <c r="I4" s="215"/>
      <c r="J4" s="215"/>
      <c r="K4" s="215" t="s">
        <v>85</v>
      </c>
      <c r="L4" s="215"/>
      <c r="M4" s="215"/>
    </row>
    <row r="5" spans="2:13" x14ac:dyDescent="0.25">
      <c r="B5" s="8">
        <v>1</v>
      </c>
      <c r="C5" s="6"/>
      <c r="D5" s="6" t="s">
        <v>86</v>
      </c>
      <c r="E5" s="6" t="s">
        <v>87</v>
      </c>
      <c r="F5" s="6" t="s">
        <v>88</v>
      </c>
      <c r="G5" s="6"/>
      <c r="H5" s="6" t="s">
        <v>86</v>
      </c>
      <c r="I5" s="6" t="s">
        <v>87</v>
      </c>
      <c r="J5" s="6" t="s">
        <v>88</v>
      </c>
      <c r="K5" s="6" t="s">
        <v>86</v>
      </c>
      <c r="L5" s="6" t="s">
        <v>87</v>
      </c>
      <c r="M5" s="6" t="s">
        <v>88</v>
      </c>
    </row>
    <row r="6" spans="2:13" x14ac:dyDescent="0.25">
      <c r="C6" s="5" t="s">
        <v>89</v>
      </c>
      <c r="D6" s="5"/>
      <c r="E6" s="5"/>
      <c r="F6" s="5">
        <f>D6*E6</f>
        <v>0</v>
      </c>
      <c r="G6" s="5" t="s">
        <v>103</v>
      </c>
      <c r="H6" s="5"/>
      <c r="I6" s="5"/>
      <c r="J6" s="5">
        <f>H6*I6</f>
        <v>0</v>
      </c>
      <c r="K6" s="5"/>
      <c r="L6" s="5"/>
      <c r="M6" s="5">
        <f>K6*L6</f>
        <v>0</v>
      </c>
    </row>
    <row r="7" spans="2:13" x14ac:dyDescent="0.25">
      <c r="C7" s="5"/>
      <c r="D7" s="5"/>
      <c r="E7" s="5"/>
      <c r="F7" s="5">
        <f t="shared" ref="F7:F33" si="0">D7*E7</f>
        <v>0</v>
      </c>
      <c r="G7" s="5" t="s">
        <v>104</v>
      </c>
      <c r="H7" s="5"/>
      <c r="I7" s="5"/>
      <c r="J7" s="5">
        <f t="shared" ref="J7:J29" si="1">H7*I7</f>
        <v>0</v>
      </c>
      <c r="K7" s="5"/>
      <c r="L7" s="5"/>
      <c r="M7" s="5">
        <f t="shared" ref="M7:M29" si="2">K7*L7</f>
        <v>0</v>
      </c>
    </row>
    <row r="8" spans="2:13" x14ac:dyDescent="0.25">
      <c r="C8" s="5"/>
      <c r="D8" s="5"/>
      <c r="E8" s="5"/>
      <c r="F8" s="5">
        <f t="shared" si="0"/>
        <v>0</v>
      </c>
      <c r="G8" s="5"/>
      <c r="H8" s="5"/>
      <c r="I8" s="5"/>
      <c r="J8" s="5">
        <f t="shared" si="1"/>
        <v>0</v>
      </c>
      <c r="K8" s="5"/>
      <c r="L8" s="5"/>
      <c r="M8" s="5">
        <f t="shared" si="2"/>
        <v>0</v>
      </c>
    </row>
    <row r="9" spans="2:13" x14ac:dyDescent="0.25">
      <c r="C9" s="5" t="s">
        <v>92</v>
      </c>
      <c r="D9" s="5"/>
      <c r="E9" s="5"/>
      <c r="F9" s="5">
        <f t="shared" si="0"/>
        <v>0</v>
      </c>
      <c r="G9" s="5" t="s">
        <v>103</v>
      </c>
      <c r="H9" s="5"/>
      <c r="I9" s="5"/>
      <c r="J9" s="5">
        <f t="shared" si="1"/>
        <v>0</v>
      </c>
      <c r="K9" s="5"/>
      <c r="L9" s="5"/>
      <c r="M9" s="5">
        <f t="shared" si="2"/>
        <v>0</v>
      </c>
    </row>
    <row r="10" spans="2:13" x14ac:dyDescent="0.25">
      <c r="C10" s="5"/>
      <c r="D10" s="5"/>
      <c r="E10" s="5"/>
      <c r="F10" s="5">
        <f t="shared" si="0"/>
        <v>0</v>
      </c>
      <c r="G10" s="5" t="s">
        <v>104</v>
      </c>
      <c r="H10" s="5"/>
      <c r="I10" s="5"/>
      <c r="J10" s="5">
        <f t="shared" si="1"/>
        <v>0</v>
      </c>
      <c r="K10" s="5"/>
      <c r="L10" s="5"/>
      <c r="M10" s="5">
        <f t="shared" si="2"/>
        <v>0</v>
      </c>
    </row>
    <row r="11" spans="2:13" x14ac:dyDescent="0.25">
      <c r="C11" s="5"/>
      <c r="D11" s="5"/>
      <c r="E11" s="5"/>
      <c r="F11" s="5">
        <f t="shared" si="0"/>
        <v>0</v>
      </c>
      <c r="G11" s="5"/>
      <c r="H11" s="5"/>
      <c r="I11" s="5"/>
      <c r="J11" s="5">
        <f t="shared" si="1"/>
        <v>0</v>
      </c>
      <c r="K11" s="5"/>
      <c r="L11" s="5"/>
      <c r="M11" s="5">
        <f t="shared" si="2"/>
        <v>0</v>
      </c>
    </row>
    <row r="12" spans="2:13" x14ac:dyDescent="0.25">
      <c r="C12" s="5"/>
      <c r="D12" s="5"/>
      <c r="E12" s="5"/>
      <c r="F12" s="5">
        <f t="shared" si="0"/>
        <v>0</v>
      </c>
      <c r="G12" s="5"/>
      <c r="H12" s="5"/>
      <c r="I12" s="5"/>
      <c r="J12" s="5">
        <f t="shared" si="1"/>
        <v>0</v>
      </c>
      <c r="K12" s="5"/>
      <c r="L12" s="5"/>
      <c r="M12" s="5">
        <f t="shared" si="2"/>
        <v>0</v>
      </c>
    </row>
    <row r="13" spans="2:13" x14ac:dyDescent="0.25">
      <c r="C13" s="5" t="s">
        <v>90</v>
      </c>
      <c r="D13" s="5"/>
      <c r="E13" s="5"/>
      <c r="F13" s="5">
        <f t="shared" si="0"/>
        <v>0</v>
      </c>
      <c r="G13" s="5" t="s">
        <v>103</v>
      </c>
      <c r="H13" s="5"/>
      <c r="I13" s="5"/>
      <c r="J13" s="5">
        <f t="shared" si="1"/>
        <v>0</v>
      </c>
      <c r="K13" s="5"/>
      <c r="L13" s="5"/>
      <c r="M13" s="5">
        <f t="shared" si="2"/>
        <v>0</v>
      </c>
    </row>
    <row r="14" spans="2:13" x14ac:dyDescent="0.25">
      <c r="C14" s="5"/>
      <c r="D14" s="5"/>
      <c r="E14" s="5"/>
      <c r="F14" s="5">
        <f t="shared" si="0"/>
        <v>0</v>
      </c>
      <c r="G14" s="5" t="s">
        <v>104</v>
      </c>
      <c r="H14" s="5"/>
      <c r="I14" s="5"/>
      <c r="J14" s="5">
        <f t="shared" si="1"/>
        <v>0</v>
      </c>
      <c r="K14" s="5"/>
      <c r="L14" s="5"/>
      <c r="M14" s="5">
        <f t="shared" si="2"/>
        <v>0</v>
      </c>
    </row>
    <row r="15" spans="2:13" x14ac:dyDescent="0.25">
      <c r="C15" s="5"/>
      <c r="D15" s="5"/>
      <c r="E15" s="5"/>
      <c r="F15" s="5">
        <f t="shared" si="0"/>
        <v>0</v>
      </c>
      <c r="G15" s="5"/>
      <c r="H15" s="5"/>
      <c r="I15" s="5"/>
      <c r="J15" s="5">
        <f t="shared" si="1"/>
        <v>0</v>
      </c>
      <c r="K15" s="5"/>
      <c r="L15" s="5"/>
      <c r="M15" s="5">
        <f t="shared" si="2"/>
        <v>0</v>
      </c>
    </row>
    <row r="16" spans="2:13" x14ac:dyDescent="0.25">
      <c r="C16" s="5"/>
      <c r="D16" s="5"/>
      <c r="E16" s="5"/>
      <c r="F16" s="5">
        <f t="shared" si="0"/>
        <v>0</v>
      </c>
      <c r="G16" s="5"/>
      <c r="H16" s="5"/>
      <c r="I16" s="5"/>
      <c r="J16" s="5">
        <f t="shared" si="1"/>
        <v>0</v>
      </c>
      <c r="K16" s="5"/>
      <c r="L16" s="5"/>
      <c r="M16" s="5">
        <f t="shared" si="2"/>
        <v>0</v>
      </c>
    </row>
    <row r="17" spans="3:13" x14ac:dyDescent="0.25">
      <c r="C17" s="5" t="s">
        <v>91</v>
      </c>
      <c r="D17" s="5"/>
      <c r="E17" s="5"/>
      <c r="F17" s="5">
        <f t="shared" si="0"/>
        <v>0</v>
      </c>
      <c r="G17" s="5" t="s">
        <v>103</v>
      </c>
      <c r="H17" s="5"/>
      <c r="I17" s="5"/>
      <c r="J17" s="5">
        <f t="shared" si="1"/>
        <v>0</v>
      </c>
      <c r="K17" s="5"/>
      <c r="L17" s="5"/>
      <c r="M17" s="5">
        <f t="shared" si="2"/>
        <v>0</v>
      </c>
    </row>
    <row r="18" spans="3:13" x14ac:dyDescent="0.25">
      <c r="C18" s="5"/>
      <c r="D18" s="5"/>
      <c r="E18" s="5"/>
      <c r="F18" s="5">
        <f t="shared" si="0"/>
        <v>0</v>
      </c>
      <c r="G18" s="5" t="s">
        <v>104</v>
      </c>
      <c r="H18" s="5"/>
      <c r="I18" s="5"/>
      <c r="J18" s="5">
        <f t="shared" si="1"/>
        <v>0</v>
      </c>
      <c r="K18" s="5"/>
      <c r="L18" s="5"/>
      <c r="M18" s="5">
        <f t="shared" si="2"/>
        <v>0</v>
      </c>
    </row>
    <row r="19" spans="3:13" x14ac:dyDescent="0.25">
      <c r="C19" s="5"/>
      <c r="D19" s="5"/>
      <c r="E19" s="5"/>
      <c r="F19" s="5">
        <f t="shared" si="0"/>
        <v>0</v>
      </c>
      <c r="G19" s="5"/>
      <c r="H19" s="5"/>
      <c r="I19" s="5"/>
      <c r="J19" s="5">
        <f t="shared" si="1"/>
        <v>0</v>
      </c>
      <c r="K19" s="5"/>
      <c r="L19" s="5"/>
      <c r="M19" s="5">
        <f t="shared" si="2"/>
        <v>0</v>
      </c>
    </row>
    <row r="20" spans="3:13" x14ac:dyDescent="0.25">
      <c r="C20" s="5" t="s">
        <v>91</v>
      </c>
      <c r="D20" s="5"/>
      <c r="E20" s="5"/>
      <c r="F20" s="5">
        <f t="shared" si="0"/>
        <v>0</v>
      </c>
      <c r="G20" s="5" t="s">
        <v>103</v>
      </c>
      <c r="H20" s="5"/>
      <c r="I20" s="5"/>
      <c r="J20" s="5">
        <f t="shared" si="1"/>
        <v>0</v>
      </c>
      <c r="K20" s="5"/>
      <c r="L20" s="5"/>
      <c r="M20" s="5">
        <f t="shared" si="2"/>
        <v>0</v>
      </c>
    </row>
    <row r="21" spans="3:13" x14ac:dyDescent="0.25">
      <c r="C21" s="5"/>
      <c r="D21" s="5"/>
      <c r="E21" s="5"/>
      <c r="F21" s="5">
        <f t="shared" si="0"/>
        <v>0</v>
      </c>
      <c r="G21" s="5" t="s">
        <v>104</v>
      </c>
      <c r="H21" s="5"/>
      <c r="I21" s="5"/>
      <c r="J21" s="5">
        <f t="shared" si="1"/>
        <v>0</v>
      </c>
      <c r="K21" s="5"/>
      <c r="L21" s="5"/>
      <c r="M21" s="5">
        <f t="shared" si="2"/>
        <v>0</v>
      </c>
    </row>
    <row r="22" spans="3:13" x14ac:dyDescent="0.25">
      <c r="C22" s="5"/>
      <c r="D22" s="5"/>
      <c r="E22" s="5"/>
      <c r="F22" s="5">
        <f t="shared" si="0"/>
        <v>0</v>
      </c>
      <c r="G22" s="5"/>
      <c r="H22" s="5"/>
      <c r="I22" s="5"/>
      <c r="J22" s="5">
        <f t="shared" si="1"/>
        <v>0</v>
      </c>
      <c r="K22" s="5"/>
      <c r="L22" s="5"/>
      <c r="M22" s="5">
        <f t="shared" si="2"/>
        <v>0</v>
      </c>
    </row>
    <row r="23" spans="3:13" x14ac:dyDescent="0.25">
      <c r="C23" s="5" t="s">
        <v>97</v>
      </c>
      <c r="D23" s="5"/>
      <c r="E23" s="5"/>
      <c r="F23" s="5">
        <f t="shared" si="0"/>
        <v>0</v>
      </c>
      <c r="G23" s="5" t="s">
        <v>105</v>
      </c>
      <c r="H23" s="5"/>
      <c r="I23" s="5"/>
      <c r="J23" s="5">
        <f t="shared" si="1"/>
        <v>0</v>
      </c>
      <c r="K23" s="5"/>
      <c r="L23" s="5"/>
      <c r="M23" s="5">
        <f t="shared" si="2"/>
        <v>0</v>
      </c>
    </row>
    <row r="24" spans="3:13" x14ac:dyDescent="0.25">
      <c r="C24" s="5" t="s">
        <v>98</v>
      </c>
      <c r="D24" s="5"/>
      <c r="E24" s="5"/>
      <c r="F24" s="5">
        <f t="shared" si="0"/>
        <v>0</v>
      </c>
      <c r="G24" s="5" t="s">
        <v>105</v>
      </c>
      <c r="H24" s="5"/>
      <c r="I24" s="5"/>
      <c r="J24" s="5">
        <f t="shared" si="1"/>
        <v>0</v>
      </c>
      <c r="K24" s="5"/>
      <c r="L24" s="5"/>
      <c r="M24" s="5">
        <f t="shared" si="2"/>
        <v>0</v>
      </c>
    </row>
    <row r="25" spans="3:13" x14ac:dyDescent="0.25">
      <c r="C25" s="5" t="s">
        <v>99</v>
      </c>
      <c r="D25" s="5"/>
      <c r="E25" s="5"/>
      <c r="F25" s="5">
        <f t="shared" si="0"/>
        <v>0</v>
      </c>
      <c r="G25" s="5" t="s">
        <v>105</v>
      </c>
      <c r="H25" s="5"/>
      <c r="I25" s="5"/>
      <c r="J25" s="5">
        <f t="shared" si="1"/>
        <v>0</v>
      </c>
      <c r="K25" s="5"/>
      <c r="L25" s="5"/>
      <c r="M25" s="5">
        <f t="shared" si="2"/>
        <v>0</v>
      </c>
    </row>
    <row r="26" spans="3:13" x14ac:dyDescent="0.25">
      <c r="C26" s="5"/>
      <c r="D26" s="5"/>
      <c r="E26" s="5"/>
      <c r="F26" s="5">
        <f t="shared" si="0"/>
        <v>0</v>
      </c>
      <c r="G26" s="5"/>
      <c r="H26" s="5"/>
      <c r="I26" s="5"/>
      <c r="J26" s="5">
        <f t="shared" si="1"/>
        <v>0</v>
      </c>
      <c r="K26" s="5"/>
      <c r="L26" s="5"/>
      <c r="M26" s="5">
        <f t="shared" si="2"/>
        <v>0</v>
      </c>
    </row>
    <row r="27" spans="3:13" x14ac:dyDescent="0.25">
      <c r="C27" s="5" t="s">
        <v>93</v>
      </c>
      <c r="D27" s="5"/>
      <c r="E27" s="5"/>
      <c r="F27" s="5">
        <f t="shared" si="0"/>
        <v>0</v>
      </c>
      <c r="G27" s="5"/>
      <c r="H27" s="5"/>
      <c r="I27" s="5"/>
      <c r="J27" s="5">
        <f t="shared" si="1"/>
        <v>0</v>
      </c>
      <c r="K27" s="5"/>
      <c r="L27" s="5"/>
      <c r="M27" s="5">
        <f t="shared" si="2"/>
        <v>0</v>
      </c>
    </row>
    <row r="28" spans="3:13" x14ac:dyDescent="0.25">
      <c r="C28" s="5" t="s">
        <v>94</v>
      </c>
      <c r="D28" s="5"/>
      <c r="E28" s="5"/>
      <c r="F28" s="5">
        <f t="shared" si="0"/>
        <v>0</v>
      </c>
      <c r="G28" s="5"/>
      <c r="H28" s="5"/>
      <c r="I28" s="5"/>
      <c r="J28" s="5">
        <f t="shared" si="1"/>
        <v>0</v>
      </c>
      <c r="K28" s="5"/>
      <c r="L28" s="5"/>
      <c r="M28" s="5">
        <f t="shared" si="2"/>
        <v>0</v>
      </c>
    </row>
    <row r="29" spans="3:13" x14ac:dyDescent="0.25">
      <c r="C29" s="5" t="s">
        <v>95</v>
      </c>
      <c r="D29" s="5"/>
      <c r="E29" s="5"/>
      <c r="F29" s="5">
        <f t="shared" si="0"/>
        <v>0</v>
      </c>
      <c r="G29" s="5"/>
      <c r="H29" s="5"/>
      <c r="I29" s="5"/>
      <c r="J29" s="5">
        <f t="shared" si="1"/>
        <v>0</v>
      </c>
      <c r="K29" s="5"/>
      <c r="L29" s="5"/>
      <c r="M29" s="5">
        <f t="shared" si="2"/>
        <v>0</v>
      </c>
    </row>
    <row r="30" spans="3:13" x14ac:dyDescent="0.25">
      <c r="C30" s="5" t="s">
        <v>96</v>
      </c>
      <c r="D30" s="5"/>
      <c r="E30" s="5"/>
      <c r="F30" s="5">
        <f t="shared" si="0"/>
        <v>0</v>
      </c>
      <c r="G30" s="5"/>
      <c r="H30" s="5"/>
      <c r="I30" s="5"/>
      <c r="J30" s="5">
        <f>H30*I30</f>
        <v>0</v>
      </c>
      <c r="K30" s="5"/>
      <c r="L30" s="5"/>
      <c r="M30" s="5">
        <f>K30*L30</f>
        <v>0</v>
      </c>
    </row>
    <row r="31" spans="3:13" x14ac:dyDescent="0.25">
      <c r="C31" s="5"/>
      <c r="D31" s="5"/>
      <c r="E31" s="5"/>
      <c r="F31" s="5">
        <f t="shared" si="0"/>
        <v>0</v>
      </c>
      <c r="G31" s="5"/>
      <c r="H31" s="5"/>
      <c r="I31" s="5"/>
      <c r="J31" s="5">
        <f>H31*I31</f>
        <v>0</v>
      </c>
      <c r="K31" s="5"/>
      <c r="L31" s="5"/>
      <c r="M31" s="5">
        <f>K31*L31</f>
        <v>0</v>
      </c>
    </row>
    <row r="32" spans="3:13" x14ac:dyDescent="0.25">
      <c r="C32" s="5"/>
      <c r="D32" s="5"/>
      <c r="E32" s="5"/>
      <c r="F32" s="5">
        <f t="shared" si="0"/>
        <v>0</v>
      </c>
      <c r="G32" s="5"/>
      <c r="H32" s="5"/>
      <c r="I32" s="5"/>
      <c r="J32" s="5">
        <f>H32*I32</f>
        <v>0</v>
      </c>
      <c r="K32" s="5"/>
      <c r="L32" s="5"/>
      <c r="M32" s="5">
        <f>K32*L32</f>
        <v>0</v>
      </c>
    </row>
    <row r="33" spans="3:13" x14ac:dyDescent="0.25">
      <c r="C33" s="5"/>
      <c r="D33" s="5"/>
      <c r="E33" s="5"/>
      <c r="F33" s="5">
        <f t="shared" si="0"/>
        <v>0</v>
      </c>
      <c r="G33" s="5"/>
      <c r="H33" s="5"/>
      <c r="I33" s="5"/>
      <c r="J33" s="5">
        <f>H33*I33</f>
        <v>0</v>
      </c>
      <c r="K33" s="5"/>
      <c r="L33" s="5"/>
      <c r="M33" s="5">
        <f>K33*L33</f>
        <v>0</v>
      </c>
    </row>
    <row r="34" spans="3:13" x14ac:dyDescent="0.25">
      <c r="C34" s="5" t="s">
        <v>100</v>
      </c>
      <c r="D34" s="5"/>
      <c r="E34" s="5">
        <f>F34*10.764</f>
        <v>0</v>
      </c>
      <c r="F34" s="5">
        <f>SUM(F6:F33)</f>
        <v>0</v>
      </c>
      <c r="G34" s="5"/>
      <c r="H34" s="5"/>
      <c r="I34" s="5">
        <f>J34*10.764</f>
        <v>0</v>
      </c>
      <c r="J34" s="5">
        <f>SUM(J6:J33)</f>
        <v>0</v>
      </c>
      <c r="K34" s="5"/>
      <c r="L34" s="5">
        <f>M34*10.764</f>
        <v>0</v>
      </c>
      <c r="M34" s="5">
        <f>SUM(M6:M33)</f>
        <v>0</v>
      </c>
    </row>
  </sheetData>
  <mergeCells count="4">
    <mergeCell ref="D2:E2"/>
    <mergeCell ref="D4:F4"/>
    <mergeCell ref="H4:J4"/>
    <mergeCell ref="K4:M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20"/>
  <sheetViews>
    <sheetView workbookViewId="0">
      <selection activeCell="C7" sqref="C7"/>
    </sheetView>
  </sheetViews>
  <sheetFormatPr defaultRowHeight="15" x14ac:dyDescent="0.25"/>
  <cols>
    <col min="2" max="2" width="11.7109375" customWidth="1"/>
  </cols>
  <sheetData>
    <row r="2" spans="1:16" x14ac:dyDescent="0.25">
      <c r="A2" t="s">
        <v>116</v>
      </c>
      <c r="B2" s="12" t="s">
        <v>136</v>
      </c>
      <c r="C2" s="12">
        <v>4</v>
      </c>
    </row>
    <row r="3" spans="1:16" x14ac:dyDescent="0.25">
      <c r="B3" t="s">
        <v>117</v>
      </c>
      <c r="C3" t="s">
        <v>118</v>
      </c>
    </row>
    <row r="4" spans="1:16" x14ac:dyDescent="0.25">
      <c r="A4" t="s">
        <v>119</v>
      </c>
      <c r="B4" s="5">
        <v>10</v>
      </c>
      <c r="C4" s="20">
        <v>10</v>
      </c>
      <c r="E4">
        <f>C4*10</f>
        <v>100</v>
      </c>
    </row>
    <row r="5" spans="1:16" x14ac:dyDescent="0.25">
      <c r="A5" t="s">
        <v>120</v>
      </c>
      <c r="B5" t="s">
        <v>121</v>
      </c>
      <c r="C5" t="s">
        <v>122</v>
      </c>
      <c r="J5" s="5" t="s">
        <v>123</v>
      </c>
      <c r="K5" s="5" t="s">
        <v>124</v>
      </c>
      <c r="L5" s="5" t="s">
        <v>125</v>
      </c>
      <c r="M5" s="5" t="s">
        <v>40</v>
      </c>
      <c r="N5" s="5" t="s">
        <v>48</v>
      </c>
      <c r="O5" s="5" t="s">
        <v>126</v>
      </c>
      <c r="P5" s="5" t="s">
        <v>50</v>
      </c>
    </row>
    <row r="6" spans="1:16" x14ac:dyDescent="0.25">
      <c r="B6" s="5">
        <f>C2+1</f>
        <v>5</v>
      </c>
      <c r="C6" s="20">
        <v>1</v>
      </c>
      <c r="E6">
        <f>(100/B6)*C6</f>
        <v>20</v>
      </c>
      <c r="G6" s="13" t="s">
        <v>127</v>
      </c>
      <c r="J6" s="13">
        <f>C4</f>
        <v>10</v>
      </c>
      <c r="K6" s="13">
        <f>40/B6*C6</f>
        <v>8</v>
      </c>
      <c r="L6" s="13">
        <f>15/B8*C8</f>
        <v>0</v>
      </c>
      <c r="M6" s="13">
        <f>10/B10*C10</f>
        <v>0</v>
      </c>
      <c r="N6" s="13">
        <f>10/B12*C12</f>
        <v>0</v>
      </c>
      <c r="O6" s="13">
        <f>5/B14*C14</f>
        <v>0</v>
      </c>
      <c r="P6" s="13">
        <f>5/B16*C16</f>
        <v>0</v>
      </c>
    </row>
    <row r="7" spans="1:16" x14ac:dyDescent="0.25">
      <c r="A7" t="s">
        <v>128</v>
      </c>
      <c r="B7" t="s">
        <v>129</v>
      </c>
      <c r="C7" t="s">
        <v>130</v>
      </c>
      <c r="G7" s="5" t="s">
        <v>131</v>
      </c>
      <c r="H7" s="5"/>
      <c r="I7" s="5"/>
      <c r="J7" s="5">
        <f>J6+20</f>
        <v>30</v>
      </c>
      <c r="K7" s="5">
        <f>30/B6*C6</f>
        <v>6</v>
      </c>
      <c r="L7" s="5">
        <f>15/B8*C8</f>
        <v>0</v>
      </c>
      <c r="M7" s="5">
        <f>10/B10*C10</f>
        <v>0</v>
      </c>
      <c r="N7" s="5">
        <f>5/B12*C12</f>
        <v>0</v>
      </c>
      <c r="O7" s="5">
        <f>5/B14*C14</f>
        <v>0</v>
      </c>
      <c r="P7" s="5">
        <f>5/B16*C16</f>
        <v>0</v>
      </c>
    </row>
    <row r="8" spans="1:16" x14ac:dyDescent="0.25">
      <c r="B8" s="5">
        <f>C2</f>
        <v>4</v>
      </c>
      <c r="C8" s="20">
        <v>0</v>
      </c>
      <c r="E8">
        <f>(100/B8)*C8</f>
        <v>0</v>
      </c>
    </row>
    <row r="9" spans="1:16" x14ac:dyDescent="0.25">
      <c r="A9" t="s">
        <v>132</v>
      </c>
      <c r="B9" t="s">
        <v>129</v>
      </c>
      <c r="C9" t="s">
        <v>130</v>
      </c>
    </row>
    <row r="10" spans="1:16" x14ac:dyDescent="0.25">
      <c r="B10" s="5">
        <f>C2</f>
        <v>4</v>
      </c>
      <c r="C10" s="20">
        <v>0</v>
      </c>
      <c r="E10">
        <f>(100/B10)*C10</f>
        <v>0</v>
      </c>
    </row>
    <row r="11" spans="1:16" x14ac:dyDescent="0.25">
      <c r="A11" t="s">
        <v>48</v>
      </c>
      <c r="B11" t="s">
        <v>129</v>
      </c>
      <c r="C11" t="s">
        <v>130</v>
      </c>
    </row>
    <row r="12" spans="1:16" x14ac:dyDescent="0.25">
      <c r="B12" s="5">
        <f>C2</f>
        <v>4</v>
      </c>
      <c r="C12" s="20">
        <v>0</v>
      </c>
      <c r="E12">
        <f>(100/B12)*C12</f>
        <v>0</v>
      </c>
      <c r="J12" s="5"/>
      <c r="K12" s="5" t="s">
        <v>127</v>
      </c>
      <c r="L12" s="5" t="s">
        <v>133</v>
      </c>
      <c r="M12" t="s">
        <v>134</v>
      </c>
    </row>
    <row r="13" spans="1:16" ht="30" x14ac:dyDescent="0.25">
      <c r="A13" s="14" t="s">
        <v>126</v>
      </c>
      <c r="B13" t="s">
        <v>129</v>
      </c>
      <c r="C13" t="s">
        <v>130</v>
      </c>
      <c r="J13" s="5" t="s">
        <v>37</v>
      </c>
      <c r="K13" s="5">
        <f>J6</f>
        <v>10</v>
      </c>
      <c r="L13" s="5">
        <f>J7</f>
        <v>30</v>
      </c>
      <c r="M13" t="s">
        <v>134</v>
      </c>
    </row>
    <row r="14" spans="1:16" x14ac:dyDescent="0.25">
      <c r="B14" s="5">
        <f>C2</f>
        <v>4</v>
      </c>
      <c r="C14" s="20">
        <v>0</v>
      </c>
      <c r="E14">
        <f>(100/B14)*C14</f>
        <v>0</v>
      </c>
      <c r="J14" s="5" t="s">
        <v>38</v>
      </c>
      <c r="K14" s="5">
        <f>K6</f>
        <v>8</v>
      </c>
      <c r="L14" s="5">
        <f>K7</f>
        <v>6</v>
      </c>
    </row>
    <row r="15" spans="1:16" x14ac:dyDescent="0.25">
      <c r="A15" t="s">
        <v>50</v>
      </c>
      <c r="B15" t="s">
        <v>129</v>
      </c>
      <c r="C15" t="s">
        <v>130</v>
      </c>
      <c r="J15" s="5" t="s">
        <v>125</v>
      </c>
      <c r="K15" s="5">
        <f>L6</f>
        <v>0</v>
      </c>
      <c r="L15" s="5">
        <f>L7</f>
        <v>0</v>
      </c>
    </row>
    <row r="16" spans="1:16" x14ac:dyDescent="0.25">
      <c r="B16" s="5">
        <f>C2</f>
        <v>4</v>
      </c>
      <c r="C16" s="20">
        <v>0</v>
      </c>
      <c r="E16">
        <f>(100/B16)*C16</f>
        <v>0</v>
      </c>
      <c r="J16" s="5" t="s">
        <v>40</v>
      </c>
      <c r="K16" s="5">
        <f>M6</f>
        <v>0</v>
      </c>
      <c r="L16" s="5">
        <f>M7</f>
        <v>0</v>
      </c>
    </row>
    <row r="17" spans="10:12" x14ac:dyDescent="0.25">
      <c r="J17" s="5" t="s">
        <v>48</v>
      </c>
      <c r="K17" s="5">
        <f>N6</f>
        <v>0</v>
      </c>
      <c r="L17" s="5">
        <f>N7</f>
        <v>0</v>
      </c>
    </row>
    <row r="18" spans="10:12" ht="30" x14ac:dyDescent="0.25">
      <c r="J18" s="15" t="s">
        <v>126</v>
      </c>
      <c r="K18" s="5">
        <f>O6</f>
        <v>0</v>
      </c>
      <c r="L18" s="5">
        <f>O7</f>
        <v>0</v>
      </c>
    </row>
    <row r="19" spans="10:12" x14ac:dyDescent="0.25">
      <c r="J19" s="5" t="s">
        <v>50</v>
      </c>
      <c r="K19" s="5">
        <f>P6</f>
        <v>0</v>
      </c>
      <c r="L19" s="5">
        <f>P7</f>
        <v>0</v>
      </c>
    </row>
    <row r="20" spans="10:12" x14ac:dyDescent="0.25">
      <c r="J20" s="5" t="s">
        <v>135</v>
      </c>
      <c r="K20" s="5">
        <f>K13+K14+K15+K16+K17+K18+K19</f>
        <v>18</v>
      </c>
      <c r="L20" s="5">
        <f>L13+L14+L15+L16+L17+L18+L19</f>
        <v>36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20"/>
  <sheetViews>
    <sheetView workbookViewId="0">
      <selection activeCell="C11" sqref="C11"/>
    </sheetView>
  </sheetViews>
  <sheetFormatPr defaultRowHeight="15" x14ac:dyDescent="0.25"/>
  <cols>
    <col min="2" max="2" width="11.7109375" customWidth="1"/>
  </cols>
  <sheetData>
    <row r="2" spans="1:16" x14ac:dyDescent="0.25">
      <c r="A2" t="s">
        <v>116</v>
      </c>
      <c r="B2" s="19" t="s">
        <v>136</v>
      </c>
      <c r="C2" s="12">
        <v>4</v>
      </c>
    </row>
    <row r="3" spans="1:16" x14ac:dyDescent="0.25">
      <c r="B3" t="s">
        <v>117</v>
      </c>
      <c r="C3" t="s">
        <v>118</v>
      </c>
    </row>
    <row r="4" spans="1:16" x14ac:dyDescent="0.25">
      <c r="A4" t="s">
        <v>119</v>
      </c>
      <c r="B4" s="5">
        <v>10</v>
      </c>
      <c r="C4" s="20">
        <v>10</v>
      </c>
      <c r="E4">
        <f>C4*10</f>
        <v>100</v>
      </c>
    </row>
    <row r="5" spans="1:16" x14ac:dyDescent="0.25">
      <c r="A5" t="s">
        <v>120</v>
      </c>
      <c r="B5" t="s">
        <v>121</v>
      </c>
      <c r="C5" t="s">
        <v>122</v>
      </c>
      <c r="J5" s="5" t="s">
        <v>123</v>
      </c>
      <c r="K5" s="5" t="s">
        <v>124</v>
      </c>
      <c r="L5" s="5" t="s">
        <v>125</v>
      </c>
      <c r="M5" s="5" t="s">
        <v>40</v>
      </c>
      <c r="N5" s="5" t="s">
        <v>48</v>
      </c>
      <c r="O5" s="5" t="s">
        <v>126</v>
      </c>
      <c r="P5" s="5" t="s">
        <v>50</v>
      </c>
    </row>
    <row r="6" spans="1:16" x14ac:dyDescent="0.25">
      <c r="B6" s="5">
        <f>C2+1</f>
        <v>5</v>
      </c>
      <c r="C6" s="20">
        <v>5</v>
      </c>
      <c r="E6">
        <f>(100/B6)*C6</f>
        <v>100</v>
      </c>
      <c r="G6" s="13" t="s">
        <v>127</v>
      </c>
      <c r="J6" s="13">
        <f>C4</f>
        <v>10</v>
      </c>
      <c r="K6" s="13">
        <f>40/B6*C6</f>
        <v>40</v>
      </c>
      <c r="L6" s="13">
        <f>15/B8*C8</f>
        <v>15</v>
      </c>
      <c r="M6" s="13">
        <f>10/B10*C10</f>
        <v>6.25</v>
      </c>
      <c r="N6" s="13">
        <f>10/B12*C12</f>
        <v>0</v>
      </c>
      <c r="O6" s="13">
        <f>5/B14*C14</f>
        <v>0</v>
      </c>
      <c r="P6" s="13">
        <f>5/B16*C16</f>
        <v>0</v>
      </c>
    </row>
    <row r="7" spans="1:16" x14ac:dyDescent="0.25">
      <c r="A7" t="s">
        <v>128</v>
      </c>
      <c r="B7" t="s">
        <v>129</v>
      </c>
      <c r="C7" t="s">
        <v>130</v>
      </c>
      <c r="G7" s="5" t="s">
        <v>131</v>
      </c>
      <c r="H7" s="5"/>
      <c r="I7" s="5"/>
      <c r="J7" s="5">
        <f>J6+20</f>
        <v>30</v>
      </c>
      <c r="K7" s="5">
        <f>30/B6*C6</f>
        <v>30</v>
      </c>
      <c r="L7" s="5">
        <f>15/B8*C8</f>
        <v>15</v>
      </c>
      <c r="M7" s="5">
        <f>10/B10*C10</f>
        <v>6.25</v>
      </c>
      <c r="N7" s="5">
        <f>5/B12*C12</f>
        <v>0</v>
      </c>
      <c r="O7" s="5">
        <f>5/B14*C14</f>
        <v>0</v>
      </c>
      <c r="P7" s="5">
        <f>5/B16*C16</f>
        <v>0</v>
      </c>
    </row>
    <row r="8" spans="1:16" x14ac:dyDescent="0.25">
      <c r="B8" s="5">
        <f>C2</f>
        <v>4</v>
      </c>
      <c r="C8" s="20">
        <v>4</v>
      </c>
      <c r="E8">
        <f>(100/B8)*C8</f>
        <v>100</v>
      </c>
    </row>
    <row r="9" spans="1:16" x14ac:dyDescent="0.25">
      <c r="A9" t="s">
        <v>132</v>
      </c>
      <c r="B9" t="s">
        <v>129</v>
      </c>
      <c r="C9" t="s">
        <v>130</v>
      </c>
    </row>
    <row r="10" spans="1:16" x14ac:dyDescent="0.25">
      <c r="B10" s="5">
        <f>C2</f>
        <v>4</v>
      </c>
      <c r="C10" s="20">
        <v>2.5</v>
      </c>
      <c r="E10">
        <f>(100/B10)*C10</f>
        <v>62.5</v>
      </c>
    </row>
    <row r="11" spans="1:16" x14ac:dyDescent="0.25">
      <c r="A11" t="s">
        <v>48</v>
      </c>
      <c r="B11" t="s">
        <v>129</v>
      </c>
      <c r="C11" t="s">
        <v>130</v>
      </c>
    </row>
    <row r="12" spans="1:16" x14ac:dyDescent="0.25">
      <c r="B12" s="5">
        <f>C2</f>
        <v>4</v>
      </c>
      <c r="C12" s="20">
        <v>0</v>
      </c>
      <c r="E12">
        <f>(100/B12)*C12</f>
        <v>0</v>
      </c>
      <c r="J12" s="5"/>
      <c r="K12" s="5" t="s">
        <v>127</v>
      </c>
      <c r="L12" s="5" t="s">
        <v>133</v>
      </c>
      <c r="M12" t="s">
        <v>134</v>
      </c>
    </row>
    <row r="13" spans="1:16" ht="30" x14ac:dyDescent="0.25">
      <c r="A13" s="14" t="s">
        <v>126</v>
      </c>
      <c r="B13" t="s">
        <v>129</v>
      </c>
      <c r="C13" t="s">
        <v>130</v>
      </c>
      <c r="J13" s="5" t="s">
        <v>37</v>
      </c>
      <c r="K13" s="5">
        <f>J6</f>
        <v>10</v>
      </c>
      <c r="L13" s="5">
        <f>J7</f>
        <v>30</v>
      </c>
      <c r="M13" t="s">
        <v>134</v>
      </c>
    </row>
    <row r="14" spans="1:16" x14ac:dyDescent="0.25">
      <c r="B14" s="5">
        <f>C2</f>
        <v>4</v>
      </c>
      <c r="C14" s="20">
        <v>0</v>
      </c>
      <c r="E14">
        <f>(100/B14)*C14</f>
        <v>0</v>
      </c>
      <c r="J14" s="5" t="s">
        <v>38</v>
      </c>
      <c r="K14" s="5">
        <f>K6</f>
        <v>40</v>
      </c>
      <c r="L14" s="5">
        <f>K7</f>
        <v>30</v>
      </c>
    </row>
    <row r="15" spans="1:16" x14ac:dyDescent="0.25">
      <c r="A15" t="s">
        <v>50</v>
      </c>
      <c r="B15" t="s">
        <v>129</v>
      </c>
      <c r="C15" t="s">
        <v>130</v>
      </c>
      <c r="J15" s="5" t="s">
        <v>125</v>
      </c>
      <c r="K15" s="5">
        <f>L6</f>
        <v>15</v>
      </c>
      <c r="L15" s="5">
        <f>L7</f>
        <v>15</v>
      </c>
    </row>
    <row r="16" spans="1:16" x14ac:dyDescent="0.25">
      <c r="B16" s="5">
        <f>C2</f>
        <v>4</v>
      </c>
      <c r="C16" s="20">
        <v>0</v>
      </c>
      <c r="E16">
        <f>(100/B16)*C16</f>
        <v>0</v>
      </c>
      <c r="J16" s="5" t="s">
        <v>40</v>
      </c>
      <c r="K16" s="5">
        <f>M6</f>
        <v>6.25</v>
      </c>
      <c r="L16" s="5">
        <f>M7</f>
        <v>6.25</v>
      </c>
    </row>
    <row r="17" spans="10:12" x14ac:dyDescent="0.25">
      <c r="J17" s="5" t="s">
        <v>48</v>
      </c>
      <c r="K17" s="5">
        <f>N6</f>
        <v>0</v>
      </c>
      <c r="L17" s="5">
        <f>N7</f>
        <v>0</v>
      </c>
    </row>
    <row r="18" spans="10:12" ht="30" x14ac:dyDescent="0.25">
      <c r="J18" s="15" t="s">
        <v>126</v>
      </c>
      <c r="K18" s="5">
        <f>O6</f>
        <v>0</v>
      </c>
      <c r="L18" s="5">
        <f>O7</f>
        <v>0</v>
      </c>
    </row>
    <row r="19" spans="10:12" x14ac:dyDescent="0.25">
      <c r="J19" s="5" t="s">
        <v>50</v>
      </c>
      <c r="K19" s="5">
        <f>P6</f>
        <v>0</v>
      </c>
      <c r="L19" s="5">
        <f>P7</f>
        <v>0</v>
      </c>
    </row>
    <row r="20" spans="10:12" x14ac:dyDescent="0.25">
      <c r="J20" s="5" t="s">
        <v>135</v>
      </c>
      <c r="K20" s="5">
        <f>K13+K14+K15+K16+K17+K18+K19</f>
        <v>71.25</v>
      </c>
      <c r="L20" s="5">
        <f>L13+L14+L15+L16+L17+L18+L19</f>
        <v>81.25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P20"/>
  <sheetViews>
    <sheetView workbookViewId="0">
      <selection activeCell="C7" sqref="C7"/>
    </sheetView>
  </sheetViews>
  <sheetFormatPr defaultRowHeight="15" x14ac:dyDescent="0.25"/>
  <cols>
    <col min="2" max="2" width="11.7109375" customWidth="1"/>
  </cols>
  <sheetData>
    <row r="2" spans="1:16" x14ac:dyDescent="0.25">
      <c r="A2" t="s">
        <v>116</v>
      </c>
      <c r="B2" s="12" t="s">
        <v>136</v>
      </c>
      <c r="C2" s="12">
        <v>4</v>
      </c>
    </row>
    <row r="3" spans="1:16" x14ac:dyDescent="0.25">
      <c r="B3" t="s">
        <v>117</v>
      </c>
      <c r="C3" t="s">
        <v>118</v>
      </c>
    </row>
    <row r="4" spans="1:16" x14ac:dyDescent="0.25">
      <c r="A4" t="s">
        <v>119</v>
      </c>
      <c r="B4" s="5">
        <v>10</v>
      </c>
      <c r="C4" s="20">
        <v>10</v>
      </c>
      <c r="E4">
        <f>C4*10</f>
        <v>100</v>
      </c>
    </row>
    <row r="5" spans="1:16" x14ac:dyDescent="0.25">
      <c r="A5" t="s">
        <v>120</v>
      </c>
      <c r="B5" t="s">
        <v>121</v>
      </c>
      <c r="C5" t="s">
        <v>122</v>
      </c>
      <c r="J5" s="5" t="s">
        <v>123</v>
      </c>
      <c r="K5" s="5" t="s">
        <v>124</v>
      </c>
      <c r="L5" s="5" t="s">
        <v>125</v>
      </c>
      <c r="M5" s="5" t="s">
        <v>40</v>
      </c>
      <c r="N5" s="5" t="s">
        <v>48</v>
      </c>
      <c r="O5" s="5" t="s">
        <v>126</v>
      </c>
      <c r="P5" s="5" t="s">
        <v>50</v>
      </c>
    </row>
    <row r="6" spans="1:16" x14ac:dyDescent="0.25">
      <c r="B6" s="5">
        <f>C2+1</f>
        <v>5</v>
      </c>
      <c r="C6" s="20">
        <v>2</v>
      </c>
      <c r="E6">
        <f>(100/B6)*C6</f>
        <v>40</v>
      </c>
      <c r="G6" s="13" t="s">
        <v>127</v>
      </c>
      <c r="J6" s="13">
        <f>C4</f>
        <v>10</v>
      </c>
      <c r="K6" s="13">
        <f>40/B6*C6</f>
        <v>16</v>
      </c>
      <c r="L6" s="13">
        <f>15/B8*C8</f>
        <v>0</v>
      </c>
      <c r="M6" s="13">
        <f>10/B10*C10</f>
        <v>0</v>
      </c>
      <c r="N6" s="13">
        <f>10/B12*C12</f>
        <v>0</v>
      </c>
      <c r="O6" s="13">
        <f>5/B14*C14</f>
        <v>0</v>
      </c>
      <c r="P6" s="13">
        <f>5/B16*C16</f>
        <v>0</v>
      </c>
    </row>
    <row r="7" spans="1:16" x14ac:dyDescent="0.25">
      <c r="A7" t="s">
        <v>128</v>
      </c>
      <c r="B7" t="s">
        <v>129</v>
      </c>
      <c r="C7" t="s">
        <v>130</v>
      </c>
      <c r="G7" s="5" t="s">
        <v>131</v>
      </c>
      <c r="H7" s="5"/>
      <c r="I7" s="5"/>
      <c r="J7" s="5">
        <f>J6+20</f>
        <v>30</v>
      </c>
      <c r="K7" s="5">
        <f>30/B6*C6</f>
        <v>12</v>
      </c>
      <c r="L7" s="5">
        <f>15/B8*C8</f>
        <v>0</v>
      </c>
      <c r="M7" s="5">
        <f>10/B10*C10</f>
        <v>0</v>
      </c>
      <c r="N7" s="5">
        <f>5/B12*C12</f>
        <v>0</v>
      </c>
      <c r="O7" s="5">
        <f>5/B14*C14</f>
        <v>0</v>
      </c>
      <c r="P7" s="5">
        <f>5/B16*C16</f>
        <v>0</v>
      </c>
    </row>
    <row r="8" spans="1:16" x14ac:dyDescent="0.25">
      <c r="B8" s="5">
        <f>C2</f>
        <v>4</v>
      </c>
      <c r="C8" s="20">
        <v>0</v>
      </c>
      <c r="E8">
        <f>(100/B8)*C8</f>
        <v>0</v>
      </c>
    </row>
    <row r="9" spans="1:16" x14ac:dyDescent="0.25">
      <c r="A9" t="s">
        <v>132</v>
      </c>
      <c r="B9" t="s">
        <v>129</v>
      </c>
      <c r="C9" t="s">
        <v>130</v>
      </c>
    </row>
    <row r="10" spans="1:16" x14ac:dyDescent="0.25">
      <c r="B10" s="5">
        <f>C2</f>
        <v>4</v>
      </c>
      <c r="C10" s="20">
        <v>0</v>
      </c>
      <c r="E10">
        <f>(100/B10)*C10</f>
        <v>0</v>
      </c>
    </row>
    <row r="11" spans="1:16" x14ac:dyDescent="0.25">
      <c r="A11" t="s">
        <v>48</v>
      </c>
      <c r="B11" t="s">
        <v>129</v>
      </c>
      <c r="C11" t="s">
        <v>130</v>
      </c>
    </row>
    <row r="12" spans="1:16" x14ac:dyDescent="0.25">
      <c r="B12" s="5">
        <f>C2</f>
        <v>4</v>
      </c>
      <c r="C12" s="20">
        <v>0</v>
      </c>
      <c r="E12">
        <f>(100/B12)*C12</f>
        <v>0</v>
      </c>
      <c r="J12" s="5"/>
      <c r="K12" s="5" t="s">
        <v>127</v>
      </c>
      <c r="L12" s="5" t="s">
        <v>133</v>
      </c>
      <c r="M12" t="s">
        <v>134</v>
      </c>
    </row>
    <row r="13" spans="1:16" ht="30" x14ac:dyDescent="0.25">
      <c r="A13" s="14" t="s">
        <v>126</v>
      </c>
      <c r="B13" t="s">
        <v>129</v>
      </c>
      <c r="C13" t="s">
        <v>130</v>
      </c>
      <c r="J13" s="5" t="s">
        <v>37</v>
      </c>
      <c r="K13" s="5">
        <f>J6</f>
        <v>10</v>
      </c>
      <c r="L13" s="5">
        <f>J7</f>
        <v>30</v>
      </c>
      <c r="M13" t="s">
        <v>134</v>
      </c>
    </row>
    <row r="14" spans="1:16" x14ac:dyDescent="0.25">
      <c r="B14" s="5">
        <f>C2</f>
        <v>4</v>
      </c>
      <c r="C14" s="20">
        <v>0</v>
      </c>
      <c r="E14">
        <f>(100/B14)*C14</f>
        <v>0</v>
      </c>
      <c r="J14" s="5" t="s">
        <v>38</v>
      </c>
      <c r="K14" s="5">
        <f>K6</f>
        <v>16</v>
      </c>
      <c r="L14" s="5">
        <f>K7</f>
        <v>12</v>
      </c>
    </row>
    <row r="15" spans="1:16" x14ac:dyDescent="0.25">
      <c r="A15" t="s">
        <v>50</v>
      </c>
      <c r="B15" t="s">
        <v>129</v>
      </c>
      <c r="C15" t="s">
        <v>130</v>
      </c>
      <c r="J15" s="5" t="s">
        <v>125</v>
      </c>
      <c r="K15" s="5">
        <f>L6</f>
        <v>0</v>
      </c>
      <c r="L15" s="5">
        <f>L7</f>
        <v>0</v>
      </c>
    </row>
    <row r="16" spans="1:16" x14ac:dyDescent="0.25">
      <c r="B16" s="5">
        <f>C2</f>
        <v>4</v>
      </c>
      <c r="C16" s="20">
        <v>0</v>
      </c>
      <c r="E16">
        <f>(100/B16)*C16</f>
        <v>0</v>
      </c>
      <c r="J16" s="5" t="s">
        <v>40</v>
      </c>
      <c r="K16" s="5">
        <f>M6</f>
        <v>0</v>
      </c>
      <c r="L16" s="5">
        <f>M7</f>
        <v>0</v>
      </c>
    </row>
    <row r="17" spans="10:12" x14ac:dyDescent="0.25">
      <c r="J17" s="5" t="s">
        <v>48</v>
      </c>
      <c r="K17" s="5">
        <f>N6</f>
        <v>0</v>
      </c>
      <c r="L17" s="5">
        <f>N7</f>
        <v>0</v>
      </c>
    </row>
    <row r="18" spans="10:12" ht="30" x14ac:dyDescent="0.25">
      <c r="J18" s="15" t="s">
        <v>126</v>
      </c>
      <c r="K18" s="5">
        <f>O6</f>
        <v>0</v>
      </c>
      <c r="L18" s="5">
        <f>O7</f>
        <v>0</v>
      </c>
    </row>
    <row r="19" spans="10:12" x14ac:dyDescent="0.25">
      <c r="J19" s="5" t="s">
        <v>50</v>
      </c>
      <c r="K19" s="5">
        <f>P6</f>
        <v>0</v>
      </c>
      <c r="L19" s="5">
        <f>P7</f>
        <v>0</v>
      </c>
    </row>
    <row r="20" spans="10:12" x14ac:dyDescent="0.25">
      <c r="J20" s="5" t="s">
        <v>135</v>
      </c>
      <c r="K20" s="5">
        <f>K13+K14+K15+K16+K17+K18+K19</f>
        <v>26</v>
      </c>
      <c r="L20" s="5">
        <f>L13+L14+L15+L16+L17+L18+L19</f>
        <v>42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3"/>
  <sheetViews>
    <sheetView workbookViewId="0">
      <selection activeCell="C11" sqref="C11"/>
    </sheetView>
  </sheetViews>
  <sheetFormatPr defaultRowHeight="15" x14ac:dyDescent="0.25"/>
  <cols>
    <col min="2" max="2" width="21.7109375" customWidth="1"/>
    <col min="3" max="3" width="39" customWidth="1"/>
    <col min="8" max="8" width="22.42578125" customWidth="1"/>
  </cols>
  <sheetData>
    <row r="1" spans="1:9" x14ac:dyDescent="0.25">
      <c r="A1" s="24"/>
      <c r="B1" s="24"/>
      <c r="C1" s="24"/>
      <c r="D1" s="24"/>
      <c r="E1" s="24"/>
      <c r="F1" s="24"/>
      <c r="G1" s="24"/>
      <c r="H1" s="24"/>
      <c r="I1" s="23"/>
    </row>
    <row r="2" spans="1:9" x14ac:dyDescent="0.25">
      <c r="A2" s="25"/>
      <c r="B2" s="25"/>
      <c r="C2" s="25"/>
      <c r="D2" s="25"/>
      <c r="E2" s="25"/>
      <c r="F2" s="25"/>
      <c r="G2" s="25"/>
      <c r="H2" s="25"/>
      <c r="I2" s="23"/>
    </row>
    <row r="3" spans="1:9" x14ac:dyDescent="0.25">
      <c r="A3" s="25"/>
      <c r="B3" s="216" t="s">
        <v>175</v>
      </c>
      <c r="C3" s="216"/>
      <c r="D3" s="216"/>
      <c r="E3" s="216"/>
      <c r="F3" s="216"/>
      <c r="G3" s="216"/>
      <c r="H3" s="216"/>
      <c r="I3" s="23"/>
    </row>
    <row r="4" spans="1:9" ht="30" x14ac:dyDescent="0.25">
      <c r="A4" s="25"/>
      <c r="B4" s="26" t="s">
        <v>176</v>
      </c>
      <c r="C4" s="26" t="s">
        <v>177</v>
      </c>
      <c r="D4" s="26" t="s">
        <v>102</v>
      </c>
      <c r="E4" s="26" t="s">
        <v>178</v>
      </c>
      <c r="F4" s="26" t="s">
        <v>179</v>
      </c>
      <c r="G4" s="26" t="s">
        <v>180</v>
      </c>
      <c r="H4" s="26" t="s">
        <v>181</v>
      </c>
      <c r="I4" s="23"/>
    </row>
    <row r="5" spans="1:9" x14ac:dyDescent="0.25">
      <c r="A5" s="25"/>
      <c r="B5" s="28" t="s">
        <v>185</v>
      </c>
      <c r="C5" s="34" t="s">
        <v>184</v>
      </c>
      <c r="D5" s="28" t="s">
        <v>186</v>
      </c>
      <c r="E5" s="28">
        <v>212</v>
      </c>
      <c r="F5" s="29">
        <f>E5*1.45</f>
        <v>307.39999999999998</v>
      </c>
      <c r="G5" s="29">
        <f>H5/F5</f>
        <v>2654.5217957059208</v>
      </c>
      <c r="H5" s="30">
        <v>816000</v>
      </c>
      <c r="I5" s="23"/>
    </row>
    <row r="6" spans="1:9" x14ac:dyDescent="0.25">
      <c r="A6" s="25"/>
      <c r="B6" s="28" t="s">
        <v>185</v>
      </c>
      <c r="C6" s="34" t="s">
        <v>184</v>
      </c>
      <c r="D6" s="28" t="s">
        <v>187</v>
      </c>
      <c r="E6" s="28">
        <v>270</v>
      </c>
      <c r="F6" s="29">
        <f>E6*1.45</f>
        <v>391.5</v>
      </c>
      <c r="G6" s="29">
        <f>H6/F6</f>
        <v>2653.8952745849297</v>
      </c>
      <c r="H6" s="30">
        <v>1039000</v>
      </c>
      <c r="I6" s="23"/>
    </row>
    <row r="7" spans="1:9" x14ac:dyDescent="0.25">
      <c r="A7" s="25"/>
      <c r="B7" s="28" t="s">
        <v>185</v>
      </c>
      <c r="C7" s="34" t="s">
        <v>184</v>
      </c>
      <c r="D7" s="28" t="s">
        <v>187</v>
      </c>
      <c r="E7" s="28">
        <v>283</v>
      </c>
      <c r="F7" s="29">
        <f>E7*1.45</f>
        <v>410.34999999999997</v>
      </c>
      <c r="G7" s="29">
        <f>H7/F7</f>
        <v>2653.8320945534301</v>
      </c>
      <c r="H7" s="30">
        <v>1089000</v>
      </c>
      <c r="I7" s="23"/>
    </row>
    <row r="8" spans="1:9" x14ac:dyDescent="0.25">
      <c r="A8" s="25"/>
      <c r="B8" s="28" t="s">
        <v>185</v>
      </c>
      <c r="C8" s="34" t="s">
        <v>184</v>
      </c>
      <c r="D8" s="28" t="s">
        <v>188</v>
      </c>
      <c r="E8" s="28">
        <v>435</v>
      </c>
      <c r="F8" s="29">
        <f>E8*1.45</f>
        <v>630.75</v>
      </c>
      <c r="G8" s="29">
        <f>H8/F8</f>
        <v>2653.9833531510108</v>
      </c>
      <c r="H8" s="30">
        <v>1674000</v>
      </c>
      <c r="I8" s="23"/>
    </row>
    <row r="9" spans="1:9" x14ac:dyDescent="0.25">
      <c r="A9" s="25"/>
      <c r="B9" s="31" t="s">
        <v>182</v>
      </c>
      <c r="C9" s="28"/>
      <c r="D9" s="28"/>
      <c r="E9" s="28"/>
      <c r="F9" s="28"/>
      <c r="G9" s="32">
        <f>AVERAGE(G5:G8)</f>
        <v>2654.0581294988228</v>
      </c>
      <c r="H9" s="28"/>
      <c r="I9" s="23"/>
    </row>
    <row r="10" spans="1:9" x14ac:dyDescent="0.25">
      <c r="A10" s="24"/>
      <c r="B10" s="31" t="s">
        <v>183</v>
      </c>
      <c r="C10" s="28"/>
      <c r="D10" s="28"/>
      <c r="E10" s="28"/>
      <c r="F10" s="33"/>
      <c r="G10" s="31">
        <v>2700</v>
      </c>
      <c r="H10" s="31"/>
      <c r="I10" s="27"/>
    </row>
    <row r="11" spans="1:9" x14ac:dyDescent="0.25">
      <c r="A11" s="23"/>
      <c r="B11" s="24"/>
      <c r="C11" s="24"/>
      <c r="D11" s="24"/>
      <c r="E11" s="24"/>
      <c r="F11" s="23"/>
      <c r="G11" s="23"/>
      <c r="H11" s="23"/>
      <c r="I11" s="23"/>
    </row>
    <row r="12" spans="1:9" x14ac:dyDescent="0.25">
      <c r="A12" s="23"/>
      <c r="B12" s="24"/>
      <c r="C12" s="24"/>
      <c r="D12" s="24"/>
      <c r="E12" s="24"/>
      <c r="F12" s="23"/>
      <c r="G12" s="23"/>
      <c r="H12" s="23"/>
      <c r="I12" s="23"/>
    </row>
    <row r="13" spans="1:9" x14ac:dyDescent="0.25">
      <c r="A13" s="23"/>
      <c r="B13" s="24"/>
      <c r="C13" s="24"/>
      <c r="D13" s="24"/>
      <c r="E13" s="24"/>
      <c r="F13" s="23"/>
      <c r="G13" s="23"/>
      <c r="H13" s="23"/>
      <c r="I13" s="23"/>
    </row>
  </sheetData>
  <mergeCells count="1">
    <mergeCell ref="B3:H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Sheet1</vt:lpstr>
      <vt:lpstr>Wing A</vt:lpstr>
      <vt:lpstr>Construction %</vt:lpstr>
      <vt:lpstr>Construction % (2)</vt:lpstr>
      <vt:lpstr>Construction % (3)</vt:lpstr>
      <vt:lpstr>VALUATION</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2025-09-12T07:50:44Z</cp:lastPrinted>
  <dcterms:created xsi:type="dcterms:W3CDTF">2013-11-23T05:32:33Z</dcterms:created>
  <dcterms:modified xsi:type="dcterms:W3CDTF">2025-09-12T07:52:28Z</dcterms:modified>
</cp:coreProperties>
</file>