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34C168A7-448B-4D53-AD86-BE5841EDFCA6}" xr6:coauthVersionLast="36" xr6:coauthVersionMax="47" xr10:uidLastSave="{00000000-0000-0000-0000-000000000000}"/>
  <bookViews>
    <workbookView xWindow="0" yWindow="0" windowWidth="20490" windowHeight="6825" xr2:uid="{00000000-000D-0000-FFFF-FFFF00000000}"/>
  </bookViews>
  <sheets>
    <sheet name="Sheet1" sheetId="1" r:id="rId1"/>
    <sheet name="S1 &amp; S3 %" sheetId="15" r:id="rId2"/>
    <sheet name="S4 %" sheetId="14" r:id="rId3"/>
    <sheet name="Wing A" sheetId="11" r:id="rId4"/>
    <sheet name="Wing B" sheetId="12" r:id="rId5"/>
    <sheet name="Wing C" sheetId="13" r:id="rId6"/>
    <sheet name="VALUATION" sheetId="16" r:id="rId7"/>
  </sheets>
  <definedNames>
    <definedName name="_xlnm.Print_Area" localSheetId="0">Sheet1!$A$1:$J$205</definedName>
  </definedNames>
  <calcPr calcId="191029"/>
</workbook>
</file>

<file path=xl/calcChain.xml><?xml version="1.0" encoding="utf-8"?>
<calcChain xmlns="http://schemas.openxmlformats.org/spreadsheetml/2006/main">
  <c r="F3" i="1" l="1"/>
  <c r="M66" i="1" l="1"/>
  <c r="M65" i="1"/>
  <c r="M64" i="1"/>
  <c r="M63" i="1"/>
  <c r="M80" i="1"/>
  <c r="M79" i="1"/>
  <c r="M78" i="1"/>
  <c r="M77" i="1"/>
  <c r="M108" i="1"/>
  <c r="M107" i="1"/>
  <c r="M106" i="1"/>
  <c r="M105" i="1"/>
  <c r="I70" i="1"/>
  <c r="I98" i="1"/>
  <c r="I56" i="1"/>
  <c r="M60" i="1" l="1"/>
  <c r="C59" i="1" s="1"/>
  <c r="D59" i="1" s="1"/>
  <c r="D68" i="1"/>
  <c r="D66" i="1"/>
  <c r="D64" i="1"/>
  <c r="D62" i="1"/>
  <c r="M61" i="1"/>
  <c r="M62" i="1" s="1"/>
  <c r="M67" i="1" s="1"/>
  <c r="M68" i="1" s="1"/>
  <c r="C60" i="1" s="1"/>
  <c r="D60" i="1" s="1"/>
  <c r="M59" i="1"/>
  <c r="M58" i="1"/>
  <c r="D67" i="1"/>
  <c r="D65" i="1"/>
  <c r="D63" i="1"/>
  <c r="D61" i="1"/>
  <c r="M74" i="1"/>
  <c r="D73" i="1" s="1"/>
  <c r="M72" i="1"/>
  <c r="D77" i="1"/>
  <c r="M73" i="1"/>
  <c r="D82" i="1"/>
  <c r="D80" i="1"/>
  <c r="D78" i="1"/>
  <c r="D76" i="1"/>
  <c r="M75" i="1"/>
  <c r="M76" i="1" s="1"/>
  <c r="M81" i="1" s="1"/>
  <c r="M82" i="1" s="1"/>
  <c r="D74" i="1" s="1"/>
  <c r="D81" i="1"/>
  <c r="D79" i="1"/>
  <c r="D75" i="1"/>
  <c r="C103" i="1"/>
  <c r="D103" i="1" s="1"/>
  <c r="D110" i="1"/>
  <c r="D108" i="1"/>
  <c r="D106" i="1"/>
  <c r="D104" i="1"/>
  <c r="M103" i="1"/>
  <c r="M104" i="1" s="1"/>
  <c r="M109" i="1" s="1"/>
  <c r="M110" i="1" s="1"/>
  <c r="D109" i="1"/>
  <c r="D107" i="1"/>
  <c r="D105" i="1"/>
  <c r="M101" i="1"/>
  <c r="M102" i="1"/>
  <c r="C101" i="1" s="1"/>
  <c r="M100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33" i="11"/>
  <c r="J33" i="11"/>
  <c r="F33" i="11"/>
  <c r="M32" i="11"/>
  <c r="J32" i="11"/>
  <c r="F32" i="11"/>
  <c r="M31" i="11"/>
  <c r="J31" i="11"/>
  <c r="F31" i="11"/>
  <c r="M30" i="11"/>
  <c r="J30" i="11"/>
  <c r="F30" i="11"/>
  <c r="M29" i="11"/>
  <c r="J29" i="11"/>
  <c r="F29" i="11"/>
  <c r="M28" i="11"/>
  <c r="J28" i="11"/>
  <c r="F28" i="11"/>
  <c r="M27" i="11"/>
  <c r="J27" i="11"/>
  <c r="F27" i="11"/>
  <c r="M26" i="11"/>
  <c r="J26" i="11"/>
  <c r="F26" i="11"/>
  <c r="M25" i="11"/>
  <c r="J25" i="11"/>
  <c r="F25" i="11"/>
  <c r="M24" i="11"/>
  <c r="J24" i="11"/>
  <c r="F24" i="11"/>
  <c r="M23" i="11"/>
  <c r="J23" i="11"/>
  <c r="F23" i="11"/>
  <c r="M22" i="11"/>
  <c r="J22" i="11"/>
  <c r="F22" i="11"/>
  <c r="M21" i="11"/>
  <c r="J21" i="11"/>
  <c r="F21" i="11"/>
  <c r="M20" i="11"/>
  <c r="J20" i="11"/>
  <c r="F20" i="11"/>
  <c r="M19" i="11"/>
  <c r="J19" i="11"/>
  <c r="F19" i="11"/>
  <c r="M18" i="11"/>
  <c r="J18" i="11"/>
  <c r="F18" i="11"/>
  <c r="M17" i="11"/>
  <c r="J17" i="11"/>
  <c r="F17" i="11"/>
  <c r="M16" i="11"/>
  <c r="J16" i="11"/>
  <c r="F16" i="11"/>
  <c r="M15" i="11"/>
  <c r="J15" i="11"/>
  <c r="F15" i="11"/>
  <c r="M14" i="11"/>
  <c r="J14" i="11"/>
  <c r="F14" i="11"/>
  <c r="M13" i="11"/>
  <c r="J13" i="11"/>
  <c r="F13" i="11"/>
  <c r="M12" i="11"/>
  <c r="J12" i="11"/>
  <c r="F12" i="11"/>
  <c r="M11" i="11"/>
  <c r="J11" i="11"/>
  <c r="F11" i="11"/>
  <c r="M10" i="11"/>
  <c r="J10" i="11"/>
  <c r="F10" i="11"/>
  <c r="M9" i="11"/>
  <c r="J9" i="11"/>
  <c r="F9" i="11"/>
  <c r="M8" i="11"/>
  <c r="J8" i="11"/>
  <c r="F8" i="11"/>
  <c r="M7" i="11"/>
  <c r="J7" i="11"/>
  <c r="F7" i="11"/>
  <c r="M6" i="11"/>
  <c r="J6" i="11"/>
  <c r="F6" i="11"/>
  <c r="F34" i="11" s="1"/>
  <c r="E34" i="11" s="1"/>
  <c r="B16" i="14"/>
  <c r="B14" i="14"/>
  <c r="B12" i="14"/>
  <c r="E10" i="14"/>
  <c r="B10" i="14"/>
  <c r="L6" i="14" s="1"/>
  <c r="G16" i="14" s="1"/>
  <c r="E9" i="14"/>
  <c r="E8" i="14"/>
  <c r="B8" i="14"/>
  <c r="K7" i="14" s="1"/>
  <c r="H15" i="14" s="1"/>
  <c r="O7" i="14"/>
  <c r="H19" i="14" s="1"/>
  <c r="N7" i="14"/>
  <c r="H18" i="14" s="1"/>
  <c r="M7" i="14"/>
  <c r="H17" i="14" s="1"/>
  <c r="O6" i="14"/>
  <c r="G19" i="14" s="1"/>
  <c r="N6" i="14"/>
  <c r="G18" i="14" s="1"/>
  <c r="M6" i="14"/>
  <c r="G17" i="14" s="1"/>
  <c r="I6" i="14"/>
  <c r="I7" i="14" s="1"/>
  <c r="H13" i="14" s="1"/>
  <c r="B6" i="14"/>
  <c r="J6" i="14" s="1"/>
  <c r="G14" i="14" s="1"/>
  <c r="E4" i="14"/>
  <c r="B16" i="15"/>
  <c r="E10" i="15" s="1"/>
  <c r="B14" i="15"/>
  <c r="N7" i="15" s="1"/>
  <c r="H18" i="15" s="1"/>
  <c r="B12" i="15"/>
  <c r="E8" i="15" s="1"/>
  <c r="B10" i="15"/>
  <c r="L6" i="15" s="1"/>
  <c r="G16" i="15" s="1"/>
  <c r="B8" i="15"/>
  <c r="K7" i="15" s="1"/>
  <c r="H15" i="15" s="1"/>
  <c r="L7" i="15"/>
  <c r="H16" i="15" s="1"/>
  <c r="I6" i="15"/>
  <c r="G13" i="15" s="1"/>
  <c r="B6" i="15"/>
  <c r="J7" i="15" s="1"/>
  <c r="H14" i="15" s="1"/>
  <c r="E4" i="15"/>
  <c r="D127" i="1"/>
  <c r="G121" i="1"/>
  <c r="M94" i="1"/>
  <c r="M93" i="1"/>
  <c r="M92" i="1"/>
  <c r="M91" i="1"/>
  <c r="D50" i="1"/>
  <c r="D48" i="1"/>
  <c r="H45" i="1"/>
  <c r="C45" i="1"/>
  <c r="F7" i="1"/>
  <c r="I84" i="1"/>
  <c r="E6" i="15" l="1"/>
  <c r="K6" i="15"/>
  <c r="G15" i="15" s="1"/>
  <c r="E7" i="14"/>
  <c r="M6" i="15"/>
  <c r="G17" i="15" s="1"/>
  <c r="E7" i="15"/>
  <c r="E6" i="14"/>
  <c r="M7" i="15"/>
  <c r="H17" i="15" s="1"/>
  <c r="L7" i="14"/>
  <c r="H16" i="14" s="1"/>
  <c r="F35" i="12"/>
  <c r="E35" i="12" s="1"/>
  <c r="N6" i="15"/>
  <c r="G18" i="15" s="1"/>
  <c r="E9" i="15"/>
  <c r="J34" i="11"/>
  <c r="I34" i="11" s="1"/>
  <c r="J35" i="12"/>
  <c r="I35" i="12" s="1"/>
  <c r="K6" i="14"/>
  <c r="G15" i="14" s="1"/>
  <c r="G20" i="14" s="1"/>
  <c r="M34" i="11"/>
  <c r="L34" i="11" s="1"/>
  <c r="M35" i="12"/>
  <c r="L35" i="12" s="1"/>
  <c r="G13" i="14"/>
  <c r="G35" i="13"/>
  <c r="F35" i="13" s="1"/>
  <c r="J7" i="14"/>
  <c r="H14" i="14" s="1"/>
  <c r="K35" i="13"/>
  <c r="J35" i="13" s="1"/>
  <c r="E5" i="14"/>
  <c r="N35" i="13"/>
  <c r="M35" i="13" s="1"/>
  <c r="H59" i="1"/>
  <c r="K55" i="1"/>
  <c r="C57" i="1" s="1"/>
  <c r="F59" i="1" s="1"/>
  <c r="H73" i="1"/>
  <c r="K69" i="1"/>
  <c r="C71" i="1" s="1"/>
  <c r="F73" i="1" s="1"/>
  <c r="C102" i="1"/>
  <c r="D102" i="1" s="1"/>
  <c r="D101" i="1"/>
  <c r="D96" i="1"/>
  <c r="D94" i="1"/>
  <c r="D92" i="1"/>
  <c r="D90" i="1"/>
  <c r="M89" i="1"/>
  <c r="M90" i="1" s="1"/>
  <c r="M95" i="1" s="1"/>
  <c r="M96" i="1" s="1"/>
  <c r="C88" i="1" s="1"/>
  <c r="D88" i="1" s="1"/>
  <c r="D95" i="1"/>
  <c r="D93" i="1"/>
  <c r="D91" i="1"/>
  <c r="D89" i="1"/>
  <c r="M87" i="1"/>
  <c r="M88" i="1"/>
  <c r="C87" i="1" s="1"/>
  <c r="M86" i="1"/>
  <c r="I7" i="15"/>
  <c r="H13" i="15" s="1"/>
  <c r="E5" i="15"/>
  <c r="J6" i="15"/>
  <c r="G14" i="15" s="1"/>
  <c r="O6" i="15"/>
  <c r="G19" i="15" s="1"/>
  <c r="O7" i="15"/>
  <c r="H19" i="15" s="1"/>
  <c r="H20" i="14" l="1"/>
  <c r="G20" i="15"/>
  <c r="K97" i="1"/>
  <c r="F101" i="1" s="1"/>
  <c r="H101" i="1"/>
  <c r="H87" i="1"/>
  <c r="D87" i="1"/>
  <c r="K83" i="1" s="1"/>
  <c r="C85" i="1" s="1"/>
  <c r="F87" i="1" s="1"/>
  <c r="H20" i="15"/>
</calcChain>
</file>

<file path=xl/sharedStrings.xml><?xml version="1.0" encoding="utf-8"?>
<sst xmlns="http://schemas.openxmlformats.org/spreadsheetml/2006/main" count="521" uniqueCount="216">
  <si>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</si>
  <si>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</si>
  <si>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</si>
  <si>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</si>
  <si>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</si>
  <si>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</si>
  <si>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</si>
  <si>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</si>
  <si>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</si>
  <si>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</si>
  <si>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</si>
  <si>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</si>
  <si>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</si>
  <si>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</si>
  <si>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</si>
  <si>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</si>
  <si>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</si>
  <si>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</si>
  <si>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</si>
  <si>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</si>
  <si>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</si>
  <si>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Total FSI availaible for the project</t>
  </si>
  <si>
    <t>Total number of Buildings</t>
  </si>
  <si>
    <t>Building wise Construction details</t>
  </si>
  <si>
    <t>Recommended Rates of the Property :</t>
  </si>
  <si>
    <t>Quality of infrastructure in vicinity</t>
  </si>
  <si>
    <t>Type of Work</t>
  </si>
  <si>
    <t>Plinth</t>
  </si>
  <si>
    <t>RCC</t>
  </si>
  <si>
    <t>Plaster</t>
  </si>
  <si>
    <t xml:space="preserve">Latitude &amp; Longitude </t>
  </si>
  <si>
    <t>Flooring</t>
  </si>
  <si>
    <t>Finishing</t>
  </si>
  <si>
    <t xml:space="preserve">Valuation Report </t>
  </si>
  <si>
    <t>Yes</t>
  </si>
  <si>
    <t xml:space="preserve">Residential </t>
  </si>
  <si>
    <t>Type of Structure : RCC Framed Structure</t>
  </si>
  <si>
    <t>Expiry date:NA</t>
  </si>
  <si>
    <t>Expiry date: One year from date of issue</t>
  </si>
  <si>
    <t>O. Certificate No.: NA</t>
  </si>
  <si>
    <t>Date of approval: 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</si>
  <si>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</si>
  <si>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</si>
  <si>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</si>
  <si>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</si>
  <si>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</si>
  <si>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</si>
  <si>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</si>
  <si>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</si>
  <si>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Projected life of the structure: 60 Years After Completion</t>
  </si>
  <si>
    <t>Material laying at Site: :Bricks, Cement &amp; Steel etc.</t>
  </si>
  <si>
    <t>Wheather the construction is as per approved Building plan : Under Construction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</si>
  <si>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</si>
  <si>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</si>
  <si>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</si>
  <si>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</si>
  <si>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</si>
  <si>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</si>
  <si>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</si>
  <si>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</si>
  <si>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</si>
  <si>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</si>
  <si>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</si>
  <si>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</si>
  <si>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</si>
  <si>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</si>
  <si>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</si>
  <si>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</si>
  <si>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Floors</t>
  </si>
  <si>
    <t>Development charges Per Sq. Ft.</t>
  </si>
  <si>
    <t>Distress valuation of the property Per Sq. Ft.</t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</si>
  <si>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</si>
  <si>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</si>
  <si>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</si>
  <si>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</si>
  <si>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</si>
  <si>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</si>
  <si>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</si>
  <si>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</si>
  <si>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</si>
  <si>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</si>
  <si>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</si>
  <si>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</si>
  <si>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</si>
  <si>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</si>
  <si>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</si>
  <si>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</si>
  <si>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</si>
  <si>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</si>
  <si>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</si>
  <si>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</si>
  <si>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</si>
  <si>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</si>
  <si>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</si>
  <si>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>Recommended rate of the flat Per Sq. Ft. ( on Super builtup area)</t>
  </si>
  <si>
    <t xml:space="preserve">Recommended rate of Parking </t>
  </si>
  <si>
    <t>CB</t>
  </si>
  <si>
    <t>FB</t>
  </si>
  <si>
    <t>DB</t>
  </si>
  <si>
    <t>Approved area of the building in Sq.Mt</t>
  </si>
  <si>
    <t>Middle class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</si>
  <si>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</si>
  <si>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</si>
  <si>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</si>
  <si>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</si>
  <si>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</si>
  <si>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</si>
  <si>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</si>
  <si>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</si>
  <si>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</si>
  <si>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</si>
  <si>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</si>
  <si>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</si>
  <si>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</si>
  <si>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</si>
  <si>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</si>
  <si>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</si>
  <si>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</si>
  <si>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</si>
  <si>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</si>
  <si>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</si>
  <si>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Photographs of Property :</t>
  </si>
  <si>
    <t>Google Map :</t>
  </si>
  <si>
    <t xml:space="preserve">totaL floor </t>
  </si>
  <si>
    <t>Refer Data</t>
  </si>
  <si>
    <t>Approved no of units</t>
  </si>
  <si>
    <t>Name &amp; No of Buildings</t>
  </si>
  <si>
    <t>Authorized Signatory
Name &amp; Seal of the agency</t>
  </si>
  <si>
    <r>
      <t xml:space="preserve">Proposed Amenities
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</si>
  <si>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>Approved usage of the Property: Residential
(Restrictive convenants in regards to land use , if any)</t>
  </si>
  <si>
    <t>Axis Sanpada</t>
  </si>
  <si>
    <t>Contact Number</t>
  </si>
  <si>
    <t>M/s. Balaji Construction Company.</t>
  </si>
  <si>
    <t>Trinity Oasis</t>
  </si>
  <si>
    <t>Ghodbunder Road</t>
  </si>
  <si>
    <t>98 H. No. 3,A B,6, New S. No. 100 H. No. 16 &amp; 34</t>
  </si>
  <si>
    <t xml:space="preserve"> S. No.</t>
  </si>
  <si>
    <t>G. B. Road</t>
  </si>
  <si>
    <t>Vihang's Project</t>
  </si>
  <si>
    <t>Ramah Bali</t>
  </si>
  <si>
    <t>Thane</t>
  </si>
  <si>
    <t>Bhayandarpada</t>
  </si>
  <si>
    <t>V. P. No. S06/0131/12/TMC/TD-DP/TPS/1128/14</t>
  </si>
  <si>
    <t>14/04/2014.</t>
  </si>
  <si>
    <t xml:space="preserve">V. P. No. S06/0131/12/TMC/TDD/TPS/1128/14                                                                                                                                 Valid Up to:  (Wing S1) = Basement + Stilt + 6th Floor
(Wing S2) = Basement + ½ Stilt + ½ Ground + 3rd Floor
(Wing S3) = Basement + ½ Stilt + ½ Ground + 29th Floor
(Wing S4) = ½ Stilt + ½ Ground + 19th Floor </t>
  </si>
  <si>
    <t xml:space="preserve">(Wing S1) = Basement + Stilt + 6th Floor
(Wing S2) = Basement + ½ Stilt + ½ Ground + 3rd Floor
(Wing S3) = Basement + ½ Stilt + ½ Ground + 29th Floor
(Wing S4) = ½ Stilt + ½ Ground + 19th Floor </t>
  </si>
  <si>
    <t>Proposed no of Floors</t>
  </si>
  <si>
    <t>50/-</t>
  </si>
  <si>
    <t>Floor rise rate  Per Sq. Ft. (From 2nd Floor)</t>
  </si>
  <si>
    <t>200000/-</t>
  </si>
  <si>
    <t>About 11.6Km from Thane Railway Station</t>
  </si>
  <si>
    <t>04 Wing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</si>
  <si>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</si>
  <si>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</si>
  <si>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</si>
  <si>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</si>
  <si>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</si>
  <si>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</si>
  <si>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</si>
  <si>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</si>
  <si>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3BHK</t>
  </si>
  <si>
    <t>99 Acres</t>
  </si>
  <si>
    <t>Average</t>
  </si>
  <si>
    <t xml:space="preserve">Valuation Adopted </t>
  </si>
  <si>
    <t>FSI Credit available by development</t>
  </si>
  <si>
    <t xml:space="preserve">Additional FSI </t>
  </si>
  <si>
    <t>Trinity Oasis, S. No. 98 H. No. 3,A B,6, New S. No. 100 H. No. 16 &amp; 34, Ghodbunder Road, Thane - 4000615</t>
  </si>
  <si>
    <t>Wing S1, S2, S3 &amp; S4</t>
  </si>
  <si>
    <t>Construction details:</t>
  </si>
  <si>
    <t>Basement</t>
  </si>
  <si>
    <t>Ground</t>
  </si>
  <si>
    <t>Podium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</si>
  <si>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</si>
  <si>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</si>
  <si>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</si>
  <si>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</si>
  <si>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</si>
  <si>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</si>
  <si>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</si>
  <si>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</si>
  <si>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</si>
  <si>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</si>
  <si>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</si>
  <si>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</si>
  <si>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</si>
  <si>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</si>
  <si>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</si>
  <si>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</si>
  <si>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</si>
  <si>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</si>
  <si>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</si>
  <si>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</si>
  <si>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</si>
  <si>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</si>
  <si>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</si>
  <si>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</si>
  <si>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</si>
  <si>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</si>
  <si>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</si>
  <si>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</si>
  <si>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</si>
  <si>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</si>
  <si>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(Wing S1) = Basement + Stilt + 1st to 19th Floor
(Wing S2) = Basement + ½ Stilt + ½ Ground + 1st to 29th  Floor
(Wing S3) = Basement + ½ Stilt + ½ Ground + 1st to 29th  Floor
(Wing S4) = ½ Stilt + ½ Ground + 1st to 19th  Floor</t>
  </si>
  <si>
    <t>(Wing S1) = Basement + Stilt + 1st to 19th Floor</t>
  </si>
  <si>
    <t>(Wing S2) = Basement + ½ Stilt + ½ Ground + 1st to 29th  Floor</t>
  </si>
  <si>
    <t>(Wing S3) = Basement + ½ Stilt + ½ Ground + 1st to 29th  Floor</t>
  </si>
  <si>
    <t>(Wing S4) =  ½ Stilt + ½ Ground + 1st to 19th  Floor</t>
  </si>
  <si>
    <t>Plinth, RCC, Brickwork &amp; Plaster upto 13th Floor Completed.</t>
  </si>
  <si>
    <t>RERA No.</t>
  </si>
  <si>
    <t xml:space="preserve">Wing S1, S2, S3 =P51700016602 
Wing S4 = P51700008216 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</si>
  <si>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</si>
  <si>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Location Link</t>
  </si>
  <si>
    <t>https://goo.gl/maps/1hrTLYFGusrosvMC8</t>
  </si>
  <si>
    <t>30/12/2024.</t>
  </si>
  <si>
    <t>19.2824972,72.9519517</t>
  </si>
  <si>
    <r>
      <t xml:space="preserve">Remarks:
1. We have release report on the basis of other vendor report.  
2. Construction work was stopped at the time of visit. Work is same as last visit (06/02/2021)
3. Car parking is subjected to authentic documentation.
4. We have considered rate by verifying it from market inquire.
5. </t>
    </r>
    <r>
      <rPr>
        <b/>
        <sz val="11"/>
        <color rgb="FFFF0000"/>
        <rFont val="Times New Roman"/>
        <family val="1"/>
      </rPr>
      <t>As per RERA, completion period of project is expired on 30/12/2024 but still project is under construction.</t>
    </r>
    <r>
      <rPr>
        <b/>
        <sz val="11"/>
        <color indexed="8"/>
        <rFont val="Times New Roman"/>
        <family val="1"/>
      </rPr>
      <t xml:space="preserve">
The project is not available on RERA site (Checked on 13/06/2025).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</si>
</sst>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3" fillId="0" borderId="0"/>
    <xf numFmtId="0" fontId="19" fillId="0" borderId="0" applyNumberFormat="0" applyFill="0" applyBorder="0" applyAlignment="0" applyProtection="0"/>
  </cellStyleXfs>
  <cellXfs count="152">
    <xf numFmtId="0" fontId="0" fillId="0" borderId="0" xfId="0"/>
    <xf numFmtId="0" fontId="4" fillId="2" borderId="1" xfId="0" applyFont="1" applyFill="1" applyBorder="1" applyAlignment="1">
      <alignment vertical="top"/>
    </xf>
    <xf numFmtId="0" fontId="0" fillId="0" borderId="1" xfId="0" applyBorder="1"/>
    <xf numFmtId="0" fontId="9" fillId="0" borderId="1" xfId="0" applyFont="1" applyBorder="1"/>
    <xf numFmtId="0" fontId="0" fillId="0" borderId="2" xfId="0" applyBorder="1"/>
    <xf numFmtId="0" fontId="0" fillId="3" borderId="1" xfId="0" applyFill="1" applyBorder="1"/>
    <xf numFmtId="0" fontId="9" fillId="0" borderId="1" xfId="0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horizontal="left" vertical="top"/>
    </xf>
    <xf numFmtId="0" fontId="12" fillId="0" borderId="0" xfId="0" applyFont="1"/>
    <xf numFmtId="0" fontId="4" fillId="0" borderId="0" xfId="2" applyFont="1"/>
    <xf numFmtId="0" fontId="8" fillId="0" borderId="0" xfId="5"/>
    <xf numFmtId="0" fontId="9" fillId="3" borderId="1" xfId="5" applyFont="1" applyFill="1" applyBorder="1"/>
    <xf numFmtId="0" fontId="8" fillId="0" borderId="1" xfId="5" applyBorder="1"/>
    <xf numFmtId="0" fontId="8" fillId="0" borderId="3" xfId="5" applyBorder="1"/>
    <xf numFmtId="0" fontId="8" fillId="0" borderId="0" xfId="5" applyAlignment="1">
      <alignment wrapText="1"/>
    </xf>
    <xf numFmtId="0" fontId="8" fillId="0" borderId="1" xfId="5" applyBorder="1" applyAlignment="1">
      <alignment wrapText="1"/>
    </xf>
    <xf numFmtId="0" fontId="10" fillId="0" borderId="0" xfId="5" applyFont="1"/>
    <xf numFmtId="0" fontId="13" fillId="0" borderId="0" xfId="9"/>
    <xf numFmtId="0" fontId="1" fillId="0" borderId="0" xfId="3"/>
    <xf numFmtId="0" fontId="8" fillId="0" borderId="0" xfId="8"/>
    <xf numFmtId="0" fontId="9" fillId="0" borderId="1" xfId="8" applyFont="1" applyBorder="1" applyAlignment="1">
      <alignment horizontal="center" vertical="top" wrapText="1"/>
    </xf>
    <xf numFmtId="0" fontId="14" fillId="0" borderId="0" xfId="3" applyFont="1"/>
    <xf numFmtId="0" fontId="8" fillId="0" borderId="1" xfId="8" applyBorder="1" applyAlignment="1">
      <alignment horizontal="center" vertical="center"/>
    </xf>
    <xf numFmtId="0" fontId="8" fillId="0" borderId="1" xfId="8" applyBorder="1" applyAlignment="1">
      <alignment horizontal="left" vertical="center"/>
    </xf>
    <xf numFmtId="1" fontId="8" fillId="0" borderId="1" xfId="8" applyNumberFormat="1" applyBorder="1" applyAlignment="1">
      <alignment horizontal="center" vertical="center"/>
    </xf>
    <xf numFmtId="165" fontId="8" fillId="0" borderId="1" xfId="1" applyNumberFormat="1" applyFont="1" applyBorder="1" applyAlignment="1">
      <alignment horizontal="right" vertical="center"/>
    </xf>
    <xf numFmtId="0" fontId="8" fillId="0" borderId="1" xfId="8" applyBorder="1" applyAlignment="1">
      <alignment horizontal="left" vertical="center" wrapText="1"/>
    </xf>
    <xf numFmtId="0" fontId="9" fillId="0" borderId="1" xfId="8" applyFont="1" applyBorder="1" applyAlignment="1">
      <alignment horizontal="center" vertical="center"/>
    </xf>
    <xf numFmtId="1" fontId="10" fillId="0" borderId="1" xfId="8" applyNumberFormat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5" fillId="0" borderId="17" xfId="6" applyFont="1" applyBorder="1" applyProtection="1">
      <protection hidden="1"/>
    </xf>
    <xf numFmtId="0" fontId="15" fillId="0" borderId="18" xfId="6" applyFont="1" applyBorder="1" applyProtection="1">
      <protection hidden="1"/>
    </xf>
    <xf numFmtId="0" fontId="16" fillId="0" borderId="19" xfId="6" applyFont="1" applyBorder="1" applyAlignment="1" applyProtection="1">
      <alignment horizontal="center" vertical="top"/>
      <protection locked="0"/>
    </xf>
    <xf numFmtId="0" fontId="15" fillId="0" borderId="0" xfId="6" applyFont="1" applyProtection="1">
      <protection hidden="1"/>
    </xf>
    <xf numFmtId="0" fontId="15" fillId="0" borderId="21" xfId="6" applyFont="1" applyBorder="1" applyProtection="1">
      <protection hidden="1"/>
    </xf>
    <xf numFmtId="0" fontId="18" fillId="0" borderId="0" xfId="0" applyFont="1" applyProtection="1">
      <protection hidden="1"/>
    </xf>
    <xf numFmtId="0" fontId="15" fillId="0" borderId="0" xfId="6" applyFont="1"/>
    <xf numFmtId="0" fontId="15" fillId="0" borderId="21" xfId="6" applyFont="1" applyBorder="1"/>
    <xf numFmtId="9" fontId="18" fillId="0" borderId="0" xfId="0" applyNumberFormat="1" applyFont="1" applyProtection="1">
      <protection hidden="1"/>
    </xf>
    <xf numFmtId="0" fontId="18" fillId="0" borderId="21" xfId="0" applyFont="1" applyBorder="1" applyProtection="1">
      <protection hidden="1"/>
    </xf>
    <xf numFmtId="1" fontId="0" fillId="0" borderId="21" xfId="0" applyNumberFormat="1" applyBorder="1"/>
    <xf numFmtId="1" fontId="0" fillId="0" borderId="0" xfId="0" applyNumberFormat="1"/>
    <xf numFmtId="166" fontId="0" fillId="0" borderId="0" xfId="0" applyNumberFormat="1"/>
    <xf numFmtId="1" fontId="0" fillId="0" borderId="21" xfId="0" applyNumberFormat="1" applyBorder="1" applyAlignment="1">
      <alignment horizontal="right"/>
    </xf>
    <xf numFmtId="0" fontId="0" fillId="0" borderId="21" xfId="0" applyBorder="1"/>
    <xf numFmtId="0" fontId="18" fillId="0" borderId="25" xfId="0" applyFont="1" applyBorder="1" applyProtection="1">
      <protection hidden="1"/>
    </xf>
    <xf numFmtId="9" fontId="18" fillId="0" borderId="25" xfId="0" applyNumberFormat="1" applyFont="1" applyBorder="1" applyProtection="1">
      <protection hidden="1"/>
    </xf>
    <xf numFmtId="1" fontId="0" fillId="0" borderId="26" xfId="0" applyNumberFormat="1" applyBorder="1"/>
    <xf numFmtId="0" fontId="4" fillId="2" borderId="5" xfId="0" applyFont="1" applyFill="1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6" fillId="0" borderId="1" xfId="6" applyFont="1" applyBorder="1" applyAlignment="1" applyProtection="1">
      <alignment horizontal="center" vertical="top"/>
      <protection locked="0"/>
    </xf>
    <xf numFmtId="0" fontId="16" fillId="0" borderId="1" xfId="6" applyFont="1" applyBorder="1" applyAlignment="1" applyProtection="1">
      <alignment horizontal="center" vertical="top" wrapText="1"/>
      <protection locked="0"/>
    </xf>
    <xf numFmtId="0" fontId="16" fillId="0" borderId="1" xfId="6" applyFont="1" applyBorder="1" applyAlignment="1" applyProtection="1">
      <alignment horizontal="center" wrapText="1"/>
      <protection locked="0"/>
    </xf>
    <xf numFmtId="1" fontId="16" fillId="0" borderId="1" xfId="6" applyNumberFormat="1" applyFont="1" applyBorder="1" applyAlignment="1" applyProtection="1">
      <alignment horizontal="center" wrapText="1"/>
      <protection locked="0"/>
    </xf>
    <xf numFmtId="0" fontId="16" fillId="0" borderId="23" xfId="6" applyFont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9" fillId="0" borderId="4" xfId="10" applyFill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7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13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6" fillId="0" borderId="1" xfId="6" applyFont="1" applyBorder="1" applyAlignment="1" applyProtection="1">
      <alignment horizontal="center" vertical="top"/>
      <protection locked="0"/>
    </xf>
    <xf numFmtId="0" fontId="16" fillId="0" borderId="20" xfId="6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7" fillId="0" borderId="14" xfId="6" applyFont="1" applyBorder="1" applyAlignment="1" applyProtection="1">
      <alignment horizontal="center" vertical="top" wrapText="1"/>
      <protection locked="0"/>
    </xf>
    <xf numFmtId="0" fontId="17" fillId="0" borderId="15" xfId="6" applyFont="1" applyBorder="1" applyAlignment="1" applyProtection="1">
      <alignment horizontal="center" vertical="top" wrapText="1"/>
      <protection locked="0"/>
    </xf>
    <xf numFmtId="0" fontId="17" fillId="0" borderId="15" xfId="6" applyFont="1" applyBorder="1" applyAlignment="1" applyProtection="1">
      <alignment horizontal="left" vertical="top" wrapText="1"/>
      <protection locked="0"/>
    </xf>
    <xf numFmtId="0" fontId="17" fillId="0" borderId="16" xfId="6" applyFont="1" applyBorder="1" applyAlignment="1" applyProtection="1">
      <alignment horizontal="left" vertical="top" wrapText="1"/>
      <protection locked="0"/>
    </xf>
    <xf numFmtId="0" fontId="16" fillId="0" borderId="1" xfId="6" applyFont="1" applyBorder="1" applyAlignment="1" applyProtection="1">
      <alignment horizontal="center" vertical="top" wrapText="1"/>
      <protection locked="0"/>
    </xf>
    <xf numFmtId="0" fontId="16" fillId="0" borderId="20" xfId="6" applyFont="1" applyBorder="1" applyAlignment="1" applyProtection="1">
      <alignment horizontal="center" vertical="top" wrapText="1"/>
      <protection locked="0"/>
    </xf>
    <xf numFmtId="0" fontId="16" fillId="0" borderId="19" xfId="6" applyFont="1" applyBorder="1" applyAlignment="1" applyProtection="1">
      <alignment horizontal="center" vertical="top" wrapText="1"/>
      <protection locked="0"/>
    </xf>
    <xf numFmtId="9" fontId="16" fillId="2" borderId="1" xfId="6" applyNumberFormat="1" applyFont="1" applyFill="1" applyBorder="1" applyAlignment="1" applyProtection="1">
      <alignment horizontal="center" vertical="center" wrapText="1"/>
      <protection hidden="1"/>
    </xf>
    <xf numFmtId="9" fontId="16" fillId="2" borderId="23" xfId="6" applyNumberFormat="1" applyFont="1" applyFill="1" applyBorder="1" applyAlignment="1" applyProtection="1">
      <alignment horizontal="center" vertical="center" wrapText="1"/>
      <protection hidden="1"/>
    </xf>
    <xf numFmtId="9" fontId="16" fillId="2" borderId="20" xfId="6" applyNumberFormat="1" applyFont="1" applyFill="1" applyBorder="1" applyAlignment="1" applyProtection="1">
      <alignment horizontal="center" vertical="center" wrapText="1"/>
      <protection hidden="1"/>
    </xf>
    <xf numFmtId="9" fontId="16" fillId="2" borderId="24" xfId="6" applyNumberFormat="1" applyFont="1" applyFill="1" applyBorder="1" applyAlignment="1" applyProtection="1">
      <alignment horizontal="center" vertical="center" wrapText="1"/>
      <protection hidden="1"/>
    </xf>
    <xf numFmtId="0" fontId="16" fillId="0" borderId="22" xfId="6" applyFont="1" applyBorder="1" applyAlignment="1" applyProtection="1">
      <alignment horizontal="center" vertical="top" wrapText="1"/>
      <protection locked="0"/>
    </xf>
    <xf numFmtId="0" fontId="16" fillId="0" borderId="23" xfId="6" applyFont="1" applyBorder="1" applyAlignment="1" applyProtection="1">
      <alignment horizontal="center" vertical="top" wrapText="1"/>
      <protection locked="0"/>
    </xf>
    <xf numFmtId="0" fontId="17" fillId="0" borderId="19" xfId="6" applyFont="1" applyBorder="1" applyAlignment="1" applyProtection="1">
      <alignment horizontal="left" vertical="top"/>
      <protection locked="0"/>
    </xf>
    <xf numFmtId="0" fontId="17" fillId="0" borderId="1" xfId="6" applyFont="1" applyBorder="1" applyAlignment="1" applyProtection="1">
      <alignment horizontal="left" vertical="top"/>
      <protection locked="0"/>
    </xf>
    <xf numFmtId="0" fontId="17" fillId="0" borderId="1" xfId="6" applyFont="1" applyBorder="1" applyAlignment="1" applyProtection="1">
      <alignment horizontal="left" vertical="top" wrapText="1"/>
      <protection locked="0"/>
    </xf>
    <xf numFmtId="0" fontId="17" fillId="0" borderId="20" xfId="6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8" applyFont="1" applyBorder="1" applyAlignment="1">
      <alignment horizontal="left"/>
    </xf>
  </cellXfs>
  <cellStyles count="11">
    <cellStyle name="Comma 2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Hyperlink" xfId="10" builtinId="8"/>
    <cellStyle name="Normal" xfId="0" builtinId="0"/>
    <cellStyle name="Normal 2" xfId="5" xr:uid="{00000000-0005-0000-0000-000006000000}"/>
    <cellStyle name="Normal 3" xfId="6" xr:uid="{00000000-0005-0000-0000-000007000000}"/>
    <cellStyle name="Normal 3 3" xfId="7" xr:uid="{00000000-0005-0000-0000-000008000000}"/>
    <cellStyle name="Normal 4" xfId="8" xr:uid="{00000000-0005-0000-0000-000009000000}"/>
    <cellStyle name="Normal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80684</xdr:colOff>
      <xdr:row>172</xdr:row>
      <xdr:rowOff>33618</xdr:rowOff>
    </xdr:from>
    <xdr:to>
      <xdr:col>7</xdr:col>
      <xdr:colOff>649804</xdr:colOff>
      <xdr:row>187</xdr:row>
      <xdr:rowOff>56118</xdr:rowOff>
    </xdr:to>
    <xdr:pic>
      <xdr:nvPicPr>
        <xdr:cNvPr id="1099" name="Picture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8213" y="37842265"/>
          <a:ext cx="4692885" cy="288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63314</xdr:colOff>
      <xdr:row>188</xdr:row>
      <xdr:rowOff>56030</xdr:rowOff>
    </xdr:from>
    <xdr:to>
      <xdr:col>8</xdr:col>
      <xdr:colOff>966</xdr:colOff>
      <xdr:row>203</xdr:row>
      <xdr:rowOff>78530</xdr:rowOff>
    </xdr:to>
    <xdr:pic>
      <xdr:nvPicPr>
        <xdr:cNvPr id="1100" name="Picture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843" y="40912677"/>
          <a:ext cx="4715743" cy="288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283845</xdr:colOff>
      <xdr:row>128</xdr:row>
      <xdr:rowOff>61913</xdr:rowOff>
    </xdr:from>
    <xdr:to>
      <xdr:col>22</xdr:col>
      <xdr:colOff>38883</xdr:colOff>
      <xdr:row>166</xdr:row>
      <xdr:rowOff>54975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122795" y="29503688"/>
          <a:ext cx="5851038" cy="7232062"/>
          <a:chOff x="85725" y="29256038"/>
          <a:chExt cx="5830083" cy="7232062"/>
        </a:xfrm>
      </xdr:grpSpPr>
      <xdr:pic>
        <xdr:nvPicPr>
          <xdr:cNvPr id="8" name="Picture 7" descr="https://vsjcllp.vsjadon.com/upload/insp-220277-1525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43125" y="343281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 descr="https://vsjcllp.vsjadon.com/upload/insp-220277-843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" y="29256038"/>
            <a:ext cx="2055257" cy="2743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20277-845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38475" y="3208496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20277-849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3208496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20277-847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900" y="29260800"/>
            <a:ext cx="3654213" cy="2743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95250</xdr:colOff>
      <xdr:row>128</xdr:row>
      <xdr:rowOff>100965</xdr:rowOff>
    </xdr:from>
    <xdr:to>
      <xdr:col>22</xdr:col>
      <xdr:colOff>306706</xdr:colOff>
      <xdr:row>166</xdr:row>
      <xdr:rowOff>181065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D8CD2D9-2628-E1A7-CBC9-B5A071512052}"/>
            </a:ext>
          </a:extLst>
        </xdr:cNvPr>
        <xdr:cNvGrpSpPr/>
      </xdr:nvGrpSpPr>
      <xdr:grpSpPr>
        <a:xfrm>
          <a:off x="7543800" y="29542740"/>
          <a:ext cx="5697856" cy="7319100"/>
          <a:chOff x="270396" y="224367"/>
          <a:chExt cx="5871211" cy="673998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7BFC396E-CDA8-A6AE-282B-C2886197C0D5}"/>
              </a:ext>
            </a:extLst>
          </xdr:cNvPr>
          <xdr:cNvGrpSpPr/>
        </xdr:nvGrpSpPr>
        <xdr:grpSpPr>
          <a:xfrm>
            <a:off x="270396" y="2873356"/>
            <a:ext cx="5871211" cy="2162002"/>
            <a:chOff x="270396" y="2873356"/>
            <a:chExt cx="5871211" cy="2162002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568D1798-B3FD-7831-4ABD-19C2BB99FC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0396" y="2873356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B5AD0A6-FAF2-CF70-853C-40CDCA0E07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61607" y="2873356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584ED57-23A9-BE0C-4EAF-A60CB7C336FE}"/>
              </a:ext>
            </a:extLst>
          </xdr:cNvPr>
          <xdr:cNvGrpSpPr/>
        </xdr:nvGrpSpPr>
        <xdr:grpSpPr>
          <a:xfrm>
            <a:off x="1277210" y="5164347"/>
            <a:ext cx="3857583" cy="1800000"/>
            <a:chOff x="752618" y="5164347"/>
            <a:chExt cx="3857583" cy="180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C11BEDE2-0D8D-1CC0-C67F-916B2EF683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61607" y="516434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87D00AEE-8161-089F-AEC5-12CA51795D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2618" y="5164347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69E0679-830F-406D-6D7E-9E4CAF0F21F7}"/>
              </a:ext>
            </a:extLst>
          </xdr:cNvPr>
          <xdr:cNvGrpSpPr/>
        </xdr:nvGrpSpPr>
        <xdr:grpSpPr>
          <a:xfrm>
            <a:off x="527936" y="224367"/>
            <a:ext cx="5356131" cy="2520000"/>
            <a:chOff x="582743" y="224367"/>
            <a:chExt cx="5356131" cy="252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103A2F21-E527-A084-107A-8F6F7086A1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81985" y="224367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623D4A48-86AC-0969-F7D7-CA714E9454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82743" y="22436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161925</xdr:colOff>
      <xdr:row>127</xdr:row>
      <xdr:rowOff>180974</xdr:rowOff>
    </xdr:from>
    <xdr:to>
      <xdr:col>9</xdr:col>
      <xdr:colOff>19050</xdr:colOff>
      <xdr:row>152</xdr:row>
      <xdr:rowOff>185933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A421475C-6E1B-432F-84C9-E3902C52C933}"/>
            </a:ext>
          </a:extLst>
        </xdr:cNvPr>
        <xdr:cNvGrpSpPr/>
      </xdr:nvGrpSpPr>
      <xdr:grpSpPr>
        <a:xfrm>
          <a:off x="161925" y="29432249"/>
          <a:ext cx="5657850" cy="4767459"/>
          <a:chOff x="451807" y="555811"/>
          <a:chExt cx="6131408" cy="5062734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EE5AAE08-4880-4675-A450-D71CEE1A8D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807" y="555811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B87AAE7F-A62C-4886-AED0-1496D8F1E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46771" y="555811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F08AB63-02D5-4B70-BD8F-CF3726529C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1624" y="3638545"/>
            <a:ext cx="2637556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ED8C941-0E31-4B79-B44B-C48ABEC16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23266" y="3638545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7</xdr:col>
      <xdr:colOff>400050</xdr:colOff>
      <xdr:row>32</xdr:row>
      <xdr:rowOff>66675</xdr:rowOff>
    </xdr:to>
    <xdr:pic>
      <xdr:nvPicPr>
        <xdr:cNvPr id="2073" name="Picture 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391025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542925</xdr:colOff>
      <xdr:row>21</xdr:row>
      <xdr:rowOff>0</xdr:rowOff>
    </xdr:from>
    <xdr:to>
      <xdr:col>10</xdr:col>
      <xdr:colOff>333375</xdr:colOff>
      <xdr:row>32</xdr:row>
      <xdr:rowOff>66675</xdr:rowOff>
    </xdr:to>
    <xdr:pic>
      <xdr:nvPicPr>
        <xdr:cNvPr id="2074" name="Picture 2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391025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hrTLYFGusrosvMC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1"/>
  <sheetViews>
    <sheetView tabSelected="1" view="pageBreakPreview" topLeftCell="A40" zoomScaleNormal="100" zoomScaleSheetLayoutView="100" workbookViewId="0">
      <selection activeCell="N11" sqref="N11"/>
    </sheetView>
  </sheetViews>
  <sheetFormatPr defaultColWidth="9.140625" defaultRowHeight="15" x14ac:dyDescent="0.25"/>
  <cols>
    <col min="1" max="1" width="8.5703125" style="9" customWidth="1"/>
    <col min="2" max="2" width="9.85546875" style="9" customWidth="1"/>
    <col min="3" max="3" width="14.42578125" style="9" customWidth="1"/>
    <col min="4" max="4" width="7.42578125" style="9" customWidth="1"/>
    <col min="5" max="5" width="6.85546875" style="9" customWidth="1"/>
    <col min="6" max="6" width="9" style="9" customWidth="1"/>
    <col min="7" max="8" width="9.85546875" style="9" customWidth="1"/>
    <col min="9" max="9" width="11.140625" style="9" customWidth="1"/>
    <col min="10" max="10" width="2.85546875" style="9" customWidth="1"/>
    <col min="11" max="11" width="3.5703125" style="9" customWidth="1"/>
    <col min="12" max="16384" width="9.140625" style="9"/>
  </cols>
  <sheetData>
    <row r="1" spans="1:10" ht="44.1" customHeight="1" x14ac:dyDescent="0.25">
      <c r="A1" s="120" t="s">
        <v>210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ht="13.9" x14ac:dyDescent="0.25">
      <c r="A2" s="62" t="s">
        <v>33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3.9" x14ac:dyDescent="0.25">
      <c r="A3" s="59" t="s">
        <v>0</v>
      </c>
      <c r="B3" s="60"/>
      <c r="C3" s="60"/>
      <c r="D3" s="60"/>
      <c r="E3" s="61"/>
      <c r="F3" s="65" t="str">
        <f ca="1">TEXT(TODAY(),"DD/MM/YYYY")</f>
        <v>12/09/2025</v>
      </c>
      <c r="G3" s="66"/>
      <c r="H3" s="66"/>
      <c r="I3" s="66"/>
      <c r="J3" s="67"/>
    </row>
    <row r="4" spans="1:10" ht="13.9" x14ac:dyDescent="0.25">
      <c r="A4" s="59" t="s">
        <v>1</v>
      </c>
      <c r="B4" s="60"/>
      <c r="C4" s="60"/>
      <c r="D4" s="60"/>
      <c r="E4" s="61"/>
      <c r="F4" s="59" t="s">
        <v>130</v>
      </c>
      <c r="G4" s="60"/>
      <c r="H4" s="60"/>
      <c r="I4" s="60"/>
      <c r="J4" s="61"/>
    </row>
    <row r="5" spans="1:10" ht="13.9" x14ac:dyDescent="0.25">
      <c r="A5" s="59" t="s">
        <v>2</v>
      </c>
      <c r="B5" s="60"/>
      <c r="C5" s="60"/>
      <c r="D5" s="60"/>
      <c r="E5" s="61"/>
      <c r="F5" s="65">
        <v>45909</v>
      </c>
      <c r="G5" s="66"/>
      <c r="H5" s="66"/>
      <c r="I5" s="66"/>
      <c r="J5" s="67"/>
    </row>
    <row r="6" spans="1:10" ht="16.5" customHeight="1" x14ac:dyDescent="0.25">
      <c r="A6" s="59" t="s">
        <v>3</v>
      </c>
      <c r="B6" s="60"/>
      <c r="C6" s="60"/>
      <c r="D6" s="60"/>
      <c r="E6" s="61"/>
      <c r="F6" s="68" t="s">
        <v>132</v>
      </c>
      <c r="G6" s="69"/>
      <c r="H6" s="69"/>
      <c r="I6" s="69"/>
      <c r="J6" s="70"/>
    </row>
    <row r="7" spans="1:10" ht="15" customHeight="1" x14ac:dyDescent="0.25">
      <c r="A7" s="59" t="s">
        <v>4</v>
      </c>
      <c r="B7" s="60"/>
      <c r="C7" s="60"/>
      <c r="D7" s="60"/>
      <c r="E7" s="61"/>
      <c r="F7" s="68" t="str">
        <f>F6</f>
        <v>M/s. Balaji Construction Company.</v>
      </c>
      <c r="G7" s="69"/>
      <c r="H7" s="69"/>
      <c r="I7" s="69"/>
      <c r="J7" s="70"/>
    </row>
    <row r="8" spans="1:10" ht="13.9" x14ac:dyDescent="0.25">
      <c r="A8" s="59" t="s">
        <v>5</v>
      </c>
      <c r="B8" s="60"/>
      <c r="C8" s="60"/>
      <c r="D8" s="60"/>
      <c r="E8" s="61"/>
      <c r="F8" s="84" t="s">
        <v>133</v>
      </c>
      <c r="G8" s="85"/>
      <c r="H8" s="85"/>
      <c r="I8" s="85"/>
      <c r="J8" s="86"/>
    </row>
    <row r="9" spans="1:10" ht="15" hidden="1" customHeight="1" x14ac:dyDescent="0.25">
      <c r="A9" s="59" t="s">
        <v>131</v>
      </c>
      <c r="B9" s="60"/>
      <c r="C9" s="60"/>
      <c r="D9" s="60"/>
      <c r="E9" s="61"/>
      <c r="F9" s="59" t="s">
        <v>43</v>
      </c>
      <c r="G9" s="60"/>
      <c r="H9" s="60"/>
      <c r="I9" s="60"/>
      <c r="J9" s="61"/>
    </row>
    <row r="10" spans="1:10" ht="13.9" x14ac:dyDescent="0.25">
      <c r="A10" s="59" t="s">
        <v>126</v>
      </c>
      <c r="B10" s="60"/>
      <c r="C10" s="60"/>
      <c r="D10" s="60"/>
      <c r="E10" s="61"/>
      <c r="F10" s="59" t="s">
        <v>167</v>
      </c>
      <c r="G10" s="60"/>
      <c r="H10" s="60"/>
      <c r="I10" s="60"/>
      <c r="J10" s="61"/>
    </row>
    <row r="11" spans="1:10" ht="13.9" x14ac:dyDescent="0.25">
      <c r="A11" s="59" t="s">
        <v>6</v>
      </c>
      <c r="B11" s="60"/>
      <c r="C11" s="60"/>
      <c r="D11" s="60"/>
      <c r="E11" s="61"/>
      <c r="F11" s="59" t="s">
        <v>124</v>
      </c>
      <c r="G11" s="60"/>
      <c r="H11" s="60"/>
      <c r="I11" s="60"/>
      <c r="J11" s="61"/>
    </row>
    <row r="12" spans="1:10" ht="29.25" customHeight="1" x14ac:dyDescent="0.25">
      <c r="A12" s="59" t="s">
        <v>208</v>
      </c>
      <c r="B12" s="60"/>
      <c r="C12" s="60"/>
      <c r="D12" s="60"/>
      <c r="E12" s="61"/>
      <c r="F12" s="68" t="s">
        <v>209</v>
      </c>
      <c r="G12" s="60"/>
      <c r="H12" s="60"/>
      <c r="I12" s="60"/>
      <c r="J12" s="61"/>
    </row>
    <row r="13" spans="1:10" ht="31.5" customHeight="1" x14ac:dyDescent="0.25">
      <c r="A13" s="74" t="s">
        <v>55</v>
      </c>
      <c r="B13" s="74"/>
      <c r="C13" s="71" t="s">
        <v>166</v>
      </c>
      <c r="D13" s="72"/>
      <c r="E13" s="72"/>
      <c r="F13" s="72"/>
      <c r="G13" s="72"/>
      <c r="H13" s="72"/>
      <c r="I13" s="72"/>
      <c r="J13" s="73"/>
    </row>
    <row r="14" spans="1:10" ht="15" customHeight="1" x14ac:dyDescent="0.25">
      <c r="A14" s="50" t="s">
        <v>136</v>
      </c>
      <c r="B14" s="68" t="s">
        <v>135</v>
      </c>
      <c r="C14" s="69"/>
      <c r="D14" s="69"/>
      <c r="E14" s="69"/>
      <c r="F14" s="70"/>
      <c r="G14" s="51" t="s">
        <v>56</v>
      </c>
      <c r="H14" s="74" t="s">
        <v>141</v>
      </c>
      <c r="I14" s="74"/>
      <c r="J14" s="74"/>
    </row>
    <row r="15" spans="1:10" ht="15" customHeight="1" x14ac:dyDescent="0.25">
      <c r="A15" s="50" t="s">
        <v>7</v>
      </c>
      <c r="B15" s="71" t="s">
        <v>134</v>
      </c>
      <c r="C15" s="72"/>
      <c r="D15" s="72"/>
      <c r="E15" s="73"/>
      <c r="F15" s="51" t="s">
        <v>57</v>
      </c>
      <c r="G15" s="71" t="s">
        <v>140</v>
      </c>
      <c r="H15" s="72"/>
      <c r="I15" s="72"/>
      <c r="J15" s="73"/>
    </row>
    <row r="16" spans="1:10" ht="13.9" x14ac:dyDescent="0.25">
      <c r="A16" s="50" t="s">
        <v>8</v>
      </c>
      <c r="B16" s="71" t="s">
        <v>140</v>
      </c>
      <c r="C16" s="72"/>
      <c r="D16" s="72"/>
      <c r="E16" s="73"/>
      <c r="F16" s="51" t="s">
        <v>58</v>
      </c>
      <c r="G16" s="68">
        <v>400615</v>
      </c>
      <c r="H16" s="69"/>
      <c r="I16" s="69"/>
      <c r="J16" s="70"/>
    </row>
    <row r="17" spans="1:10" ht="32.25" customHeight="1" x14ac:dyDescent="0.25">
      <c r="A17" s="74" t="s">
        <v>59</v>
      </c>
      <c r="B17" s="74"/>
      <c r="C17" s="89" t="s">
        <v>139</v>
      </c>
      <c r="D17" s="89"/>
      <c r="E17" s="89"/>
      <c r="F17" s="74" t="s">
        <v>45</v>
      </c>
      <c r="G17" s="74"/>
      <c r="H17" s="87" t="s">
        <v>150</v>
      </c>
      <c r="I17" s="87"/>
      <c r="J17" s="88"/>
    </row>
    <row r="18" spans="1:10" ht="15" customHeight="1" x14ac:dyDescent="0.25">
      <c r="A18" s="77" t="s">
        <v>47</v>
      </c>
      <c r="B18" s="78"/>
      <c r="C18" s="78"/>
      <c r="D18" s="78"/>
      <c r="E18" s="79"/>
      <c r="F18" s="90" t="s">
        <v>53</v>
      </c>
      <c r="G18" s="91"/>
      <c r="H18" s="91"/>
      <c r="I18" s="91"/>
      <c r="J18" s="92"/>
    </row>
    <row r="19" spans="1:10" x14ac:dyDescent="0.25">
      <c r="A19" s="80"/>
      <c r="B19" s="81"/>
      <c r="C19" s="81"/>
      <c r="D19" s="81"/>
      <c r="E19" s="82"/>
      <c r="F19" s="93"/>
      <c r="G19" s="94"/>
      <c r="H19" s="94"/>
      <c r="I19" s="94"/>
      <c r="J19" s="95"/>
    </row>
    <row r="20" spans="1:10" ht="15" customHeight="1" x14ac:dyDescent="0.25">
      <c r="A20" s="77" t="s">
        <v>9</v>
      </c>
      <c r="B20" s="78"/>
      <c r="C20" s="78"/>
      <c r="D20" s="78"/>
      <c r="E20" s="79"/>
      <c r="F20" s="77" t="s">
        <v>34</v>
      </c>
      <c r="G20" s="78"/>
      <c r="H20" s="78"/>
      <c r="I20" s="78"/>
      <c r="J20" s="79"/>
    </row>
    <row r="21" spans="1:10" x14ac:dyDescent="0.25">
      <c r="A21" s="80"/>
      <c r="B21" s="81"/>
      <c r="C21" s="81"/>
      <c r="D21" s="81"/>
      <c r="E21" s="82"/>
      <c r="F21" s="80"/>
      <c r="G21" s="81"/>
      <c r="H21" s="81"/>
      <c r="I21" s="81"/>
      <c r="J21" s="82"/>
    </row>
    <row r="22" spans="1:10" x14ac:dyDescent="0.25">
      <c r="A22" s="59" t="s">
        <v>10</v>
      </c>
      <c r="B22" s="60"/>
      <c r="C22" s="60"/>
      <c r="D22" s="60"/>
      <c r="E22" s="61"/>
      <c r="F22" s="59" t="s">
        <v>100</v>
      </c>
      <c r="G22" s="60"/>
      <c r="H22" s="60"/>
      <c r="I22" s="60"/>
      <c r="J22" s="61"/>
    </row>
    <row r="23" spans="1:10" x14ac:dyDescent="0.25">
      <c r="A23" s="59" t="s">
        <v>11</v>
      </c>
      <c r="B23" s="60"/>
      <c r="C23" s="60"/>
      <c r="D23" s="60"/>
      <c r="E23" s="61"/>
      <c r="F23" s="59" t="s">
        <v>46</v>
      </c>
      <c r="G23" s="60"/>
      <c r="H23" s="60"/>
      <c r="I23" s="60"/>
      <c r="J23" s="61"/>
    </row>
    <row r="24" spans="1:10" x14ac:dyDescent="0.25">
      <c r="A24" s="59" t="s">
        <v>12</v>
      </c>
      <c r="B24" s="60"/>
      <c r="C24" s="60"/>
      <c r="D24" s="60"/>
      <c r="E24" s="61"/>
      <c r="F24" s="59" t="s">
        <v>35</v>
      </c>
      <c r="G24" s="60"/>
      <c r="H24" s="60"/>
      <c r="I24" s="60"/>
      <c r="J24" s="61"/>
    </row>
    <row r="25" spans="1:10" x14ac:dyDescent="0.25">
      <c r="A25" s="59" t="s">
        <v>25</v>
      </c>
      <c r="B25" s="60"/>
      <c r="C25" s="60"/>
      <c r="D25" s="60"/>
      <c r="E25" s="61"/>
      <c r="F25" s="59" t="s">
        <v>60</v>
      </c>
      <c r="G25" s="60"/>
      <c r="H25" s="60"/>
      <c r="I25" s="60"/>
      <c r="J25" s="61"/>
    </row>
    <row r="26" spans="1:10" x14ac:dyDescent="0.25">
      <c r="A26" s="75" t="s">
        <v>13</v>
      </c>
      <c r="B26" s="76"/>
      <c r="C26" s="75" t="s">
        <v>14</v>
      </c>
      <c r="D26" s="76"/>
      <c r="E26" s="75" t="s">
        <v>15</v>
      </c>
      <c r="F26" s="76"/>
      <c r="G26" s="75" t="s">
        <v>44</v>
      </c>
      <c r="H26" s="76"/>
      <c r="I26" s="75" t="s">
        <v>16</v>
      </c>
      <c r="J26" s="76"/>
    </row>
    <row r="27" spans="1:10" x14ac:dyDescent="0.25">
      <c r="A27" s="75" t="s">
        <v>17</v>
      </c>
      <c r="B27" s="76"/>
      <c r="C27" s="75" t="s">
        <v>43</v>
      </c>
      <c r="D27" s="76"/>
      <c r="E27" s="75" t="s">
        <v>43</v>
      </c>
      <c r="F27" s="76"/>
      <c r="G27" s="75" t="s">
        <v>43</v>
      </c>
      <c r="H27" s="76"/>
      <c r="I27" s="75" t="s">
        <v>43</v>
      </c>
      <c r="J27" s="76"/>
    </row>
    <row r="28" spans="1:10" x14ac:dyDescent="0.25">
      <c r="A28" s="75" t="s">
        <v>18</v>
      </c>
      <c r="B28" s="76"/>
      <c r="C28" s="75" t="s">
        <v>137</v>
      </c>
      <c r="D28" s="76"/>
      <c r="E28" s="75" t="s">
        <v>138</v>
      </c>
      <c r="F28" s="76"/>
      <c r="G28" s="75" t="s">
        <v>7</v>
      </c>
      <c r="H28" s="76"/>
      <c r="I28" s="75" t="s">
        <v>139</v>
      </c>
      <c r="J28" s="76"/>
    </row>
    <row r="29" spans="1:10" x14ac:dyDescent="0.25">
      <c r="A29" s="59" t="s">
        <v>52</v>
      </c>
      <c r="B29" s="60"/>
      <c r="C29" s="60"/>
      <c r="D29" s="60"/>
      <c r="E29" s="60"/>
      <c r="F29" s="60"/>
      <c r="G29" s="60"/>
      <c r="H29" s="60"/>
      <c r="I29" s="60"/>
      <c r="J29" s="61"/>
    </row>
    <row r="30" spans="1:10" x14ac:dyDescent="0.25">
      <c r="A30" s="59" t="s">
        <v>36</v>
      </c>
      <c r="B30" s="60"/>
      <c r="C30" s="60"/>
      <c r="D30" s="60"/>
      <c r="E30" s="60"/>
      <c r="F30" s="60"/>
      <c r="G30" s="60"/>
      <c r="H30" s="60"/>
      <c r="I30" s="60"/>
      <c r="J30" s="61"/>
    </row>
    <row r="31" spans="1:10" ht="14.45" customHeight="1" x14ac:dyDescent="0.25">
      <c r="A31" s="59" t="s">
        <v>30</v>
      </c>
      <c r="B31" s="61"/>
      <c r="C31" s="84" t="s">
        <v>214</v>
      </c>
      <c r="D31" s="85"/>
      <c r="E31" s="85"/>
      <c r="F31" s="85"/>
      <c r="G31" s="85"/>
      <c r="H31" s="85"/>
      <c r="I31" s="85"/>
      <c r="J31" s="86"/>
    </row>
    <row r="32" spans="1:10" x14ac:dyDescent="0.25">
      <c r="A32" s="59" t="s">
        <v>211</v>
      </c>
      <c r="B32" s="61"/>
      <c r="C32" s="83" t="s">
        <v>212</v>
      </c>
      <c r="D32" s="60"/>
      <c r="E32" s="60"/>
      <c r="F32" s="60"/>
      <c r="G32" s="60"/>
      <c r="H32" s="60"/>
      <c r="I32" s="60"/>
      <c r="J32" s="61"/>
    </row>
    <row r="33" spans="1:10" x14ac:dyDescent="0.25">
      <c r="A33" s="84" t="s">
        <v>19</v>
      </c>
      <c r="B33" s="85"/>
      <c r="C33" s="85"/>
      <c r="D33" s="85"/>
      <c r="E33" s="85"/>
      <c r="F33" s="85"/>
      <c r="G33" s="85"/>
      <c r="H33" s="85"/>
      <c r="I33" s="85"/>
      <c r="J33" s="86"/>
    </row>
    <row r="34" spans="1:10" ht="15" customHeight="1" x14ac:dyDescent="0.25">
      <c r="A34" s="77" t="s">
        <v>129</v>
      </c>
      <c r="B34" s="78"/>
      <c r="C34" s="78"/>
      <c r="D34" s="78"/>
      <c r="E34" s="78"/>
      <c r="F34" s="78"/>
      <c r="G34" s="78"/>
      <c r="H34" s="78"/>
      <c r="I34" s="78"/>
      <c r="J34" s="79"/>
    </row>
    <row r="35" spans="1:10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6.5" customHeight="1" x14ac:dyDescent="0.25">
      <c r="A36" s="59" t="s">
        <v>61</v>
      </c>
      <c r="B36" s="60"/>
      <c r="C36" s="60"/>
      <c r="D36" s="60"/>
      <c r="E36" s="61"/>
      <c r="F36" s="59">
        <v>11291.562</v>
      </c>
      <c r="G36" s="60"/>
      <c r="H36" s="60"/>
      <c r="I36" s="60"/>
      <c r="J36" s="61"/>
    </row>
    <row r="37" spans="1:10" x14ac:dyDescent="0.25">
      <c r="A37" s="59" t="s">
        <v>20</v>
      </c>
      <c r="B37" s="60"/>
      <c r="C37" s="60"/>
      <c r="D37" s="60"/>
      <c r="E37" s="61"/>
      <c r="F37" s="59">
        <v>1</v>
      </c>
      <c r="G37" s="60"/>
      <c r="H37" s="60"/>
      <c r="I37" s="60"/>
      <c r="J37" s="61"/>
    </row>
    <row r="38" spans="1:10" x14ac:dyDescent="0.25">
      <c r="A38" s="59" t="s">
        <v>165</v>
      </c>
      <c r="B38" s="60"/>
      <c r="C38" s="60"/>
      <c r="D38" s="60"/>
      <c r="E38" s="61"/>
      <c r="F38" s="59">
        <v>3424.56</v>
      </c>
      <c r="G38" s="60"/>
      <c r="H38" s="60"/>
      <c r="I38" s="60"/>
      <c r="J38" s="61"/>
    </row>
    <row r="39" spans="1:10" x14ac:dyDescent="0.25">
      <c r="A39" s="59" t="s">
        <v>164</v>
      </c>
      <c r="B39" s="60"/>
      <c r="C39" s="60"/>
      <c r="D39" s="60"/>
      <c r="E39" s="61"/>
      <c r="F39" s="59">
        <v>1100</v>
      </c>
      <c r="G39" s="60"/>
      <c r="H39" s="60"/>
      <c r="I39" s="60"/>
      <c r="J39" s="61"/>
    </row>
    <row r="40" spans="1:10" x14ac:dyDescent="0.25">
      <c r="A40" s="59" t="s">
        <v>21</v>
      </c>
      <c r="B40" s="60"/>
      <c r="C40" s="60"/>
      <c r="D40" s="60"/>
      <c r="E40" s="61"/>
      <c r="F40" s="59">
        <v>14716.121999999999</v>
      </c>
      <c r="G40" s="60"/>
      <c r="H40" s="60"/>
      <c r="I40" s="60"/>
      <c r="J40" s="61"/>
    </row>
    <row r="41" spans="1:10" x14ac:dyDescent="0.25">
      <c r="A41" s="59" t="s">
        <v>62</v>
      </c>
      <c r="B41" s="60"/>
      <c r="C41" s="60"/>
      <c r="D41" s="60"/>
      <c r="E41" s="61"/>
      <c r="F41" s="59">
        <v>15753.388000000001</v>
      </c>
      <c r="G41" s="60"/>
      <c r="H41" s="60"/>
      <c r="I41" s="60"/>
      <c r="J41" s="61"/>
    </row>
    <row r="42" spans="1:10" x14ac:dyDescent="0.25">
      <c r="A42" s="59" t="s">
        <v>22</v>
      </c>
      <c r="B42" s="60"/>
      <c r="C42" s="60"/>
      <c r="D42" s="60"/>
      <c r="E42" s="61"/>
      <c r="F42" s="59" t="s">
        <v>151</v>
      </c>
      <c r="G42" s="60"/>
      <c r="H42" s="60"/>
      <c r="I42" s="60"/>
      <c r="J42" s="61"/>
    </row>
    <row r="43" spans="1:10" x14ac:dyDescent="0.25">
      <c r="A43" s="84" t="s">
        <v>64</v>
      </c>
      <c r="B43" s="85"/>
      <c r="C43" s="85"/>
      <c r="D43" s="85"/>
      <c r="E43" s="85"/>
      <c r="F43" s="85"/>
      <c r="G43" s="85"/>
      <c r="H43" s="85"/>
      <c r="I43" s="85"/>
      <c r="J43" s="86"/>
    </row>
    <row r="44" spans="1:10" ht="31.5" customHeight="1" x14ac:dyDescent="0.25">
      <c r="A44" s="126" t="s">
        <v>63</v>
      </c>
      <c r="B44" s="126"/>
      <c r="C44" s="117" t="s">
        <v>142</v>
      </c>
      <c r="D44" s="118"/>
      <c r="E44" s="118"/>
      <c r="F44" s="119"/>
      <c r="G44" s="8" t="s">
        <v>54</v>
      </c>
      <c r="H44" s="96" t="s">
        <v>143</v>
      </c>
      <c r="I44" s="97"/>
      <c r="J44" s="98"/>
    </row>
    <row r="45" spans="1:10" ht="31.5" customHeight="1" x14ac:dyDescent="0.25">
      <c r="A45" s="68" t="s">
        <v>65</v>
      </c>
      <c r="B45" s="70"/>
      <c r="C45" s="117" t="str">
        <f>C44</f>
        <v>V. P. No. S06/0131/12/TMC/TD-DP/TPS/1128/14</v>
      </c>
      <c r="D45" s="118"/>
      <c r="E45" s="118"/>
      <c r="F45" s="119"/>
      <c r="G45" s="8" t="s">
        <v>54</v>
      </c>
      <c r="H45" s="57" t="str">
        <f>H44</f>
        <v>14/04/2014.</v>
      </c>
      <c r="I45" s="49" t="s">
        <v>37</v>
      </c>
      <c r="J45" s="58"/>
    </row>
    <row r="46" spans="1:10" ht="132.75" customHeight="1" x14ac:dyDescent="0.25">
      <c r="A46" s="68" t="s">
        <v>66</v>
      </c>
      <c r="B46" s="70"/>
      <c r="C46" s="117" t="s">
        <v>144</v>
      </c>
      <c r="D46" s="118"/>
      <c r="E46" s="118"/>
      <c r="F46" s="119"/>
      <c r="G46" s="1" t="s">
        <v>54</v>
      </c>
      <c r="H46" s="1" t="s">
        <v>143</v>
      </c>
      <c r="I46" s="125" t="s">
        <v>38</v>
      </c>
      <c r="J46" s="125"/>
    </row>
    <row r="47" spans="1:10" ht="15" customHeight="1" x14ac:dyDescent="0.25">
      <c r="A47" s="68" t="s">
        <v>39</v>
      </c>
      <c r="B47" s="70"/>
      <c r="C47" s="57" t="s">
        <v>43</v>
      </c>
      <c r="D47" s="49"/>
      <c r="E47" s="49"/>
      <c r="F47" s="58" t="s">
        <v>40</v>
      </c>
      <c r="G47" s="8" t="s">
        <v>54</v>
      </c>
      <c r="H47" s="57" t="s">
        <v>43</v>
      </c>
      <c r="I47" s="49" t="s">
        <v>48</v>
      </c>
      <c r="J47" s="58"/>
    </row>
    <row r="48" spans="1:10" x14ac:dyDescent="0.25">
      <c r="A48" s="124" t="s">
        <v>71</v>
      </c>
      <c r="B48" s="124"/>
      <c r="C48" s="124"/>
      <c r="D48" s="124" t="str">
        <f>H46</f>
        <v>14/04/2014.</v>
      </c>
      <c r="E48" s="124"/>
      <c r="F48" s="124" t="s">
        <v>67</v>
      </c>
      <c r="G48" s="127"/>
      <c r="H48" s="59" t="s">
        <v>213</v>
      </c>
      <c r="I48" s="60"/>
      <c r="J48" s="61"/>
    </row>
    <row r="49" spans="1:13" x14ac:dyDescent="0.25">
      <c r="A49" s="84" t="s">
        <v>23</v>
      </c>
      <c r="B49" s="85"/>
      <c r="C49" s="85"/>
      <c r="D49" s="85"/>
      <c r="E49" s="85"/>
      <c r="F49" s="85"/>
      <c r="G49" s="85"/>
      <c r="H49" s="85"/>
      <c r="I49" s="85"/>
      <c r="J49" s="86"/>
    </row>
    <row r="50" spans="1:13" ht="17.25" customHeight="1" x14ac:dyDescent="0.25">
      <c r="A50" s="59" t="s">
        <v>99</v>
      </c>
      <c r="B50" s="60"/>
      <c r="C50" s="61"/>
      <c r="D50" s="59">
        <f>F41</f>
        <v>15753.388000000001</v>
      </c>
      <c r="E50" s="61"/>
      <c r="F50" s="123" t="s">
        <v>125</v>
      </c>
      <c r="G50" s="123"/>
      <c r="H50" s="123"/>
      <c r="I50" s="123" t="s">
        <v>43</v>
      </c>
      <c r="J50" s="123"/>
    </row>
    <row r="51" spans="1:13" ht="60.95" customHeight="1" x14ac:dyDescent="0.25">
      <c r="A51" s="75" t="s">
        <v>68</v>
      </c>
      <c r="B51" s="76"/>
      <c r="C51" s="68" t="s">
        <v>145</v>
      </c>
      <c r="D51" s="69"/>
      <c r="E51" s="69"/>
      <c r="F51" s="69"/>
      <c r="G51" s="69"/>
      <c r="H51" s="69"/>
      <c r="I51" s="69"/>
      <c r="J51" s="70"/>
    </row>
    <row r="52" spans="1:13" ht="60.6" customHeight="1" x14ac:dyDescent="0.25">
      <c r="A52" s="59" t="s">
        <v>146</v>
      </c>
      <c r="B52" s="61"/>
      <c r="C52" s="68" t="s">
        <v>202</v>
      </c>
      <c r="D52" s="69"/>
      <c r="E52" s="69"/>
      <c r="F52" s="69"/>
      <c r="G52" s="69"/>
      <c r="H52" s="69"/>
      <c r="I52" s="69"/>
      <c r="J52" s="70"/>
    </row>
    <row r="53" spans="1:13" ht="15" customHeight="1" x14ac:dyDescent="0.25">
      <c r="A53" s="59" t="s">
        <v>41</v>
      </c>
      <c r="B53" s="60"/>
      <c r="C53" s="60"/>
      <c r="D53" s="61"/>
      <c r="E53" s="130" t="s">
        <v>49</v>
      </c>
      <c r="F53" s="130"/>
      <c r="G53" s="130"/>
      <c r="H53" s="130"/>
      <c r="I53" s="130"/>
      <c r="J53" s="131"/>
    </row>
    <row r="54" spans="1:13" ht="15.75" thickBot="1" x14ac:dyDescent="0.3">
      <c r="A54" s="59" t="s">
        <v>50</v>
      </c>
      <c r="B54" s="60"/>
      <c r="C54" s="60"/>
      <c r="D54" s="60"/>
      <c r="E54" s="60"/>
      <c r="F54" s="60"/>
      <c r="G54" s="60"/>
      <c r="H54" s="60"/>
      <c r="I54" s="60"/>
      <c r="J54" s="61"/>
    </row>
    <row r="55" spans="1:13" customFormat="1" ht="15.75" customHeight="1" x14ac:dyDescent="0.25">
      <c r="A55" s="132" t="s">
        <v>168</v>
      </c>
      <c r="B55" s="133"/>
      <c r="C55" s="134" t="s">
        <v>203</v>
      </c>
      <c r="D55" s="134"/>
      <c r="E55" s="134"/>
      <c r="F55" s="134"/>
      <c r="G55" s="134"/>
      <c r="H55" s="134"/>
      <c r="I55" s="134"/>
      <c r="J55" s="135"/>
      <c r="K55" s="31" t="str">
        <f ca="1">(IF(C59=0,"Work not yet Started.",IF(D59=25%,"Piling work in process",IF(D59=50%,"Excavation work in process",IF(D59=100%,"Excavation work completed, ","0")))&amp;(IF(C60=0%,"",IF(C60=M61,"Footing work is process",IF(C60=M62,"Footing work Completed",IF(C60=M63,"1st Basement Completed",IF(C60=M64,"1st &amp; 2nd Basement Completed",IF(C60=M65,"1st to 3rd Basement Completed",IF(C60=M66,"1st to 4th Basement Completed",IF(C60=M67,"Plinth work is process",IF(C60=M68,"Plinth work completed","0")))))))))))&amp;(IF(C61&gt;0,", RCC upto "&amp;C61&amp;" Slab completed",""))&amp;(IF(C62&gt;0,", Brickwork upto "&amp;C62&amp;" Floor completed"," "))&amp;(IF(C63&gt;0,", Internal Plaster upto "&amp;C63&amp;" Floor completed"," "))&amp;(IF(C64&gt;0,", External Plaster upto "&amp;C64&amp;" Floor completed"," "))&amp;(IF(C65&gt;0,", Flooring upto "&amp;C65&amp;" Floor completed"," "))&amp;(IF(C66&gt;0,", Painting upto "&amp;C66&amp;" Floor completed"," "))&amp;(IF(C67&gt;0,", Finishing upto "&amp;C67&amp;" Floor completed"," ")))</f>
        <v xml:space="preserve">Excavation work completed, Plinth work completed      </v>
      </c>
      <c r="L55" s="31"/>
      <c r="M55" s="32"/>
    </row>
    <row r="56" spans="1:13" customFormat="1" ht="15.75" x14ac:dyDescent="0.25">
      <c r="A56" s="33" t="s">
        <v>169</v>
      </c>
      <c r="B56" s="52">
        <v>0</v>
      </c>
      <c r="C56" s="52" t="s">
        <v>170</v>
      </c>
      <c r="D56" s="52">
        <v>1</v>
      </c>
      <c r="E56" s="52" t="s">
        <v>171</v>
      </c>
      <c r="F56" s="128">
        <v>0</v>
      </c>
      <c r="G56" s="128"/>
      <c r="H56" s="52" t="s">
        <v>172</v>
      </c>
      <c r="I56" s="128">
        <f ca="1">--TRIM(RIGHT(SUBSTITUTE(LEFT(C55,_xlfn.AGGREGATE(16,6,FIND({0,1,2,3,4,5,6,7,8,9},C55,ROW(INDIRECT("1:"&amp;LEN(C55)))),1))," ",REPT(" ",LEN(C55))),LEN(C55)))</f>
        <v>19</v>
      </c>
      <c r="J56" s="129"/>
      <c r="K56" s="34" t="s">
        <v>173</v>
      </c>
      <c r="L56" s="34"/>
      <c r="M56" s="35"/>
    </row>
    <row r="57" spans="1:13" customFormat="1" ht="15.75" customHeight="1" x14ac:dyDescent="0.25">
      <c r="A57" s="145" t="s">
        <v>174</v>
      </c>
      <c r="B57" s="146"/>
      <c r="C57" s="147" t="str">
        <f ca="1">K55</f>
        <v xml:space="preserve">Excavation work completed, Plinth work completed      </v>
      </c>
      <c r="D57" s="147"/>
      <c r="E57" s="147"/>
      <c r="F57" s="147"/>
      <c r="G57" s="147"/>
      <c r="H57" s="147"/>
      <c r="I57" s="147"/>
      <c r="J57" s="148"/>
      <c r="K57" s="34" t="s">
        <v>175</v>
      </c>
      <c r="L57" s="34"/>
      <c r="M57" s="35"/>
    </row>
    <row r="58" spans="1:13" customFormat="1" ht="15.75" customHeight="1" x14ac:dyDescent="0.25">
      <c r="A58" s="138" t="s">
        <v>26</v>
      </c>
      <c r="B58" s="136"/>
      <c r="C58" s="53" t="s">
        <v>176</v>
      </c>
      <c r="D58" s="136" t="s">
        <v>177</v>
      </c>
      <c r="E58" s="136"/>
      <c r="F58" s="136" t="s">
        <v>178</v>
      </c>
      <c r="G58" s="136"/>
      <c r="H58" s="136" t="s">
        <v>179</v>
      </c>
      <c r="I58" s="136"/>
      <c r="J58" s="137"/>
      <c r="K58" s="36" t="s">
        <v>180</v>
      </c>
      <c r="L58" s="37"/>
      <c r="M58" s="38">
        <f ca="1">I56*25%</f>
        <v>4.75</v>
      </c>
    </row>
    <row r="59" spans="1:13" customFormat="1" ht="15.75" customHeight="1" x14ac:dyDescent="0.25">
      <c r="A59" s="138" t="s">
        <v>181</v>
      </c>
      <c r="B59" s="136"/>
      <c r="C59" s="54">
        <f ca="1">M60</f>
        <v>19</v>
      </c>
      <c r="D59" s="139">
        <f ca="1">((100/I56)*C59)/100</f>
        <v>1</v>
      </c>
      <c r="E59" s="139"/>
      <c r="F59" s="139">
        <f ca="1">(IF(C57=K56,"100%",IF(C57=K57,"100%",(((C60/I56*10)+(40/(D56+F56+I56)*C61)+(7.5/(I56)*C62)+(7.5/(I56)*C63)+(10/I56*C64)+(10/I56*C65)+(5/I56*C66)+(5/I56*C67)+(5/I56*C68))/100))))</f>
        <v>0.1</v>
      </c>
      <c r="G59" s="139"/>
      <c r="H59" s="139">
        <f ca="1">((((C59/I56)*20)+((C60/I56)*25)+(30/(I56+F56+D56)*C61)+(5/I56*C62)+(5/I56*C63)+(5/I56*C64)+(5/I56*C65)+(0/I56*C66)+(0/I56*C67)+(5/I56*C68))/100)</f>
        <v>0.45</v>
      </c>
      <c r="I59" s="139"/>
      <c r="J59" s="141"/>
      <c r="K59" s="36" t="s">
        <v>182</v>
      </c>
      <c r="L59" s="39"/>
      <c r="M59" s="40">
        <f ca="1">I56*50%</f>
        <v>9.5</v>
      </c>
    </row>
    <row r="60" spans="1:13" customFormat="1" ht="15.75" x14ac:dyDescent="0.25">
      <c r="A60" s="138" t="s">
        <v>27</v>
      </c>
      <c r="B60" s="136"/>
      <c r="C60" s="55">
        <f ca="1">M68</f>
        <v>19</v>
      </c>
      <c r="D60" s="139">
        <f ca="1">((100/I56)*C60)/100</f>
        <v>1</v>
      </c>
      <c r="E60" s="139"/>
      <c r="F60" s="139"/>
      <c r="G60" s="139"/>
      <c r="H60" s="139"/>
      <c r="I60" s="139"/>
      <c r="J60" s="141"/>
      <c r="K60" s="36" t="s">
        <v>183</v>
      </c>
      <c r="L60" s="39"/>
      <c r="M60" s="40">
        <f ca="1">I56</f>
        <v>19</v>
      </c>
    </row>
    <row r="61" spans="1:13" customFormat="1" ht="15.75" customHeight="1" x14ac:dyDescent="0.25">
      <c r="A61" s="138" t="s">
        <v>184</v>
      </c>
      <c r="B61" s="136"/>
      <c r="C61" s="55">
        <v>0</v>
      </c>
      <c r="D61" s="139">
        <f ca="1">((100/(D56+F56+I56))*C61)/100</f>
        <v>0</v>
      </c>
      <c r="E61" s="139"/>
      <c r="F61" s="139"/>
      <c r="G61" s="139"/>
      <c r="H61" s="139"/>
      <c r="I61" s="139"/>
      <c r="J61" s="141"/>
      <c r="K61" s="36" t="s">
        <v>185</v>
      </c>
      <c r="L61" s="39"/>
      <c r="M61" s="41">
        <f ca="1">(IF(B56=0,I56/4,(I56/(B56+4))))</f>
        <v>4.75</v>
      </c>
    </row>
    <row r="62" spans="1:13" customFormat="1" ht="15.75" customHeight="1" x14ac:dyDescent="0.25">
      <c r="A62" s="138" t="s">
        <v>186</v>
      </c>
      <c r="B62" s="136" t="s">
        <v>187</v>
      </c>
      <c r="C62" s="54">
        <v>0</v>
      </c>
      <c r="D62" s="139">
        <f ca="1">((100/I56)*C62)/100</f>
        <v>0</v>
      </c>
      <c r="E62" s="139"/>
      <c r="F62" s="139"/>
      <c r="G62" s="139"/>
      <c r="H62" s="139"/>
      <c r="I62" s="139"/>
      <c r="J62" s="141"/>
      <c r="K62" s="36" t="s">
        <v>188</v>
      </c>
      <c r="L62" s="39"/>
      <c r="M62" s="41">
        <f ca="1">(IF(B56=0,I56/4+M61,(I56/(B56+4)+M61)))</f>
        <v>9.5</v>
      </c>
    </row>
    <row r="63" spans="1:13" customFormat="1" ht="15.75" customHeight="1" x14ac:dyDescent="0.25">
      <c r="A63" s="138" t="s">
        <v>189</v>
      </c>
      <c r="B63" s="136" t="s">
        <v>187</v>
      </c>
      <c r="C63" s="54">
        <v>0</v>
      </c>
      <c r="D63" s="139">
        <f ca="1">((100/I56)*C63)/100</f>
        <v>0</v>
      </c>
      <c r="E63" s="139"/>
      <c r="F63" s="139"/>
      <c r="G63" s="139"/>
      <c r="H63" s="139"/>
      <c r="I63" s="139"/>
      <c r="J63" s="141"/>
      <c r="K63" s="36" t="s">
        <v>190</v>
      </c>
      <c r="L63" s="42"/>
      <c r="M63" s="41">
        <f>(IF(B56=0,0,(I56/(B56+4)+M62)))</f>
        <v>0</v>
      </c>
    </row>
    <row r="64" spans="1:13" customFormat="1" ht="15.75" customHeight="1" x14ac:dyDescent="0.25">
      <c r="A64" s="138" t="s">
        <v>191</v>
      </c>
      <c r="B64" s="136" t="s">
        <v>192</v>
      </c>
      <c r="C64" s="54">
        <v>0</v>
      </c>
      <c r="D64" s="139">
        <f ca="1">((100/(I56))*C64)/100</f>
        <v>0</v>
      </c>
      <c r="E64" s="139"/>
      <c r="F64" s="139"/>
      <c r="G64" s="139"/>
      <c r="H64" s="139"/>
      <c r="I64" s="139"/>
      <c r="J64" s="141"/>
      <c r="K64" s="36" t="s">
        <v>193</v>
      </c>
      <c r="L64" s="42"/>
      <c r="M64" s="41">
        <f>(IF(B56&gt;1,(I56/(B56+4)+M63),0))</f>
        <v>0</v>
      </c>
    </row>
    <row r="65" spans="1:13" customFormat="1" ht="15.75" customHeight="1" x14ac:dyDescent="0.25">
      <c r="A65" s="138" t="s">
        <v>194</v>
      </c>
      <c r="B65" s="136" t="s">
        <v>194</v>
      </c>
      <c r="C65" s="54">
        <v>0</v>
      </c>
      <c r="D65" s="139">
        <f ca="1">((100/I56)*C65)/100</f>
        <v>0</v>
      </c>
      <c r="E65" s="139"/>
      <c r="F65" s="139"/>
      <c r="G65" s="139"/>
      <c r="H65" s="139"/>
      <c r="I65" s="139"/>
      <c r="J65" s="141"/>
      <c r="K65" s="36" t="s">
        <v>195</v>
      </c>
      <c r="L65" s="43"/>
      <c r="M65" s="44">
        <f>(IF(B56&gt;2,(I56/(B56+4)+M64),0))</f>
        <v>0</v>
      </c>
    </row>
    <row r="66" spans="1:13" customFormat="1" ht="15.75" customHeight="1" x14ac:dyDescent="0.25">
      <c r="A66" s="138" t="s">
        <v>196</v>
      </c>
      <c r="B66" s="136"/>
      <c r="C66" s="54">
        <v>0</v>
      </c>
      <c r="D66" s="139">
        <f ca="1">((100/I56)*C66)/100</f>
        <v>0</v>
      </c>
      <c r="E66" s="139"/>
      <c r="F66" s="139"/>
      <c r="G66" s="139"/>
      <c r="H66" s="139"/>
      <c r="I66" s="139"/>
      <c r="J66" s="141"/>
      <c r="K66" s="36" t="s">
        <v>197</v>
      </c>
      <c r="M66" s="45">
        <f>(IF(B56&gt;3,(I56/(B56+4)+M65),0))</f>
        <v>0</v>
      </c>
    </row>
    <row r="67" spans="1:13" customFormat="1" ht="15.75" customHeight="1" x14ac:dyDescent="0.25">
      <c r="A67" s="138" t="s">
        <v>198</v>
      </c>
      <c r="B67" s="136" t="s">
        <v>198</v>
      </c>
      <c r="C67" s="54">
        <v>0</v>
      </c>
      <c r="D67" s="139">
        <f ca="1">((100/(I56))*C67)/100</f>
        <v>0</v>
      </c>
      <c r="E67" s="139"/>
      <c r="F67" s="139"/>
      <c r="G67" s="139"/>
      <c r="H67" s="139"/>
      <c r="I67" s="139"/>
      <c r="J67" s="141"/>
      <c r="K67" s="36" t="s">
        <v>199</v>
      </c>
      <c r="L67" s="39"/>
      <c r="M67" s="41">
        <f ca="1">(IF(B56=0,I56/4+M62,(I56/(B56+4)+M62+MAX(0,M63-M62)+MAX(0,M64-M63)+MAX(0,M65-M64)+MAX(0,M66-M65))))</f>
        <v>14.25</v>
      </c>
    </row>
    <row r="68" spans="1:13" customFormat="1" ht="16.5" customHeight="1" thickBot="1" x14ac:dyDescent="0.3">
      <c r="A68" s="143" t="s">
        <v>200</v>
      </c>
      <c r="B68" s="144"/>
      <c r="C68" s="56">
        <v>0</v>
      </c>
      <c r="D68" s="140">
        <f ca="1">((100/(I56))*C68)/100</f>
        <v>0</v>
      </c>
      <c r="E68" s="140"/>
      <c r="F68" s="140"/>
      <c r="G68" s="140"/>
      <c r="H68" s="140"/>
      <c r="I68" s="140"/>
      <c r="J68" s="142"/>
      <c r="K68" s="46" t="s">
        <v>201</v>
      </c>
      <c r="L68" s="47"/>
      <c r="M68" s="48">
        <f ca="1">(IF(B56=0,I56/4+M67,(I56/(B56+4)+M67)))</f>
        <v>19</v>
      </c>
    </row>
    <row r="69" spans="1:13" customFormat="1" ht="15.75" customHeight="1" x14ac:dyDescent="0.25">
      <c r="A69" s="132" t="s">
        <v>168</v>
      </c>
      <c r="B69" s="133"/>
      <c r="C69" s="134" t="s">
        <v>204</v>
      </c>
      <c r="D69" s="134"/>
      <c r="E69" s="134"/>
      <c r="F69" s="134"/>
      <c r="G69" s="134"/>
      <c r="H69" s="134"/>
      <c r="I69" s="134"/>
      <c r="J69" s="135"/>
      <c r="K69" s="31" t="str">
        <f>(IF(C73=0,"Work not yet Started.",IF(D73=25%,"Piling work in process",IF(D73=50%,"Excavation work in process",IF(D73=100%,"Excavation work completed, ","0")))&amp;(IF(C74=0%,"",IF(C74=M75,"Footing work is process",IF(C74=M76,"Footing work Completed",IF(C74=M77,"1st Basement Completed",IF(C74=M78,"1st &amp; 2nd Basement Completed",IF(C74=M79,"1st to 3rd Basement Completed",IF(C74=M80,"1st to 4th Basement Completed",IF(C74=M81,"Plinth work is process",IF(C74=M82,"Plinth work completed","0")))))))))))&amp;(IF(C75&gt;0,", RCC upto "&amp;C75&amp;" Slab completed",""))&amp;(IF(C76&gt;0,", Brickwork upto "&amp;C76&amp;" Floor completed"," "))&amp;(IF(C77&gt;0,", Internal Plaster upto "&amp;C77&amp;" Floor completed"," "))&amp;(IF(C78&gt;0,", External Plaster upto "&amp;C78&amp;" Floor completed"," "))&amp;(IF(C79&gt;0,", Flooring upto "&amp;C79&amp;" Floor completed"," "))&amp;(IF(C80&gt;0,", Painting upto "&amp;C80&amp;" Floor completed"," "))&amp;(IF(C81&gt;0,", Finishing upto "&amp;C81&amp;" Floor completed"," ")))</f>
        <v xml:space="preserve">Work not yet Started.      </v>
      </c>
      <c r="L69" s="31"/>
      <c r="M69" s="32"/>
    </row>
    <row r="70" spans="1:13" customFormat="1" ht="15.75" x14ac:dyDescent="0.25">
      <c r="A70" s="33" t="s">
        <v>169</v>
      </c>
      <c r="B70" s="52">
        <v>0</v>
      </c>
      <c r="C70" s="52" t="s">
        <v>170</v>
      </c>
      <c r="D70" s="52">
        <v>1</v>
      </c>
      <c r="E70" s="52" t="s">
        <v>171</v>
      </c>
      <c r="F70" s="128">
        <v>0</v>
      </c>
      <c r="G70" s="128"/>
      <c r="H70" s="52" t="s">
        <v>172</v>
      </c>
      <c r="I70" s="128">
        <f ca="1">--TRIM(RIGHT(SUBSTITUTE(LEFT(C69,_xlfn.AGGREGATE(16,6,FIND({0,1,2,3,4,5,6,7,8,9},C69,ROW(INDIRECT("1:"&amp;LEN(C69)))),1))," ",REPT(" ",LEN(C69))),LEN(C69)))</f>
        <v>29</v>
      </c>
      <c r="J70" s="129"/>
      <c r="K70" s="34" t="s">
        <v>173</v>
      </c>
      <c r="L70" s="34"/>
      <c r="M70" s="35"/>
    </row>
    <row r="71" spans="1:13" customFormat="1" ht="15.75" customHeight="1" x14ac:dyDescent="0.25">
      <c r="A71" s="145" t="s">
        <v>174</v>
      </c>
      <c r="B71" s="146"/>
      <c r="C71" s="147" t="str">
        <f>K69</f>
        <v xml:space="preserve">Work not yet Started.      </v>
      </c>
      <c r="D71" s="147"/>
      <c r="E71" s="147"/>
      <c r="F71" s="147"/>
      <c r="G71" s="147"/>
      <c r="H71" s="147"/>
      <c r="I71" s="147"/>
      <c r="J71" s="148"/>
      <c r="K71" s="34" t="s">
        <v>175</v>
      </c>
      <c r="L71" s="34"/>
      <c r="M71" s="35"/>
    </row>
    <row r="72" spans="1:13" customFormat="1" ht="15.75" customHeight="1" x14ac:dyDescent="0.25">
      <c r="A72" s="138" t="s">
        <v>26</v>
      </c>
      <c r="B72" s="136"/>
      <c r="C72" s="53" t="s">
        <v>176</v>
      </c>
      <c r="D72" s="136" t="s">
        <v>177</v>
      </c>
      <c r="E72" s="136"/>
      <c r="F72" s="136" t="s">
        <v>178</v>
      </c>
      <c r="G72" s="136"/>
      <c r="H72" s="136" t="s">
        <v>179</v>
      </c>
      <c r="I72" s="136"/>
      <c r="J72" s="137"/>
      <c r="K72" s="36" t="s">
        <v>180</v>
      </c>
      <c r="L72" s="37"/>
      <c r="M72" s="38">
        <f ca="1">I70*25%</f>
        <v>7.25</v>
      </c>
    </row>
    <row r="73" spans="1:13" customFormat="1" ht="15.75" customHeight="1" x14ac:dyDescent="0.25">
      <c r="A73" s="138" t="s">
        <v>181</v>
      </c>
      <c r="B73" s="136"/>
      <c r="C73" s="54">
        <v>0</v>
      </c>
      <c r="D73" s="139">
        <f ca="1">((100/I70)*C73)/100</f>
        <v>0</v>
      </c>
      <c r="E73" s="139"/>
      <c r="F73" s="139">
        <f ca="1">(IF(C71=K70,"100%",IF(C71=K71,"100%",(((C74/I70*10)+(40/(D70+F70+I70)*C75)+(7.5/(I70)*C76)+(7.5/(I70)*C77)+(10/I70*C78)+(10/I70*C79)+(5/I70*C80)+(5/I70*C81)+(5/I70*C82))/100))))</f>
        <v>0</v>
      </c>
      <c r="G73" s="139"/>
      <c r="H73" s="139">
        <f ca="1">((((C73/I70)*20)+((C74/I70)*25)+(30/(I70+F70+D70)*C75)+(5/I70*C76)+(5/I70*C77)+(5/I70*C78)+(5/I70*C79)+(0/I70*C80)+(0/I70*C81)+(5/I70*C82))/100)</f>
        <v>0</v>
      </c>
      <c r="I73" s="139"/>
      <c r="J73" s="141"/>
      <c r="K73" s="36" t="s">
        <v>182</v>
      </c>
      <c r="L73" s="39"/>
      <c r="M73" s="40">
        <f ca="1">I70*50%</f>
        <v>14.5</v>
      </c>
    </row>
    <row r="74" spans="1:13" customFormat="1" ht="15.75" x14ac:dyDescent="0.25">
      <c r="A74" s="138" t="s">
        <v>27</v>
      </c>
      <c r="B74" s="136"/>
      <c r="C74" s="55">
        <v>0</v>
      </c>
      <c r="D74" s="139">
        <f ca="1">((100/I70)*C74)/100</f>
        <v>0</v>
      </c>
      <c r="E74" s="139"/>
      <c r="F74" s="139"/>
      <c r="G74" s="139"/>
      <c r="H74" s="139"/>
      <c r="I74" s="139"/>
      <c r="J74" s="141"/>
      <c r="K74" s="36" t="s">
        <v>183</v>
      </c>
      <c r="L74" s="39"/>
      <c r="M74" s="40">
        <f ca="1">I70</f>
        <v>29</v>
      </c>
    </row>
    <row r="75" spans="1:13" customFormat="1" ht="15.75" customHeight="1" x14ac:dyDescent="0.25">
      <c r="A75" s="138" t="s">
        <v>184</v>
      </c>
      <c r="B75" s="136"/>
      <c r="C75" s="55">
        <v>0</v>
      </c>
      <c r="D75" s="139">
        <f ca="1">((100/(D70+F70+I70))*C75)/100</f>
        <v>0</v>
      </c>
      <c r="E75" s="139"/>
      <c r="F75" s="139"/>
      <c r="G75" s="139"/>
      <c r="H75" s="139"/>
      <c r="I75" s="139"/>
      <c r="J75" s="141"/>
      <c r="K75" s="36" t="s">
        <v>185</v>
      </c>
      <c r="L75" s="39"/>
      <c r="M75" s="41">
        <f ca="1">(IF(B70=0,I70/4,(I70/(B70+4))))</f>
        <v>7.25</v>
      </c>
    </row>
    <row r="76" spans="1:13" customFormat="1" ht="15.75" customHeight="1" x14ac:dyDescent="0.25">
      <c r="A76" s="138" t="s">
        <v>186</v>
      </c>
      <c r="B76" s="136" t="s">
        <v>187</v>
      </c>
      <c r="C76" s="54">
        <v>0</v>
      </c>
      <c r="D76" s="139">
        <f ca="1">((100/I70)*C76)/100</f>
        <v>0</v>
      </c>
      <c r="E76" s="139"/>
      <c r="F76" s="139"/>
      <c r="G76" s="139"/>
      <c r="H76" s="139"/>
      <c r="I76" s="139"/>
      <c r="J76" s="141"/>
      <c r="K76" s="36" t="s">
        <v>188</v>
      </c>
      <c r="L76" s="39"/>
      <c r="M76" s="41">
        <f ca="1">(IF(B70=0,I70/4+M75,(I70/(B70+4)+M75)))</f>
        <v>14.5</v>
      </c>
    </row>
    <row r="77" spans="1:13" customFormat="1" ht="15.75" customHeight="1" x14ac:dyDescent="0.25">
      <c r="A77" s="138" t="s">
        <v>189</v>
      </c>
      <c r="B77" s="136" t="s">
        <v>187</v>
      </c>
      <c r="C77" s="54">
        <v>0</v>
      </c>
      <c r="D77" s="139">
        <f ca="1">((100/I70)*C77)/100</f>
        <v>0</v>
      </c>
      <c r="E77" s="139"/>
      <c r="F77" s="139"/>
      <c r="G77" s="139"/>
      <c r="H77" s="139"/>
      <c r="I77" s="139"/>
      <c r="J77" s="141"/>
      <c r="K77" s="36" t="s">
        <v>190</v>
      </c>
      <c r="L77" s="42"/>
      <c r="M77" s="41">
        <f>(IF(B70=0,0,(I70/(B70+4)+M76)))</f>
        <v>0</v>
      </c>
    </row>
    <row r="78" spans="1:13" customFormat="1" ht="15.75" customHeight="1" x14ac:dyDescent="0.25">
      <c r="A78" s="138" t="s">
        <v>191</v>
      </c>
      <c r="B78" s="136" t="s">
        <v>192</v>
      </c>
      <c r="C78" s="54">
        <v>0</v>
      </c>
      <c r="D78" s="139">
        <f ca="1">((100/(I70))*C78)/100</f>
        <v>0</v>
      </c>
      <c r="E78" s="139"/>
      <c r="F78" s="139"/>
      <c r="G78" s="139"/>
      <c r="H78" s="139"/>
      <c r="I78" s="139"/>
      <c r="J78" s="141"/>
      <c r="K78" s="36" t="s">
        <v>193</v>
      </c>
      <c r="L78" s="42"/>
      <c r="M78" s="41">
        <f>(IF(B70&gt;1,(I70/(B70+4)+M77),0))</f>
        <v>0</v>
      </c>
    </row>
    <row r="79" spans="1:13" customFormat="1" ht="15.75" customHeight="1" x14ac:dyDescent="0.25">
      <c r="A79" s="138" t="s">
        <v>194</v>
      </c>
      <c r="B79" s="136" t="s">
        <v>194</v>
      </c>
      <c r="C79" s="54">
        <v>0</v>
      </c>
      <c r="D79" s="139">
        <f ca="1">((100/I70)*C79)/100</f>
        <v>0</v>
      </c>
      <c r="E79" s="139"/>
      <c r="F79" s="139"/>
      <c r="G79" s="139"/>
      <c r="H79" s="139"/>
      <c r="I79" s="139"/>
      <c r="J79" s="141"/>
      <c r="K79" s="36" t="s">
        <v>195</v>
      </c>
      <c r="L79" s="43"/>
      <c r="M79" s="44">
        <f>(IF(B70&gt;2,(I70/(B70+4)+M78),0))</f>
        <v>0</v>
      </c>
    </row>
    <row r="80" spans="1:13" customFormat="1" ht="15.75" customHeight="1" x14ac:dyDescent="0.25">
      <c r="A80" s="138" t="s">
        <v>196</v>
      </c>
      <c r="B80" s="136"/>
      <c r="C80" s="54">
        <v>0</v>
      </c>
      <c r="D80" s="139">
        <f ca="1">((100/I70)*C80)/100</f>
        <v>0</v>
      </c>
      <c r="E80" s="139"/>
      <c r="F80" s="139"/>
      <c r="G80" s="139"/>
      <c r="H80" s="139"/>
      <c r="I80" s="139"/>
      <c r="J80" s="141"/>
      <c r="K80" s="36" t="s">
        <v>197</v>
      </c>
      <c r="M80" s="45">
        <f>(IF(B70&gt;3,(I70/(B70+4)+M79),0))</f>
        <v>0</v>
      </c>
    </row>
    <row r="81" spans="1:13" customFormat="1" ht="15.75" customHeight="1" x14ac:dyDescent="0.25">
      <c r="A81" s="138" t="s">
        <v>198</v>
      </c>
      <c r="B81" s="136" t="s">
        <v>198</v>
      </c>
      <c r="C81" s="54">
        <v>0</v>
      </c>
      <c r="D81" s="139">
        <f ca="1">((100/(I70))*C81)/100</f>
        <v>0</v>
      </c>
      <c r="E81" s="139"/>
      <c r="F81" s="139"/>
      <c r="G81" s="139"/>
      <c r="H81" s="139"/>
      <c r="I81" s="139"/>
      <c r="J81" s="141"/>
      <c r="K81" s="36" t="s">
        <v>199</v>
      </c>
      <c r="L81" s="39"/>
      <c r="M81" s="41">
        <f ca="1">(IF(B70=0,I70/4+M76,(I70/(B70+4)+M76+MAX(0,M77-M76)+MAX(0,M78-M77)+MAX(0,M79-M78)+MAX(0,M80-M79))))</f>
        <v>21.75</v>
      </c>
    </row>
    <row r="82" spans="1:13" customFormat="1" ht="16.5" customHeight="1" thickBot="1" x14ac:dyDescent="0.3">
      <c r="A82" s="143" t="s">
        <v>200</v>
      </c>
      <c r="B82" s="144"/>
      <c r="C82" s="56">
        <v>0</v>
      </c>
      <c r="D82" s="140">
        <f ca="1">((100/(I70))*C82)/100</f>
        <v>0</v>
      </c>
      <c r="E82" s="140"/>
      <c r="F82" s="140"/>
      <c r="G82" s="140"/>
      <c r="H82" s="140"/>
      <c r="I82" s="140"/>
      <c r="J82" s="142"/>
      <c r="K82" s="46" t="s">
        <v>201</v>
      </c>
      <c r="L82" s="47"/>
      <c r="M82" s="48">
        <f ca="1">(IF(B70=0,I70/4+M81,(I70/(B70+4)+M81)))</f>
        <v>29</v>
      </c>
    </row>
    <row r="83" spans="1:13" customFormat="1" ht="15.75" customHeight="1" x14ac:dyDescent="0.25">
      <c r="A83" s="132" t="s">
        <v>168</v>
      </c>
      <c r="B83" s="133"/>
      <c r="C83" s="134" t="s">
        <v>205</v>
      </c>
      <c r="D83" s="134"/>
      <c r="E83" s="134"/>
      <c r="F83" s="134"/>
      <c r="G83" s="134"/>
      <c r="H83" s="134"/>
      <c r="I83" s="134"/>
      <c r="J83" s="135"/>
      <c r="K83" s="31" t="str">
        <f ca="1">(IF(C87=0,"Work not yet Started.",IF(D87=25%,"Piling work in process",IF(D87=50%,"Excavation work in process",IF(D87=100%,"Excavation work completed, ","0")))&amp;(IF(C88=0%,"",IF(C88=M89,"Footing work is process",IF(C88=M90,"Footing work Completed",IF(C88=M91,"1st Basement Completed",IF(C88=M92,"1st &amp; 2nd Basement Completed",IF(C88=M93,"1st to 3rd Basement Completed",IF(C88=M94,"1st to 4th Basement Completed",IF(C88=M95,"Plinth work is process",IF(C88=M96,"Plinth work completed","0")))))))))))&amp;(IF(C89&gt;0,", RCC upto "&amp;C89&amp;" Slab completed",""))&amp;(IF(C90&gt;0,", Brickwork upto "&amp;C90&amp;" Floor completed"," "))&amp;(IF(C91&gt;0,", Internal Plaster upto "&amp;C91&amp;" Floor completed"," "))&amp;(IF(C92&gt;0,", External Plaster upto "&amp;C92&amp;" Floor completed"," "))&amp;(IF(C93&gt;0,", Flooring upto "&amp;C93&amp;" Floor completed"," "))&amp;(IF(C94&gt;0,", Painting upto "&amp;C94&amp;" Floor completed"," "))&amp;(IF(C95&gt;0,", Finishing upto "&amp;C95&amp;" Floor completed"," ")))</f>
        <v xml:space="preserve">Excavation work completed, Plinth work completed      </v>
      </c>
      <c r="L83" s="31"/>
      <c r="M83" s="32"/>
    </row>
    <row r="84" spans="1:13" customFormat="1" ht="15.75" x14ac:dyDescent="0.25">
      <c r="A84" s="33" t="s">
        <v>169</v>
      </c>
      <c r="B84" s="52">
        <v>0</v>
      </c>
      <c r="C84" s="52" t="s">
        <v>170</v>
      </c>
      <c r="D84" s="52">
        <v>1</v>
      </c>
      <c r="E84" s="52" t="s">
        <v>171</v>
      </c>
      <c r="F84" s="128">
        <v>0</v>
      </c>
      <c r="G84" s="128"/>
      <c r="H84" s="52" t="s">
        <v>172</v>
      </c>
      <c r="I84" s="128">
        <f ca="1">--TRIM(RIGHT(SUBSTITUTE(LEFT(C83,_xlfn.AGGREGATE(16,6,FIND({0,1,2,3,4,5,6,7,8,9},C83,ROW(INDIRECT("1:"&amp;LEN(C83)))),1))," ",REPT(" ",LEN(C83))),LEN(C83)))</f>
        <v>29</v>
      </c>
      <c r="J84" s="129"/>
      <c r="K84" s="34" t="s">
        <v>173</v>
      </c>
      <c r="L84" s="34"/>
      <c r="M84" s="35"/>
    </row>
    <row r="85" spans="1:13" customFormat="1" ht="15.75" customHeight="1" x14ac:dyDescent="0.25">
      <c r="A85" s="145" t="s">
        <v>174</v>
      </c>
      <c r="B85" s="146"/>
      <c r="C85" s="147" t="str">
        <f ca="1">K83</f>
        <v xml:space="preserve">Excavation work completed, Plinth work completed      </v>
      </c>
      <c r="D85" s="147"/>
      <c r="E85" s="147"/>
      <c r="F85" s="147"/>
      <c r="G85" s="147"/>
      <c r="H85" s="147"/>
      <c r="I85" s="147"/>
      <c r="J85" s="148"/>
      <c r="K85" s="34" t="s">
        <v>175</v>
      </c>
      <c r="L85" s="34"/>
      <c r="M85" s="35"/>
    </row>
    <row r="86" spans="1:13" customFormat="1" ht="15.75" customHeight="1" x14ac:dyDescent="0.25">
      <c r="A86" s="138" t="s">
        <v>26</v>
      </c>
      <c r="B86" s="136"/>
      <c r="C86" s="53" t="s">
        <v>176</v>
      </c>
      <c r="D86" s="136" t="s">
        <v>177</v>
      </c>
      <c r="E86" s="136"/>
      <c r="F86" s="136" t="s">
        <v>178</v>
      </c>
      <c r="G86" s="136"/>
      <c r="H86" s="136" t="s">
        <v>179</v>
      </c>
      <c r="I86" s="136"/>
      <c r="J86" s="137"/>
      <c r="K86" s="36" t="s">
        <v>180</v>
      </c>
      <c r="L86" s="37"/>
      <c r="M86" s="38">
        <f ca="1">I84*25%</f>
        <v>7.25</v>
      </c>
    </row>
    <row r="87" spans="1:13" customFormat="1" ht="15.75" customHeight="1" x14ac:dyDescent="0.25">
      <c r="A87" s="138" t="s">
        <v>181</v>
      </c>
      <c r="B87" s="136"/>
      <c r="C87" s="54">
        <f ca="1">M88</f>
        <v>29</v>
      </c>
      <c r="D87" s="139">
        <f ca="1">((100/I84)*C87)/100</f>
        <v>1</v>
      </c>
      <c r="E87" s="139"/>
      <c r="F87" s="139">
        <f ca="1">(IF(C85=K84,"100%",IF(C85=K85,"100%",(((C88/I84*10)+(40/(D84+F84+I84)*C89)+(7.5/(I84)*C90)+(7.5/(I84)*C91)+(10/I84*C92)+(10/I84*C93)+(5/I84*C94)+(5/I84*C95)+(5/I84*C96))/100))))</f>
        <v>0.1</v>
      </c>
      <c r="G87" s="139"/>
      <c r="H87" s="139">
        <f ca="1">((((C87/I84)*20)+((C88/I84)*25)+(30/(I84+F84+D84)*C89)+(5/I84*C90)+(5/I84*C91)+(5/I84*C92)+(5/I84*C93)+(0/I84*C94)+(0/I84*C95)+(5/I84*C96))/100)</f>
        <v>0.45</v>
      </c>
      <c r="I87" s="139"/>
      <c r="J87" s="141"/>
      <c r="K87" s="36" t="s">
        <v>182</v>
      </c>
      <c r="L87" s="39"/>
      <c r="M87" s="40">
        <f ca="1">I84*50%</f>
        <v>14.5</v>
      </c>
    </row>
    <row r="88" spans="1:13" customFormat="1" ht="15.75" x14ac:dyDescent="0.25">
      <c r="A88" s="138" t="s">
        <v>27</v>
      </c>
      <c r="B88" s="136"/>
      <c r="C88" s="55">
        <f ca="1">M96</f>
        <v>29</v>
      </c>
      <c r="D88" s="139">
        <f ca="1">((100/I84)*C88)/100</f>
        <v>1</v>
      </c>
      <c r="E88" s="139"/>
      <c r="F88" s="139"/>
      <c r="G88" s="139"/>
      <c r="H88" s="139"/>
      <c r="I88" s="139"/>
      <c r="J88" s="141"/>
      <c r="K88" s="36" t="s">
        <v>183</v>
      </c>
      <c r="L88" s="39"/>
      <c r="M88" s="40">
        <f ca="1">I84</f>
        <v>29</v>
      </c>
    </row>
    <row r="89" spans="1:13" customFormat="1" ht="15.75" customHeight="1" x14ac:dyDescent="0.25">
      <c r="A89" s="138" t="s">
        <v>184</v>
      </c>
      <c r="B89" s="136"/>
      <c r="C89" s="55">
        <v>0</v>
      </c>
      <c r="D89" s="139">
        <f ca="1">((100/(D84+F84+I84))*C89)/100</f>
        <v>0</v>
      </c>
      <c r="E89" s="139"/>
      <c r="F89" s="139"/>
      <c r="G89" s="139"/>
      <c r="H89" s="139"/>
      <c r="I89" s="139"/>
      <c r="J89" s="141"/>
      <c r="K89" s="36" t="s">
        <v>185</v>
      </c>
      <c r="L89" s="39"/>
      <c r="M89" s="41">
        <f ca="1">(IF(B84=0,I84/4,(I84/(B84+4))))</f>
        <v>7.25</v>
      </c>
    </row>
    <row r="90" spans="1:13" customFormat="1" ht="15.75" customHeight="1" x14ac:dyDescent="0.25">
      <c r="A90" s="138" t="s">
        <v>186</v>
      </c>
      <c r="B90" s="136" t="s">
        <v>187</v>
      </c>
      <c r="C90" s="54">
        <v>0</v>
      </c>
      <c r="D90" s="139">
        <f ca="1">((100/I84)*C90)/100</f>
        <v>0</v>
      </c>
      <c r="E90" s="139"/>
      <c r="F90" s="139"/>
      <c r="G90" s="139"/>
      <c r="H90" s="139"/>
      <c r="I90" s="139"/>
      <c r="J90" s="141"/>
      <c r="K90" s="36" t="s">
        <v>188</v>
      </c>
      <c r="L90" s="39"/>
      <c r="M90" s="41">
        <f ca="1">(IF(B84=0,I84/4+M89,(I84/(B84+4)+M89)))</f>
        <v>14.5</v>
      </c>
    </row>
    <row r="91" spans="1:13" customFormat="1" ht="15.75" customHeight="1" x14ac:dyDescent="0.25">
      <c r="A91" s="138" t="s">
        <v>189</v>
      </c>
      <c r="B91" s="136" t="s">
        <v>187</v>
      </c>
      <c r="C91" s="54">
        <v>0</v>
      </c>
      <c r="D91" s="139">
        <f ca="1">((100/I84)*C91)/100</f>
        <v>0</v>
      </c>
      <c r="E91" s="139"/>
      <c r="F91" s="139"/>
      <c r="G91" s="139"/>
      <c r="H91" s="139"/>
      <c r="I91" s="139"/>
      <c r="J91" s="141"/>
      <c r="K91" s="36" t="s">
        <v>190</v>
      </c>
      <c r="L91" s="42"/>
      <c r="M91" s="41">
        <f>(IF(B84=0,0,(I84/(B84+4)+M90)))</f>
        <v>0</v>
      </c>
    </row>
    <row r="92" spans="1:13" customFormat="1" ht="15.75" customHeight="1" x14ac:dyDescent="0.25">
      <c r="A92" s="138" t="s">
        <v>191</v>
      </c>
      <c r="B92" s="136" t="s">
        <v>192</v>
      </c>
      <c r="C92" s="54">
        <v>0</v>
      </c>
      <c r="D92" s="139">
        <f ca="1">((100/(I84))*C92)/100</f>
        <v>0</v>
      </c>
      <c r="E92" s="139"/>
      <c r="F92" s="139"/>
      <c r="G92" s="139"/>
      <c r="H92" s="139"/>
      <c r="I92" s="139"/>
      <c r="J92" s="141"/>
      <c r="K92" s="36" t="s">
        <v>193</v>
      </c>
      <c r="L92" s="42"/>
      <c r="M92" s="41">
        <f>(IF(B84&gt;1,(I84/(B84+4)+M91),0))</f>
        <v>0</v>
      </c>
    </row>
    <row r="93" spans="1:13" customFormat="1" ht="15.75" customHeight="1" x14ac:dyDescent="0.25">
      <c r="A93" s="138" t="s">
        <v>194</v>
      </c>
      <c r="B93" s="136" t="s">
        <v>194</v>
      </c>
      <c r="C93" s="54">
        <v>0</v>
      </c>
      <c r="D93" s="139">
        <f ca="1">((100/I84)*C93)/100</f>
        <v>0</v>
      </c>
      <c r="E93" s="139"/>
      <c r="F93" s="139"/>
      <c r="G93" s="139"/>
      <c r="H93" s="139"/>
      <c r="I93" s="139"/>
      <c r="J93" s="141"/>
      <c r="K93" s="36" t="s">
        <v>195</v>
      </c>
      <c r="L93" s="43"/>
      <c r="M93" s="44">
        <f>(IF(B84&gt;2,(I84/(B84+4)+M92),0))</f>
        <v>0</v>
      </c>
    </row>
    <row r="94" spans="1:13" customFormat="1" ht="15.75" customHeight="1" x14ac:dyDescent="0.25">
      <c r="A94" s="138" t="s">
        <v>196</v>
      </c>
      <c r="B94" s="136"/>
      <c r="C94" s="54">
        <v>0</v>
      </c>
      <c r="D94" s="139">
        <f ca="1">((100/I84)*C94)/100</f>
        <v>0</v>
      </c>
      <c r="E94" s="139"/>
      <c r="F94" s="139"/>
      <c r="G94" s="139"/>
      <c r="H94" s="139"/>
      <c r="I94" s="139"/>
      <c r="J94" s="141"/>
      <c r="K94" s="36" t="s">
        <v>197</v>
      </c>
      <c r="M94" s="45">
        <f>(IF(B84&gt;3,(I84/(B84+4)+M93),0))</f>
        <v>0</v>
      </c>
    </row>
    <row r="95" spans="1:13" customFormat="1" ht="15.75" customHeight="1" x14ac:dyDescent="0.25">
      <c r="A95" s="138" t="s">
        <v>198</v>
      </c>
      <c r="B95" s="136" t="s">
        <v>198</v>
      </c>
      <c r="C95" s="54">
        <v>0</v>
      </c>
      <c r="D95" s="139">
        <f ca="1">((100/(I84))*C95)/100</f>
        <v>0</v>
      </c>
      <c r="E95" s="139"/>
      <c r="F95" s="139"/>
      <c r="G95" s="139"/>
      <c r="H95" s="139"/>
      <c r="I95" s="139"/>
      <c r="J95" s="141"/>
      <c r="K95" s="36" t="s">
        <v>199</v>
      </c>
      <c r="L95" s="39"/>
      <c r="M95" s="41">
        <f ca="1">(IF(B84=0,I84/4+M90,(I84/(B84+4)+M90+MAX(0,M91-M90)+MAX(0,M92-M91)+MAX(0,M93-M92)+MAX(0,M94-M93))))</f>
        <v>21.75</v>
      </c>
    </row>
    <row r="96" spans="1:13" customFormat="1" ht="16.5" customHeight="1" thickBot="1" x14ac:dyDescent="0.3">
      <c r="A96" s="143" t="s">
        <v>200</v>
      </c>
      <c r="B96" s="144"/>
      <c r="C96" s="56">
        <v>0</v>
      </c>
      <c r="D96" s="140">
        <f ca="1">((100/(I84))*C96)/100</f>
        <v>0</v>
      </c>
      <c r="E96" s="140"/>
      <c r="F96" s="140"/>
      <c r="G96" s="140"/>
      <c r="H96" s="140"/>
      <c r="I96" s="140"/>
      <c r="J96" s="142"/>
      <c r="K96" s="46" t="s">
        <v>201</v>
      </c>
      <c r="L96" s="47"/>
      <c r="M96" s="48">
        <f ca="1">(IF(B84=0,I84/4+M95,(I84/(B84+4)+M95)))</f>
        <v>29</v>
      </c>
    </row>
    <row r="97" spans="1:13" customFormat="1" ht="15.75" customHeight="1" x14ac:dyDescent="0.25">
      <c r="A97" s="132" t="s">
        <v>168</v>
      </c>
      <c r="B97" s="133"/>
      <c r="C97" s="134" t="s">
        <v>206</v>
      </c>
      <c r="D97" s="134"/>
      <c r="E97" s="134"/>
      <c r="F97" s="134"/>
      <c r="G97" s="134"/>
      <c r="H97" s="134"/>
      <c r="I97" s="134"/>
      <c r="J97" s="135"/>
      <c r="K97" s="31" t="str">
        <f ca="1">(IF(C101=0,"Work not yet Started.",IF(D101=25%,"Piling work in process",IF(D101=50%,"Excavation work in process",IF(D101=100%,"Excavation work completed, ","0")))&amp;(IF(C102=0%,"",IF(C102=M103,"Footing work is process",IF(C102=M104,"Footing work Completed",IF(C102=M105,"1st Basement Completed",IF(C102=M106,"1st &amp; 2nd Basement Completed",IF(C102=M107,"1st to 3rd Basement Completed",IF(C102=M108,"1st to 4th Basement Completed",IF(C102=M109,"Plinth work is process",IF(C102=M110,"Plinth work completed","0")))))))))))&amp;(IF(C103&gt;0,", RCC upto "&amp;C103&amp;" Slab completed",""))&amp;(IF(C104&gt;0,", Brickwork upto "&amp;C104&amp;" Floor completed"," "))&amp;(IF(C105&gt;0,", Internal Plaster upto "&amp;C105&amp;" Floor completed"," "))&amp;(IF(C106&gt;0,", External Plaster upto "&amp;C106&amp;" Floor completed"," "))&amp;(IF(C107&gt;0,", Flooring upto "&amp;C107&amp;" Floor completed"," "))&amp;(IF(C108&gt;0,", Painting upto "&amp;C108&amp;" Floor completed"," "))&amp;(IF(C109&gt;0,", Finishing upto "&amp;C109&amp;" Floor completed"," ")))</f>
        <v xml:space="preserve">Excavation work completed, Plinth work completed, RCC upto 20 Slab completed, Brickwork upto 19 Floor completed, Internal Plaster upto 13 Floor completed, External Plaster upto 13 Floor completed   </v>
      </c>
      <c r="L97" s="31"/>
      <c r="M97" s="32"/>
    </row>
    <row r="98" spans="1:13" customFormat="1" ht="15.75" x14ac:dyDescent="0.25">
      <c r="A98" s="33" t="s">
        <v>169</v>
      </c>
      <c r="B98" s="52">
        <v>0</v>
      </c>
      <c r="C98" s="52" t="s">
        <v>170</v>
      </c>
      <c r="D98" s="52">
        <v>1</v>
      </c>
      <c r="E98" s="52" t="s">
        <v>171</v>
      </c>
      <c r="F98" s="128">
        <v>0</v>
      </c>
      <c r="G98" s="128"/>
      <c r="H98" s="52" t="s">
        <v>172</v>
      </c>
      <c r="I98" s="128">
        <f ca="1">--TRIM(RIGHT(SUBSTITUTE(LEFT(C97,_xlfn.AGGREGATE(16,6,FIND({0,1,2,3,4,5,6,7,8,9},C97,ROW(INDIRECT("1:"&amp;LEN(C97)))),1))," ",REPT(" ",LEN(C97))),LEN(C97)))</f>
        <v>19</v>
      </c>
      <c r="J98" s="129"/>
      <c r="K98" s="34" t="s">
        <v>173</v>
      </c>
      <c r="L98" s="34"/>
      <c r="M98" s="35"/>
    </row>
    <row r="99" spans="1:13" customFormat="1" ht="15.75" x14ac:dyDescent="0.25">
      <c r="A99" s="145" t="s">
        <v>174</v>
      </c>
      <c r="B99" s="146"/>
      <c r="C99" s="147" t="s">
        <v>207</v>
      </c>
      <c r="D99" s="147"/>
      <c r="E99" s="147"/>
      <c r="F99" s="147"/>
      <c r="G99" s="147"/>
      <c r="H99" s="147"/>
      <c r="I99" s="147"/>
      <c r="J99" s="148"/>
      <c r="K99" s="34" t="s">
        <v>175</v>
      </c>
      <c r="L99" s="34"/>
      <c r="M99" s="35"/>
    </row>
    <row r="100" spans="1:13" customFormat="1" ht="15.75" customHeight="1" x14ac:dyDescent="0.25">
      <c r="A100" s="138" t="s">
        <v>26</v>
      </c>
      <c r="B100" s="136"/>
      <c r="C100" s="53" t="s">
        <v>176</v>
      </c>
      <c r="D100" s="136" t="s">
        <v>177</v>
      </c>
      <c r="E100" s="136"/>
      <c r="F100" s="136" t="s">
        <v>178</v>
      </c>
      <c r="G100" s="136"/>
      <c r="H100" s="136" t="s">
        <v>179</v>
      </c>
      <c r="I100" s="136"/>
      <c r="J100" s="137"/>
      <c r="K100" s="36" t="s">
        <v>180</v>
      </c>
      <c r="L100" s="37"/>
      <c r="M100" s="38">
        <f ca="1">I98*25%</f>
        <v>4.75</v>
      </c>
    </row>
    <row r="101" spans="1:13" customFormat="1" ht="15.75" customHeight="1" x14ac:dyDescent="0.25">
      <c r="A101" s="138" t="s">
        <v>181</v>
      </c>
      <c r="B101" s="136"/>
      <c r="C101" s="54">
        <f ca="1">M102</f>
        <v>19</v>
      </c>
      <c r="D101" s="139">
        <f ca="1">((100/I98)*C101)/100</f>
        <v>1</v>
      </c>
      <c r="E101" s="139"/>
      <c r="F101" s="139">
        <f ca="1">(IF(C99=K98,"100%",IF(C99=K99,"100%",(((C102/I98*10)+(40/(D98+F98+I98)*C103)+(7.5/(I98)*C104)+(7.5/(I98)*C105)+(10/I98*C106)+(10/I98*C107)+(5/I98*C108)+(5/I98*C109)+(5/I98*C110))/100))))</f>
        <v>0.6947368421052631</v>
      </c>
      <c r="G101" s="139"/>
      <c r="H101" s="139">
        <f ca="1">((((C101/I98)*20)+((C102/I98)*25)+(30/(I98+F98+D98)*C103)+(5/I98*C104)+(5/I98*C105)+(5/I98*C106)+(5/I98*C107)+(0/I98*C108)+(0/I98*C109)+(5/I98*C110))/100)</f>
        <v>0.86842105263157887</v>
      </c>
      <c r="I101" s="139"/>
      <c r="J101" s="141"/>
      <c r="K101" s="36" t="s">
        <v>182</v>
      </c>
      <c r="L101" s="39"/>
      <c r="M101" s="40">
        <f ca="1">I98*50%</f>
        <v>9.5</v>
      </c>
    </row>
    <row r="102" spans="1:13" customFormat="1" ht="15.75" x14ac:dyDescent="0.25">
      <c r="A102" s="138" t="s">
        <v>27</v>
      </c>
      <c r="B102" s="136"/>
      <c r="C102" s="55">
        <f ca="1">M110</f>
        <v>19</v>
      </c>
      <c r="D102" s="139">
        <f ca="1">((100/I98)*C102)/100</f>
        <v>1</v>
      </c>
      <c r="E102" s="139"/>
      <c r="F102" s="139"/>
      <c r="G102" s="139"/>
      <c r="H102" s="139"/>
      <c r="I102" s="139"/>
      <c r="J102" s="141"/>
      <c r="K102" s="36" t="s">
        <v>183</v>
      </c>
      <c r="L102" s="39"/>
      <c r="M102" s="40">
        <f ca="1">I98</f>
        <v>19</v>
      </c>
    </row>
    <row r="103" spans="1:13" customFormat="1" ht="15.75" customHeight="1" x14ac:dyDescent="0.25">
      <c r="A103" s="138" t="s">
        <v>184</v>
      </c>
      <c r="B103" s="136"/>
      <c r="C103" s="55">
        <f ca="1">D98+F98+I98</f>
        <v>20</v>
      </c>
      <c r="D103" s="139">
        <f ca="1">((100/(D98+F98+I98))*C103)/100</f>
        <v>1</v>
      </c>
      <c r="E103" s="139"/>
      <c r="F103" s="139"/>
      <c r="G103" s="139"/>
      <c r="H103" s="139"/>
      <c r="I103" s="139"/>
      <c r="J103" s="141"/>
      <c r="K103" s="36" t="s">
        <v>185</v>
      </c>
      <c r="L103" s="39"/>
      <c r="M103" s="41">
        <f ca="1">(IF(B98=0,I98/4,(I98/(B98+4))))</f>
        <v>4.75</v>
      </c>
    </row>
    <row r="104" spans="1:13" customFormat="1" ht="15.75" customHeight="1" x14ac:dyDescent="0.25">
      <c r="A104" s="138" t="s">
        <v>186</v>
      </c>
      <c r="B104" s="136" t="s">
        <v>187</v>
      </c>
      <c r="C104" s="54">
        <v>19</v>
      </c>
      <c r="D104" s="139">
        <f ca="1">((100/I98)*C104)/100</f>
        <v>1</v>
      </c>
      <c r="E104" s="139"/>
      <c r="F104" s="139"/>
      <c r="G104" s="139"/>
      <c r="H104" s="139"/>
      <c r="I104" s="139"/>
      <c r="J104" s="141"/>
      <c r="K104" s="36" t="s">
        <v>188</v>
      </c>
      <c r="L104" s="39"/>
      <c r="M104" s="41">
        <f ca="1">(IF(B98=0,I98/4+M103,(I98/(B98+4)+M103)))</f>
        <v>9.5</v>
      </c>
    </row>
    <row r="105" spans="1:13" customFormat="1" ht="15.75" customHeight="1" x14ac:dyDescent="0.25">
      <c r="A105" s="138" t="s">
        <v>189</v>
      </c>
      <c r="B105" s="136" t="s">
        <v>187</v>
      </c>
      <c r="C105" s="54">
        <v>13</v>
      </c>
      <c r="D105" s="139">
        <f ca="1">((100/I98)*C105)/100</f>
        <v>0.6842105263157896</v>
      </c>
      <c r="E105" s="139"/>
      <c r="F105" s="139"/>
      <c r="G105" s="139"/>
      <c r="H105" s="139"/>
      <c r="I105" s="139"/>
      <c r="J105" s="141"/>
      <c r="K105" s="36" t="s">
        <v>190</v>
      </c>
      <c r="L105" s="42"/>
      <c r="M105" s="41">
        <f>(IF(B98=0,0,(I98/(B98+4)+M104)))</f>
        <v>0</v>
      </c>
    </row>
    <row r="106" spans="1:13" customFormat="1" ht="15.75" customHeight="1" x14ac:dyDescent="0.25">
      <c r="A106" s="138" t="s">
        <v>191</v>
      </c>
      <c r="B106" s="136" t="s">
        <v>192</v>
      </c>
      <c r="C106" s="54">
        <v>13</v>
      </c>
      <c r="D106" s="139">
        <f ca="1">((100/(I98))*C106)/100</f>
        <v>0.6842105263157896</v>
      </c>
      <c r="E106" s="139"/>
      <c r="F106" s="139"/>
      <c r="G106" s="139"/>
      <c r="H106" s="139"/>
      <c r="I106" s="139"/>
      <c r="J106" s="141"/>
      <c r="K106" s="36" t="s">
        <v>193</v>
      </c>
      <c r="L106" s="42"/>
      <c r="M106" s="41">
        <f>(IF(B98&gt;1,(I98/(B98+4)+M105),0))</f>
        <v>0</v>
      </c>
    </row>
    <row r="107" spans="1:13" customFormat="1" ht="15.75" customHeight="1" x14ac:dyDescent="0.25">
      <c r="A107" s="138" t="s">
        <v>194</v>
      </c>
      <c r="B107" s="136" t="s">
        <v>194</v>
      </c>
      <c r="C107" s="54">
        <v>0</v>
      </c>
      <c r="D107" s="139">
        <f ca="1">((100/I98)*C107)/100</f>
        <v>0</v>
      </c>
      <c r="E107" s="139"/>
      <c r="F107" s="139"/>
      <c r="G107" s="139"/>
      <c r="H107" s="139"/>
      <c r="I107" s="139"/>
      <c r="J107" s="141"/>
      <c r="K107" s="36" t="s">
        <v>195</v>
      </c>
      <c r="L107" s="43"/>
      <c r="M107" s="44">
        <f>(IF(B98&gt;2,(I98/(B98+4)+M106),0))</f>
        <v>0</v>
      </c>
    </row>
    <row r="108" spans="1:13" customFormat="1" ht="15.75" customHeight="1" x14ac:dyDescent="0.25">
      <c r="A108" s="138" t="s">
        <v>196</v>
      </c>
      <c r="B108" s="136"/>
      <c r="C108" s="54">
        <v>0</v>
      </c>
      <c r="D108" s="139">
        <f ca="1">((100/I98)*C108)/100</f>
        <v>0</v>
      </c>
      <c r="E108" s="139"/>
      <c r="F108" s="139"/>
      <c r="G108" s="139"/>
      <c r="H108" s="139"/>
      <c r="I108" s="139"/>
      <c r="J108" s="141"/>
      <c r="K108" s="36" t="s">
        <v>197</v>
      </c>
      <c r="M108" s="45">
        <f>(IF(B98&gt;3,(I98/(B98+4)+M107),0))</f>
        <v>0</v>
      </c>
    </row>
    <row r="109" spans="1:13" customFormat="1" ht="15.75" customHeight="1" x14ac:dyDescent="0.25">
      <c r="A109" s="138" t="s">
        <v>198</v>
      </c>
      <c r="B109" s="136" t="s">
        <v>198</v>
      </c>
      <c r="C109" s="54">
        <v>0</v>
      </c>
      <c r="D109" s="139">
        <f ca="1">((100/(I98))*C109)/100</f>
        <v>0</v>
      </c>
      <c r="E109" s="139"/>
      <c r="F109" s="139"/>
      <c r="G109" s="139"/>
      <c r="H109" s="139"/>
      <c r="I109" s="139"/>
      <c r="J109" s="141"/>
      <c r="K109" s="36" t="s">
        <v>199</v>
      </c>
      <c r="L109" s="39"/>
      <c r="M109" s="41">
        <f ca="1">(IF(B98=0,I98/4+M104,(I98/(B98+4)+M104+MAX(0,M105-M104)+MAX(0,M106-M105)+MAX(0,M107-M106)+MAX(0,M108-M107))))</f>
        <v>14.25</v>
      </c>
    </row>
    <row r="110" spans="1:13" customFormat="1" ht="16.5" customHeight="1" thickBot="1" x14ac:dyDescent="0.3">
      <c r="A110" s="143" t="s">
        <v>200</v>
      </c>
      <c r="B110" s="144"/>
      <c r="C110" s="56">
        <v>0</v>
      </c>
      <c r="D110" s="140">
        <f ca="1">((100/(I98))*C110)/100</f>
        <v>0</v>
      </c>
      <c r="E110" s="140"/>
      <c r="F110" s="140"/>
      <c r="G110" s="140"/>
      <c r="H110" s="140"/>
      <c r="I110" s="140"/>
      <c r="J110" s="142"/>
      <c r="K110" s="46" t="s">
        <v>201</v>
      </c>
      <c r="L110" s="47"/>
      <c r="M110" s="48">
        <f ca="1">(IF(B98=0,I98/4+M109,(I98/(B98+4)+M109)))</f>
        <v>19</v>
      </c>
    </row>
    <row r="111" spans="1:13" x14ac:dyDescent="0.25">
      <c r="A111" s="59" t="s">
        <v>51</v>
      </c>
      <c r="B111" s="60"/>
      <c r="C111" s="60"/>
      <c r="D111" s="60"/>
      <c r="E111" s="60"/>
      <c r="F111" s="60"/>
      <c r="G111" s="60"/>
      <c r="H111" s="60"/>
      <c r="I111" s="60"/>
      <c r="J111" s="61"/>
    </row>
    <row r="112" spans="1:13" x14ac:dyDescent="0.25">
      <c r="A112" s="59" t="s">
        <v>42</v>
      </c>
      <c r="B112" s="60"/>
      <c r="C112" s="60"/>
      <c r="D112" s="60"/>
      <c r="E112" s="60"/>
      <c r="F112" s="60"/>
      <c r="G112" s="60"/>
      <c r="H112" s="60"/>
      <c r="I112" s="60"/>
      <c r="J112" s="61"/>
    </row>
    <row r="113" spans="1:10" ht="15" customHeight="1" x14ac:dyDescent="0.25">
      <c r="A113" s="108" t="s">
        <v>128</v>
      </c>
      <c r="B113" s="109"/>
      <c r="C113" s="109"/>
      <c r="D113" s="109"/>
      <c r="E113" s="109"/>
      <c r="F113" s="109"/>
      <c r="G113" s="109"/>
      <c r="H113" s="109"/>
      <c r="I113" s="109"/>
      <c r="J113" s="110"/>
    </row>
    <row r="114" spans="1:10" x14ac:dyDescent="0.25">
      <c r="A114" s="111"/>
      <c r="B114" s="112"/>
      <c r="C114" s="112"/>
      <c r="D114" s="112"/>
      <c r="E114" s="112"/>
      <c r="F114" s="112"/>
      <c r="G114" s="112"/>
      <c r="H114" s="112"/>
      <c r="I114" s="112"/>
      <c r="J114" s="113"/>
    </row>
    <row r="115" spans="1:10" x14ac:dyDescent="0.25">
      <c r="A115" s="84" t="s">
        <v>24</v>
      </c>
      <c r="B115" s="85"/>
      <c r="C115" s="85"/>
      <c r="D115" s="85"/>
      <c r="E115" s="85"/>
      <c r="F115" s="85"/>
      <c r="G115" s="85"/>
      <c r="H115" s="85"/>
      <c r="I115" s="85"/>
      <c r="J115" s="86"/>
    </row>
    <row r="116" spans="1:10" x14ac:dyDescent="0.25">
      <c r="A116" s="59" t="s">
        <v>94</v>
      </c>
      <c r="B116" s="60"/>
      <c r="C116" s="60"/>
      <c r="D116" s="60"/>
      <c r="E116" s="60"/>
      <c r="F116" s="61"/>
      <c r="G116" s="96">
        <v>7700</v>
      </c>
      <c r="H116" s="97"/>
      <c r="I116" s="97"/>
      <c r="J116" s="98"/>
    </row>
    <row r="117" spans="1:10" ht="17.25" customHeight="1" x14ac:dyDescent="0.25">
      <c r="A117" s="59" t="s">
        <v>148</v>
      </c>
      <c r="B117" s="60"/>
      <c r="C117" s="60"/>
      <c r="D117" s="60"/>
      <c r="E117" s="60"/>
      <c r="F117" s="61"/>
      <c r="G117" s="117" t="s">
        <v>147</v>
      </c>
      <c r="H117" s="118"/>
      <c r="I117" s="118"/>
      <c r="J117" s="119"/>
    </row>
    <row r="118" spans="1:10" ht="13.9" hidden="1" x14ac:dyDescent="0.25">
      <c r="A118" s="59" t="s">
        <v>72</v>
      </c>
      <c r="B118" s="60"/>
      <c r="C118" s="60"/>
      <c r="D118" s="60"/>
      <c r="E118" s="60"/>
      <c r="F118" s="61"/>
      <c r="G118" s="117" t="s">
        <v>43</v>
      </c>
      <c r="H118" s="118"/>
      <c r="I118" s="118"/>
      <c r="J118" s="119"/>
    </row>
    <row r="119" spans="1:10" x14ac:dyDescent="0.25">
      <c r="A119" s="59" t="s">
        <v>95</v>
      </c>
      <c r="B119" s="60"/>
      <c r="C119" s="60"/>
      <c r="D119" s="60"/>
      <c r="E119" s="60"/>
      <c r="F119" s="61"/>
      <c r="G119" s="117" t="s">
        <v>149</v>
      </c>
      <c r="H119" s="118"/>
      <c r="I119" s="118"/>
      <c r="J119" s="119"/>
    </row>
    <row r="120" spans="1:10" ht="15" hidden="1" customHeight="1" x14ac:dyDescent="0.25">
      <c r="A120" s="59" t="s">
        <v>69</v>
      </c>
      <c r="B120" s="60"/>
      <c r="C120" s="60"/>
      <c r="D120" s="60"/>
      <c r="E120" s="60"/>
      <c r="F120" s="61"/>
      <c r="G120" s="117" t="s">
        <v>43</v>
      </c>
      <c r="H120" s="118"/>
      <c r="I120" s="118"/>
      <c r="J120" s="119"/>
    </row>
    <row r="121" spans="1:10" s="10" customFormat="1" ht="14.45" customHeight="1" x14ac:dyDescent="0.25">
      <c r="A121" s="84" t="s">
        <v>70</v>
      </c>
      <c r="B121" s="85"/>
      <c r="C121" s="85"/>
      <c r="D121" s="85"/>
      <c r="E121" s="85"/>
      <c r="F121" s="86"/>
      <c r="G121" s="96">
        <f>G116*0.8</f>
        <v>6160</v>
      </c>
      <c r="H121" s="97"/>
      <c r="I121" s="97"/>
      <c r="J121" s="98"/>
    </row>
    <row r="122" spans="1:10" ht="99.75" customHeight="1" x14ac:dyDescent="0.25">
      <c r="A122" s="114" t="s">
        <v>215</v>
      </c>
      <c r="B122" s="115"/>
      <c r="C122" s="115"/>
      <c r="D122" s="115"/>
      <c r="E122" s="115"/>
      <c r="F122" s="115"/>
      <c r="G122" s="115"/>
      <c r="H122" s="115"/>
      <c r="I122" s="115"/>
      <c r="J122" s="116"/>
    </row>
    <row r="123" spans="1:10" ht="15" customHeight="1" x14ac:dyDescent="0.25">
      <c r="A123" s="99" t="s">
        <v>127</v>
      </c>
      <c r="B123" s="100"/>
      <c r="C123" s="100"/>
      <c r="D123" s="100"/>
      <c r="E123" s="100"/>
      <c r="F123" s="100"/>
      <c r="G123" s="100"/>
      <c r="H123" s="100"/>
      <c r="I123" s="100"/>
      <c r="J123" s="101"/>
    </row>
    <row r="124" spans="1:10" x14ac:dyDescent="0.25">
      <c r="A124" s="102"/>
      <c r="B124" s="103"/>
      <c r="C124" s="103"/>
      <c r="D124" s="103"/>
      <c r="E124" s="103"/>
      <c r="F124" s="103"/>
      <c r="G124" s="103"/>
      <c r="H124" s="103"/>
      <c r="I124" s="103"/>
      <c r="J124" s="104"/>
    </row>
    <row r="125" spans="1:10" x14ac:dyDescent="0.25">
      <c r="A125" s="102"/>
      <c r="B125" s="103"/>
      <c r="C125" s="103"/>
      <c r="D125" s="103"/>
      <c r="E125" s="103"/>
      <c r="F125" s="103"/>
      <c r="G125" s="103"/>
      <c r="H125" s="103"/>
      <c r="I125" s="103"/>
      <c r="J125" s="104"/>
    </row>
    <row r="126" spans="1:10" x14ac:dyDescent="0.25">
      <c r="A126" s="105"/>
      <c r="B126" s="106"/>
      <c r="C126" s="106"/>
      <c r="D126" s="106"/>
      <c r="E126" s="106"/>
      <c r="F126" s="106"/>
      <c r="G126" s="106"/>
      <c r="H126" s="106"/>
      <c r="I126" s="106"/>
      <c r="J126" s="107"/>
    </row>
    <row r="127" spans="1:10" s="7" customFormat="1" ht="15.75" x14ac:dyDescent="0.25">
      <c r="A127" s="7" t="s">
        <v>121</v>
      </c>
      <c r="D127" s="7" t="str">
        <f>F8</f>
        <v>Trinity Oasis</v>
      </c>
    </row>
    <row r="171" spans="1:1" s="7" customFormat="1" ht="15.75" x14ac:dyDescent="0.25">
      <c r="A171" s="7" t="s">
        <v>122</v>
      </c>
    </row>
  </sheetData>
  <mergeCells count="255">
    <mergeCell ref="A57:B57"/>
    <mergeCell ref="C57:J57"/>
    <mergeCell ref="A58:B58"/>
    <mergeCell ref="A65:B65"/>
    <mergeCell ref="A67:B67"/>
    <mergeCell ref="A73:B73"/>
    <mergeCell ref="D73:E73"/>
    <mergeCell ref="F73:G82"/>
    <mergeCell ref="A69:B69"/>
    <mergeCell ref="C69:J69"/>
    <mergeCell ref="F70:G70"/>
    <mergeCell ref="I70:J70"/>
    <mergeCell ref="A71:B71"/>
    <mergeCell ref="C71:J71"/>
    <mergeCell ref="A72:B72"/>
    <mergeCell ref="D72:E72"/>
    <mergeCell ref="F72:G72"/>
    <mergeCell ref="H72:J72"/>
    <mergeCell ref="H73:J82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101:B101"/>
    <mergeCell ref="D101:E101"/>
    <mergeCell ref="F101:G110"/>
    <mergeCell ref="H101:J110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97:B97"/>
    <mergeCell ref="C97:J97"/>
    <mergeCell ref="F98:G98"/>
    <mergeCell ref="I98:J98"/>
    <mergeCell ref="A99:B99"/>
    <mergeCell ref="C99:J99"/>
    <mergeCell ref="A100:B100"/>
    <mergeCell ref="D100:E100"/>
    <mergeCell ref="F100:G100"/>
    <mergeCell ref="H100:J100"/>
    <mergeCell ref="A87:B87"/>
    <mergeCell ref="D87:E87"/>
    <mergeCell ref="F87:G96"/>
    <mergeCell ref="H87:J96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83:B83"/>
    <mergeCell ref="C83:J83"/>
    <mergeCell ref="F84:G84"/>
    <mergeCell ref="A85:B85"/>
    <mergeCell ref="C85:J85"/>
    <mergeCell ref="A86:B86"/>
    <mergeCell ref="D86:E86"/>
    <mergeCell ref="F86:G86"/>
    <mergeCell ref="H86:J86"/>
    <mergeCell ref="A23:E23"/>
    <mergeCell ref="F22:J22"/>
    <mergeCell ref="C28:D28"/>
    <mergeCell ref="C27:D27"/>
    <mergeCell ref="F59:G68"/>
    <mergeCell ref="H59:J68"/>
    <mergeCell ref="A60:B60"/>
    <mergeCell ref="A61:B61"/>
    <mergeCell ref="D61:E61"/>
    <mergeCell ref="D62:E62"/>
    <mergeCell ref="D63:E63"/>
    <mergeCell ref="D64:E64"/>
    <mergeCell ref="D65:E65"/>
    <mergeCell ref="A66:B66"/>
    <mergeCell ref="D66:E66"/>
    <mergeCell ref="D67:E67"/>
    <mergeCell ref="A68:B68"/>
    <mergeCell ref="D68:E68"/>
    <mergeCell ref="F56:G56"/>
    <mergeCell ref="F58:G58"/>
    <mergeCell ref="D60:E60"/>
    <mergeCell ref="A62:B62"/>
    <mergeCell ref="A63:B63"/>
    <mergeCell ref="A64:B64"/>
    <mergeCell ref="A54:J54"/>
    <mergeCell ref="G117:J117"/>
    <mergeCell ref="A115:J115"/>
    <mergeCell ref="G118:J118"/>
    <mergeCell ref="G116:J116"/>
    <mergeCell ref="A118:F118"/>
    <mergeCell ref="G119:J119"/>
    <mergeCell ref="D50:E50"/>
    <mergeCell ref="A44:B44"/>
    <mergeCell ref="F48:G48"/>
    <mergeCell ref="A50:C50"/>
    <mergeCell ref="A116:F116"/>
    <mergeCell ref="I84:J84"/>
    <mergeCell ref="A51:B51"/>
    <mergeCell ref="A47:B47"/>
    <mergeCell ref="E53:J53"/>
    <mergeCell ref="A53:D53"/>
    <mergeCell ref="A55:B55"/>
    <mergeCell ref="C55:J55"/>
    <mergeCell ref="I56:J56"/>
    <mergeCell ref="D58:E58"/>
    <mergeCell ref="H58:J58"/>
    <mergeCell ref="A59:B59"/>
    <mergeCell ref="D59:E59"/>
    <mergeCell ref="A1:J1"/>
    <mergeCell ref="F40:J40"/>
    <mergeCell ref="A41:E41"/>
    <mergeCell ref="C44:F44"/>
    <mergeCell ref="F50:H50"/>
    <mergeCell ref="A13:B13"/>
    <mergeCell ref="C13:J13"/>
    <mergeCell ref="I50:J50"/>
    <mergeCell ref="A43:J43"/>
    <mergeCell ref="D48:E48"/>
    <mergeCell ref="C45:F45"/>
    <mergeCell ref="C46:F46"/>
    <mergeCell ref="I46:J46"/>
    <mergeCell ref="A48:C48"/>
    <mergeCell ref="G26:H26"/>
    <mergeCell ref="A46:B46"/>
    <mergeCell ref="A37:E37"/>
    <mergeCell ref="F37:J37"/>
    <mergeCell ref="I28:J28"/>
    <mergeCell ref="A29:J29"/>
    <mergeCell ref="A9:E9"/>
    <mergeCell ref="A42:E42"/>
    <mergeCell ref="A11:E11"/>
    <mergeCell ref="F8:J8"/>
    <mergeCell ref="A123:J126"/>
    <mergeCell ref="A121:F121"/>
    <mergeCell ref="G121:J121"/>
    <mergeCell ref="A119:F119"/>
    <mergeCell ref="A117:F117"/>
    <mergeCell ref="A111:J111"/>
    <mergeCell ref="A112:J112"/>
    <mergeCell ref="A113:J114"/>
    <mergeCell ref="A122:J122"/>
    <mergeCell ref="A120:F120"/>
    <mergeCell ref="G120:J120"/>
    <mergeCell ref="A52:B52"/>
    <mergeCell ref="C52:J52"/>
    <mergeCell ref="C51:J51"/>
    <mergeCell ref="A49:J49"/>
    <mergeCell ref="A34:J35"/>
    <mergeCell ref="F18:J19"/>
    <mergeCell ref="A24:E24"/>
    <mergeCell ref="A25:E25"/>
    <mergeCell ref="F24:J24"/>
    <mergeCell ref="E26:F26"/>
    <mergeCell ref="A45:B45"/>
    <mergeCell ref="I26:J26"/>
    <mergeCell ref="A36:E36"/>
    <mergeCell ref="H44:J44"/>
    <mergeCell ref="A26:B26"/>
    <mergeCell ref="C26:D26"/>
    <mergeCell ref="F41:J41"/>
    <mergeCell ref="A30:J30"/>
    <mergeCell ref="A33:J33"/>
    <mergeCell ref="A28:B28"/>
    <mergeCell ref="A31:B31"/>
    <mergeCell ref="I27:J27"/>
    <mergeCell ref="E27:F27"/>
    <mergeCell ref="G27:H27"/>
    <mergeCell ref="H48:J48"/>
    <mergeCell ref="A8:E8"/>
    <mergeCell ref="F25:J25"/>
    <mergeCell ref="A20:E21"/>
    <mergeCell ref="F20:J21"/>
    <mergeCell ref="G15:J15"/>
    <mergeCell ref="F17:G17"/>
    <mergeCell ref="A5:E5"/>
    <mergeCell ref="F5:J5"/>
    <mergeCell ref="A38:E38"/>
    <mergeCell ref="A7:E7"/>
    <mergeCell ref="F7:J7"/>
    <mergeCell ref="H14:J14"/>
    <mergeCell ref="G16:J16"/>
    <mergeCell ref="C17:E17"/>
    <mergeCell ref="F23:J23"/>
    <mergeCell ref="F11:J11"/>
    <mergeCell ref="B15:E15"/>
    <mergeCell ref="F9:J9"/>
    <mergeCell ref="A10:E10"/>
    <mergeCell ref="F10:J10"/>
    <mergeCell ref="B14:F14"/>
    <mergeCell ref="A12:E12"/>
    <mergeCell ref="F12:J12"/>
    <mergeCell ref="A39:E39"/>
    <mergeCell ref="A40:E40"/>
    <mergeCell ref="F42:J42"/>
    <mergeCell ref="F36:J36"/>
    <mergeCell ref="A2:J2"/>
    <mergeCell ref="A3:E3"/>
    <mergeCell ref="F3:J3"/>
    <mergeCell ref="A4:E4"/>
    <mergeCell ref="F4:J4"/>
    <mergeCell ref="A6:E6"/>
    <mergeCell ref="F6:J6"/>
    <mergeCell ref="F39:J39"/>
    <mergeCell ref="B16:E16"/>
    <mergeCell ref="A17:B17"/>
    <mergeCell ref="A27:B27"/>
    <mergeCell ref="A18:E19"/>
    <mergeCell ref="A22:E22"/>
    <mergeCell ref="E28:F28"/>
    <mergeCell ref="G28:H28"/>
    <mergeCell ref="F38:J38"/>
    <mergeCell ref="A32:B32"/>
    <mergeCell ref="C32:J32"/>
    <mergeCell ref="C31:J31"/>
    <mergeCell ref="H17:J17"/>
  </mergeCells>
  <phoneticPr fontId="0" type="noConversion"/>
  <hyperlinks>
    <hyperlink ref="C32" r:id="rId1" xr:uid="{00000000-0004-0000-0000-000000000000}"/>
  </hyperlinks>
  <pageMargins left="0.70866141732283472" right="0.70866141732283472" top="0.78740157480314965" bottom="1.1811023622047245" header="0.19685039370078741" footer="0.19685039370078741"/>
  <pageSetup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126" max="16383" man="1"/>
    <brk id="17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1"/>
  <sheetViews>
    <sheetView workbookViewId="0">
      <selection activeCell="J20" sqref="J20"/>
    </sheetView>
  </sheetViews>
  <sheetFormatPr defaultColWidth="9.140625" defaultRowHeight="15" x14ac:dyDescent="0.25"/>
  <cols>
    <col min="1" max="1" width="9.140625" style="11"/>
    <col min="2" max="2" width="11.5703125" style="11" customWidth="1"/>
    <col min="3" max="16384" width="9.140625" style="11"/>
  </cols>
  <sheetData>
    <row r="2" spans="1:15" x14ac:dyDescent="0.25">
      <c r="A2" s="11" t="s">
        <v>101</v>
      </c>
      <c r="B2" s="12" t="s">
        <v>123</v>
      </c>
      <c r="C2" s="12">
        <v>19</v>
      </c>
    </row>
    <row r="3" spans="1:15" x14ac:dyDescent="0.25">
      <c r="B3" s="11" t="s">
        <v>102</v>
      </c>
      <c r="C3" s="11" t="s">
        <v>103</v>
      </c>
    </row>
    <row r="4" spans="1:15" x14ac:dyDescent="0.25">
      <c r="A4" s="11" t="s">
        <v>104</v>
      </c>
      <c r="B4" s="13">
        <v>10</v>
      </c>
      <c r="C4" s="13">
        <v>10</v>
      </c>
      <c r="E4" s="11">
        <f>(100/B4)*C4</f>
        <v>100</v>
      </c>
    </row>
    <row r="5" spans="1:15" x14ac:dyDescent="0.25">
      <c r="A5" s="11" t="s">
        <v>105</v>
      </c>
      <c r="B5" s="11" t="s">
        <v>106</v>
      </c>
      <c r="C5" s="11" t="s">
        <v>107</v>
      </c>
      <c r="E5" s="11">
        <f>(100/B6)*C6</f>
        <v>0</v>
      </c>
      <c r="I5" s="13" t="s">
        <v>108</v>
      </c>
      <c r="J5" s="13" t="s">
        <v>109</v>
      </c>
      <c r="K5" s="13" t="s">
        <v>110</v>
      </c>
      <c r="L5" s="13" t="s">
        <v>29</v>
      </c>
      <c r="M5" s="13" t="s">
        <v>31</v>
      </c>
      <c r="N5" s="13" t="s">
        <v>111</v>
      </c>
      <c r="O5" s="13" t="s">
        <v>32</v>
      </c>
    </row>
    <row r="6" spans="1:15" x14ac:dyDescent="0.25">
      <c r="B6" s="13">
        <f>C2+1</f>
        <v>20</v>
      </c>
      <c r="C6" s="13">
        <v>0</v>
      </c>
      <c r="E6" s="11">
        <f>(100/B8)*C8</f>
        <v>0</v>
      </c>
      <c r="F6" s="14" t="s">
        <v>112</v>
      </c>
      <c r="I6" s="14">
        <f>C4</f>
        <v>10</v>
      </c>
      <c r="J6" s="14">
        <f>40/B6*C6</f>
        <v>0</v>
      </c>
      <c r="K6" s="14">
        <f>15/B8*C8</f>
        <v>0</v>
      </c>
      <c r="L6" s="14">
        <f>10/B10*C10</f>
        <v>0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25">
      <c r="A7" s="11" t="s">
        <v>113</v>
      </c>
      <c r="B7" s="11" t="s">
        <v>114</v>
      </c>
      <c r="C7" s="11" t="s">
        <v>115</v>
      </c>
      <c r="E7" s="11">
        <f>(100/B10)*C10</f>
        <v>0</v>
      </c>
      <c r="F7" s="13" t="s">
        <v>116</v>
      </c>
      <c r="G7" s="13"/>
      <c r="H7" s="13"/>
      <c r="I7" s="13">
        <f>I6+20</f>
        <v>30</v>
      </c>
      <c r="J7" s="13">
        <f>30/B6*C6</f>
        <v>0</v>
      </c>
      <c r="K7" s="13">
        <f>15/B8*C8</f>
        <v>0</v>
      </c>
      <c r="L7" s="13">
        <f>10/B10*C10</f>
        <v>0</v>
      </c>
      <c r="M7" s="13">
        <f>5/B12*C12</f>
        <v>0</v>
      </c>
      <c r="N7" s="13">
        <f>5/B14*C14</f>
        <v>0</v>
      </c>
      <c r="O7" s="13">
        <f>5/B16*C16</f>
        <v>0</v>
      </c>
    </row>
    <row r="8" spans="1:15" x14ac:dyDescent="0.25">
      <c r="B8" s="13">
        <f>C2</f>
        <v>19</v>
      </c>
      <c r="C8" s="13">
        <v>0</v>
      </c>
      <c r="E8" s="11">
        <f>(100/B12)*C12</f>
        <v>0</v>
      </c>
    </row>
    <row r="9" spans="1:15" x14ac:dyDescent="0.25">
      <c r="A9" s="11" t="s">
        <v>117</v>
      </c>
      <c r="B9" s="11" t="s">
        <v>114</v>
      </c>
      <c r="C9" s="11" t="s">
        <v>115</v>
      </c>
      <c r="E9" s="11">
        <f>(100/B14)*C14</f>
        <v>0</v>
      </c>
    </row>
    <row r="10" spans="1:15" x14ac:dyDescent="0.25">
      <c r="B10" s="13">
        <f>C2</f>
        <v>19</v>
      </c>
      <c r="C10" s="13">
        <v>0</v>
      </c>
      <c r="E10" s="11">
        <f>(100/B16)*C16</f>
        <v>0</v>
      </c>
    </row>
    <row r="11" spans="1:15" x14ac:dyDescent="0.25">
      <c r="A11" s="11" t="s">
        <v>31</v>
      </c>
      <c r="B11" s="11" t="s">
        <v>114</v>
      </c>
      <c r="C11" s="11" t="s">
        <v>115</v>
      </c>
    </row>
    <row r="12" spans="1:15" x14ac:dyDescent="0.25">
      <c r="B12" s="13">
        <f>C2</f>
        <v>19</v>
      </c>
      <c r="C12" s="13">
        <v>0</v>
      </c>
      <c r="F12" s="13"/>
      <c r="G12" s="13" t="s">
        <v>112</v>
      </c>
      <c r="H12" s="13" t="s">
        <v>118</v>
      </c>
      <c r="L12" s="11" t="s">
        <v>119</v>
      </c>
    </row>
    <row r="13" spans="1:15" ht="31.5" customHeight="1" x14ac:dyDescent="0.25">
      <c r="A13" s="15" t="s">
        <v>111</v>
      </c>
      <c r="B13" s="11" t="s">
        <v>114</v>
      </c>
      <c r="C13" s="11" t="s">
        <v>115</v>
      </c>
      <c r="F13" s="13" t="s">
        <v>27</v>
      </c>
      <c r="G13" s="13">
        <f>I6</f>
        <v>10</v>
      </c>
      <c r="H13" s="13">
        <f>I7</f>
        <v>30</v>
      </c>
      <c r="L13" s="11" t="s">
        <v>119</v>
      </c>
    </row>
    <row r="14" spans="1:15" x14ac:dyDescent="0.25">
      <c r="B14" s="13">
        <f>C2</f>
        <v>19</v>
      </c>
      <c r="C14" s="13">
        <v>0</v>
      </c>
      <c r="F14" s="13" t="s">
        <v>28</v>
      </c>
      <c r="G14" s="13">
        <f>J6</f>
        <v>0</v>
      </c>
      <c r="H14" s="13">
        <f>J7</f>
        <v>0</v>
      </c>
    </row>
    <row r="15" spans="1:15" x14ac:dyDescent="0.25">
      <c r="A15" s="11" t="s">
        <v>32</v>
      </c>
      <c r="B15" s="11" t="s">
        <v>114</v>
      </c>
      <c r="C15" s="11" t="s">
        <v>115</v>
      </c>
      <c r="F15" s="13" t="s">
        <v>110</v>
      </c>
      <c r="G15" s="13">
        <f>K6</f>
        <v>0</v>
      </c>
      <c r="H15" s="13">
        <f>K7</f>
        <v>0</v>
      </c>
    </row>
    <row r="16" spans="1:15" x14ac:dyDescent="0.25">
      <c r="B16" s="13">
        <f>C2</f>
        <v>19</v>
      </c>
      <c r="C16" s="13">
        <v>0</v>
      </c>
      <c r="F16" s="13" t="s">
        <v>29</v>
      </c>
      <c r="G16" s="13">
        <f>L6</f>
        <v>0</v>
      </c>
      <c r="H16" s="13">
        <f>L7</f>
        <v>0</v>
      </c>
    </row>
    <row r="17" spans="5:8" x14ac:dyDescent="0.25">
      <c r="F17" s="13" t="s">
        <v>31</v>
      </c>
      <c r="G17" s="13">
        <f>M6</f>
        <v>0</v>
      </c>
      <c r="H17" s="13">
        <f>M7</f>
        <v>0</v>
      </c>
    </row>
    <row r="18" spans="5:8" ht="29.25" customHeight="1" x14ac:dyDescent="0.25">
      <c r="F18" s="16" t="s">
        <v>111</v>
      </c>
      <c r="G18" s="13">
        <f>N6</f>
        <v>0</v>
      </c>
      <c r="H18" s="13">
        <f>N7</f>
        <v>0</v>
      </c>
    </row>
    <row r="19" spans="5:8" x14ac:dyDescent="0.25">
      <c r="F19" s="13" t="s">
        <v>32</v>
      </c>
      <c r="G19" s="13">
        <f>O6</f>
        <v>0</v>
      </c>
      <c r="H19" s="13">
        <f>O7</f>
        <v>0</v>
      </c>
    </row>
    <row r="20" spans="5:8" x14ac:dyDescent="0.25">
      <c r="F20" s="13" t="s">
        <v>120</v>
      </c>
      <c r="G20" s="13">
        <f>G13+G14+G15+G16+G17+G18+G19</f>
        <v>10</v>
      </c>
      <c r="H20" s="13">
        <f>H13+H14+H15+H16+H17+H18+H19</f>
        <v>30</v>
      </c>
    </row>
    <row r="21" spans="5:8" x14ac:dyDescent="0.25">
      <c r="E21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1"/>
  <sheetViews>
    <sheetView topLeftCell="A10" workbookViewId="0">
      <selection activeCell="G20" sqref="G20"/>
    </sheetView>
  </sheetViews>
  <sheetFormatPr defaultColWidth="9.140625" defaultRowHeight="15" x14ac:dyDescent="0.25"/>
  <cols>
    <col min="1" max="1" width="9.140625" style="11"/>
    <col min="2" max="2" width="11.5703125" style="11" customWidth="1"/>
    <col min="3" max="16384" width="9.140625" style="11"/>
  </cols>
  <sheetData>
    <row r="2" spans="1:15" x14ac:dyDescent="0.25">
      <c r="A2" s="11" t="s">
        <v>101</v>
      </c>
      <c r="B2" s="12" t="s">
        <v>123</v>
      </c>
      <c r="C2" s="12">
        <v>19</v>
      </c>
    </row>
    <row r="3" spans="1:15" x14ac:dyDescent="0.25">
      <c r="B3" s="11" t="s">
        <v>102</v>
      </c>
      <c r="C3" s="11" t="s">
        <v>103</v>
      </c>
    </row>
    <row r="4" spans="1:15" x14ac:dyDescent="0.25">
      <c r="A4" s="11" t="s">
        <v>104</v>
      </c>
      <c r="B4" s="13">
        <v>10</v>
      </c>
      <c r="C4" s="13">
        <v>10</v>
      </c>
      <c r="E4" s="11">
        <f>(100/B4)*C4</f>
        <v>100</v>
      </c>
    </row>
    <row r="5" spans="1:15" x14ac:dyDescent="0.25">
      <c r="A5" s="11" t="s">
        <v>105</v>
      </c>
      <c r="B5" s="11" t="s">
        <v>106</v>
      </c>
      <c r="C5" s="11" t="s">
        <v>107</v>
      </c>
      <c r="E5" s="11">
        <f>(100/B6)*C6</f>
        <v>100</v>
      </c>
      <c r="I5" s="13" t="s">
        <v>108</v>
      </c>
      <c r="J5" s="13" t="s">
        <v>109</v>
      </c>
      <c r="K5" s="13" t="s">
        <v>110</v>
      </c>
      <c r="L5" s="13" t="s">
        <v>29</v>
      </c>
      <c r="M5" s="13" t="s">
        <v>31</v>
      </c>
      <c r="N5" s="13" t="s">
        <v>111</v>
      </c>
      <c r="O5" s="13" t="s">
        <v>32</v>
      </c>
    </row>
    <row r="6" spans="1:15" x14ac:dyDescent="0.25">
      <c r="B6" s="13">
        <f>C2+1</f>
        <v>20</v>
      </c>
      <c r="C6" s="13">
        <v>20</v>
      </c>
      <c r="E6" s="11">
        <f>(100/B8)*C8</f>
        <v>100</v>
      </c>
      <c r="F6" s="14" t="s">
        <v>112</v>
      </c>
      <c r="I6" s="14">
        <f>C4</f>
        <v>10</v>
      </c>
      <c r="J6" s="14">
        <f>40/B6*C6</f>
        <v>40</v>
      </c>
      <c r="K6" s="14">
        <f>15/B8*C8</f>
        <v>15</v>
      </c>
      <c r="L6" s="14">
        <f>10/B10*C10</f>
        <v>6.8421052631578947</v>
      </c>
      <c r="M6" s="14">
        <f>10/B12*C12</f>
        <v>0</v>
      </c>
      <c r="N6" s="14">
        <f>5/B14*C14</f>
        <v>0</v>
      </c>
      <c r="O6" s="14">
        <f>5/B16*C16</f>
        <v>0</v>
      </c>
    </row>
    <row r="7" spans="1:15" x14ac:dyDescent="0.25">
      <c r="A7" s="11" t="s">
        <v>113</v>
      </c>
      <c r="B7" s="11" t="s">
        <v>114</v>
      </c>
      <c r="C7" s="11" t="s">
        <v>115</v>
      </c>
      <c r="E7" s="11">
        <f>(100/B10)*C10</f>
        <v>68.421052631578959</v>
      </c>
      <c r="F7" s="13" t="s">
        <v>116</v>
      </c>
      <c r="G7" s="13"/>
      <c r="H7" s="13"/>
      <c r="I7" s="13">
        <f>I6+20</f>
        <v>30</v>
      </c>
      <c r="J7" s="13">
        <f>30/B6*C6</f>
        <v>30</v>
      </c>
      <c r="K7" s="13">
        <f>15/B8*C8</f>
        <v>15</v>
      </c>
      <c r="L7" s="13">
        <f>10/B10*C10</f>
        <v>6.8421052631578947</v>
      </c>
      <c r="M7" s="13">
        <f>5/B12*C12</f>
        <v>0</v>
      </c>
      <c r="N7" s="13">
        <f>5/B14*C14</f>
        <v>0</v>
      </c>
      <c r="O7" s="13">
        <f>5/B16*C16</f>
        <v>0</v>
      </c>
    </row>
    <row r="8" spans="1:15" x14ac:dyDescent="0.25">
      <c r="B8" s="13">
        <f>C2</f>
        <v>19</v>
      </c>
      <c r="C8" s="13">
        <v>19</v>
      </c>
      <c r="E8" s="11">
        <f>(100/B12)*C12</f>
        <v>0</v>
      </c>
    </row>
    <row r="9" spans="1:15" x14ac:dyDescent="0.25">
      <c r="A9" s="11" t="s">
        <v>117</v>
      </c>
      <c r="B9" s="11" t="s">
        <v>114</v>
      </c>
      <c r="C9" s="11" t="s">
        <v>115</v>
      </c>
      <c r="E9" s="11">
        <f>(100/B14)*C14</f>
        <v>0</v>
      </c>
    </row>
    <row r="10" spans="1:15" x14ac:dyDescent="0.25">
      <c r="B10" s="13">
        <f>C2</f>
        <v>19</v>
      </c>
      <c r="C10" s="13">
        <v>13</v>
      </c>
      <c r="E10" s="11">
        <f>(100/B16)*C16</f>
        <v>0</v>
      </c>
    </row>
    <row r="11" spans="1:15" x14ac:dyDescent="0.25">
      <c r="A11" s="11" t="s">
        <v>31</v>
      </c>
      <c r="B11" s="11" t="s">
        <v>114</v>
      </c>
      <c r="C11" s="11" t="s">
        <v>115</v>
      </c>
    </row>
    <row r="12" spans="1:15" x14ac:dyDescent="0.25">
      <c r="B12" s="13">
        <f>C2</f>
        <v>19</v>
      </c>
      <c r="C12" s="13">
        <v>0</v>
      </c>
      <c r="F12" s="13"/>
      <c r="G12" s="13" t="s">
        <v>112</v>
      </c>
      <c r="H12" s="13" t="s">
        <v>118</v>
      </c>
      <c r="L12" s="11" t="s">
        <v>119</v>
      </c>
    </row>
    <row r="13" spans="1:15" ht="31.5" customHeight="1" x14ac:dyDescent="0.25">
      <c r="A13" s="15" t="s">
        <v>111</v>
      </c>
      <c r="B13" s="11" t="s">
        <v>114</v>
      </c>
      <c r="C13" s="11" t="s">
        <v>115</v>
      </c>
      <c r="F13" s="13" t="s">
        <v>27</v>
      </c>
      <c r="G13" s="13">
        <f>I6</f>
        <v>10</v>
      </c>
      <c r="H13" s="13">
        <f>I7</f>
        <v>30</v>
      </c>
      <c r="L13" s="11" t="s">
        <v>119</v>
      </c>
    </row>
    <row r="14" spans="1:15" x14ac:dyDescent="0.25">
      <c r="B14" s="13">
        <f>C2</f>
        <v>19</v>
      </c>
      <c r="C14" s="13">
        <v>0</v>
      </c>
      <c r="F14" s="13" t="s">
        <v>28</v>
      </c>
      <c r="G14" s="13">
        <f>J6</f>
        <v>40</v>
      </c>
      <c r="H14" s="13">
        <f>J7</f>
        <v>30</v>
      </c>
    </row>
    <row r="15" spans="1:15" x14ac:dyDescent="0.25">
      <c r="A15" s="11" t="s">
        <v>32</v>
      </c>
      <c r="B15" s="11" t="s">
        <v>114</v>
      </c>
      <c r="C15" s="11" t="s">
        <v>115</v>
      </c>
      <c r="F15" s="13" t="s">
        <v>110</v>
      </c>
      <c r="G15" s="13">
        <f>K6</f>
        <v>15</v>
      </c>
      <c r="H15" s="13">
        <f>K7</f>
        <v>15</v>
      </c>
    </row>
    <row r="16" spans="1:15" x14ac:dyDescent="0.25">
      <c r="B16" s="13">
        <f>C2</f>
        <v>19</v>
      </c>
      <c r="C16" s="13">
        <v>0</v>
      </c>
      <c r="F16" s="13" t="s">
        <v>29</v>
      </c>
      <c r="G16" s="13">
        <f>L6</f>
        <v>6.8421052631578947</v>
      </c>
      <c r="H16" s="13">
        <f>L7</f>
        <v>6.8421052631578947</v>
      </c>
    </row>
    <row r="17" spans="5:8" x14ac:dyDescent="0.25">
      <c r="F17" s="13" t="s">
        <v>31</v>
      </c>
      <c r="G17" s="13">
        <f>M6</f>
        <v>0</v>
      </c>
      <c r="H17" s="13">
        <f>M7</f>
        <v>0</v>
      </c>
    </row>
    <row r="18" spans="5:8" ht="29.25" customHeight="1" x14ac:dyDescent="0.25">
      <c r="F18" s="16" t="s">
        <v>111</v>
      </c>
      <c r="G18" s="13">
        <f>N6</f>
        <v>0</v>
      </c>
      <c r="H18" s="13">
        <f>N7</f>
        <v>0</v>
      </c>
    </row>
    <row r="19" spans="5:8" x14ac:dyDescent="0.25">
      <c r="F19" s="13" t="s">
        <v>32</v>
      </c>
      <c r="G19" s="13">
        <f>O6</f>
        <v>0</v>
      </c>
      <c r="H19" s="13">
        <f>O7</f>
        <v>0</v>
      </c>
    </row>
    <row r="20" spans="5:8" x14ac:dyDescent="0.25">
      <c r="F20" s="13" t="s">
        <v>120</v>
      </c>
      <c r="G20" s="13">
        <f>G13+G14+G15+G16+G17+G18+G19</f>
        <v>71.84210526315789</v>
      </c>
      <c r="H20" s="13">
        <f>H13+H14+H15+H16+H17+H18+H19</f>
        <v>81.84210526315789</v>
      </c>
    </row>
    <row r="21" spans="5:8" x14ac:dyDescent="0.25">
      <c r="E21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34"/>
  <sheetViews>
    <sheetView workbookViewId="0">
      <selection activeCell="Q17" sqref="Q17"/>
    </sheetView>
  </sheetViews>
  <sheetFormatPr defaultRowHeight="15" x14ac:dyDescent="0.25"/>
  <sheetData>
    <row r="2" spans="2:13" x14ac:dyDescent="0.25">
      <c r="C2" s="5" t="s">
        <v>92</v>
      </c>
      <c r="D2" s="149"/>
      <c r="E2" s="149"/>
    </row>
    <row r="3" spans="2:13" x14ac:dyDescent="0.25">
      <c r="E3" s="4"/>
      <c r="F3" s="4"/>
      <c r="G3" s="4"/>
      <c r="H3" s="4"/>
      <c r="I3" s="4"/>
      <c r="J3" s="4"/>
    </row>
    <row r="4" spans="2:13" x14ac:dyDescent="0.25">
      <c r="B4" s="5" t="s">
        <v>93</v>
      </c>
      <c r="C4" s="3" t="s">
        <v>73</v>
      </c>
      <c r="D4" s="150" t="s">
        <v>74</v>
      </c>
      <c r="E4" s="150"/>
      <c r="F4" s="150"/>
      <c r="G4" s="6"/>
      <c r="H4" s="150" t="s">
        <v>75</v>
      </c>
      <c r="I4" s="150"/>
      <c r="J4" s="150"/>
      <c r="K4" s="150" t="s">
        <v>76</v>
      </c>
      <c r="L4" s="150"/>
      <c r="M4" s="150"/>
    </row>
    <row r="5" spans="2:13" x14ac:dyDescent="0.25">
      <c r="B5" s="5">
        <v>1</v>
      </c>
      <c r="C5" s="3"/>
      <c r="D5" s="3" t="s">
        <v>77</v>
      </c>
      <c r="E5" s="3" t="s">
        <v>78</v>
      </c>
      <c r="F5" s="3" t="s">
        <v>79</v>
      </c>
      <c r="G5" s="3"/>
      <c r="H5" s="3" t="s">
        <v>77</v>
      </c>
      <c r="I5" s="3" t="s">
        <v>78</v>
      </c>
      <c r="J5" s="3" t="s">
        <v>79</v>
      </c>
      <c r="K5" s="3" t="s">
        <v>77</v>
      </c>
      <c r="L5" s="3" t="s">
        <v>78</v>
      </c>
      <c r="M5" s="3" t="s">
        <v>79</v>
      </c>
    </row>
    <row r="6" spans="2:13" x14ac:dyDescent="0.25">
      <c r="C6" s="2" t="s">
        <v>80</v>
      </c>
      <c r="D6" s="2"/>
      <c r="E6" s="2"/>
      <c r="F6" s="2">
        <f>D6*E6</f>
        <v>0</v>
      </c>
      <c r="G6" s="2" t="s">
        <v>96</v>
      </c>
      <c r="H6" s="2"/>
      <c r="I6" s="2"/>
      <c r="J6" s="2">
        <f>H6*I6</f>
        <v>0</v>
      </c>
      <c r="K6" s="2"/>
      <c r="L6" s="2"/>
      <c r="M6" s="2">
        <f>K6*L6</f>
        <v>0</v>
      </c>
    </row>
    <row r="7" spans="2:13" x14ac:dyDescent="0.25">
      <c r="C7" s="2"/>
      <c r="D7" s="2"/>
      <c r="E7" s="2"/>
      <c r="F7" s="2">
        <f t="shared" ref="F7:F33" si="0">D7*E7</f>
        <v>0</v>
      </c>
      <c r="G7" s="2" t="s">
        <v>97</v>
      </c>
      <c r="H7" s="2"/>
      <c r="I7" s="2"/>
      <c r="J7" s="2">
        <f t="shared" ref="J7:J29" si="1">H7*I7</f>
        <v>0</v>
      </c>
      <c r="K7" s="2"/>
      <c r="L7" s="2"/>
      <c r="M7" s="2">
        <f t="shared" ref="M7:M29" si="2">K7*L7</f>
        <v>0</v>
      </c>
    </row>
    <row r="8" spans="2:13" x14ac:dyDescent="0.25">
      <c r="C8" s="2"/>
      <c r="D8" s="2"/>
      <c r="E8" s="2"/>
      <c r="F8" s="2">
        <f t="shared" si="0"/>
        <v>0</v>
      </c>
      <c r="G8" s="2"/>
      <c r="H8" s="2"/>
      <c r="I8" s="2"/>
      <c r="J8" s="2">
        <f t="shared" si="1"/>
        <v>0</v>
      </c>
      <c r="K8" s="2"/>
      <c r="L8" s="2"/>
      <c r="M8" s="2">
        <f t="shared" si="2"/>
        <v>0</v>
      </c>
    </row>
    <row r="9" spans="2:13" x14ac:dyDescent="0.25">
      <c r="C9" s="2" t="s">
        <v>83</v>
      </c>
      <c r="D9" s="2"/>
      <c r="E9" s="2"/>
      <c r="F9" s="2">
        <f t="shared" si="0"/>
        <v>0</v>
      </c>
      <c r="G9" s="2" t="s">
        <v>96</v>
      </c>
      <c r="H9" s="2"/>
      <c r="I9" s="2"/>
      <c r="J9" s="2">
        <f t="shared" si="1"/>
        <v>0</v>
      </c>
      <c r="K9" s="2"/>
      <c r="L9" s="2"/>
      <c r="M9" s="2">
        <f t="shared" si="2"/>
        <v>0</v>
      </c>
    </row>
    <row r="10" spans="2:13" x14ac:dyDescent="0.25">
      <c r="C10" s="2"/>
      <c r="D10" s="2"/>
      <c r="E10" s="2"/>
      <c r="F10" s="2">
        <f t="shared" si="0"/>
        <v>0</v>
      </c>
      <c r="G10" s="2" t="s">
        <v>97</v>
      </c>
      <c r="H10" s="2"/>
      <c r="I10" s="2"/>
      <c r="J10" s="2">
        <f t="shared" si="1"/>
        <v>0</v>
      </c>
      <c r="K10" s="2"/>
      <c r="L10" s="2"/>
      <c r="M10" s="2">
        <f t="shared" si="2"/>
        <v>0</v>
      </c>
    </row>
    <row r="11" spans="2:13" x14ac:dyDescent="0.25">
      <c r="C11" s="2"/>
      <c r="D11" s="2"/>
      <c r="E11" s="2"/>
      <c r="F11" s="2">
        <f t="shared" si="0"/>
        <v>0</v>
      </c>
      <c r="G11" s="2"/>
      <c r="H11" s="2"/>
      <c r="I11" s="2"/>
      <c r="J11" s="2">
        <f t="shared" si="1"/>
        <v>0</v>
      </c>
      <c r="K11" s="2"/>
      <c r="L11" s="2"/>
      <c r="M11" s="2">
        <f t="shared" si="2"/>
        <v>0</v>
      </c>
    </row>
    <row r="12" spans="2:13" x14ac:dyDescent="0.25">
      <c r="C12" s="2"/>
      <c r="D12" s="2"/>
      <c r="E12" s="2"/>
      <c r="F12" s="2">
        <f t="shared" si="0"/>
        <v>0</v>
      </c>
      <c r="G12" s="2"/>
      <c r="H12" s="2"/>
      <c r="I12" s="2"/>
      <c r="J12" s="2">
        <f t="shared" si="1"/>
        <v>0</v>
      </c>
      <c r="K12" s="2"/>
      <c r="L12" s="2"/>
      <c r="M12" s="2">
        <f t="shared" si="2"/>
        <v>0</v>
      </c>
    </row>
    <row r="13" spans="2:13" x14ac:dyDescent="0.25">
      <c r="C13" s="2" t="s">
        <v>81</v>
      </c>
      <c r="D13" s="2"/>
      <c r="E13" s="2"/>
      <c r="F13" s="2">
        <f t="shared" si="0"/>
        <v>0</v>
      </c>
      <c r="G13" s="2" t="s">
        <v>96</v>
      </c>
      <c r="H13" s="2"/>
      <c r="I13" s="2"/>
      <c r="J13" s="2">
        <f t="shared" si="1"/>
        <v>0</v>
      </c>
      <c r="K13" s="2"/>
      <c r="L13" s="2"/>
      <c r="M13" s="2">
        <f t="shared" si="2"/>
        <v>0</v>
      </c>
    </row>
    <row r="14" spans="2:13" x14ac:dyDescent="0.25">
      <c r="C14" s="2"/>
      <c r="D14" s="2"/>
      <c r="E14" s="2"/>
      <c r="F14" s="2">
        <f t="shared" si="0"/>
        <v>0</v>
      </c>
      <c r="G14" s="2" t="s">
        <v>97</v>
      </c>
      <c r="H14" s="2"/>
      <c r="I14" s="2"/>
      <c r="J14" s="2">
        <f t="shared" si="1"/>
        <v>0</v>
      </c>
      <c r="K14" s="2"/>
      <c r="L14" s="2"/>
      <c r="M14" s="2">
        <f t="shared" si="2"/>
        <v>0</v>
      </c>
    </row>
    <row r="15" spans="2:13" x14ac:dyDescent="0.25">
      <c r="C15" s="2"/>
      <c r="D15" s="2"/>
      <c r="E15" s="2"/>
      <c r="F15" s="2">
        <f t="shared" si="0"/>
        <v>0</v>
      </c>
      <c r="G15" s="2"/>
      <c r="H15" s="2"/>
      <c r="I15" s="2"/>
      <c r="J15" s="2">
        <f t="shared" si="1"/>
        <v>0</v>
      </c>
      <c r="K15" s="2"/>
      <c r="L15" s="2"/>
      <c r="M15" s="2">
        <f t="shared" si="2"/>
        <v>0</v>
      </c>
    </row>
    <row r="16" spans="2:13" x14ac:dyDescent="0.25">
      <c r="C16" s="2"/>
      <c r="D16" s="2"/>
      <c r="E16" s="2"/>
      <c r="F16" s="2">
        <f t="shared" si="0"/>
        <v>0</v>
      </c>
      <c r="G16" s="2"/>
      <c r="H16" s="2"/>
      <c r="I16" s="2"/>
      <c r="J16" s="2">
        <f t="shared" si="1"/>
        <v>0</v>
      </c>
      <c r="K16" s="2"/>
      <c r="L16" s="2"/>
      <c r="M16" s="2">
        <f t="shared" si="2"/>
        <v>0</v>
      </c>
    </row>
    <row r="17" spans="3:13" x14ac:dyDescent="0.25">
      <c r="C17" s="2" t="s">
        <v>82</v>
      </c>
      <c r="D17" s="2"/>
      <c r="E17" s="2"/>
      <c r="F17" s="2">
        <f t="shared" si="0"/>
        <v>0</v>
      </c>
      <c r="G17" s="2" t="s">
        <v>96</v>
      </c>
      <c r="H17" s="2"/>
      <c r="I17" s="2"/>
      <c r="J17" s="2">
        <f t="shared" si="1"/>
        <v>0</v>
      </c>
      <c r="K17" s="2"/>
      <c r="L17" s="2"/>
      <c r="M17" s="2">
        <f t="shared" si="2"/>
        <v>0</v>
      </c>
    </row>
    <row r="18" spans="3:13" x14ac:dyDescent="0.25">
      <c r="C18" s="2"/>
      <c r="D18" s="2"/>
      <c r="E18" s="2"/>
      <c r="F18" s="2">
        <f t="shared" si="0"/>
        <v>0</v>
      </c>
      <c r="G18" s="2" t="s">
        <v>97</v>
      </c>
      <c r="H18" s="2"/>
      <c r="I18" s="2"/>
      <c r="J18" s="2">
        <f t="shared" si="1"/>
        <v>0</v>
      </c>
      <c r="K18" s="2"/>
      <c r="L18" s="2"/>
      <c r="M18" s="2">
        <f t="shared" si="2"/>
        <v>0</v>
      </c>
    </row>
    <row r="19" spans="3:13" x14ac:dyDescent="0.25">
      <c r="C19" s="2"/>
      <c r="D19" s="2"/>
      <c r="E19" s="2"/>
      <c r="F19" s="2">
        <f t="shared" si="0"/>
        <v>0</v>
      </c>
      <c r="G19" s="2"/>
      <c r="H19" s="2"/>
      <c r="I19" s="2"/>
      <c r="J19" s="2">
        <f t="shared" si="1"/>
        <v>0</v>
      </c>
      <c r="K19" s="2"/>
      <c r="L19" s="2"/>
      <c r="M19" s="2">
        <f t="shared" si="2"/>
        <v>0</v>
      </c>
    </row>
    <row r="20" spans="3:13" x14ac:dyDescent="0.25">
      <c r="C20" s="2" t="s">
        <v>82</v>
      </c>
      <c r="D20" s="2"/>
      <c r="E20" s="2"/>
      <c r="F20" s="2">
        <f t="shared" si="0"/>
        <v>0</v>
      </c>
      <c r="G20" s="2" t="s">
        <v>96</v>
      </c>
      <c r="H20" s="2"/>
      <c r="I20" s="2"/>
      <c r="J20" s="2">
        <f t="shared" si="1"/>
        <v>0</v>
      </c>
      <c r="K20" s="2"/>
      <c r="L20" s="2"/>
      <c r="M20" s="2">
        <f t="shared" si="2"/>
        <v>0</v>
      </c>
    </row>
    <row r="21" spans="3:13" x14ac:dyDescent="0.25">
      <c r="C21" s="2"/>
      <c r="D21" s="2"/>
      <c r="E21" s="2"/>
      <c r="F21" s="2">
        <f t="shared" si="0"/>
        <v>0</v>
      </c>
      <c r="G21" s="2" t="s">
        <v>97</v>
      </c>
      <c r="H21" s="2"/>
      <c r="I21" s="2"/>
      <c r="J21" s="2">
        <f t="shared" si="1"/>
        <v>0</v>
      </c>
      <c r="K21" s="2"/>
      <c r="L21" s="2"/>
      <c r="M21" s="2">
        <f t="shared" si="2"/>
        <v>0</v>
      </c>
    </row>
    <row r="22" spans="3:13" x14ac:dyDescent="0.25">
      <c r="C22" s="2"/>
      <c r="D22" s="2"/>
      <c r="E22" s="2"/>
      <c r="F22" s="2">
        <f t="shared" si="0"/>
        <v>0</v>
      </c>
      <c r="G22" s="2"/>
      <c r="H22" s="2"/>
      <c r="I22" s="2"/>
      <c r="J22" s="2">
        <f t="shared" si="1"/>
        <v>0</v>
      </c>
      <c r="K22" s="2"/>
      <c r="L22" s="2"/>
      <c r="M22" s="2">
        <f t="shared" si="2"/>
        <v>0</v>
      </c>
    </row>
    <row r="23" spans="3:13" x14ac:dyDescent="0.25">
      <c r="C23" s="2" t="s">
        <v>88</v>
      </c>
      <c r="D23" s="2"/>
      <c r="E23" s="2"/>
      <c r="F23" s="2">
        <f t="shared" si="0"/>
        <v>0</v>
      </c>
      <c r="G23" s="2" t="s">
        <v>98</v>
      </c>
      <c r="H23" s="2"/>
      <c r="I23" s="2"/>
      <c r="J23" s="2">
        <f t="shared" si="1"/>
        <v>0</v>
      </c>
      <c r="K23" s="2"/>
      <c r="L23" s="2"/>
      <c r="M23" s="2">
        <f t="shared" si="2"/>
        <v>0</v>
      </c>
    </row>
    <row r="24" spans="3:13" x14ac:dyDescent="0.25">
      <c r="C24" s="2" t="s">
        <v>89</v>
      </c>
      <c r="D24" s="2"/>
      <c r="E24" s="2"/>
      <c r="F24" s="2">
        <f t="shared" si="0"/>
        <v>0</v>
      </c>
      <c r="G24" s="2" t="s">
        <v>98</v>
      </c>
      <c r="H24" s="2"/>
      <c r="I24" s="2"/>
      <c r="J24" s="2">
        <f t="shared" si="1"/>
        <v>0</v>
      </c>
      <c r="K24" s="2"/>
      <c r="L24" s="2"/>
      <c r="M24" s="2">
        <f t="shared" si="2"/>
        <v>0</v>
      </c>
    </row>
    <row r="25" spans="3:13" x14ac:dyDescent="0.25">
      <c r="C25" s="2" t="s">
        <v>90</v>
      </c>
      <c r="D25" s="2"/>
      <c r="E25" s="2"/>
      <c r="F25" s="2">
        <f t="shared" si="0"/>
        <v>0</v>
      </c>
      <c r="G25" s="2" t="s">
        <v>98</v>
      </c>
      <c r="H25" s="2"/>
      <c r="I25" s="2"/>
      <c r="J25" s="2">
        <f t="shared" si="1"/>
        <v>0</v>
      </c>
      <c r="K25" s="2"/>
      <c r="L25" s="2"/>
      <c r="M25" s="2">
        <f t="shared" si="2"/>
        <v>0</v>
      </c>
    </row>
    <row r="26" spans="3:13" x14ac:dyDescent="0.25">
      <c r="C26" s="2"/>
      <c r="D26" s="2"/>
      <c r="E26" s="2"/>
      <c r="F26" s="2">
        <f t="shared" si="0"/>
        <v>0</v>
      </c>
      <c r="G26" s="2"/>
      <c r="H26" s="2"/>
      <c r="I26" s="2"/>
      <c r="J26" s="2">
        <f t="shared" si="1"/>
        <v>0</v>
      </c>
      <c r="K26" s="2"/>
      <c r="L26" s="2"/>
      <c r="M26" s="2">
        <f t="shared" si="2"/>
        <v>0</v>
      </c>
    </row>
    <row r="27" spans="3:13" x14ac:dyDescent="0.25">
      <c r="C27" s="2" t="s">
        <v>84</v>
      </c>
      <c r="D27" s="2"/>
      <c r="E27" s="2"/>
      <c r="F27" s="2">
        <f t="shared" si="0"/>
        <v>0</v>
      </c>
      <c r="G27" s="2"/>
      <c r="H27" s="2"/>
      <c r="I27" s="2"/>
      <c r="J27" s="2">
        <f t="shared" si="1"/>
        <v>0</v>
      </c>
      <c r="K27" s="2"/>
      <c r="L27" s="2"/>
      <c r="M27" s="2">
        <f t="shared" si="2"/>
        <v>0</v>
      </c>
    </row>
    <row r="28" spans="3:13" x14ac:dyDescent="0.25">
      <c r="C28" s="2" t="s">
        <v>85</v>
      </c>
      <c r="D28" s="2"/>
      <c r="E28" s="2"/>
      <c r="F28" s="2">
        <f t="shared" si="0"/>
        <v>0</v>
      </c>
      <c r="G28" s="2"/>
      <c r="H28" s="2"/>
      <c r="I28" s="2"/>
      <c r="J28" s="2">
        <f t="shared" si="1"/>
        <v>0</v>
      </c>
      <c r="K28" s="2"/>
      <c r="L28" s="2"/>
      <c r="M28" s="2">
        <f t="shared" si="2"/>
        <v>0</v>
      </c>
    </row>
    <row r="29" spans="3:13" x14ac:dyDescent="0.25">
      <c r="C29" s="2" t="s">
        <v>86</v>
      </c>
      <c r="D29" s="2"/>
      <c r="E29" s="2"/>
      <c r="F29" s="2">
        <f t="shared" si="0"/>
        <v>0</v>
      </c>
      <c r="G29" s="2"/>
      <c r="H29" s="2"/>
      <c r="I29" s="2"/>
      <c r="J29" s="2">
        <f t="shared" si="1"/>
        <v>0</v>
      </c>
      <c r="K29" s="2"/>
      <c r="L29" s="2"/>
      <c r="M29" s="2">
        <f t="shared" si="2"/>
        <v>0</v>
      </c>
    </row>
    <row r="30" spans="3:13" x14ac:dyDescent="0.25">
      <c r="C30" s="2" t="s">
        <v>87</v>
      </c>
      <c r="D30" s="2"/>
      <c r="E30" s="2"/>
      <c r="F30" s="2">
        <f t="shared" si="0"/>
        <v>0</v>
      </c>
      <c r="G30" s="2"/>
      <c r="H30" s="2"/>
      <c r="I30" s="2"/>
      <c r="J30" s="2">
        <f>H30*I30</f>
        <v>0</v>
      </c>
      <c r="K30" s="2"/>
      <c r="L30" s="2"/>
      <c r="M30" s="2">
        <f>K30*L30</f>
        <v>0</v>
      </c>
    </row>
    <row r="31" spans="3:13" x14ac:dyDescent="0.25">
      <c r="C31" s="2"/>
      <c r="D31" s="2"/>
      <c r="E31" s="2"/>
      <c r="F31" s="2">
        <f t="shared" si="0"/>
        <v>0</v>
      </c>
      <c r="G31" s="2"/>
      <c r="H31" s="2"/>
      <c r="I31" s="2"/>
      <c r="J31" s="2">
        <f>H31*I31</f>
        <v>0</v>
      </c>
      <c r="K31" s="2"/>
      <c r="L31" s="2"/>
      <c r="M31" s="2">
        <f>K31*L31</f>
        <v>0</v>
      </c>
    </row>
    <row r="32" spans="3:13" x14ac:dyDescent="0.25">
      <c r="C32" s="2"/>
      <c r="D32" s="2"/>
      <c r="E32" s="2"/>
      <c r="F32" s="2">
        <f t="shared" si="0"/>
        <v>0</v>
      </c>
      <c r="G32" s="2"/>
      <c r="H32" s="2"/>
      <c r="I32" s="2"/>
      <c r="J32" s="2">
        <f>H32*I32</f>
        <v>0</v>
      </c>
      <c r="K32" s="2"/>
      <c r="L32" s="2"/>
      <c r="M32" s="2">
        <f>K32*L32</f>
        <v>0</v>
      </c>
    </row>
    <row r="33" spans="3:13" x14ac:dyDescent="0.25">
      <c r="C33" s="2"/>
      <c r="D33" s="2"/>
      <c r="E33" s="2"/>
      <c r="F33" s="2">
        <f t="shared" si="0"/>
        <v>0</v>
      </c>
      <c r="G33" s="2"/>
      <c r="H33" s="2"/>
      <c r="I33" s="2"/>
      <c r="J33" s="2">
        <f>H33*I33</f>
        <v>0</v>
      </c>
      <c r="K33" s="2"/>
      <c r="L33" s="2"/>
      <c r="M33" s="2">
        <f>K33*L33</f>
        <v>0</v>
      </c>
    </row>
    <row r="34" spans="3:13" x14ac:dyDescent="0.25">
      <c r="C34" s="2" t="s">
        <v>91</v>
      </c>
      <c r="D34" s="2"/>
      <c r="E34" s="2">
        <f>F34*10.764</f>
        <v>0</v>
      </c>
      <c r="F34" s="2">
        <f>SUM(F6:F33)</f>
        <v>0</v>
      </c>
      <c r="G34" s="2"/>
      <c r="H34" s="2"/>
      <c r="I34" s="2">
        <f>J34*10.764</f>
        <v>0</v>
      </c>
      <c r="J34" s="2">
        <f>SUM(J6:J33)</f>
        <v>0</v>
      </c>
      <c r="K34" s="2"/>
      <c r="L34" s="2">
        <f>M34*10.764</f>
        <v>0</v>
      </c>
      <c r="M34" s="2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M35"/>
  <sheetViews>
    <sheetView workbookViewId="0">
      <selection activeCell="G7" sqref="G7:G8"/>
    </sheetView>
  </sheetViews>
  <sheetFormatPr defaultRowHeight="15" x14ac:dyDescent="0.25"/>
  <sheetData>
    <row r="3" spans="2:13" x14ac:dyDescent="0.25">
      <c r="C3" s="5" t="s">
        <v>92</v>
      </c>
      <c r="D3" s="149"/>
      <c r="E3" s="149"/>
    </row>
    <row r="4" spans="2:13" x14ac:dyDescent="0.25">
      <c r="E4" s="4"/>
      <c r="F4" s="4"/>
      <c r="G4" s="4"/>
      <c r="H4" s="4"/>
      <c r="I4" s="4"/>
      <c r="J4" s="4"/>
    </row>
    <row r="5" spans="2:13" x14ac:dyDescent="0.25">
      <c r="B5" s="5" t="s">
        <v>93</v>
      </c>
      <c r="C5" s="3" t="s">
        <v>73</v>
      </c>
      <c r="D5" s="150" t="s">
        <v>74</v>
      </c>
      <c r="E5" s="150"/>
      <c r="F5" s="150"/>
      <c r="G5" s="6"/>
      <c r="H5" s="150" t="s">
        <v>75</v>
      </c>
      <c r="I5" s="150"/>
      <c r="J5" s="150"/>
      <c r="K5" s="150" t="s">
        <v>76</v>
      </c>
      <c r="L5" s="150"/>
      <c r="M5" s="150"/>
    </row>
    <row r="6" spans="2:13" x14ac:dyDescent="0.25">
      <c r="B6" s="5">
        <v>1</v>
      </c>
      <c r="C6" s="3"/>
      <c r="D6" s="3" t="s">
        <v>77</v>
      </c>
      <c r="E6" s="3" t="s">
        <v>78</v>
      </c>
      <c r="F6" s="3" t="s">
        <v>79</v>
      </c>
      <c r="G6" s="3"/>
      <c r="H6" s="3" t="s">
        <v>77</v>
      </c>
      <c r="I6" s="3" t="s">
        <v>78</v>
      </c>
      <c r="J6" s="3" t="s">
        <v>79</v>
      </c>
      <c r="K6" s="3" t="s">
        <v>77</v>
      </c>
      <c r="L6" s="3" t="s">
        <v>78</v>
      </c>
      <c r="M6" s="3" t="s">
        <v>79</v>
      </c>
    </row>
    <row r="7" spans="2:13" x14ac:dyDescent="0.25">
      <c r="C7" s="2" t="s">
        <v>80</v>
      </c>
      <c r="D7" s="2"/>
      <c r="E7" s="2"/>
      <c r="F7" s="2">
        <f>D7*E7</f>
        <v>0</v>
      </c>
      <c r="G7" s="2" t="s">
        <v>96</v>
      </c>
      <c r="H7" s="2"/>
      <c r="I7" s="2"/>
      <c r="J7" s="2">
        <f>H7*I7</f>
        <v>0</v>
      </c>
      <c r="K7" s="2"/>
      <c r="L7" s="2"/>
      <c r="M7" s="2">
        <f>K7*L7</f>
        <v>0</v>
      </c>
    </row>
    <row r="8" spans="2:13" x14ac:dyDescent="0.25">
      <c r="C8" s="2"/>
      <c r="D8" s="2"/>
      <c r="E8" s="2"/>
      <c r="F8" s="2">
        <f t="shared" ref="F8:F34" si="0">D8*E8</f>
        <v>0</v>
      </c>
      <c r="G8" s="2" t="s">
        <v>97</v>
      </c>
      <c r="H8" s="2"/>
      <c r="I8" s="2"/>
      <c r="J8" s="2">
        <f t="shared" ref="J8:J34" si="1">H8*I8</f>
        <v>0</v>
      </c>
      <c r="K8" s="2"/>
      <c r="L8" s="2"/>
      <c r="M8" s="2">
        <f t="shared" ref="M8:M34" si="2">K8*L8</f>
        <v>0</v>
      </c>
    </row>
    <row r="9" spans="2:13" x14ac:dyDescent="0.25">
      <c r="C9" s="2"/>
      <c r="D9" s="2"/>
      <c r="E9" s="2"/>
      <c r="F9" s="2">
        <f t="shared" si="0"/>
        <v>0</v>
      </c>
      <c r="G9" s="2"/>
      <c r="H9" s="2"/>
      <c r="I9" s="2"/>
      <c r="J9" s="2">
        <f t="shared" si="1"/>
        <v>0</v>
      </c>
      <c r="K9" s="2"/>
      <c r="L9" s="2"/>
      <c r="M9" s="2">
        <f t="shared" si="2"/>
        <v>0</v>
      </c>
    </row>
    <row r="10" spans="2:13" x14ac:dyDescent="0.25">
      <c r="C10" s="2" t="s">
        <v>83</v>
      </c>
      <c r="D10" s="2"/>
      <c r="E10" s="2"/>
      <c r="F10" s="2">
        <f t="shared" si="0"/>
        <v>0</v>
      </c>
      <c r="G10" s="2" t="s">
        <v>96</v>
      </c>
      <c r="H10" s="2"/>
      <c r="I10" s="2"/>
      <c r="J10" s="2">
        <f t="shared" si="1"/>
        <v>0</v>
      </c>
      <c r="K10" s="2"/>
      <c r="L10" s="2"/>
      <c r="M10" s="2">
        <f t="shared" si="2"/>
        <v>0</v>
      </c>
    </row>
    <row r="11" spans="2:13" x14ac:dyDescent="0.25">
      <c r="C11" s="2"/>
      <c r="D11" s="2"/>
      <c r="E11" s="2"/>
      <c r="F11" s="2">
        <f t="shared" si="0"/>
        <v>0</v>
      </c>
      <c r="G11" s="2" t="s">
        <v>97</v>
      </c>
      <c r="H11" s="2"/>
      <c r="I11" s="2"/>
      <c r="J11" s="2">
        <f t="shared" si="1"/>
        <v>0</v>
      </c>
      <c r="K11" s="2"/>
      <c r="L11" s="2"/>
      <c r="M11" s="2">
        <f t="shared" si="2"/>
        <v>0</v>
      </c>
    </row>
    <row r="12" spans="2:13" x14ac:dyDescent="0.25">
      <c r="C12" s="2"/>
      <c r="D12" s="2"/>
      <c r="E12" s="2"/>
      <c r="F12" s="2">
        <f t="shared" si="0"/>
        <v>0</v>
      </c>
      <c r="G12" s="2"/>
      <c r="H12" s="2"/>
      <c r="I12" s="2"/>
      <c r="J12" s="2">
        <f t="shared" si="1"/>
        <v>0</v>
      </c>
      <c r="K12" s="2"/>
      <c r="L12" s="2"/>
      <c r="M12" s="2">
        <f t="shared" si="2"/>
        <v>0</v>
      </c>
    </row>
    <row r="13" spans="2:13" x14ac:dyDescent="0.25">
      <c r="C13" s="2"/>
      <c r="D13" s="2"/>
      <c r="E13" s="2"/>
      <c r="F13" s="2">
        <f t="shared" si="0"/>
        <v>0</v>
      </c>
      <c r="G13" s="2"/>
      <c r="H13" s="2"/>
      <c r="I13" s="2"/>
      <c r="J13" s="2">
        <f t="shared" si="1"/>
        <v>0</v>
      </c>
      <c r="K13" s="2"/>
      <c r="L13" s="2"/>
      <c r="M13" s="2">
        <f t="shared" si="2"/>
        <v>0</v>
      </c>
    </row>
    <row r="14" spans="2:13" x14ac:dyDescent="0.25">
      <c r="C14" s="2" t="s">
        <v>81</v>
      </c>
      <c r="D14" s="2"/>
      <c r="E14" s="2"/>
      <c r="F14" s="2">
        <f t="shared" si="0"/>
        <v>0</v>
      </c>
      <c r="G14" s="2" t="s">
        <v>96</v>
      </c>
      <c r="H14" s="2"/>
      <c r="I14" s="2"/>
      <c r="J14" s="2">
        <f t="shared" si="1"/>
        <v>0</v>
      </c>
      <c r="K14" s="2"/>
      <c r="L14" s="2"/>
      <c r="M14" s="2">
        <f t="shared" si="2"/>
        <v>0</v>
      </c>
    </row>
    <row r="15" spans="2:13" x14ac:dyDescent="0.25">
      <c r="C15" s="2"/>
      <c r="D15" s="2"/>
      <c r="E15" s="2"/>
      <c r="F15" s="2">
        <f t="shared" si="0"/>
        <v>0</v>
      </c>
      <c r="G15" s="2" t="s">
        <v>97</v>
      </c>
      <c r="H15" s="2"/>
      <c r="I15" s="2"/>
      <c r="J15" s="2">
        <f t="shared" si="1"/>
        <v>0</v>
      </c>
      <c r="K15" s="2"/>
      <c r="L15" s="2"/>
      <c r="M15" s="2">
        <f t="shared" si="2"/>
        <v>0</v>
      </c>
    </row>
    <row r="16" spans="2:13" x14ac:dyDescent="0.25">
      <c r="C16" s="2"/>
      <c r="D16" s="2"/>
      <c r="E16" s="2"/>
      <c r="F16" s="2">
        <f t="shared" si="0"/>
        <v>0</v>
      </c>
      <c r="G16" s="2"/>
      <c r="H16" s="2"/>
      <c r="I16" s="2"/>
      <c r="J16" s="2">
        <f t="shared" si="1"/>
        <v>0</v>
      </c>
      <c r="K16" s="2"/>
      <c r="L16" s="2"/>
      <c r="M16" s="2">
        <f t="shared" si="2"/>
        <v>0</v>
      </c>
    </row>
    <row r="17" spans="3:13" x14ac:dyDescent="0.25">
      <c r="C17" s="2"/>
      <c r="D17" s="2"/>
      <c r="E17" s="2"/>
      <c r="F17" s="2">
        <f t="shared" si="0"/>
        <v>0</v>
      </c>
      <c r="G17" s="2"/>
      <c r="H17" s="2"/>
      <c r="I17" s="2"/>
      <c r="J17" s="2">
        <f t="shared" si="1"/>
        <v>0</v>
      </c>
      <c r="K17" s="2"/>
      <c r="L17" s="2"/>
      <c r="M17" s="2">
        <f t="shared" si="2"/>
        <v>0</v>
      </c>
    </row>
    <row r="18" spans="3:13" x14ac:dyDescent="0.25">
      <c r="C18" s="2" t="s">
        <v>82</v>
      </c>
      <c r="D18" s="2"/>
      <c r="E18" s="2"/>
      <c r="F18" s="2">
        <f t="shared" si="0"/>
        <v>0</v>
      </c>
      <c r="G18" s="2" t="s">
        <v>96</v>
      </c>
      <c r="H18" s="2"/>
      <c r="I18" s="2"/>
      <c r="J18" s="2">
        <f t="shared" si="1"/>
        <v>0</v>
      </c>
      <c r="K18" s="2"/>
      <c r="L18" s="2"/>
      <c r="M18" s="2">
        <f t="shared" si="2"/>
        <v>0</v>
      </c>
    </row>
    <row r="19" spans="3:13" x14ac:dyDescent="0.25">
      <c r="C19" s="2"/>
      <c r="D19" s="2"/>
      <c r="E19" s="2"/>
      <c r="F19" s="2">
        <f t="shared" si="0"/>
        <v>0</v>
      </c>
      <c r="G19" s="2" t="s">
        <v>97</v>
      </c>
      <c r="H19" s="2"/>
      <c r="I19" s="2"/>
      <c r="J19" s="2">
        <f t="shared" si="1"/>
        <v>0</v>
      </c>
      <c r="K19" s="2"/>
      <c r="L19" s="2"/>
      <c r="M19" s="2">
        <f t="shared" si="2"/>
        <v>0</v>
      </c>
    </row>
    <row r="20" spans="3:13" x14ac:dyDescent="0.25">
      <c r="C20" s="2"/>
      <c r="D20" s="2"/>
      <c r="E20" s="2"/>
      <c r="F20" s="2">
        <f t="shared" si="0"/>
        <v>0</v>
      </c>
      <c r="G20" s="2"/>
      <c r="H20" s="2"/>
      <c r="I20" s="2"/>
      <c r="J20" s="2">
        <f t="shared" si="1"/>
        <v>0</v>
      </c>
      <c r="K20" s="2"/>
      <c r="L20" s="2"/>
      <c r="M20" s="2">
        <f t="shared" si="2"/>
        <v>0</v>
      </c>
    </row>
    <row r="21" spans="3:13" x14ac:dyDescent="0.25">
      <c r="C21" s="2" t="s">
        <v>82</v>
      </c>
      <c r="D21" s="2"/>
      <c r="E21" s="2"/>
      <c r="F21" s="2">
        <f t="shared" si="0"/>
        <v>0</v>
      </c>
      <c r="G21" s="2" t="s">
        <v>96</v>
      </c>
      <c r="H21" s="2"/>
      <c r="I21" s="2"/>
      <c r="J21" s="2">
        <f t="shared" si="1"/>
        <v>0</v>
      </c>
      <c r="K21" s="2"/>
      <c r="L21" s="2"/>
      <c r="M21" s="2">
        <f t="shared" si="2"/>
        <v>0</v>
      </c>
    </row>
    <row r="22" spans="3:13" x14ac:dyDescent="0.25">
      <c r="C22" s="2"/>
      <c r="D22" s="2"/>
      <c r="E22" s="2"/>
      <c r="F22" s="2">
        <f t="shared" si="0"/>
        <v>0</v>
      </c>
      <c r="G22" s="2" t="s">
        <v>97</v>
      </c>
      <c r="H22" s="2"/>
      <c r="I22" s="2"/>
      <c r="J22" s="2">
        <f t="shared" si="1"/>
        <v>0</v>
      </c>
      <c r="K22" s="2"/>
      <c r="L22" s="2"/>
      <c r="M22" s="2">
        <f t="shared" si="2"/>
        <v>0</v>
      </c>
    </row>
    <row r="23" spans="3:13" x14ac:dyDescent="0.25">
      <c r="C23" s="2"/>
      <c r="D23" s="2"/>
      <c r="E23" s="2"/>
      <c r="F23" s="2">
        <f t="shared" si="0"/>
        <v>0</v>
      </c>
      <c r="G23" s="2"/>
      <c r="H23" s="2"/>
      <c r="I23" s="2"/>
      <c r="J23" s="2">
        <f t="shared" si="1"/>
        <v>0</v>
      </c>
      <c r="K23" s="2"/>
      <c r="L23" s="2"/>
      <c r="M23" s="2">
        <f t="shared" si="2"/>
        <v>0</v>
      </c>
    </row>
    <row r="24" spans="3:13" x14ac:dyDescent="0.25">
      <c r="C24" s="2" t="s">
        <v>88</v>
      </c>
      <c r="D24" s="2"/>
      <c r="E24" s="2"/>
      <c r="F24" s="2">
        <f t="shared" si="0"/>
        <v>0</v>
      </c>
      <c r="G24" s="2" t="s">
        <v>98</v>
      </c>
      <c r="H24" s="2"/>
      <c r="I24" s="2"/>
      <c r="J24" s="2">
        <f t="shared" si="1"/>
        <v>0</v>
      </c>
      <c r="K24" s="2"/>
      <c r="L24" s="2"/>
      <c r="M24" s="2">
        <f t="shared" si="2"/>
        <v>0</v>
      </c>
    </row>
    <row r="25" spans="3:13" x14ac:dyDescent="0.25">
      <c r="C25" s="2" t="s">
        <v>89</v>
      </c>
      <c r="D25" s="2"/>
      <c r="E25" s="2"/>
      <c r="F25" s="2">
        <f t="shared" si="0"/>
        <v>0</v>
      </c>
      <c r="G25" s="2" t="s">
        <v>98</v>
      </c>
      <c r="H25" s="2"/>
      <c r="I25" s="2"/>
      <c r="J25" s="2">
        <f t="shared" si="1"/>
        <v>0</v>
      </c>
      <c r="K25" s="2"/>
      <c r="L25" s="2"/>
      <c r="M25" s="2">
        <f t="shared" si="2"/>
        <v>0</v>
      </c>
    </row>
    <row r="26" spans="3:13" x14ac:dyDescent="0.25">
      <c r="C26" s="2" t="s">
        <v>90</v>
      </c>
      <c r="D26" s="2"/>
      <c r="E26" s="2"/>
      <c r="F26" s="2">
        <f t="shared" si="0"/>
        <v>0</v>
      </c>
      <c r="G26" s="2" t="s">
        <v>98</v>
      </c>
      <c r="H26" s="2"/>
      <c r="I26" s="2"/>
      <c r="J26" s="2">
        <f t="shared" si="1"/>
        <v>0</v>
      </c>
      <c r="K26" s="2"/>
      <c r="L26" s="2"/>
      <c r="M26" s="2">
        <f t="shared" si="2"/>
        <v>0</v>
      </c>
    </row>
    <row r="27" spans="3:13" x14ac:dyDescent="0.25">
      <c r="C27" s="2"/>
      <c r="D27" s="2"/>
      <c r="E27" s="2"/>
      <c r="F27" s="2">
        <f t="shared" si="0"/>
        <v>0</v>
      </c>
      <c r="G27" s="2"/>
      <c r="H27" s="2"/>
      <c r="I27" s="2"/>
      <c r="J27" s="2">
        <f t="shared" si="1"/>
        <v>0</v>
      </c>
      <c r="K27" s="2"/>
      <c r="L27" s="2"/>
      <c r="M27" s="2">
        <f t="shared" si="2"/>
        <v>0</v>
      </c>
    </row>
    <row r="28" spans="3:13" x14ac:dyDescent="0.25">
      <c r="C28" s="2" t="s">
        <v>84</v>
      </c>
      <c r="D28" s="2"/>
      <c r="E28" s="2"/>
      <c r="F28" s="2">
        <f t="shared" si="0"/>
        <v>0</v>
      </c>
      <c r="G28" s="2"/>
      <c r="H28" s="2"/>
      <c r="I28" s="2"/>
      <c r="J28" s="2">
        <f t="shared" si="1"/>
        <v>0</v>
      </c>
      <c r="K28" s="2"/>
      <c r="L28" s="2"/>
      <c r="M28" s="2">
        <f t="shared" si="2"/>
        <v>0</v>
      </c>
    </row>
    <row r="29" spans="3:13" x14ac:dyDescent="0.25">
      <c r="C29" s="2" t="s">
        <v>85</v>
      </c>
      <c r="D29" s="2"/>
      <c r="E29" s="2"/>
      <c r="F29" s="2">
        <f t="shared" si="0"/>
        <v>0</v>
      </c>
      <c r="G29" s="2"/>
      <c r="H29" s="2"/>
      <c r="I29" s="2"/>
      <c r="J29" s="2">
        <f t="shared" si="1"/>
        <v>0</v>
      </c>
      <c r="K29" s="2"/>
      <c r="L29" s="2"/>
      <c r="M29" s="2">
        <f t="shared" si="2"/>
        <v>0</v>
      </c>
    </row>
    <row r="30" spans="3:13" x14ac:dyDescent="0.25">
      <c r="C30" s="2" t="s">
        <v>86</v>
      </c>
      <c r="D30" s="2"/>
      <c r="E30" s="2"/>
      <c r="F30" s="2">
        <f t="shared" si="0"/>
        <v>0</v>
      </c>
      <c r="G30" s="2"/>
      <c r="H30" s="2"/>
      <c r="I30" s="2"/>
      <c r="J30" s="2">
        <f t="shared" si="1"/>
        <v>0</v>
      </c>
      <c r="K30" s="2"/>
      <c r="L30" s="2"/>
      <c r="M30" s="2">
        <f t="shared" si="2"/>
        <v>0</v>
      </c>
    </row>
    <row r="31" spans="3:13" x14ac:dyDescent="0.25">
      <c r="C31" s="2" t="s">
        <v>87</v>
      </c>
      <c r="D31" s="2"/>
      <c r="E31" s="2"/>
      <c r="F31" s="2">
        <f t="shared" si="0"/>
        <v>0</v>
      </c>
      <c r="G31" s="2"/>
      <c r="H31" s="2"/>
      <c r="I31" s="2"/>
      <c r="J31" s="2">
        <f t="shared" si="1"/>
        <v>0</v>
      </c>
      <c r="K31" s="2"/>
      <c r="L31" s="2"/>
      <c r="M31" s="2">
        <f t="shared" si="2"/>
        <v>0</v>
      </c>
    </row>
    <row r="32" spans="3:13" x14ac:dyDescent="0.25">
      <c r="C32" s="2"/>
      <c r="D32" s="2"/>
      <c r="E32" s="2"/>
      <c r="F32" s="2">
        <f t="shared" si="0"/>
        <v>0</v>
      </c>
      <c r="G32" s="2"/>
      <c r="H32" s="2"/>
      <c r="I32" s="2"/>
      <c r="J32" s="2">
        <f t="shared" si="1"/>
        <v>0</v>
      </c>
      <c r="K32" s="2"/>
      <c r="L32" s="2"/>
      <c r="M32" s="2">
        <f t="shared" si="2"/>
        <v>0</v>
      </c>
    </row>
    <row r="33" spans="3:13" x14ac:dyDescent="0.25">
      <c r="C33" s="2"/>
      <c r="D33" s="2"/>
      <c r="E33" s="2"/>
      <c r="F33" s="2">
        <f t="shared" si="0"/>
        <v>0</v>
      </c>
      <c r="G33" s="2"/>
      <c r="H33" s="2"/>
      <c r="I33" s="2"/>
      <c r="J33" s="2">
        <f t="shared" si="1"/>
        <v>0</v>
      </c>
      <c r="K33" s="2"/>
      <c r="L33" s="2"/>
      <c r="M33" s="2">
        <f t="shared" si="2"/>
        <v>0</v>
      </c>
    </row>
    <row r="34" spans="3:13" x14ac:dyDescent="0.25">
      <c r="C34" s="2"/>
      <c r="D34" s="2"/>
      <c r="E34" s="2"/>
      <c r="F34" s="2">
        <f t="shared" si="0"/>
        <v>0</v>
      </c>
      <c r="G34" s="2"/>
      <c r="H34" s="2"/>
      <c r="I34" s="2"/>
      <c r="J34" s="2">
        <f t="shared" si="1"/>
        <v>0</v>
      </c>
      <c r="K34" s="2"/>
      <c r="L34" s="2"/>
      <c r="M34" s="2">
        <f t="shared" si="2"/>
        <v>0</v>
      </c>
    </row>
    <row r="35" spans="3:13" x14ac:dyDescent="0.25">
      <c r="C35" s="2" t="s">
        <v>91</v>
      </c>
      <c r="D35" s="2"/>
      <c r="E35" s="2">
        <f>F35*10.764</f>
        <v>0</v>
      </c>
      <c r="F35" s="2">
        <f>SUM(F7:F34)</f>
        <v>0</v>
      </c>
      <c r="G35" s="2"/>
      <c r="H35" s="2"/>
      <c r="I35" s="2">
        <f>J35*10.764</f>
        <v>0</v>
      </c>
      <c r="J35" s="2">
        <f>SUM(J7:J34)</f>
        <v>0</v>
      </c>
      <c r="K35" s="2"/>
      <c r="L35" s="2">
        <f>M35*10.764</f>
        <v>0</v>
      </c>
      <c r="M35" s="2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N35"/>
  <sheetViews>
    <sheetView workbookViewId="0">
      <selection activeCell="H7" sqref="H7:H8"/>
    </sheetView>
  </sheetViews>
  <sheetFormatPr defaultRowHeight="15" x14ac:dyDescent="0.25"/>
  <sheetData>
    <row r="3" spans="3:14" x14ac:dyDescent="0.25">
      <c r="D3" s="5" t="s">
        <v>92</v>
      </c>
      <c r="E3" s="149"/>
      <c r="F3" s="149"/>
    </row>
    <row r="4" spans="3:14" x14ac:dyDescent="0.25">
      <c r="F4" s="4"/>
      <c r="G4" s="4"/>
      <c r="H4" s="4"/>
      <c r="I4" s="4"/>
      <c r="J4" s="4"/>
      <c r="K4" s="4"/>
    </row>
    <row r="5" spans="3:14" x14ac:dyDescent="0.25">
      <c r="C5" s="5" t="s">
        <v>93</v>
      </c>
      <c r="D5" s="3" t="s">
        <v>73</v>
      </c>
      <c r="E5" s="150" t="s">
        <v>74</v>
      </c>
      <c r="F5" s="150"/>
      <c r="G5" s="150"/>
      <c r="H5" s="6"/>
      <c r="I5" s="150" t="s">
        <v>75</v>
      </c>
      <c r="J5" s="150"/>
      <c r="K5" s="150"/>
      <c r="L5" s="150" t="s">
        <v>76</v>
      </c>
      <c r="M5" s="150"/>
      <c r="N5" s="150"/>
    </row>
    <row r="6" spans="3:14" x14ac:dyDescent="0.25">
      <c r="C6" s="5">
        <v>1</v>
      </c>
      <c r="D6" s="3"/>
      <c r="E6" s="3" t="s">
        <v>77</v>
      </c>
      <c r="F6" s="3" t="s">
        <v>78</v>
      </c>
      <c r="G6" s="3" t="s">
        <v>79</v>
      </c>
      <c r="H6" s="3"/>
      <c r="I6" s="3" t="s">
        <v>77</v>
      </c>
      <c r="J6" s="3" t="s">
        <v>78</v>
      </c>
      <c r="K6" s="3" t="s">
        <v>79</v>
      </c>
      <c r="L6" s="3" t="s">
        <v>77</v>
      </c>
      <c r="M6" s="3" t="s">
        <v>78</v>
      </c>
      <c r="N6" s="3" t="s">
        <v>79</v>
      </c>
    </row>
    <row r="7" spans="3:14" x14ac:dyDescent="0.25">
      <c r="D7" s="2" t="s">
        <v>80</v>
      </c>
      <c r="E7" s="2"/>
      <c r="F7" s="2"/>
      <c r="G7" s="2">
        <f>E7*F7</f>
        <v>0</v>
      </c>
      <c r="H7" s="2" t="s">
        <v>96</v>
      </c>
      <c r="I7" s="2"/>
      <c r="J7" s="2"/>
      <c r="K7" s="2">
        <f>I7*J7</f>
        <v>0</v>
      </c>
      <c r="L7" s="2"/>
      <c r="M7" s="2"/>
      <c r="N7" s="2">
        <f>L7*M7</f>
        <v>0</v>
      </c>
    </row>
    <row r="8" spans="3:14" x14ac:dyDescent="0.25">
      <c r="D8" s="2"/>
      <c r="E8" s="2"/>
      <c r="F8" s="2"/>
      <c r="G8" s="2">
        <f t="shared" ref="G8:G34" si="0">E8*F8</f>
        <v>0</v>
      </c>
      <c r="H8" s="2" t="s">
        <v>97</v>
      </c>
      <c r="I8" s="2"/>
      <c r="J8" s="2"/>
      <c r="K8" s="2">
        <f t="shared" ref="K8:K34" si="1">I8*J8</f>
        <v>0</v>
      </c>
      <c r="L8" s="2"/>
      <c r="M8" s="2"/>
      <c r="N8" s="2">
        <f t="shared" ref="N8:N34" si="2">L8*M8</f>
        <v>0</v>
      </c>
    </row>
    <row r="9" spans="3:14" x14ac:dyDescent="0.25">
      <c r="D9" s="2"/>
      <c r="E9" s="2"/>
      <c r="F9" s="2"/>
      <c r="G9" s="2">
        <f t="shared" si="0"/>
        <v>0</v>
      </c>
      <c r="H9" s="2"/>
      <c r="I9" s="2"/>
      <c r="J9" s="2"/>
      <c r="K9" s="2">
        <f t="shared" si="1"/>
        <v>0</v>
      </c>
      <c r="L9" s="2"/>
      <c r="M9" s="2"/>
      <c r="N9" s="2">
        <f t="shared" si="2"/>
        <v>0</v>
      </c>
    </row>
    <row r="10" spans="3:14" x14ac:dyDescent="0.25">
      <c r="D10" s="2" t="s">
        <v>83</v>
      </c>
      <c r="E10" s="2"/>
      <c r="F10" s="2"/>
      <c r="G10" s="2">
        <f t="shared" si="0"/>
        <v>0</v>
      </c>
      <c r="H10" s="2" t="s">
        <v>96</v>
      </c>
      <c r="I10" s="2"/>
      <c r="J10" s="2"/>
      <c r="K10" s="2">
        <f t="shared" si="1"/>
        <v>0</v>
      </c>
      <c r="L10" s="2"/>
      <c r="M10" s="2"/>
      <c r="N10" s="2">
        <f t="shared" si="2"/>
        <v>0</v>
      </c>
    </row>
    <row r="11" spans="3:14" x14ac:dyDescent="0.25">
      <c r="D11" s="2"/>
      <c r="E11" s="2"/>
      <c r="F11" s="2"/>
      <c r="G11" s="2">
        <f t="shared" si="0"/>
        <v>0</v>
      </c>
      <c r="H11" s="2" t="s">
        <v>97</v>
      </c>
      <c r="I11" s="2"/>
      <c r="J11" s="2"/>
      <c r="K11" s="2">
        <f t="shared" si="1"/>
        <v>0</v>
      </c>
      <c r="L11" s="2"/>
      <c r="M11" s="2"/>
      <c r="N11" s="2">
        <f t="shared" si="2"/>
        <v>0</v>
      </c>
    </row>
    <row r="12" spans="3:14" x14ac:dyDescent="0.25">
      <c r="D12" s="2"/>
      <c r="E12" s="2"/>
      <c r="F12" s="2"/>
      <c r="G12" s="2">
        <f t="shared" si="0"/>
        <v>0</v>
      </c>
      <c r="H12" s="2"/>
      <c r="I12" s="2"/>
      <c r="J12" s="2"/>
      <c r="K12" s="2">
        <f t="shared" si="1"/>
        <v>0</v>
      </c>
      <c r="L12" s="2"/>
      <c r="M12" s="2"/>
      <c r="N12" s="2">
        <f t="shared" si="2"/>
        <v>0</v>
      </c>
    </row>
    <row r="13" spans="3:14" x14ac:dyDescent="0.25">
      <c r="D13" s="2"/>
      <c r="E13" s="2"/>
      <c r="F13" s="2"/>
      <c r="G13" s="2">
        <f t="shared" si="0"/>
        <v>0</v>
      </c>
      <c r="H13" s="2"/>
      <c r="I13" s="2"/>
      <c r="J13" s="2"/>
      <c r="K13" s="2">
        <f t="shared" si="1"/>
        <v>0</v>
      </c>
      <c r="L13" s="2"/>
      <c r="M13" s="2"/>
      <c r="N13" s="2">
        <f t="shared" si="2"/>
        <v>0</v>
      </c>
    </row>
    <row r="14" spans="3:14" x14ac:dyDescent="0.25">
      <c r="D14" s="2" t="s">
        <v>81</v>
      </c>
      <c r="E14" s="2"/>
      <c r="F14" s="2"/>
      <c r="G14" s="2">
        <f t="shared" si="0"/>
        <v>0</v>
      </c>
      <c r="H14" s="2" t="s">
        <v>96</v>
      </c>
      <c r="I14" s="2"/>
      <c r="J14" s="2"/>
      <c r="K14" s="2">
        <f t="shared" si="1"/>
        <v>0</v>
      </c>
      <c r="L14" s="2"/>
      <c r="M14" s="2"/>
      <c r="N14" s="2">
        <f t="shared" si="2"/>
        <v>0</v>
      </c>
    </row>
    <row r="15" spans="3:14" x14ac:dyDescent="0.25">
      <c r="D15" s="2"/>
      <c r="E15" s="2"/>
      <c r="F15" s="2"/>
      <c r="G15" s="2">
        <f t="shared" si="0"/>
        <v>0</v>
      </c>
      <c r="H15" s="2" t="s">
        <v>97</v>
      </c>
      <c r="I15" s="2"/>
      <c r="J15" s="2"/>
      <c r="K15" s="2">
        <f t="shared" si="1"/>
        <v>0</v>
      </c>
      <c r="L15" s="2"/>
      <c r="M15" s="2"/>
      <c r="N15" s="2">
        <f t="shared" si="2"/>
        <v>0</v>
      </c>
    </row>
    <row r="16" spans="3:14" x14ac:dyDescent="0.25">
      <c r="D16" s="2"/>
      <c r="E16" s="2"/>
      <c r="F16" s="2"/>
      <c r="G16" s="2">
        <f t="shared" si="0"/>
        <v>0</v>
      </c>
      <c r="H16" s="2"/>
      <c r="I16" s="2"/>
      <c r="J16" s="2"/>
      <c r="K16" s="2">
        <f t="shared" si="1"/>
        <v>0</v>
      </c>
      <c r="L16" s="2"/>
      <c r="M16" s="2"/>
      <c r="N16" s="2">
        <f t="shared" si="2"/>
        <v>0</v>
      </c>
    </row>
    <row r="17" spans="4:14" x14ac:dyDescent="0.25">
      <c r="D17" s="2"/>
      <c r="E17" s="2"/>
      <c r="F17" s="2"/>
      <c r="G17" s="2">
        <f t="shared" si="0"/>
        <v>0</v>
      </c>
      <c r="H17" s="2"/>
      <c r="I17" s="2"/>
      <c r="J17" s="2"/>
      <c r="K17" s="2">
        <f t="shared" si="1"/>
        <v>0</v>
      </c>
      <c r="L17" s="2"/>
      <c r="M17" s="2"/>
      <c r="N17" s="2">
        <f t="shared" si="2"/>
        <v>0</v>
      </c>
    </row>
    <row r="18" spans="4:14" x14ac:dyDescent="0.25">
      <c r="D18" s="2" t="s">
        <v>82</v>
      </c>
      <c r="E18" s="2"/>
      <c r="F18" s="2"/>
      <c r="G18" s="2">
        <f t="shared" si="0"/>
        <v>0</v>
      </c>
      <c r="H18" s="2" t="s">
        <v>96</v>
      </c>
      <c r="I18" s="2"/>
      <c r="J18" s="2"/>
      <c r="K18" s="2">
        <f t="shared" si="1"/>
        <v>0</v>
      </c>
      <c r="L18" s="2"/>
      <c r="M18" s="2"/>
      <c r="N18" s="2">
        <f t="shared" si="2"/>
        <v>0</v>
      </c>
    </row>
    <row r="19" spans="4:14" x14ac:dyDescent="0.25">
      <c r="D19" s="2"/>
      <c r="E19" s="2"/>
      <c r="F19" s="2"/>
      <c r="G19" s="2">
        <f t="shared" si="0"/>
        <v>0</v>
      </c>
      <c r="H19" s="2" t="s">
        <v>97</v>
      </c>
      <c r="I19" s="2"/>
      <c r="J19" s="2"/>
      <c r="K19" s="2">
        <f t="shared" si="1"/>
        <v>0</v>
      </c>
      <c r="L19" s="2"/>
      <c r="M19" s="2"/>
      <c r="N19" s="2">
        <f t="shared" si="2"/>
        <v>0</v>
      </c>
    </row>
    <row r="20" spans="4:14" x14ac:dyDescent="0.25">
      <c r="D20" s="2"/>
      <c r="E20" s="2"/>
      <c r="F20" s="2"/>
      <c r="G20" s="2">
        <f t="shared" si="0"/>
        <v>0</v>
      </c>
      <c r="H20" s="2"/>
      <c r="I20" s="2"/>
      <c r="J20" s="2"/>
      <c r="K20" s="2">
        <f t="shared" si="1"/>
        <v>0</v>
      </c>
      <c r="L20" s="2"/>
      <c r="M20" s="2"/>
      <c r="N20" s="2">
        <f t="shared" si="2"/>
        <v>0</v>
      </c>
    </row>
    <row r="21" spans="4:14" x14ac:dyDescent="0.25">
      <c r="D21" s="2" t="s">
        <v>82</v>
      </c>
      <c r="E21" s="2"/>
      <c r="F21" s="2"/>
      <c r="G21" s="2">
        <f t="shared" si="0"/>
        <v>0</v>
      </c>
      <c r="H21" s="2" t="s">
        <v>96</v>
      </c>
      <c r="I21" s="2"/>
      <c r="J21" s="2"/>
      <c r="K21" s="2">
        <f t="shared" si="1"/>
        <v>0</v>
      </c>
      <c r="L21" s="2"/>
      <c r="M21" s="2"/>
      <c r="N21" s="2">
        <f t="shared" si="2"/>
        <v>0</v>
      </c>
    </row>
    <row r="22" spans="4:14" x14ac:dyDescent="0.25">
      <c r="D22" s="2"/>
      <c r="E22" s="2"/>
      <c r="F22" s="2"/>
      <c r="G22" s="2">
        <f t="shared" si="0"/>
        <v>0</v>
      </c>
      <c r="H22" s="2" t="s">
        <v>97</v>
      </c>
      <c r="I22" s="2"/>
      <c r="J22" s="2"/>
      <c r="K22" s="2">
        <f t="shared" si="1"/>
        <v>0</v>
      </c>
      <c r="L22" s="2"/>
      <c r="M22" s="2"/>
      <c r="N22" s="2">
        <f t="shared" si="2"/>
        <v>0</v>
      </c>
    </row>
    <row r="23" spans="4:14" x14ac:dyDescent="0.25">
      <c r="D23" s="2"/>
      <c r="E23" s="2"/>
      <c r="F23" s="2"/>
      <c r="G23" s="2">
        <f t="shared" si="0"/>
        <v>0</v>
      </c>
      <c r="H23" s="2"/>
      <c r="I23" s="2"/>
      <c r="J23" s="2"/>
      <c r="K23" s="2">
        <f t="shared" si="1"/>
        <v>0</v>
      </c>
      <c r="L23" s="2"/>
      <c r="M23" s="2"/>
      <c r="N23" s="2">
        <f t="shared" si="2"/>
        <v>0</v>
      </c>
    </row>
    <row r="24" spans="4:14" x14ac:dyDescent="0.25">
      <c r="D24" s="2" t="s">
        <v>88</v>
      </c>
      <c r="E24" s="2"/>
      <c r="F24" s="2"/>
      <c r="G24" s="2">
        <f t="shared" si="0"/>
        <v>0</v>
      </c>
      <c r="H24" s="2" t="s">
        <v>98</v>
      </c>
      <c r="I24" s="2"/>
      <c r="J24" s="2"/>
      <c r="K24" s="2">
        <f t="shared" si="1"/>
        <v>0</v>
      </c>
      <c r="L24" s="2"/>
      <c r="M24" s="2"/>
      <c r="N24" s="2">
        <f t="shared" si="2"/>
        <v>0</v>
      </c>
    </row>
    <row r="25" spans="4:14" x14ac:dyDescent="0.25">
      <c r="D25" s="2" t="s">
        <v>89</v>
      </c>
      <c r="E25" s="2"/>
      <c r="F25" s="2"/>
      <c r="G25" s="2">
        <f t="shared" si="0"/>
        <v>0</v>
      </c>
      <c r="H25" s="2" t="s">
        <v>98</v>
      </c>
      <c r="I25" s="2"/>
      <c r="J25" s="2"/>
      <c r="K25" s="2">
        <f t="shared" si="1"/>
        <v>0</v>
      </c>
      <c r="L25" s="2"/>
      <c r="M25" s="2"/>
      <c r="N25" s="2">
        <f t="shared" si="2"/>
        <v>0</v>
      </c>
    </row>
    <row r="26" spans="4:14" x14ac:dyDescent="0.25">
      <c r="D26" s="2" t="s">
        <v>90</v>
      </c>
      <c r="E26" s="2"/>
      <c r="F26" s="2"/>
      <c r="G26" s="2">
        <f t="shared" si="0"/>
        <v>0</v>
      </c>
      <c r="H26" s="2" t="s">
        <v>98</v>
      </c>
      <c r="I26" s="2"/>
      <c r="J26" s="2"/>
      <c r="K26" s="2">
        <f t="shared" si="1"/>
        <v>0</v>
      </c>
      <c r="L26" s="2"/>
      <c r="M26" s="2"/>
      <c r="N26" s="2">
        <f t="shared" si="2"/>
        <v>0</v>
      </c>
    </row>
    <row r="27" spans="4:14" x14ac:dyDescent="0.25">
      <c r="D27" s="2"/>
      <c r="E27" s="2"/>
      <c r="F27" s="2"/>
      <c r="G27" s="2">
        <f t="shared" si="0"/>
        <v>0</v>
      </c>
      <c r="H27" s="2"/>
      <c r="I27" s="2"/>
      <c r="J27" s="2"/>
      <c r="K27" s="2">
        <f t="shared" si="1"/>
        <v>0</v>
      </c>
      <c r="L27" s="2"/>
      <c r="M27" s="2"/>
      <c r="N27" s="2">
        <f t="shared" si="2"/>
        <v>0</v>
      </c>
    </row>
    <row r="28" spans="4:14" x14ac:dyDescent="0.25">
      <c r="D28" s="2" t="s">
        <v>84</v>
      </c>
      <c r="E28" s="2"/>
      <c r="F28" s="2"/>
      <c r="G28" s="2">
        <f t="shared" si="0"/>
        <v>0</v>
      </c>
      <c r="H28" s="2"/>
      <c r="I28" s="2"/>
      <c r="J28" s="2"/>
      <c r="K28" s="2">
        <f t="shared" si="1"/>
        <v>0</v>
      </c>
      <c r="L28" s="2"/>
      <c r="M28" s="2"/>
      <c r="N28" s="2">
        <f t="shared" si="2"/>
        <v>0</v>
      </c>
    </row>
    <row r="29" spans="4:14" x14ac:dyDescent="0.25">
      <c r="D29" s="2" t="s">
        <v>85</v>
      </c>
      <c r="E29" s="2"/>
      <c r="F29" s="2"/>
      <c r="G29" s="2">
        <f t="shared" si="0"/>
        <v>0</v>
      </c>
      <c r="H29" s="2"/>
      <c r="I29" s="2"/>
      <c r="J29" s="2"/>
      <c r="K29" s="2">
        <f t="shared" si="1"/>
        <v>0</v>
      </c>
      <c r="L29" s="2"/>
      <c r="M29" s="2"/>
      <c r="N29" s="2">
        <f t="shared" si="2"/>
        <v>0</v>
      </c>
    </row>
    <row r="30" spans="4:14" x14ac:dyDescent="0.25">
      <c r="D30" s="2" t="s">
        <v>86</v>
      </c>
      <c r="E30" s="2"/>
      <c r="F30" s="2"/>
      <c r="G30" s="2">
        <f t="shared" si="0"/>
        <v>0</v>
      </c>
      <c r="H30" s="2"/>
      <c r="I30" s="2"/>
      <c r="J30" s="2"/>
      <c r="K30" s="2">
        <f t="shared" si="1"/>
        <v>0</v>
      </c>
      <c r="L30" s="2"/>
      <c r="M30" s="2"/>
      <c r="N30" s="2">
        <f t="shared" si="2"/>
        <v>0</v>
      </c>
    </row>
    <row r="31" spans="4:14" x14ac:dyDescent="0.25">
      <c r="D31" s="2" t="s">
        <v>87</v>
      </c>
      <c r="E31" s="2"/>
      <c r="F31" s="2"/>
      <c r="G31" s="2">
        <f t="shared" si="0"/>
        <v>0</v>
      </c>
      <c r="H31" s="2"/>
      <c r="I31" s="2"/>
      <c r="J31" s="2"/>
      <c r="K31" s="2">
        <f t="shared" si="1"/>
        <v>0</v>
      </c>
      <c r="L31" s="2"/>
      <c r="M31" s="2"/>
      <c r="N31" s="2">
        <f t="shared" si="2"/>
        <v>0</v>
      </c>
    </row>
    <row r="32" spans="4:14" x14ac:dyDescent="0.25">
      <c r="D32" s="2"/>
      <c r="E32" s="2"/>
      <c r="F32" s="2"/>
      <c r="G32" s="2">
        <f t="shared" si="0"/>
        <v>0</v>
      </c>
      <c r="H32" s="2"/>
      <c r="I32" s="2"/>
      <c r="J32" s="2"/>
      <c r="K32" s="2">
        <f t="shared" si="1"/>
        <v>0</v>
      </c>
      <c r="L32" s="2"/>
      <c r="M32" s="2"/>
      <c r="N32" s="2">
        <f t="shared" si="2"/>
        <v>0</v>
      </c>
    </row>
    <row r="33" spans="4:14" x14ac:dyDescent="0.25">
      <c r="D33" s="2"/>
      <c r="E33" s="2"/>
      <c r="F33" s="2"/>
      <c r="G33" s="2">
        <f t="shared" si="0"/>
        <v>0</v>
      </c>
      <c r="H33" s="2"/>
      <c r="I33" s="2"/>
      <c r="J33" s="2"/>
      <c r="K33" s="2">
        <f t="shared" si="1"/>
        <v>0</v>
      </c>
      <c r="L33" s="2"/>
      <c r="M33" s="2"/>
      <c r="N33" s="2">
        <f t="shared" si="2"/>
        <v>0</v>
      </c>
    </row>
    <row r="34" spans="4:14" x14ac:dyDescent="0.25">
      <c r="D34" s="2"/>
      <c r="E34" s="2"/>
      <c r="F34" s="2"/>
      <c r="G34" s="2">
        <f t="shared" si="0"/>
        <v>0</v>
      </c>
      <c r="H34" s="2"/>
      <c r="I34" s="2"/>
      <c r="J34" s="2"/>
      <c r="K34" s="2">
        <f t="shared" si="1"/>
        <v>0</v>
      </c>
      <c r="L34" s="2"/>
      <c r="M34" s="2"/>
      <c r="N34" s="2">
        <f t="shared" si="2"/>
        <v>0</v>
      </c>
    </row>
    <row r="35" spans="4:14" x14ac:dyDescent="0.25">
      <c r="D35" s="2" t="s">
        <v>91</v>
      </c>
      <c r="E35" s="2"/>
      <c r="F35" s="2">
        <f>G35*10.764</f>
        <v>0</v>
      </c>
      <c r="G35" s="2">
        <f>SUM(G7:G34)</f>
        <v>0</v>
      </c>
      <c r="H35" s="2"/>
      <c r="I35" s="2"/>
      <c r="J35" s="2">
        <f>K35*10.764</f>
        <v>0</v>
      </c>
      <c r="K35" s="2">
        <f>SUM(K7:K34)</f>
        <v>0</v>
      </c>
      <c r="L35" s="2"/>
      <c r="M35" s="2">
        <f>N35*10.764</f>
        <v>0</v>
      </c>
      <c r="N35" s="2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topLeftCell="A6" workbookViewId="0">
      <selection activeCell="C6" sqref="C6"/>
    </sheetView>
  </sheetViews>
  <sheetFormatPr defaultRowHeight="15" x14ac:dyDescent="0.25"/>
  <cols>
    <col min="2" max="2" width="23" customWidth="1"/>
    <col min="3" max="3" width="34.5703125" customWidth="1"/>
    <col min="5" max="5" width="13.5703125" customWidth="1"/>
    <col min="6" max="6" width="14.42578125" customWidth="1"/>
    <col min="7" max="7" width="18.140625" customWidth="1"/>
    <col min="8" max="8" width="18.57031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8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18"/>
    </row>
    <row r="3" spans="1:9" x14ac:dyDescent="0.25">
      <c r="A3" s="20"/>
      <c r="B3" s="151" t="s">
        <v>152</v>
      </c>
      <c r="C3" s="151"/>
      <c r="D3" s="151"/>
      <c r="E3" s="151"/>
      <c r="F3" s="151"/>
      <c r="G3" s="151"/>
      <c r="H3" s="151"/>
      <c r="I3" s="18"/>
    </row>
    <row r="4" spans="1:9" x14ac:dyDescent="0.25">
      <c r="A4" s="20"/>
      <c r="B4" s="21" t="s">
        <v>153</v>
      </c>
      <c r="C4" s="21" t="s">
        <v>154</v>
      </c>
      <c r="D4" s="21" t="s">
        <v>93</v>
      </c>
      <c r="E4" s="21" t="s">
        <v>155</v>
      </c>
      <c r="F4" s="21" t="s">
        <v>156</v>
      </c>
      <c r="G4" s="21" t="s">
        <v>157</v>
      </c>
      <c r="H4" s="21" t="s">
        <v>158</v>
      </c>
      <c r="I4" s="18"/>
    </row>
    <row r="5" spans="1:9" x14ac:dyDescent="0.25">
      <c r="A5" s="20"/>
      <c r="B5" s="23" t="s">
        <v>159</v>
      </c>
      <c r="C5" s="24" t="s">
        <v>133</v>
      </c>
      <c r="D5" s="23" t="s">
        <v>160</v>
      </c>
      <c r="E5" s="23">
        <v>1106</v>
      </c>
      <c r="F5" s="25">
        <v>1769.6000000000001</v>
      </c>
      <c r="G5" s="25">
        <v>31532.549728752259</v>
      </c>
      <c r="H5" s="26">
        <v>55800000</v>
      </c>
      <c r="I5" s="18"/>
    </row>
    <row r="6" spans="1:9" x14ac:dyDescent="0.25">
      <c r="A6" s="20"/>
      <c r="B6" s="23" t="s">
        <v>159</v>
      </c>
      <c r="C6" s="27"/>
      <c r="D6" s="23"/>
      <c r="E6" s="23"/>
      <c r="F6" s="25">
        <v>0</v>
      </c>
      <c r="G6" s="25" t="e">
        <v>#DIV/0!</v>
      </c>
      <c r="H6" s="26"/>
      <c r="I6" s="18"/>
    </row>
    <row r="7" spans="1:9" x14ac:dyDescent="0.25">
      <c r="A7" s="20"/>
      <c r="B7" s="23" t="s">
        <v>159</v>
      </c>
      <c r="C7" s="24"/>
      <c r="D7" s="23"/>
      <c r="E7" s="23"/>
      <c r="F7" s="25">
        <v>0</v>
      </c>
      <c r="G7" s="25" t="e">
        <v>#DIV/0!</v>
      </c>
      <c r="H7" s="26"/>
      <c r="I7" s="18"/>
    </row>
    <row r="8" spans="1:9" x14ac:dyDescent="0.25">
      <c r="A8" s="20"/>
      <c r="B8" s="23" t="s">
        <v>159</v>
      </c>
      <c r="C8" s="27"/>
      <c r="D8" s="23"/>
      <c r="E8" s="23"/>
      <c r="F8" s="25">
        <v>0</v>
      </c>
      <c r="G8" s="25" t="e">
        <v>#DIV/0!</v>
      </c>
      <c r="H8" s="26"/>
      <c r="I8" s="18"/>
    </row>
    <row r="9" spans="1:9" x14ac:dyDescent="0.25">
      <c r="A9" s="20"/>
      <c r="B9" s="23" t="s">
        <v>159</v>
      </c>
      <c r="C9" s="27"/>
      <c r="D9" s="23"/>
      <c r="E9" s="23"/>
      <c r="F9" s="25">
        <v>0</v>
      </c>
      <c r="G9" s="25" t="e">
        <v>#DIV/0!</v>
      </c>
      <c r="H9" s="26"/>
      <c r="I9" s="18"/>
    </row>
    <row r="10" spans="1:9" x14ac:dyDescent="0.25">
      <c r="A10" s="20"/>
      <c r="B10" s="23" t="s">
        <v>161</v>
      </c>
      <c r="C10" s="24"/>
      <c r="D10" s="23"/>
      <c r="E10" s="23"/>
      <c r="F10" s="25">
        <v>0</v>
      </c>
      <c r="G10" s="25" t="e">
        <v>#DIV/0!</v>
      </c>
      <c r="H10" s="26"/>
      <c r="I10" s="18"/>
    </row>
    <row r="11" spans="1:9" x14ac:dyDescent="0.25">
      <c r="A11" s="20"/>
      <c r="B11" s="23" t="s">
        <v>161</v>
      </c>
      <c r="C11" s="24"/>
      <c r="D11" s="23"/>
      <c r="E11" s="23"/>
      <c r="F11" s="25">
        <v>0</v>
      </c>
      <c r="G11" s="25" t="e">
        <v>#DIV/0!</v>
      </c>
      <c r="H11" s="26"/>
      <c r="I11" s="18"/>
    </row>
    <row r="12" spans="1:9" x14ac:dyDescent="0.25">
      <c r="A12" s="20"/>
      <c r="B12" s="28" t="s">
        <v>162</v>
      </c>
      <c r="C12" s="23"/>
      <c r="D12" s="23"/>
      <c r="E12" s="23"/>
      <c r="F12" s="23"/>
      <c r="G12" s="29" t="e">
        <v>#DIV/0!</v>
      </c>
      <c r="H12" s="23"/>
      <c r="I12" s="18"/>
    </row>
    <row r="13" spans="1:9" x14ac:dyDescent="0.25">
      <c r="A13" s="19"/>
      <c r="B13" s="28" t="s">
        <v>163</v>
      </c>
      <c r="C13" s="23"/>
      <c r="D13" s="23"/>
      <c r="E13" s="23"/>
      <c r="F13" s="30"/>
      <c r="G13" s="28"/>
      <c r="H13" s="28"/>
      <c r="I13" s="22"/>
    </row>
    <row r="14" spans="1:9" x14ac:dyDescent="0.25">
      <c r="A14" s="18"/>
      <c r="B14" s="19"/>
      <c r="C14" s="19"/>
      <c r="D14" s="19"/>
      <c r="E14" s="19"/>
      <c r="F14" s="18"/>
      <c r="G14" s="18"/>
      <c r="H14" s="18"/>
      <c r="I14" s="18"/>
    </row>
    <row r="15" spans="1:9" x14ac:dyDescent="0.25">
      <c r="A15" s="18"/>
      <c r="B15" s="19"/>
      <c r="C15" s="19"/>
      <c r="D15" s="19"/>
      <c r="E15" s="19"/>
      <c r="F15" s="18"/>
      <c r="G15" s="18"/>
      <c r="H15" s="18"/>
      <c r="I15" s="18"/>
    </row>
    <row r="16" spans="1:9" x14ac:dyDescent="0.25">
      <c r="A16" s="18"/>
      <c r="B16" s="19"/>
      <c r="C16" s="19"/>
      <c r="D16" s="19"/>
      <c r="E16" s="19"/>
      <c r="F16" s="18"/>
      <c r="G16" s="18"/>
      <c r="H16" s="18"/>
      <c r="I16" s="18"/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S1 &amp; S3 %</vt:lpstr>
      <vt:lpstr>S4 %</vt:lpstr>
      <vt:lpstr>Wing A</vt:lpstr>
      <vt:lpstr>Wing B</vt:lpstr>
      <vt:lpstr>Wing C</vt:lpstr>
      <vt:lpstr>VALUATION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</cp:lastModifiedBy>
  <cp:lastPrinted>2025-09-12T13:12:21Z</cp:lastPrinted>
  <dcterms:created xsi:type="dcterms:W3CDTF">2013-11-23T05:32:33Z</dcterms:created>
  <dcterms:modified xsi:type="dcterms:W3CDTF">2025-09-12T13:13:04Z</dcterms:modified>
</cp:coreProperties>
</file>