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Sept 25\DUMP\"/>
    </mc:Choice>
  </mc:AlternateContent>
  <xr:revisionPtr revIDLastSave="0" documentId="13_ncr:1_{4434180E-27DE-4A07-8107-08E2FA5D6BCC}" xr6:coauthVersionLast="47" xr6:coauthVersionMax="47" xr10:uidLastSave="{00000000-0000-0000-0000-000000000000}"/>
  <bookViews>
    <workbookView xWindow="-120" yWindow="-120" windowWidth="20730" windowHeight="11160" tabRatio="810" xr2:uid="{00000000-000D-0000-FFFF-FFFF00000000}"/>
  </bookViews>
  <sheets>
    <sheet name="Report (2)" sheetId="1" r:id="rId1"/>
    <sheet name="A1%" sheetId="2" r:id="rId2"/>
    <sheet name="A2,A3%" sheetId="4" r:id="rId3"/>
    <sheet name="A3% " sheetId="7" r:id="rId4"/>
    <sheet name="A4%" sheetId="5" r:id="rId5"/>
    <sheet name="Flat detail" sheetId="3" r:id="rId6"/>
    <sheet name="VALUATION" sheetId="6" r:id="rId7"/>
  </sheets>
  <definedNames>
    <definedName name="_xlnm.Print_Area" localSheetId="0">'Report (2)'!$A$1:$J$383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 i="6" l="1"/>
  <c r="G7" i="6"/>
  <c r="F7" i="6"/>
  <c r="G6" i="6"/>
  <c r="F6" i="6"/>
  <c r="G5" i="6"/>
  <c r="F5" i="6"/>
  <c r="E36" i="3"/>
  <c r="D36" i="3"/>
  <c r="L34" i="3"/>
  <c r="K34" i="3"/>
  <c r="I34" i="3"/>
  <c r="H34" i="3"/>
  <c r="E34" i="3"/>
  <c r="D34" i="3"/>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C22" i="5"/>
  <c r="B22" i="5"/>
  <c r="C21" i="5"/>
  <c r="B21" i="5"/>
  <c r="C20" i="5"/>
  <c r="B20" i="5"/>
  <c r="C19" i="5"/>
  <c r="B19" i="5"/>
  <c r="C18" i="5"/>
  <c r="B18" i="5"/>
  <c r="C17" i="5"/>
  <c r="B17" i="5"/>
  <c r="M16" i="5"/>
  <c r="L16" i="5"/>
  <c r="K16" i="5"/>
  <c r="J16" i="5"/>
  <c r="I16" i="5"/>
  <c r="H16" i="5"/>
  <c r="G16" i="5"/>
  <c r="C16" i="5"/>
  <c r="B16" i="5"/>
  <c r="M15" i="5"/>
  <c r="L15" i="5"/>
  <c r="K15" i="5"/>
  <c r="J15" i="5"/>
  <c r="I15" i="5"/>
  <c r="H15" i="5"/>
  <c r="G15" i="5"/>
  <c r="C15" i="5"/>
  <c r="B15" i="5"/>
  <c r="D12" i="5"/>
  <c r="B12" i="5"/>
  <c r="D11" i="5"/>
  <c r="B11" i="5"/>
  <c r="D10" i="5"/>
  <c r="B10" i="5"/>
  <c r="D9" i="5"/>
  <c r="B9" i="5"/>
  <c r="D8" i="5"/>
  <c r="B8" i="5"/>
  <c r="D7" i="5"/>
  <c r="B7" i="5"/>
  <c r="D6" i="5"/>
  <c r="C5" i="5"/>
  <c r="C22" i="7"/>
  <c r="B22" i="7"/>
  <c r="C21" i="7"/>
  <c r="B21" i="7"/>
  <c r="C20" i="7"/>
  <c r="B20" i="7"/>
  <c r="C19" i="7"/>
  <c r="B19" i="7"/>
  <c r="C18" i="7"/>
  <c r="B18" i="7"/>
  <c r="C17" i="7"/>
  <c r="B17" i="7"/>
  <c r="M16" i="7"/>
  <c r="L16" i="7"/>
  <c r="K16" i="7"/>
  <c r="J16" i="7"/>
  <c r="I16" i="7"/>
  <c r="H16" i="7"/>
  <c r="G16" i="7"/>
  <c r="C16" i="7"/>
  <c r="B16" i="7"/>
  <c r="M15" i="7"/>
  <c r="L15" i="7"/>
  <c r="K15" i="7"/>
  <c r="J15" i="7"/>
  <c r="I15" i="7"/>
  <c r="H15" i="7"/>
  <c r="G15" i="7"/>
  <c r="C15" i="7"/>
  <c r="B15" i="7"/>
  <c r="D12" i="7"/>
  <c r="B12" i="7"/>
  <c r="D11" i="7"/>
  <c r="B11" i="7"/>
  <c r="D10" i="7"/>
  <c r="B10" i="7"/>
  <c r="D9" i="7"/>
  <c r="B9" i="7"/>
  <c r="D8" i="7"/>
  <c r="B8" i="7"/>
  <c r="D7" i="7"/>
  <c r="B7" i="7"/>
  <c r="D6" i="7"/>
  <c r="C5" i="7"/>
  <c r="C22" i="4"/>
  <c r="B22" i="4"/>
  <c r="C21" i="4"/>
  <c r="B21" i="4"/>
  <c r="C20" i="4"/>
  <c r="B20" i="4"/>
  <c r="C19" i="4"/>
  <c r="B19" i="4"/>
  <c r="C18" i="4"/>
  <c r="B18" i="4"/>
  <c r="C17" i="4"/>
  <c r="B17" i="4"/>
  <c r="M16" i="4"/>
  <c r="L16" i="4"/>
  <c r="K16" i="4"/>
  <c r="J16" i="4"/>
  <c r="I16" i="4"/>
  <c r="H16" i="4"/>
  <c r="G16" i="4"/>
  <c r="C16" i="4"/>
  <c r="B16" i="4"/>
  <c r="M15" i="4"/>
  <c r="L15" i="4"/>
  <c r="K15" i="4"/>
  <c r="J15" i="4"/>
  <c r="I15" i="4"/>
  <c r="H15" i="4"/>
  <c r="G15" i="4"/>
  <c r="C15" i="4"/>
  <c r="B15" i="4"/>
  <c r="D12" i="4"/>
  <c r="B12" i="4"/>
  <c r="D11" i="4"/>
  <c r="B11" i="4"/>
  <c r="D10" i="4"/>
  <c r="B10" i="4"/>
  <c r="D9" i="4"/>
  <c r="B9" i="4"/>
  <c r="D8" i="4"/>
  <c r="B8" i="4"/>
  <c r="D7" i="4"/>
  <c r="B7" i="4"/>
  <c r="D6" i="4"/>
  <c r="C5" i="4"/>
  <c r="C22" i="2"/>
  <c r="B22" i="2"/>
  <c r="C21" i="2"/>
  <c r="B21" i="2"/>
  <c r="C20" i="2"/>
  <c r="B20" i="2"/>
  <c r="C19" i="2"/>
  <c r="B19" i="2"/>
  <c r="C18" i="2"/>
  <c r="B18" i="2"/>
  <c r="C17" i="2"/>
  <c r="B17" i="2"/>
  <c r="M16" i="2"/>
  <c r="L16" i="2"/>
  <c r="K16" i="2"/>
  <c r="J16" i="2"/>
  <c r="I16" i="2"/>
  <c r="H16" i="2"/>
  <c r="G16" i="2"/>
  <c r="C16" i="2"/>
  <c r="B16" i="2"/>
  <c r="M15" i="2"/>
  <c r="L15" i="2"/>
  <c r="K15" i="2"/>
  <c r="J15" i="2"/>
  <c r="I15" i="2"/>
  <c r="H15" i="2"/>
  <c r="G15" i="2"/>
  <c r="C15" i="2"/>
  <c r="B15" i="2"/>
  <c r="D12" i="2"/>
  <c r="B12" i="2"/>
  <c r="D11" i="2"/>
  <c r="B11" i="2"/>
  <c r="D10" i="2"/>
  <c r="B10" i="2"/>
  <c r="D9" i="2"/>
  <c r="B9" i="2"/>
  <c r="D8" i="2"/>
  <c r="B8" i="2"/>
  <c r="D7" i="2"/>
  <c r="B7" i="2"/>
  <c r="D6" i="2"/>
  <c r="C5" i="2"/>
  <c r="D311" i="1"/>
  <c r="L296" i="1"/>
  <c r="G296" i="1"/>
  <c r="D296" i="1"/>
  <c r="G295" i="1"/>
  <c r="D295" i="1"/>
  <c r="G292" i="1"/>
  <c r="D292" i="1"/>
  <c r="G291" i="1"/>
  <c r="D291" i="1"/>
  <c r="G290" i="1"/>
  <c r="D290" i="1"/>
  <c r="G289" i="1"/>
  <c r="D289" i="1"/>
  <c r="G288" i="1"/>
  <c r="D288" i="1"/>
  <c r="I287" i="1"/>
  <c r="G287" i="1"/>
  <c r="D287" i="1"/>
  <c r="L285" i="1"/>
  <c r="G285" i="1"/>
  <c r="D285" i="1"/>
  <c r="G284" i="1"/>
  <c r="D284" i="1"/>
  <c r="G281" i="1"/>
  <c r="D281" i="1"/>
  <c r="G280" i="1"/>
  <c r="D280" i="1"/>
  <c r="G279" i="1"/>
  <c r="D279" i="1"/>
  <c r="G278" i="1"/>
  <c r="D278" i="1"/>
  <c r="G277" i="1"/>
  <c r="D277" i="1"/>
  <c r="I276" i="1"/>
  <c r="G276" i="1"/>
  <c r="D276" i="1"/>
  <c r="L274" i="1"/>
  <c r="G274" i="1"/>
  <c r="D274" i="1"/>
  <c r="G273" i="1"/>
  <c r="D273" i="1"/>
  <c r="L272" i="1"/>
  <c r="G272" i="1"/>
  <c r="D272" i="1"/>
  <c r="G271" i="1"/>
  <c r="D271" i="1"/>
  <c r="G270" i="1"/>
  <c r="D270" i="1"/>
  <c r="G269" i="1"/>
  <c r="D269" i="1"/>
  <c r="G268" i="1"/>
  <c r="D268" i="1"/>
  <c r="G267" i="1"/>
  <c r="D267" i="1"/>
  <c r="G266" i="1"/>
  <c r="D266" i="1"/>
  <c r="I265" i="1"/>
  <c r="G265" i="1"/>
  <c r="D265" i="1"/>
  <c r="G263" i="1"/>
  <c r="D263" i="1"/>
  <c r="G262" i="1"/>
  <c r="D262" i="1"/>
  <c r="L261" i="1"/>
  <c r="G261" i="1"/>
  <c r="D261" i="1"/>
  <c r="L260" i="1"/>
  <c r="G260" i="1"/>
  <c r="D260" i="1"/>
  <c r="L259" i="1"/>
  <c r="I259" i="1"/>
  <c r="G259" i="1"/>
  <c r="D259" i="1"/>
  <c r="L257" i="1"/>
  <c r="G257" i="1"/>
  <c r="D257" i="1"/>
  <c r="L256" i="1"/>
  <c r="G256" i="1"/>
  <c r="D256" i="1"/>
  <c r="L254" i="1"/>
  <c r="G254" i="1"/>
  <c r="D254" i="1"/>
  <c r="L253" i="1"/>
  <c r="I253" i="1"/>
  <c r="G253" i="1"/>
  <c r="D253" i="1"/>
  <c r="G249" i="1"/>
  <c r="D249" i="1"/>
  <c r="L246" i="1"/>
  <c r="G246" i="1"/>
  <c r="D246" i="1"/>
  <c r="G245" i="1"/>
  <c r="D245" i="1"/>
  <c r="G244" i="1"/>
  <c r="D244" i="1"/>
  <c r="G243" i="1"/>
  <c r="D243" i="1"/>
  <c r="G242" i="1"/>
  <c r="D242" i="1"/>
  <c r="G240" i="1"/>
  <c r="D240" i="1"/>
  <c r="G237" i="1"/>
  <c r="D237" i="1"/>
  <c r="G236" i="1"/>
  <c r="D236" i="1"/>
  <c r="G235" i="1"/>
  <c r="D235" i="1"/>
  <c r="G234" i="1"/>
  <c r="D234" i="1"/>
  <c r="G233" i="1"/>
  <c r="D233" i="1"/>
  <c r="L231" i="1"/>
  <c r="G231" i="1"/>
  <c r="D231" i="1"/>
  <c r="G230" i="1"/>
  <c r="D230" i="1"/>
  <c r="G229" i="1"/>
  <c r="D229" i="1"/>
  <c r="G228" i="1"/>
  <c r="D228" i="1"/>
  <c r="G227" i="1"/>
  <c r="D227" i="1"/>
  <c r="G226" i="1"/>
  <c r="D226" i="1"/>
  <c r="G225" i="1"/>
  <c r="D225" i="1"/>
  <c r="I224" i="1"/>
  <c r="G224" i="1"/>
  <c r="D224" i="1"/>
  <c r="G222" i="1"/>
  <c r="D222" i="1"/>
  <c r="L221" i="1"/>
  <c r="G221" i="1"/>
  <c r="D221" i="1"/>
  <c r="L220" i="1"/>
  <c r="G220" i="1"/>
  <c r="D220" i="1"/>
  <c r="L219" i="1"/>
  <c r="I219" i="1"/>
  <c r="G219" i="1"/>
  <c r="D219" i="1"/>
  <c r="L217" i="1"/>
  <c r="G217" i="1"/>
  <c r="D217" i="1"/>
  <c r="L215" i="1"/>
  <c r="G215" i="1"/>
  <c r="D215" i="1"/>
  <c r="L214" i="1"/>
  <c r="I214" i="1"/>
  <c r="G214" i="1"/>
  <c r="D214" i="1"/>
  <c r="G210" i="1"/>
  <c r="D210" i="1"/>
  <c r="L207" i="1"/>
  <c r="G207" i="1"/>
  <c r="D207" i="1"/>
  <c r="G206" i="1"/>
  <c r="D206" i="1"/>
  <c r="G205" i="1"/>
  <c r="D205" i="1"/>
  <c r="G204" i="1"/>
  <c r="D204" i="1"/>
  <c r="I203" i="1"/>
  <c r="G203" i="1"/>
  <c r="D203" i="1"/>
  <c r="G201" i="1"/>
  <c r="D201" i="1"/>
  <c r="G198" i="1"/>
  <c r="D198" i="1"/>
  <c r="G197" i="1"/>
  <c r="D197" i="1"/>
  <c r="G196" i="1"/>
  <c r="D196" i="1"/>
  <c r="G195" i="1"/>
  <c r="D195" i="1"/>
  <c r="I194" i="1"/>
  <c r="G194" i="1"/>
  <c r="D194" i="1"/>
  <c r="L192" i="1"/>
  <c r="G192" i="1"/>
  <c r="D192" i="1"/>
  <c r="G191" i="1"/>
  <c r="D191" i="1"/>
  <c r="G190" i="1"/>
  <c r="D190" i="1"/>
  <c r="G189" i="1"/>
  <c r="D189" i="1"/>
  <c r="G188" i="1"/>
  <c r="D188" i="1"/>
  <c r="G187" i="1"/>
  <c r="D187" i="1"/>
  <c r="G186" i="1"/>
  <c r="D186" i="1"/>
  <c r="I185" i="1"/>
  <c r="G185" i="1"/>
  <c r="D185" i="1"/>
  <c r="G183" i="1"/>
  <c r="D183" i="1"/>
  <c r="L182" i="1"/>
  <c r="G182" i="1"/>
  <c r="D182" i="1"/>
  <c r="L181" i="1"/>
  <c r="G181" i="1"/>
  <c r="D181" i="1"/>
  <c r="L180" i="1"/>
  <c r="I180" i="1"/>
  <c r="G180" i="1"/>
  <c r="D180" i="1"/>
  <c r="L178" i="1"/>
  <c r="G178" i="1"/>
  <c r="D178" i="1"/>
  <c r="L176" i="1"/>
  <c r="G176" i="1"/>
  <c r="D176" i="1"/>
  <c r="L175" i="1"/>
  <c r="I175" i="1"/>
  <c r="G175" i="1"/>
  <c r="D175" i="1"/>
  <c r="G171" i="1"/>
  <c r="D171" i="1"/>
  <c r="L168" i="1"/>
  <c r="G168" i="1"/>
  <c r="D168" i="1"/>
  <c r="G167" i="1"/>
  <c r="D167" i="1"/>
  <c r="G166" i="1"/>
  <c r="D166" i="1"/>
  <c r="G165" i="1"/>
  <c r="D165" i="1"/>
  <c r="I164" i="1"/>
  <c r="G164" i="1"/>
  <c r="D164" i="1"/>
  <c r="G162" i="1"/>
  <c r="D162" i="1"/>
  <c r="G159" i="1"/>
  <c r="D159" i="1"/>
  <c r="G158" i="1"/>
  <c r="D158" i="1"/>
  <c r="G157" i="1"/>
  <c r="D157" i="1"/>
  <c r="G156" i="1"/>
  <c r="D156" i="1"/>
  <c r="I155" i="1"/>
  <c r="G155" i="1"/>
  <c r="D155" i="1"/>
  <c r="L153" i="1"/>
  <c r="G153" i="1"/>
  <c r="D153" i="1"/>
  <c r="L152" i="1"/>
  <c r="G152" i="1"/>
  <c r="D152" i="1"/>
  <c r="G151" i="1"/>
  <c r="D151" i="1"/>
  <c r="L150" i="1"/>
  <c r="G150" i="1"/>
  <c r="D150" i="1"/>
  <c r="G149" i="1"/>
  <c r="D149" i="1"/>
  <c r="G148" i="1"/>
  <c r="D148" i="1"/>
  <c r="G147" i="1"/>
  <c r="D147" i="1"/>
  <c r="I146" i="1"/>
  <c r="G146" i="1"/>
  <c r="D146" i="1"/>
  <c r="G144" i="1"/>
  <c r="D144" i="1"/>
  <c r="L143" i="1"/>
  <c r="G143" i="1"/>
  <c r="D143" i="1"/>
  <c r="L142" i="1"/>
  <c r="G142" i="1"/>
  <c r="D142" i="1"/>
  <c r="L141" i="1"/>
  <c r="I141" i="1"/>
  <c r="G141" i="1"/>
  <c r="D141" i="1"/>
  <c r="L139" i="1"/>
  <c r="G139" i="1"/>
  <c r="D139" i="1"/>
  <c r="L137" i="1"/>
  <c r="G137" i="1"/>
  <c r="D137" i="1"/>
  <c r="L136" i="1"/>
  <c r="I136" i="1"/>
  <c r="G136" i="1"/>
  <c r="D136" i="1"/>
  <c r="G128" i="1"/>
  <c r="D128" i="1"/>
  <c r="C128" i="1"/>
  <c r="G127" i="1"/>
  <c r="D127" i="1"/>
  <c r="C127" i="1"/>
  <c r="G126" i="1"/>
  <c r="D126" i="1"/>
  <c r="C126" i="1"/>
  <c r="G125" i="1"/>
  <c r="D125" i="1"/>
  <c r="C125" i="1"/>
  <c r="G124" i="1"/>
  <c r="D124" i="1"/>
  <c r="C124" i="1"/>
  <c r="G121" i="1"/>
  <c r="M110" i="1"/>
  <c r="M109" i="1"/>
  <c r="M108" i="1"/>
  <c r="M96" i="1"/>
  <c r="M95" i="1"/>
  <c r="M94" i="1"/>
  <c r="M82" i="1"/>
  <c r="M81" i="1"/>
  <c r="M80" i="1"/>
  <c r="M68" i="1"/>
  <c r="M67" i="1"/>
  <c r="M66" i="1"/>
  <c r="D51" i="1"/>
  <c r="H47" i="1"/>
  <c r="C47" i="1"/>
  <c r="F42" i="1"/>
  <c r="F41" i="1"/>
  <c r="C14" i="1"/>
  <c r="F7" i="1"/>
  <c r="F3" i="1"/>
  <c r="I58" i="1"/>
  <c r="I100" i="1"/>
  <c r="I86" i="1"/>
  <c r="I72" i="1"/>
  <c r="D110" i="1" l="1"/>
  <c r="D106" i="1"/>
  <c r="D111" i="1"/>
  <c r="M105" i="1"/>
  <c r="M106" i="1" s="1"/>
  <c r="M103" i="1"/>
  <c r="D109" i="1"/>
  <c r="D105" i="1"/>
  <c r="M104" i="1"/>
  <c r="C103" i="1" s="1"/>
  <c r="D103" i="1" s="1"/>
  <c r="M102" i="1"/>
  <c r="D107" i="1"/>
  <c r="D112" i="1"/>
  <c r="D108" i="1"/>
  <c r="D98" i="1"/>
  <c r="D94" i="1"/>
  <c r="D95" i="1"/>
  <c r="M90" i="1"/>
  <c r="C89" i="1" s="1"/>
  <c r="D89" i="1" s="1"/>
  <c r="M88" i="1"/>
  <c r="M91" i="1"/>
  <c r="M92" i="1" s="1"/>
  <c r="D97" i="1"/>
  <c r="D93" i="1"/>
  <c r="M89" i="1"/>
  <c r="D91" i="1"/>
  <c r="D96" i="1"/>
  <c r="D92" i="1"/>
  <c r="D82" i="1"/>
  <c r="D78" i="1"/>
  <c r="M77" i="1"/>
  <c r="M78" i="1" s="1"/>
  <c r="M75" i="1"/>
  <c r="D83" i="1"/>
  <c r="D81" i="1"/>
  <c r="D77" i="1"/>
  <c r="M76" i="1"/>
  <c r="C75" i="1" s="1"/>
  <c r="D75" i="1" s="1"/>
  <c r="M74" i="1"/>
  <c r="D79" i="1"/>
  <c r="D84" i="1"/>
  <c r="D80" i="1"/>
  <c r="D70" i="1"/>
  <c r="D66" i="1"/>
  <c r="M62" i="1"/>
  <c r="C61" i="1" s="1"/>
  <c r="D61" i="1" s="1"/>
  <c r="M63" i="1"/>
  <c r="M64" i="1" s="1"/>
  <c r="D67" i="1"/>
  <c r="M60" i="1"/>
  <c r="D69" i="1"/>
  <c r="D65" i="1"/>
  <c r="M61" i="1"/>
  <c r="D63" i="1"/>
  <c r="D68" i="1"/>
  <c r="D64" i="1"/>
  <c r="M79" i="1" l="1"/>
  <c r="M83" i="1" s="1"/>
  <c r="M84" i="1" s="1"/>
  <c r="C76" i="1" s="1"/>
  <c r="M93" i="1"/>
  <c r="M97" i="1" s="1"/>
  <c r="M98" i="1" s="1"/>
  <c r="C90" i="1" s="1"/>
  <c r="M65" i="1"/>
  <c r="M69" i="1" s="1"/>
  <c r="M70" i="1" s="1"/>
  <c r="C62" i="1" s="1"/>
  <c r="M107" i="1"/>
  <c r="M111" i="1" s="1"/>
  <c r="M112" i="1" s="1"/>
  <c r="C104" i="1" s="1"/>
  <c r="D62" i="1" l="1"/>
  <c r="K57" i="1"/>
  <c r="C59" i="1" s="1"/>
  <c r="F61" i="1" s="1"/>
  <c r="H61" i="1"/>
  <c r="D90" i="1"/>
  <c r="K85" i="1"/>
  <c r="C87" i="1" s="1"/>
  <c r="F89" i="1" s="1"/>
  <c r="H89" i="1"/>
  <c r="D104" i="1"/>
  <c r="K99" i="1"/>
  <c r="C101" i="1" s="1"/>
  <c r="F103" i="1" s="1"/>
  <c r="H103" i="1"/>
  <c r="D76" i="1"/>
  <c r="K71" i="1"/>
  <c r="C73" i="1" s="1"/>
  <c r="F75" i="1" s="1"/>
  <c r="H75" i="1"/>
</calcChain>
</file>

<file path=xl/sharedStrings.xml><?xml version="1.0" encoding="utf-8"?>
<sst xmlns="http://schemas.openxmlformats.org/spreadsheetml/2006/main" count="901" uniqueCount="280">
  <si>
    <t>Office No. 1031, Wing J, Akshar Business Park, Plot No. 03 Sector 25, Near APMC Market,
Vashi, Navi Mumbai, Maharashtra 400703 TEL: 022-46090378/79/80                                                                                                                                          E mail : vsjcapf@gmail.com. Web site : www.vsjadon.com</t>
  </si>
  <si>
    <t xml:space="preserve">Valuation Report </t>
  </si>
  <si>
    <t>Date:</t>
  </si>
  <si>
    <t>CPC Name:</t>
  </si>
  <si>
    <t>Axis Sanpada</t>
  </si>
  <si>
    <t>Date Of Property Visit</t>
  </si>
  <si>
    <t>Name of the builder group</t>
  </si>
  <si>
    <t xml:space="preserve">M/s.Poddar Housing And Development Limited </t>
  </si>
  <si>
    <t>Name of the builder company</t>
  </si>
  <si>
    <t>Name of the Project</t>
  </si>
  <si>
    <t>Poddar Riviera Phase - I</t>
  </si>
  <si>
    <t>Contact Details ( Name &amp; Contact No.)</t>
  </si>
  <si>
    <t>Mr.Vinod Thakkar 8657561720</t>
  </si>
  <si>
    <t>Site Person - Contact Details ( Name &amp; Contact No).</t>
  </si>
  <si>
    <t>NA</t>
  </si>
  <si>
    <t>Mr. Surendra 7718922212</t>
  </si>
  <si>
    <t>Name / No of the Building</t>
  </si>
  <si>
    <t>Building No.1 (Wing A1, A2, A3 &amp; A4)</t>
  </si>
  <si>
    <t>Docouments Provided</t>
  </si>
  <si>
    <t>Approved Layout, Approved Building Plan, CC</t>
  </si>
  <si>
    <t>RERA No.</t>
  </si>
  <si>
    <t>P51700023508</t>
  </si>
  <si>
    <t xml:space="preserve">Project location details       </t>
  </si>
  <si>
    <t>Survey No</t>
  </si>
  <si>
    <t>S.No.9 H.No.1B, 2, 3 &amp; S. No.10, 11 H.No.1, 2</t>
  </si>
  <si>
    <t>Road</t>
  </si>
  <si>
    <t>Bhiwandi - Murbad Road</t>
  </si>
  <si>
    <t>Locality/Village</t>
  </si>
  <si>
    <t>Mharal</t>
  </si>
  <si>
    <t>City</t>
  </si>
  <si>
    <t>Shahad</t>
  </si>
  <si>
    <t>District</t>
  </si>
  <si>
    <t>Thane</t>
  </si>
  <si>
    <t>Taluka</t>
  </si>
  <si>
    <t>Kalyan</t>
  </si>
  <si>
    <t>Pin Code</t>
  </si>
  <si>
    <t>Near by Landmark</t>
  </si>
  <si>
    <t xml:space="preserve">Poddar Big leap
</t>
  </si>
  <si>
    <t xml:space="preserve">Distance from city centre: </t>
  </si>
  <si>
    <t>About 2.9Km from Shahad Railway Station</t>
  </si>
  <si>
    <t>Accessibility to the Project from the City: (Proximity to civic amenities like school, hospital, market, etc.)</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</si>
  <si>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</si>
  <si>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</si>
  <si>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</si>
  <si>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</si>
  <si>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</si>
  <si>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</si>
  <si>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</si>
  <si>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</si>
  <si>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</si>
  <si>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</si>
  <si>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</si>
  <si>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</si>
  <si>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</si>
  <si>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</si>
  <si>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North</t>
  </si>
  <si>
    <t>South</t>
  </si>
  <si>
    <t>As per deed</t>
  </si>
  <si>
    <t>At site</t>
  </si>
  <si>
    <t>Open Plot</t>
  </si>
  <si>
    <t xml:space="preserve">Open Plot
</t>
  </si>
  <si>
    <t>Does the boundaries at site match, as mentioned in the Docoumentation: NA</t>
  </si>
  <si>
    <t>Type of Structure : RCC Frame Structure</t>
  </si>
  <si>
    <t xml:space="preserve">Latitude &amp; Longitude </t>
  </si>
  <si>
    <t>Latitude</t>
  </si>
  <si>
    <t>Longitude</t>
  </si>
  <si>
    <t>Location Link</t>
  </si>
  <si>
    <t>https://goo.gl/maps/mgdWyLntZQ5itkXh8</t>
  </si>
  <si>
    <t>Approval details:</t>
  </si>
  <si>
    <t xml:space="preserve">Approved usage of the Property:                                                                                                                                             </t>
  </si>
  <si>
    <t xml:space="preserve">Residential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</si>
  <si>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</si>
  <si>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</si>
  <si>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</si>
  <si>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</si>
  <si>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</si>
  <si>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</si>
  <si>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</si>
  <si>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</si>
  <si>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</si>
  <si>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</si>
  <si>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</si>
  <si>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EE/BP/PMAY/A/MHADA/40/2020</t>
  </si>
  <si>
    <t>Dated</t>
  </si>
  <si>
    <t>13/02/2020.</t>
  </si>
  <si>
    <t xml:space="preserve">Approved Floor plan No.  </t>
  </si>
  <si>
    <t>Commencement Certificate No.</t>
  </si>
  <si>
    <t xml:space="preserve">E.E/BP/PMAY/A/MHADA/41/2020
</t>
  </si>
  <si>
    <t>Valid Up to: Building No.1 (Wing A1, A2, A3 &amp; A4) = Plinth Level Only</t>
  </si>
  <si>
    <t xml:space="preserve">O. Certificate No.: </t>
  </si>
  <si>
    <t>NA
Approved upto :</t>
  </si>
  <si>
    <t xml:space="preserve">Date of approval: </t>
  </si>
  <si>
    <t xml:space="preserve">Commencement date of construction </t>
  </si>
  <si>
    <t>Expected Completion</t>
  </si>
  <si>
    <t>As per RERA-30/09/2025</t>
  </si>
  <si>
    <t>Building wise Construction details</t>
  </si>
  <si>
    <t>Approved area of the building in Sq.Mt</t>
  </si>
  <si>
    <t>Approved no of units</t>
  </si>
  <si>
    <t>Flats = 672</t>
  </si>
  <si>
    <t>Approved no of Floors</t>
  </si>
  <si>
    <t>Building No.1 (Wing A1, A2, A3 &amp; A4) = B + G + 1st To 23rd Floor</t>
  </si>
  <si>
    <t>Quality of construction: NA</t>
  </si>
  <si>
    <t>Projected life of the structure: 60 Years After Completion</t>
  </si>
  <si>
    <t>Material laying at Site: Nothing</t>
  </si>
  <si>
    <t>Construction details:</t>
  </si>
  <si>
    <t>Building No.1 (Wing A1) = B + G + 1st To 23rd Floor</t>
  </si>
  <si>
    <t>Basement</t>
  </si>
  <si>
    <t>Ground</t>
  </si>
  <si>
    <t>Podium</t>
  </si>
  <si>
    <t>Floors</t>
  </si>
  <si>
    <t>All work Completed. Provide OC.</t>
  </si>
  <si>
    <t xml:space="preserve">Stage of construction: </t>
  </si>
  <si>
    <t>All work Completed. OC Received.</t>
  </si>
  <si>
    <t>Type of Work</t>
  </si>
  <si>
    <t>Slab/Floor</t>
  </si>
  <si>
    <t>Complition %</t>
  </si>
  <si>
    <t>Progress %</t>
  </si>
  <si>
    <t>Disbursement %</t>
  </si>
  <si>
    <t>Piling Work in process</t>
  </si>
  <si>
    <t>Extra Construction % given already</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</si>
  <si>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</si>
  <si>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</si>
  <si>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</si>
  <si>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</si>
  <si>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</si>
  <si>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</si>
  <si>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</si>
  <si>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</si>
  <si>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</si>
  <si>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</si>
  <si>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</si>
  <si>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</si>
  <si>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</si>
  <si>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</si>
  <si>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</si>
  <si>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</si>
  <si>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</si>
  <si>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</si>
  <si>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</si>
  <si>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</si>
  <si>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</si>
  <si>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</si>
  <si>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No.1 (Wing A2) = B + G + 1st To 23rd Floor</t>
  </si>
  <si>
    <t>Building No.1 (Wing A3) = B + G + 1st To 23rd Floor</t>
  </si>
  <si>
    <t>Building No.1 (Wing A4) = B + G + 1st To 23rd Floor</t>
  </si>
  <si>
    <t>Wheather the construction is as per approved Building plan : NA</t>
  </si>
  <si>
    <t>Violations Observed if any : NA</t>
  </si>
  <si>
    <r>
      <rPr>
        <b/>
        <sz val="12"/>
        <rFont val="Times New Roman"/>
        <family val="1"/>
      </rP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</si>
  <si>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</si>
  <si>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Rates of the Property :</t>
  </si>
  <si>
    <t>Recommended rate of the flat Per Sq. Ft. ( on Saleable area)</t>
  </si>
  <si>
    <t>Floor Rise Rate Per Sq. Ft. from 2nd Floor</t>
  </si>
  <si>
    <t>13/-</t>
  </si>
  <si>
    <t>Club House Charges</t>
  </si>
  <si>
    <t>4,50,000/-</t>
  </si>
  <si>
    <t xml:space="preserve">Recommended rate of Parking </t>
  </si>
  <si>
    <t>300000/-</t>
  </si>
  <si>
    <t>Distressed valuation of the Property</t>
  </si>
  <si>
    <t>Residential Area Details :</t>
  </si>
  <si>
    <t>Building &amp; Wing</t>
  </si>
  <si>
    <t>No. of Flats</t>
  </si>
  <si>
    <t>Total Carpet Area</t>
  </si>
  <si>
    <t>Total Saleable Area</t>
  </si>
  <si>
    <t>A1 Wing</t>
  </si>
  <si>
    <t>A2 Wing</t>
  </si>
  <si>
    <t>A3 Wing</t>
  </si>
  <si>
    <t>A4 Wing</t>
  </si>
  <si>
    <t>Total</t>
  </si>
  <si>
    <t>Building details Floor Wise</t>
  </si>
  <si>
    <t xml:space="preserve">Details of Flats in Building   </t>
  </si>
  <si>
    <t>Flat/Shop No.</t>
  </si>
  <si>
    <t>Description</t>
  </si>
  <si>
    <t>Gross Carpet area</t>
  </si>
  <si>
    <t>Attached Terrace area</t>
  </si>
  <si>
    <t xml:space="preserve"> Saleable area</t>
  </si>
  <si>
    <t>PLC Y/N</t>
  </si>
  <si>
    <t>Floor</t>
  </si>
  <si>
    <t>Building No.1</t>
  </si>
  <si>
    <t>Ground Floor is For Parking</t>
  </si>
  <si>
    <t>1st Podium Floor for Parking &amp; Residential</t>
  </si>
  <si>
    <t>2BHK</t>
  </si>
  <si>
    <t>N</t>
  </si>
  <si>
    <t>1BHK</t>
  </si>
  <si>
    <t>Double Height</t>
  </si>
  <si>
    <t>2nd Podium Floor for Parking &amp; Residential</t>
  </si>
  <si>
    <t>3rd To 7th, 9th To 12th, 14th To 17th &amp; 19th To 23rd Floor</t>
  </si>
  <si>
    <t>8th &amp; 13th Floor (Part Refuge Area)</t>
  </si>
  <si>
    <t>Refuge Area</t>
  </si>
  <si>
    <t>18th Floor (Part Refuge Area)</t>
  </si>
  <si>
    <t xml:space="preserve">8th &amp; 13th Floor </t>
  </si>
  <si>
    <t>18th Floor</t>
  </si>
  <si>
    <t>Double height</t>
  </si>
  <si>
    <t xml:space="preserve">Remarks: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</si>
  <si>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</si>
  <si>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</si>
  <si>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</si>
  <si>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</si>
  <si>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</si>
  <si>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</si>
  <si>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</si>
  <si>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</si>
  <si>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Prepared By :</t>
  </si>
  <si>
    <t>Authorized Signatory
Name &amp; Seal of the agency</t>
  </si>
  <si>
    <t xml:space="preserve">PHOTOGRAPHS OF PROPERTY : 
</t>
  </si>
  <si>
    <t>Google Map :</t>
  </si>
  <si>
    <t>Upper Floor</t>
  </si>
  <si>
    <t>Particulars</t>
  </si>
  <si>
    <t xml:space="preserve">total floor </t>
  </si>
  <si>
    <t>plinth</t>
  </si>
  <si>
    <t>slab</t>
  </si>
  <si>
    <t>Parking</t>
  </si>
  <si>
    <t>Rate</t>
  </si>
  <si>
    <t xml:space="preserve">Bricks </t>
  </si>
  <si>
    <t>Palghar</t>
  </si>
  <si>
    <t>100000/-</t>
  </si>
  <si>
    <t>plaster</t>
  </si>
  <si>
    <t>Ulwe, karanjade</t>
  </si>
  <si>
    <t>200000/-</t>
  </si>
  <si>
    <t>Flooring</t>
  </si>
  <si>
    <t>Panvel</t>
  </si>
  <si>
    <t>Wood &amp; painting</t>
  </si>
  <si>
    <t>Mumbai - G + 15</t>
  </si>
  <si>
    <t>500000/-</t>
  </si>
  <si>
    <t>Finishing</t>
  </si>
  <si>
    <t>Mumbai - G + 25</t>
  </si>
  <si>
    <t>800000/-</t>
  </si>
  <si>
    <t>Mumbai - G + 35</t>
  </si>
  <si>
    <t>1000000/-</t>
  </si>
  <si>
    <t>Progress</t>
  </si>
  <si>
    <t>Recommended</t>
  </si>
  <si>
    <t>rcc</t>
  </si>
  <si>
    <t>Bricks</t>
  </si>
  <si>
    <t>Plaster</t>
  </si>
  <si>
    <t>RCC</t>
  </si>
  <si>
    <t xml:space="preserve">Recommended </t>
  </si>
  <si>
    <t>total</t>
  </si>
  <si>
    <t>Thane - G + 7</t>
  </si>
  <si>
    <t>Thane - G + 15</t>
  </si>
  <si>
    <t>400000/-</t>
  </si>
  <si>
    <t>Thane - G + 25</t>
  </si>
  <si>
    <t>600000/-</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</si>
  <si>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</si>
  <si>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</si>
  <si>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</si>
  <si>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</si>
  <si>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</si>
  <si>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</si>
  <si>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</si>
  <si>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</si>
  <si>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</si>
  <si>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</si>
  <si>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</si>
  <si>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</si>
  <si>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</si>
  <si>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</si>
  <si>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</si>
  <si>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</si>
  <si>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</si>
  <si>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</si>
  <si>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</si>
  <si>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</si>
  <si>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</si>
  <si>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</si>
  <si>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</si>
  <si>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Market Research Data</t>
  </si>
  <si>
    <t>Source</t>
  </si>
  <si>
    <t>Distance from proposed property</t>
  </si>
  <si>
    <t>Net Carpet</t>
  </si>
  <si>
    <t>Saleable Area</t>
  </si>
  <si>
    <t>Rate on Saleable</t>
  </si>
  <si>
    <t>Market Value</t>
  </si>
  <si>
    <t>housing</t>
  </si>
  <si>
    <t>Poddar Riviera</t>
  </si>
  <si>
    <t>1.5BHK</t>
  </si>
  <si>
    <t>Average</t>
  </si>
  <si>
    <t xml:space="preserve">Valuation Adopted </t>
  </si>
  <si>
    <t>Mangesh Bapardekar</t>
  </si>
  <si>
    <t>04 Buildings</t>
  </si>
  <si>
    <t>Gaurav Panchal</t>
  </si>
  <si>
    <r>
      <t xml:space="preserve">1. Construction work was stopped at the time of visit. Work is same as last visit (08/12/2023).
2. We considered Saleable area as per Builder area sheet.
3. We considered Carpet area as per Approved Plan.
4. We considered Gross carpet area = Net carpet + Enclose balcony.
5. We have considered rate by verifying it from market inquire.
6. Recommended rate should be considered as all inclusive rate if other charges are not mentioned. (Excluding GST &amp; other government Taxes).
7. Car parking is subjected to authentic documentation.
8. We have updated revised approved floor plan &amp; C.C (on 25/06/2021).
9. Please provide revised approved CC, As the construction work goes beyond the CC permission.
10. As checked on RERA portal on date 13/09/2025, we have observed that above project
" Poddar Riveria Phase - I" is kept under abeyance. Please check from your end.
</t>
    </r>
    <r>
      <rPr>
        <b/>
        <sz val="12"/>
        <color rgb="FFFF0000"/>
        <rFont val="Times New Roman"/>
        <family val="1"/>
      </rPr>
      <t>10. Project recieved first CC on 13/02/2020 but construction work is not completed yet.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</si>
</sst>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000000"/>
  </numFmts>
  <fonts count="23">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1"/>
      <color rgb="FF000000"/>
      <name val="Times New Roman"/>
      <family val="1"/>
    </font>
    <font>
      <b/>
      <sz val="11"/>
      <color theme="1"/>
      <name val="Times New Roman"/>
      <family val="1"/>
    </font>
    <font>
      <b/>
      <sz val="11"/>
      <color rgb="FF000000"/>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sz val="12"/>
      <name val="Times New Roman"/>
      <family val="1"/>
    </font>
    <font>
      <u/>
      <sz val="11"/>
      <color theme="10"/>
      <name val="Calibri"/>
      <family val="2"/>
    </font>
    <font>
      <b/>
      <sz val="12"/>
      <name val="Times New Roman"/>
      <family val="1"/>
    </font>
    <font>
      <b/>
      <sz val="12"/>
      <color theme="1"/>
      <name val="Times New Roman"/>
      <family val="1"/>
    </font>
    <font>
      <b/>
      <sz val="11"/>
      <color indexed="8"/>
      <name val="Times New Roman"/>
      <family val="1"/>
    </font>
    <font>
      <sz val="11"/>
      <color indexed="8"/>
      <name val="Times New Roman"/>
      <family val="1"/>
    </font>
    <font>
      <sz val="11"/>
      <name val="Times New Roman"/>
      <family val="1"/>
    </font>
    <font>
      <sz val="10"/>
      <name val="Arial"/>
      <family val="2"/>
    </font>
    <font>
      <sz val="11"/>
      <color rgb="FF000000"/>
      <name val="Calibri"/>
      <family val="2"/>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s>
  <cellStyleXfs count="12">
    <xf numFmtId="0" fontId="0" fillId="0" borderId="0"/>
    <xf numFmtId="9" fontId="21" fillId="0" borderId="0" applyFon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0" fillId="0" borderId="0"/>
    <xf numFmtId="0" fontId="2" fillId="0" borderId="0"/>
  </cellStyleXfs>
  <cellXfs count="241">
    <xf numFmtId="0" fontId="0" fillId="0" borderId="0" xfId="0"/>
    <xf numFmtId="0" fontId="1" fillId="0" borderId="0" xfId="5"/>
    <xf numFmtId="0" fontId="2" fillId="0" borderId="0" xfId="11"/>
    <xf numFmtId="0" fontId="3" fillId="0" borderId="1" xfId="11" applyFont="1" applyBorder="1" applyAlignment="1">
      <alignment horizontal="center" vertical="top" wrapText="1"/>
    </xf>
    <xf numFmtId="0" fontId="2" fillId="0" borderId="1" xfId="11" applyBorder="1" applyAlignment="1">
      <alignment horizontal="center" vertical="center"/>
    </xf>
    <xf numFmtId="0" fontId="2" fillId="0" borderId="1" xfId="11" applyBorder="1" applyAlignment="1">
      <alignment horizontal="left" vertical="center"/>
    </xf>
    <xf numFmtId="1" fontId="2" fillId="0" borderId="1" xfId="11" applyNumberFormat="1" applyBorder="1" applyAlignment="1">
      <alignment horizontal="center" vertical="center"/>
    </xf>
    <xf numFmtId="165" fontId="2" fillId="0" borderId="1" xfId="3" applyNumberFormat="1" applyFont="1" applyBorder="1" applyAlignment="1">
      <alignment horizontal="right" vertical="center"/>
    </xf>
    <xf numFmtId="0" fontId="3" fillId="0" borderId="1" xfId="11" applyFont="1" applyBorder="1" applyAlignment="1">
      <alignment horizontal="center" vertical="center"/>
    </xf>
    <xf numFmtId="1" fontId="4" fillId="0" borderId="1" xfId="11" applyNumberFormat="1" applyFont="1" applyBorder="1" applyAlignment="1">
      <alignment horizontal="center" vertical="center"/>
    </xf>
    <xf numFmtId="0" fontId="1" fillId="0" borderId="1" xfId="5" applyBorder="1" applyAlignment="1">
      <alignment horizontal="center" vertical="center"/>
    </xf>
    <xf numFmtId="0" fontId="5" fillId="0" borderId="0" xfId="5" applyFont="1"/>
    <xf numFmtId="0" fontId="0" fillId="2" borderId="1" xfId="0" applyFill="1" applyBorder="1"/>
    <xf numFmtId="0" fontId="0" fillId="0" borderId="2" xfId="0" applyBorder="1"/>
    <xf numFmtId="0" fontId="3" fillId="0" borderId="1" xfId="0" applyFont="1" applyBorder="1"/>
    <xf numFmtId="0" fontId="3" fillId="0" borderId="1" xfId="0" applyFont="1" applyBorder="1" applyAlignment="1">
      <alignment horizontal="center"/>
    </xf>
    <xf numFmtId="0" fontId="0" fillId="0" borderId="1" xfId="0" applyBorder="1"/>
    <xf numFmtId="0" fontId="6" fillId="0" borderId="0" xfId="0" applyFont="1"/>
    <xf numFmtId="0" fontId="6" fillId="0" borderId="1" xfId="0" applyFont="1" applyBorder="1"/>
    <xf numFmtId="0" fontId="6" fillId="0" borderId="1" xfId="0" applyFont="1" applyBorder="1" applyAlignment="1">
      <alignment horizontal="center"/>
    </xf>
    <xf numFmtId="0" fontId="6" fillId="2" borderId="1" xfId="0" applyFont="1" applyFill="1" applyBorder="1"/>
    <xf numFmtId="0" fontId="6" fillId="2" borderId="1" xfId="0" applyFont="1" applyFill="1" applyBorder="1" applyAlignment="1">
      <alignment horizontal="center"/>
    </xf>
    <xf numFmtId="0" fontId="7" fillId="0" borderId="1" xfId="0" applyFont="1" applyBorder="1" applyAlignment="1">
      <alignment horizontal="center"/>
    </xf>
    <xf numFmtId="0" fontId="7" fillId="0" borderId="0" xfId="0" applyFont="1" applyAlignment="1">
      <alignment horizontal="center"/>
    </xf>
    <xf numFmtId="9" fontId="6" fillId="0" borderId="0" xfId="1" applyFont="1" applyBorder="1"/>
    <xf numFmtId="0" fontId="8" fillId="0" borderId="1" xfId="0" applyFont="1" applyBorder="1" applyAlignment="1">
      <alignment horizontal="center"/>
    </xf>
    <xf numFmtId="0" fontId="6" fillId="0" borderId="0" xfId="0" applyFont="1" applyAlignment="1">
      <alignment wrapText="1"/>
    </xf>
    <xf numFmtId="0" fontId="6" fillId="0" borderId="3" xfId="0" applyFont="1" applyBorder="1"/>
    <xf numFmtId="0" fontId="6" fillId="0" borderId="1" xfId="0" applyFont="1" applyBorder="1" applyAlignment="1">
      <alignment wrapText="1"/>
    </xf>
    <xf numFmtId="9" fontId="6" fillId="0" borderId="1" xfId="1" applyFont="1" applyBorder="1"/>
    <xf numFmtId="9" fontId="6" fillId="0" borderId="0" xfId="0" applyNumberFormat="1" applyFont="1"/>
    <xf numFmtId="0" fontId="6" fillId="0" borderId="0" xfId="0" applyFont="1" applyAlignment="1">
      <alignment horizontal="right"/>
    </xf>
    <xf numFmtId="0" fontId="9" fillId="0" borderId="0" xfId="4" applyFont="1"/>
    <xf numFmtId="0" fontId="10" fillId="0" borderId="0" xfId="0" applyFont="1" applyAlignment="1">
      <alignment horizontal="center" vertical="center"/>
    </xf>
    <xf numFmtId="0" fontId="10" fillId="0" borderId="0" xfId="8" applyFont="1" applyAlignment="1">
      <alignment horizontal="center" vertical="center"/>
    </xf>
    <xf numFmtId="0" fontId="10" fillId="0" borderId="0" xfId="0" applyFont="1"/>
    <xf numFmtId="0" fontId="10" fillId="0" borderId="0" xfId="8" applyFont="1"/>
    <xf numFmtId="0" fontId="9" fillId="3" borderId="1" xfId="8" applyFont="1" applyFill="1" applyBorder="1" applyAlignment="1">
      <alignment horizontal="left" vertical="top"/>
    </xf>
    <xf numFmtId="0" fontId="9" fillId="3" borderId="1" xfId="8" applyFont="1" applyFill="1" applyBorder="1" applyAlignment="1">
      <alignment vertical="top"/>
    </xf>
    <xf numFmtId="0" fontId="13" fillId="0" borderId="14" xfId="8" applyFont="1" applyBorder="1" applyAlignment="1" applyProtection="1">
      <alignment horizontal="center" vertical="top"/>
      <protection locked="0"/>
    </xf>
    <xf numFmtId="0" fontId="13" fillId="0" borderId="1" xfId="8" applyFont="1" applyBorder="1" applyAlignment="1" applyProtection="1">
      <alignment horizontal="center" vertical="top"/>
      <protection locked="0"/>
    </xf>
    <xf numFmtId="0" fontId="13" fillId="0" borderId="1" xfId="8" applyFont="1" applyBorder="1" applyAlignment="1" applyProtection="1">
      <alignment horizontal="center" vertical="top" wrapText="1"/>
      <protection locked="0"/>
    </xf>
    <xf numFmtId="0" fontId="13" fillId="0" borderId="1" xfId="8" applyFont="1" applyBorder="1" applyAlignment="1" applyProtection="1">
      <alignment horizontal="center" wrapText="1"/>
      <protection locked="0"/>
    </xf>
    <xf numFmtId="1" fontId="13" fillId="0" borderId="1" xfId="8" applyNumberFormat="1" applyFont="1" applyBorder="1" applyAlignment="1" applyProtection="1">
      <alignment horizontal="center" wrapText="1"/>
      <protection locked="0"/>
    </xf>
    <xf numFmtId="0" fontId="10" fillId="0" borderId="16" xfId="8" applyFont="1" applyBorder="1" applyProtection="1">
      <protection hidden="1"/>
    </xf>
    <xf numFmtId="0" fontId="10" fillId="0" borderId="17" xfId="8" applyFont="1" applyBorder="1" applyProtection="1">
      <protection hidden="1"/>
    </xf>
    <xf numFmtId="0" fontId="10" fillId="0" borderId="0" xfId="8" applyFont="1" applyProtection="1">
      <protection hidden="1"/>
    </xf>
    <xf numFmtId="0" fontId="10" fillId="0" borderId="19" xfId="8" applyFont="1" applyBorder="1" applyProtection="1">
      <protection hidden="1"/>
    </xf>
    <xf numFmtId="0" fontId="6" fillId="0" borderId="0" xfId="0" applyFont="1" applyProtection="1">
      <protection hidden="1"/>
    </xf>
    <xf numFmtId="0" fontId="10" fillId="0" borderId="19" xfId="8" applyFont="1" applyBorder="1"/>
    <xf numFmtId="0" fontId="0" fillId="2" borderId="0" xfId="0" applyFill="1"/>
    <xf numFmtId="9" fontId="6" fillId="0" borderId="0" xfId="0" applyNumberFormat="1" applyFont="1" applyProtection="1">
      <protection hidden="1"/>
    </xf>
    <xf numFmtId="0" fontId="6" fillId="0" borderId="19" xfId="0" applyFont="1" applyBorder="1" applyProtection="1">
      <protection hidden="1"/>
    </xf>
    <xf numFmtId="1" fontId="0" fillId="0" borderId="19" xfId="0" applyNumberFormat="1" applyBorder="1"/>
    <xf numFmtId="0" fontId="13" fillId="0" borderId="21" xfId="8" applyFont="1" applyBorder="1" applyAlignment="1" applyProtection="1">
      <alignment horizontal="center" wrapText="1"/>
      <protection locked="0"/>
    </xf>
    <xf numFmtId="0" fontId="16" fillId="0" borderId="1" xfId="0" applyFont="1" applyBorder="1" applyAlignment="1">
      <alignment horizontal="center" vertical="center"/>
    </xf>
    <xf numFmtId="1" fontId="10" fillId="0" borderId="1" xfId="0" applyNumberFormat="1" applyFont="1" applyBorder="1" applyAlignment="1">
      <alignment horizontal="center" vertical="center"/>
    </xf>
    <xf numFmtId="1" fontId="0" fillId="0" borderId="0" xfId="0" applyNumberFormat="1"/>
    <xf numFmtId="166" fontId="0" fillId="0" borderId="0" xfId="0" applyNumberFormat="1"/>
    <xf numFmtId="1" fontId="0" fillId="0" borderId="19" xfId="0" applyNumberFormat="1" applyBorder="1" applyAlignment="1">
      <alignment horizontal="right"/>
    </xf>
    <xf numFmtId="0" fontId="0" fillId="0" borderId="19" xfId="0" applyBorder="1"/>
    <xf numFmtId="0" fontId="6" fillId="0" borderId="23" xfId="0" applyFont="1" applyBorder="1" applyProtection="1">
      <protection hidden="1"/>
    </xf>
    <xf numFmtId="9" fontId="6" fillId="0" borderId="23" xfId="0" applyNumberFormat="1" applyFont="1" applyBorder="1" applyProtection="1">
      <protection hidden="1"/>
    </xf>
    <xf numFmtId="1" fontId="0" fillId="0" borderId="24" xfId="0" applyNumberFormat="1" applyBorder="1"/>
    <xf numFmtId="1" fontId="12" fillId="0" borderId="1" xfId="8" applyNumberFormat="1" applyFont="1" applyBorder="1" applyAlignment="1">
      <alignment horizontal="center" vertical="top" wrapText="1"/>
    </xf>
    <xf numFmtId="1" fontId="17" fillId="0" borderId="1" xfId="8" applyNumberFormat="1" applyFont="1" applyBorder="1" applyAlignment="1">
      <alignment horizontal="center" vertical="top" wrapText="1"/>
    </xf>
    <xf numFmtId="1" fontId="9" fillId="0" borderId="1" xfId="8" applyNumberFormat="1" applyFont="1" applyBorder="1" applyAlignment="1">
      <alignment horizontal="center" vertical="center" wrapText="1"/>
    </xf>
    <xf numFmtId="0" fontId="12" fillId="0" borderId="0" xfId="8" applyFont="1" applyAlignment="1">
      <alignment vertical="top"/>
    </xf>
    <xf numFmtId="0" fontId="12" fillId="0" borderId="0" xfId="8" applyFont="1" applyAlignment="1">
      <alignment vertical="top" wrapText="1"/>
    </xf>
    <xf numFmtId="0" fontId="16" fillId="0" borderId="0" xfId="8" applyFont="1"/>
    <xf numFmtId="0" fontId="12" fillId="0" borderId="7" xfId="8" applyFont="1" applyBorder="1" applyAlignment="1">
      <alignment horizontal="center" vertical="top" wrapText="1"/>
    </xf>
    <xf numFmtId="0" fontId="12" fillId="0" borderId="9" xfId="8" applyFont="1" applyBorder="1" applyAlignment="1">
      <alignment horizontal="center" vertical="top" wrapText="1"/>
    </xf>
    <xf numFmtId="0" fontId="12" fillId="0" borderId="8" xfId="8" applyFont="1" applyBorder="1" applyAlignment="1">
      <alignment horizontal="center" vertical="top" wrapText="1"/>
    </xf>
    <xf numFmtId="0" fontId="12" fillId="0" borderId="25" xfId="8" applyFont="1" applyBorder="1" applyAlignment="1">
      <alignment horizontal="center" vertical="top" wrapText="1"/>
    </xf>
    <xf numFmtId="0" fontId="12" fillId="0" borderId="0" xfId="8" applyFont="1" applyAlignment="1">
      <alignment horizontal="center" vertical="top" wrapText="1"/>
    </xf>
    <xf numFmtId="0" fontId="12" fillId="0" borderId="26" xfId="8" applyFont="1" applyBorder="1" applyAlignment="1">
      <alignment horizontal="center" vertical="top" wrapText="1"/>
    </xf>
    <xf numFmtId="0" fontId="12" fillId="0" borderId="10" xfId="8" applyFont="1" applyBorder="1" applyAlignment="1">
      <alignment horizontal="center" vertical="top" wrapText="1"/>
    </xf>
    <xf numFmtId="0" fontId="12" fillId="0" borderId="2" xfId="8" applyFont="1" applyBorder="1" applyAlignment="1">
      <alignment horizontal="center" vertical="top" wrapText="1"/>
    </xf>
    <xf numFmtId="0" fontId="12" fillId="0" borderId="11" xfId="8" applyFont="1" applyBorder="1" applyAlignment="1">
      <alignment horizontal="center" vertical="top" wrapText="1"/>
    </xf>
    <xf numFmtId="0" fontId="9" fillId="0" borderId="7" xfId="8" applyFont="1" applyBorder="1" applyAlignment="1">
      <alignment horizontal="left" vertical="top" wrapText="1"/>
    </xf>
    <xf numFmtId="0" fontId="9" fillId="0" borderId="9" xfId="8" applyFont="1" applyBorder="1" applyAlignment="1">
      <alignment horizontal="left" vertical="top" wrapText="1"/>
    </xf>
    <xf numFmtId="0" fontId="9" fillId="0" borderId="8" xfId="8" applyFont="1" applyBorder="1" applyAlignment="1">
      <alignment horizontal="left" vertical="top" wrapText="1"/>
    </xf>
    <xf numFmtId="0" fontId="9" fillId="0" borderId="10" xfId="8" applyFont="1" applyBorder="1" applyAlignment="1">
      <alignment horizontal="left" vertical="top" wrapText="1"/>
    </xf>
    <xf numFmtId="0" fontId="9" fillId="0" borderId="2" xfId="8" applyFont="1" applyBorder="1" applyAlignment="1">
      <alignment horizontal="left" vertical="top" wrapText="1"/>
    </xf>
    <xf numFmtId="0" fontId="9" fillId="0" borderId="11" xfId="8" applyFont="1" applyBorder="1" applyAlignment="1">
      <alignment horizontal="left" vertical="top" wrapText="1"/>
    </xf>
    <xf numFmtId="0" fontId="9" fillId="0" borderId="7" xfId="8" applyFont="1" applyBorder="1" applyAlignment="1">
      <alignment horizontal="left" vertical="top"/>
    </xf>
    <xf numFmtId="0" fontId="9" fillId="0" borderId="9" xfId="8" applyFont="1" applyBorder="1" applyAlignment="1">
      <alignment horizontal="left" vertical="top"/>
    </xf>
    <xf numFmtId="0" fontId="9" fillId="0" borderId="8" xfId="8" applyFont="1" applyBorder="1" applyAlignment="1">
      <alignment horizontal="left" vertical="top"/>
    </xf>
    <xf numFmtId="0" fontId="9" fillId="0" borderId="10" xfId="8" applyFont="1" applyBorder="1" applyAlignment="1">
      <alignment horizontal="left" vertical="top"/>
    </xf>
    <xf numFmtId="0" fontId="9" fillId="0" borderId="2" xfId="8" applyFont="1" applyBorder="1" applyAlignment="1">
      <alignment horizontal="left" vertical="top"/>
    </xf>
    <xf numFmtId="0" fontId="9" fillId="0" borderId="11" xfId="8" applyFont="1" applyBorder="1" applyAlignment="1">
      <alignment horizontal="left" vertical="top"/>
    </xf>
    <xf numFmtId="1" fontId="9" fillId="0" borderId="7" xfId="8" applyNumberFormat="1" applyFont="1" applyBorder="1" applyAlignment="1">
      <alignment horizontal="center" vertical="center" wrapText="1"/>
    </xf>
    <xf numFmtId="1" fontId="9" fillId="0" borderId="8" xfId="8" applyNumberFormat="1" applyFont="1" applyBorder="1" applyAlignment="1">
      <alignment horizontal="center" vertical="center" wrapText="1"/>
    </xf>
    <xf numFmtId="1" fontId="9" fillId="0" borderId="25" xfId="8" applyNumberFormat="1" applyFont="1" applyBorder="1" applyAlignment="1">
      <alignment horizontal="center" vertical="center" wrapText="1"/>
    </xf>
    <xf numFmtId="1" fontId="9" fillId="0" borderId="26" xfId="8" applyNumberFormat="1" applyFont="1" applyBorder="1" applyAlignment="1">
      <alignment horizontal="center" vertical="center" wrapText="1"/>
    </xf>
    <xf numFmtId="1" fontId="9" fillId="0" borderId="10" xfId="8" applyNumberFormat="1" applyFont="1" applyBorder="1" applyAlignment="1">
      <alignment horizontal="center" vertical="center" wrapText="1"/>
    </xf>
    <xf numFmtId="1" fontId="9" fillId="0" borderId="11" xfId="8" applyNumberFormat="1" applyFont="1" applyBorder="1" applyAlignment="1">
      <alignment horizontal="center" vertical="center" wrapText="1"/>
    </xf>
    <xf numFmtId="0" fontId="18" fillId="0" borderId="1" xfId="8" applyFont="1" applyBorder="1" applyAlignment="1">
      <alignment horizontal="center" vertical="top" wrapText="1"/>
    </xf>
    <xf numFmtId="0" fontId="19" fillId="0" borderId="1" xfId="8" applyFont="1" applyBorder="1" applyAlignment="1">
      <alignment horizontal="center" vertical="top" wrapText="1"/>
    </xf>
    <xf numFmtId="9" fontId="13" fillId="3" borderId="1" xfId="8" applyNumberFormat="1" applyFont="1" applyFill="1" applyBorder="1" applyAlignment="1" applyProtection="1">
      <alignment horizontal="center" vertical="center" wrapText="1"/>
      <protection hidden="1"/>
    </xf>
    <xf numFmtId="9" fontId="13" fillId="3" borderId="21" xfId="8" applyNumberFormat="1" applyFont="1" applyFill="1" applyBorder="1" applyAlignment="1" applyProtection="1">
      <alignment horizontal="center" vertical="center" wrapText="1"/>
      <protection hidden="1"/>
    </xf>
    <xf numFmtId="9" fontId="13" fillId="3" borderId="18" xfId="8" applyNumberFormat="1" applyFont="1" applyFill="1" applyBorder="1" applyAlignment="1" applyProtection="1">
      <alignment horizontal="center" vertical="center" wrapText="1"/>
      <protection hidden="1"/>
    </xf>
    <xf numFmtId="9" fontId="13" fillId="3" borderId="22" xfId="8" applyNumberFormat="1" applyFont="1" applyFill="1" applyBorder="1" applyAlignment="1" applyProtection="1">
      <alignment horizontal="center" vertical="center" wrapText="1"/>
      <protection hidden="1"/>
    </xf>
    <xf numFmtId="1" fontId="12" fillId="0" borderId="4" xfId="8" applyNumberFormat="1" applyFont="1" applyBorder="1" applyAlignment="1">
      <alignment horizontal="center" vertical="center" wrapText="1"/>
    </xf>
    <xf numFmtId="1" fontId="12" fillId="0" borderId="5" xfId="8" applyNumberFormat="1" applyFont="1" applyBorder="1" applyAlignment="1">
      <alignment horizontal="center" vertical="center" wrapText="1"/>
    </xf>
    <xf numFmtId="1" fontId="12" fillId="0" borderId="6" xfId="8" applyNumberFormat="1" applyFont="1" applyBorder="1" applyAlignment="1">
      <alignment horizontal="center" vertical="center" wrapText="1"/>
    </xf>
    <xf numFmtId="1" fontId="9" fillId="0" borderId="4" xfId="8" applyNumberFormat="1" applyFont="1" applyBorder="1" applyAlignment="1">
      <alignment horizontal="center" vertical="center" wrapText="1"/>
    </xf>
    <xf numFmtId="1" fontId="9" fillId="0" borderId="6" xfId="8" applyNumberFormat="1" applyFont="1" applyBorder="1" applyAlignment="1">
      <alignment horizontal="center" vertical="center" wrapText="1"/>
    </xf>
    <xf numFmtId="1" fontId="9" fillId="0" borderId="5" xfId="8" applyNumberFormat="1" applyFont="1" applyBorder="1" applyAlignment="1">
      <alignment horizontal="center" vertical="center" wrapText="1"/>
    </xf>
    <xf numFmtId="1" fontId="12" fillId="0" borderId="4" xfId="0" applyNumberFormat="1" applyFont="1" applyBorder="1" applyAlignment="1">
      <alignment horizontal="left" vertical="top" wrapText="1"/>
    </xf>
    <xf numFmtId="1" fontId="12" fillId="0" borderId="5" xfId="0" applyNumberFormat="1" applyFont="1" applyBorder="1" applyAlignment="1">
      <alignment horizontal="left" vertical="top" wrapText="1"/>
    </xf>
    <xf numFmtId="1" fontId="12" fillId="0" borderId="6" xfId="0" applyNumberFormat="1" applyFont="1" applyBorder="1" applyAlignment="1">
      <alignment horizontal="left" vertical="top" wrapText="1"/>
    </xf>
    <xf numFmtId="0" fontId="15" fillId="0" borderId="1" xfId="4" applyFont="1" applyBorder="1" applyAlignment="1">
      <alignment horizontal="left" vertical="top" wrapText="1"/>
    </xf>
    <xf numFmtId="0" fontId="9" fillId="0" borderId="4" xfId="8" applyFont="1" applyBorder="1" applyAlignment="1">
      <alignment vertical="top"/>
    </xf>
    <xf numFmtId="0" fontId="9" fillId="0" borderId="5" xfId="8" applyFont="1" applyBorder="1" applyAlignment="1">
      <alignment vertical="top"/>
    </xf>
    <xf numFmtId="0" fontId="9" fillId="0" borderId="6" xfId="8" applyFont="1" applyBorder="1" applyAlignment="1">
      <alignment vertical="top"/>
    </xf>
    <xf numFmtId="0" fontId="9" fillId="0" borderId="4" xfId="8" applyFont="1" applyBorder="1" applyAlignment="1">
      <alignment horizontal="left" vertical="top"/>
    </xf>
    <xf numFmtId="0" fontId="9" fillId="0" borderId="5" xfId="8" applyFont="1" applyBorder="1" applyAlignment="1">
      <alignment horizontal="left" vertical="top"/>
    </xf>
    <xf numFmtId="0" fontId="9" fillId="0" borderId="6" xfId="8" applyFont="1" applyBorder="1" applyAlignment="1">
      <alignment horizontal="left" vertical="top"/>
    </xf>
    <xf numFmtId="0" fontId="9" fillId="0" borderId="4" xfId="8" applyFont="1" applyBorder="1" applyAlignment="1">
      <alignment horizontal="left" vertical="top" wrapText="1"/>
    </xf>
    <xf numFmtId="0" fontId="9" fillId="0" borderId="5" xfId="8" applyFont="1" applyBorder="1" applyAlignment="1">
      <alignment horizontal="left" vertical="top" wrapText="1"/>
    </xf>
    <xf numFmtId="0" fontId="9" fillId="0" borderId="6" xfId="8" applyFont="1" applyBorder="1" applyAlignment="1">
      <alignment horizontal="left" vertical="top" wrapText="1"/>
    </xf>
    <xf numFmtId="1" fontId="12" fillId="0" borderId="4"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5" fillId="0" borderId="4" xfId="0" applyNumberFormat="1" applyFont="1" applyBorder="1" applyAlignment="1">
      <alignment horizontal="center" vertical="top" wrapText="1"/>
    </xf>
    <xf numFmtId="1" fontId="15" fillId="0" borderId="5" xfId="0" applyNumberFormat="1" applyFont="1" applyBorder="1" applyAlignment="1">
      <alignment horizontal="center" vertical="top" wrapText="1"/>
    </xf>
    <xf numFmtId="1" fontId="15" fillId="0" borderId="6" xfId="0" applyNumberFormat="1" applyFont="1" applyBorder="1" applyAlignment="1">
      <alignment horizontal="center" vertical="top" wrapText="1"/>
    </xf>
    <xf numFmtId="1" fontId="12" fillId="0" borderId="4" xfId="0" applyNumberFormat="1" applyFont="1" applyBorder="1" applyAlignment="1">
      <alignment horizontal="center" vertical="top" wrapText="1"/>
    </xf>
    <xf numFmtId="1" fontId="12" fillId="0" borderId="5" xfId="0" applyNumberFormat="1" applyFont="1" applyBorder="1" applyAlignment="1">
      <alignment horizontal="center" vertical="top" wrapText="1"/>
    </xf>
    <xf numFmtId="1" fontId="12" fillId="0" borderId="6" xfId="0" applyNumberFormat="1" applyFont="1" applyBorder="1" applyAlignment="1">
      <alignment horizontal="center" vertical="top" wrapText="1"/>
    </xf>
    <xf numFmtId="0" fontId="12" fillId="0" borderId="4" xfId="8" applyFont="1" applyBorder="1" applyAlignment="1">
      <alignment horizontal="center" vertical="top"/>
    </xf>
    <xf numFmtId="0" fontId="12" fillId="0" borderId="5" xfId="8" applyFont="1" applyBorder="1" applyAlignment="1">
      <alignment horizontal="center" vertical="top"/>
    </xf>
    <xf numFmtId="0" fontId="12" fillId="0" borderId="6" xfId="8" applyFont="1" applyBorder="1" applyAlignment="1">
      <alignment horizontal="center" vertical="top"/>
    </xf>
    <xf numFmtId="1" fontId="12" fillId="0" borderId="4" xfId="8" applyNumberFormat="1" applyFont="1" applyBorder="1" applyAlignment="1">
      <alignment horizontal="center" vertical="top" wrapText="1"/>
    </xf>
    <xf numFmtId="1" fontId="12" fillId="0" borderId="6" xfId="8" applyNumberFormat="1" applyFont="1" applyBorder="1" applyAlignment="1">
      <alignment horizontal="center" vertical="top" wrapText="1"/>
    </xf>
    <xf numFmtId="1" fontId="9" fillId="0" borderId="4"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10" fillId="0" borderId="4" xfId="0" applyNumberFormat="1" applyFont="1" applyBorder="1" applyAlignment="1">
      <alignment horizontal="center" vertical="top" wrapText="1"/>
    </xf>
    <xf numFmtId="1" fontId="10" fillId="0" borderId="5" xfId="0" applyNumberFormat="1" applyFont="1" applyBorder="1" applyAlignment="1">
      <alignment horizontal="center" vertical="top" wrapText="1"/>
    </xf>
    <xf numFmtId="1" fontId="10" fillId="0" borderId="6" xfId="0" applyNumberFormat="1" applyFont="1" applyBorder="1" applyAlignment="1">
      <alignment horizontal="center" vertical="top" wrapText="1"/>
    </xf>
    <xf numFmtId="1" fontId="9" fillId="0" borderId="4" xfId="0" applyNumberFormat="1" applyFont="1" applyBorder="1" applyAlignment="1">
      <alignment horizontal="center" vertical="top" wrapText="1"/>
    </xf>
    <xf numFmtId="1" fontId="9" fillId="0" borderId="5" xfId="0" applyNumberFormat="1" applyFont="1" applyBorder="1" applyAlignment="1">
      <alignment horizontal="center" vertical="top" wrapText="1"/>
    </xf>
    <xf numFmtId="1" fontId="9" fillId="0" borderId="6" xfId="0" applyNumberFormat="1" applyFont="1" applyBorder="1" applyAlignment="1">
      <alignment horizontal="center" vertical="top" wrapText="1"/>
    </xf>
    <xf numFmtId="0" fontId="12" fillId="0" borderId="4" xfId="8" applyFont="1" applyBorder="1" applyAlignment="1">
      <alignment horizontal="left" vertical="top"/>
    </xf>
    <xf numFmtId="0" fontId="12" fillId="0" borderId="5" xfId="8" applyFont="1" applyBorder="1" applyAlignment="1">
      <alignment horizontal="left" vertical="top"/>
    </xf>
    <xf numFmtId="0" fontId="12" fillId="0" borderId="6" xfId="8" applyFont="1" applyBorder="1" applyAlignment="1">
      <alignment horizontal="left" vertical="top"/>
    </xf>
    <xf numFmtId="0" fontId="9" fillId="3" borderId="4" xfId="8" applyFont="1" applyFill="1" applyBorder="1" applyAlignment="1">
      <alignment horizontal="left" vertical="top"/>
    </xf>
    <xf numFmtId="0" fontId="9" fillId="3" borderId="5" xfId="8" applyFont="1" applyFill="1" applyBorder="1" applyAlignment="1">
      <alignment horizontal="left" vertical="top"/>
    </xf>
    <xf numFmtId="0" fontId="9" fillId="3" borderId="6" xfId="8" applyFont="1" applyFill="1" applyBorder="1" applyAlignment="1">
      <alignment horizontal="left" vertical="top"/>
    </xf>
    <xf numFmtId="1" fontId="12" fillId="0" borderId="6" xfId="0" applyNumberFormat="1" applyFont="1" applyBorder="1" applyAlignment="1">
      <alignment horizontal="center" vertical="center"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5" fillId="0" borderId="4" xfId="8" applyFont="1" applyBorder="1" applyAlignment="1">
      <alignment horizontal="left" vertical="top"/>
    </xf>
    <xf numFmtId="0" fontId="15" fillId="0" borderId="5" xfId="8" applyFont="1" applyBorder="1" applyAlignment="1">
      <alignment horizontal="left" vertical="top"/>
    </xf>
    <xf numFmtId="0" fontId="15" fillId="0" borderId="6" xfId="8" applyFont="1" applyBorder="1" applyAlignment="1">
      <alignment horizontal="left" vertical="top"/>
    </xf>
    <xf numFmtId="0" fontId="13" fillId="0" borderId="4" xfId="8" applyFont="1" applyBorder="1" applyAlignment="1">
      <alignment horizontal="left" vertical="top"/>
    </xf>
    <xf numFmtId="0" fontId="13" fillId="0" borderId="5" xfId="8" applyFont="1" applyBorder="1" applyAlignment="1">
      <alignment horizontal="left" vertical="top"/>
    </xf>
    <xf numFmtId="0" fontId="13" fillId="0" borderId="6" xfId="8" applyFont="1" applyBorder="1" applyAlignment="1">
      <alignment horizontal="left" vertical="top"/>
    </xf>
    <xf numFmtId="0" fontId="15" fillId="3" borderId="4" xfId="8" applyFont="1" applyFill="1" applyBorder="1" applyAlignment="1">
      <alignment horizontal="left" vertical="top"/>
    </xf>
    <xf numFmtId="0" fontId="15" fillId="3" borderId="5" xfId="8" applyFont="1" applyFill="1" applyBorder="1" applyAlignment="1">
      <alignment horizontal="left" vertical="top"/>
    </xf>
    <xf numFmtId="0" fontId="15" fillId="3" borderId="6" xfId="8" applyFont="1" applyFill="1" applyBorder="1" applyAlignment="1">
      <alignment horizontal="left" vertical="top"/>
    </xf>
    <xf numFmtId="0" fontId="13" fillId="3" borderId="4" xfId="8" applyFont="1" applyFill="1" applyBorder="1" applyAlignment="1">
      <alignment horizontal="left" vertical="top" wrapText="1"/>
    </xf>
    <xf numFmtId="0" fontId="13" fillId="3" borderId="5" xfId="8" applyFont="1" applyFill="1" applyBorder="1" applyAlignment="1">
      <alignment horizontal="left" vertical="top" wrapText="1"/>
    </xf>
    <xf numFmtId="0" fontId="13" fillId="3" borderId="6" xfId="8" applyFont="1" applyFill="1" applyBorder="1" applyAlignment="1">
      <alignment horizontal="left" vertical="top" wrapText="1"/>
    </xf>
    <xf numFmtId="0" fontId="13" fillId="0" borderId="14" xfId="8" applyFont="1" applyBorder="1" applyAlignment="1" applyProtection="1">
      <alignment horizontal="center" vertical="top" wrapText="1"/>
      <protection locked="0"/>
    </xf>
    <xf numFmtId="0" fontId="13" fillId="0" borderId="1" xfId="8" applyFont="1" applyBorder="1" applyAlignment="1" applyProtection="1">
      <alignment horizontal="center" vertical="top" wrapText="1"/>
      <protection locked="0"/>
    </xf>
    <xf numFmtId="0" fontId="13" fillId="0" borderId="20" xfId="8" applyFont="1" applyBorder="1" applyAlignment="1" applyProtection="1">
      <alignment horizontal="center" vertical="top" wrapText="1"/>
      <protection locked="0"/>
    </xf>
    <xf numFmtId="0" fontId="13" fillId="0" borderId="21" xfId="8" applyFont="1" applyBorder="1" applyAlignment="1" applyProtection="1">
      <alignment horizontal="center" vertical="top" wrapText="1"/>
      <protection locked="0"/>
    </xf>
    <xf numFmtId="0" fontId="15" fillId="0" borderId="4" xfId="8" applyFont="1" applyBorder="1" applyAlignment="1">
      <alignment horizontal="left" vertical="top" wrapText="1"/>
    </xf>
    <xf numFmtId="0" fontId="15" fillId="0" borderId="5" xfId="8" applyFont="1" applyBorder="1" applyAlignment="1">
      <alignment horizontal="left" vertical="top" wrapText="1"/>
    </xf>
    <xf numFmtId="0" fontId="15" fillId="0" borderId="6" xfId="8" applyFont="1" applyBorder="1" applyAlignment="1">
      <alignment horizontal="left" vertical="top" wrapText="1"/>
    </xf>
    <xf numFmtId="0" fontId="15" fillId="0" borderId="14" xfId="8" applyFont="1" applyBorder="1" applyAlignment="1" applyProtection="1">
      <alignment horizontal="left" vertical="top"/>
      <protection locked="0"/>
    </xf>
    <xf numFmtId="0" fontId="15" fillId="0" borderId="1" xfId="8" applyFont="1" applyBorder="1" applyAlignment="1" applyProtection="1">
      <alignment horizontal="left" vertical="top"/>
      <protection locked="0"/>
    </xf>
    <xf numFmtId="0" fontId="15" fillId="0" borderId="1" xfId="8" applyFont="1" applyBorder="1" applyAlignment="1" applyProtection="1">
      <alignment horizontal="left" vertical="top" wrapText="1"/>
      <protection locked="0"/>
    </xf>
    <xf numFmtId="0" fontId="15" fillId="0" borderId="18" xfId="8" applyFont="1" applyBorder="1" applyAlignment="1" applyProtection="1">
      <alignment horizontal="left" vertical="top" wrapText="1"/>
      <protection locked="0"/>
    </xf>
    <xf numFmtId="0" fontId="13" fillId="0" borderId="18" xfId="8" applyFont="1" applyBorder="1" applyAlignment="1" applyProtection="1">
      <alignment horizontal="center" vertical="top" wrapText="1"/>
      <protection locked="0"/>
    </xf>
    <xf numFmtId="0" fontId="15" fillId="0" borderId="12" xfId="8" applyFont="1" applyBorder="1" applyAlignment="1" applyProtection="1">
      <alignment horizontal="center" vertical="top" wrapText="1"/>
      <protection locked="0"/>
    </xf>
    <xf numFmtId="0" fontId="15" fillId="0" borderId="13" xfId="8" applyFont="1" applyBorder="1" applyAlignment="1" applyProtection="1">
      <alignment horizontal="center" vertical="top" wrapText="1"/>
      <protection locked="0"/>
    </xf>
    <xf numFmtId="0" fontId="15" fillId="0" borderId="13" xfId="8" applyFont="1" applyBorder="1" applyAlignment="1" applyProtection="1">
      <alignment horizontal="left" vertical="top" wrapText="1"/>
      <protection locked="0"/>
    </xf>
    <xf numFmtId="0" fontId="15" fillId="0" borderId="15" xfId="8" applyFont="1" applyBorder="1" applyAlignment="1" applyProtection="1">
      <alignment horizontal="left" vertical="top" wrapText="1"/>
      <protection locked="0"/>
    </xf>
    <xf numFmtId="0" fontId="13" fillId="0" borderId="4" xfId="8" applyFont="1" applyBorder="1" applyAlignment="1" applyProtection="1">
      <alignment horizontal="center" vertical="top"/>
      <protection locked="0"/>
    </xf>
    <xf numFmtId="0" fontId="13" fillId="0" borderId="6" xfId="8" applyFont="1" applyBorder="1" applyAlignment="1" applyProtection="1">
      <alignment horizontal="center" vertical="top"/>
      <protection locked="0"/>
    </xf>
    <xf numFmtId="0" fontId="13" fillId="0" borderId="1" xfId="8" applyFont="1" applyBorder="1" applyAlignment="1" applyProtection="1">
      <alignment horizontal="center" vertical="top"/>
      <protection locked="0"/>
    </xf>
    <xf numFmtId="0" fontId="13" fillId="0" borderId="18" xfId="8" applyFont="1" applyBorder="1" applyAlignment="1" applyProtection="1">
      <alignment horizontal="center" vertical="top"/>
      <protection locked="0"/>
    </xf>
    <xf numFmtId="0" fontId="13" fillId="0" borderId="4" xfId="8" applyFont="1" applyBorder="1" applyAlignment="1">
      <alignment horizontal="left" vertical="top" wrapText="1"/>
    </xf>
    <xf numFmtId="0" fontId="13" fillId="0" borderId="5" xfId="8" applyFont="1" applyBorder="1" applyAlignment="1">
      <alignment horizontal="left" vertical="top" wrapText="1"/>
    </xf>
    <xf numFmtId="0" fontId="13" fillId="0" borderId="6" xfId="8" applyFont="1" applyBorder="1" applyAlignment="1">
      <alignment horizontal="left" vertical="top" wrapText="1"/>
    </xf>
    <xf numFmtId="0" fontId="9" fillId="3" borderId="4" xfId="8" applyFont="1" applyFill="1" applyBorder="1" applyAlignment="1">
      <alignment horizontal="left" vertical="top" wrapText="1"/>
    </xf>
    <xf numFmtId="0" fontId="9" fillId="0" borderId="1" xfId="8" applyFont="1" applyBorder="1" applyAlignment="1">
      <alignment horizontal="left" vertical="top"/>
    </xf>
    <xf numFmtId="0" fontId="9" fillId="0" borderId="1" xfId="8" applyFont="1" applyBorder="1" applyAlignment="1">
      <alignment horizontal="center" vertical="top"/>
    </xf>
    <xf numFmtId="0" fontId="10" fillId="0" borderId="6" xfId="8" applyFont="1" applyBorder="1" applyAlignment="1">
      <alignment horizontal="left"/>
    </xf>
    <xf numFmtId="0" fontId="12" fillId="0" borderId="4" xfId="8" applyFont="1" applyBorder="1" applyAlignment="1">
      <alignment vertical="top"/>
    </xf>
    <xf numFmtId="0" fontId="12" fillId="0" borderId="5" xfId="8" applyFont="1" applyBorder="1" applyAlignment="1">
      <alignment vertical="top"/>
    </xf>
    <xf numFmtId="0" fontId="12" fillId="0" borderId="6" xfId="8" applyFont="1" applyBorder="1" applyAlignment="1">
      <alignment vertical="top"/>
    </xf>
    <xf numFmtId="0" fontId="9" fillId="0" borderId="4" xfId="8" applyFont="1" applyBorder="1" applyAlignment="1">
      <alignment horizontal="center" vertical="top"/>
    </xf>
    <xf numFmtId="0" fontId="9" fillId="0" borderId="6" xfId="8" applyFont="1" applyBorder="1" applyAlignment="1">
      <alignment horizontal="center" vertical="top"/>
    </xf>
    <xf numFmtId="0" fontId="13" fillId="0" borderId="4" xfId="8" applyFont="1" applyBorder="1" applyAlignment="1">
      <alignment horizontal="center" vertical="top" wrapText="1"/>
    </xf>
    <xf numFmtId="0" fontId="13" fillId="0" borderId="6" xfId="8" applyFont="1" applyBorder="1" applyAlignment="1">
      <alignment horizontal="center" vertical="top" wrapText="1"/>
    </xf>
    <xf numFmtId="0" fontId="13" fillId="0" borderId="5" xfId="8" applyFont="1" applyBorder="1" applyAlignment="1">
      <alignment horizontal="center" vertical="top" wrapText="1"/>
    </xf>
    <xf numFmtId="0" fontId="9" fillId="3" borderId="5" xfId="8" applyFont="1" applyFill="1" applyBorder="1" applyAlignment="1">
      <alignment horizontal="left" vertical="top" wrapText="1"/>
    </xf>
    <xf numFmtId="0" fontId="9" fillId="3" borderId="6" xfId="8" applyFont="1" applyFill="1" applyBorder="1" applyAlignment="1">
      <alignment horizontal="left" vertical="top" wrapText="1"/>
    </xf>
    <xf numFmtId="166" fontId="9" fillId="0" borderId="4" xfId="8" applyNumberFormat="1" applyFont="1" applyBorder="1" applyAlignment="1">
      <alignment horizontal="left" vertical="top"/>
    </xf>
    <xf numFmtId="166" fontId="9" fillId="0" borderId="5" xfId="8" applyNumberFormat="1" applyFont="1" applyBorder="1" applyAlignment="1">
      <alignment horizontal="left" vertical="top"/>
    </xf>
    <xf numFmtId="166" fontId="9" fillId="0" borderId="6" xfId="8" applyNumberFormat="1" applyFont="1" applyBorder="1" applyAlignment="1">
      <alignment horizontal="left" vertical="top"/>
    </xf>
    <xf numFmtId="0" fontId="13" fillId="0" borderId="4" xfId="8" applyFont="1" applyBorder="1" applyAlignment="1" applyProtection="1">
      <alignment horizontal="left" vertical="center" wrapText="1"/>
      <protection locked="0"/>
    </xf>
    <xf numFmtId="0" fontId="13" fillId="0" borderId="5" xfId="8" applyFont="1" applyBorder="1" applyAlignment="1" applyProtection="1">
      <alignment horizontal="left" vertical="center" wrapText="1"/>
      <protection locked="0"/>
    </xf>
    <xf numFmtId="0" fontId="13" fillId="0" borderId="6" xfId="8" applyFont="1" applyBorder="1" applyAlignment="1" applyProtection="1">
      <alignment horizontal="left" vertical="center" wrapText="1"/>
      <protection locked="0"/>
    </xf>
    <xf numFmtId="166" fontId="9" fillId="0" borderId="4" xfId="8" applyNumberFormat="1" applyFont="1" applyBorder="1" applyAlignment="1">
      <alignment horizontal="left" vertical="top" wrapText="1"/>
    </xf>
    <xf numFmtId="166" fontId="9" fillId="0" borderId="5" xfId="8" applyNumberFormat="1" applyFont="1" applyBorder="1" applyAlignment="1">
      <alignment horizontal="left" vertical="top" wrapText="1"/>
    </xf>
    <xf numFmtId="166" fontId="9" fillId="0" borderId="6" xfId="8" applyNumberFormat="1" applyFont="1" applyBorder="1" applyAlignment="1">
      <alignment horizontal="left" vertical="top" wrapText="1"/>
    </xf>
    <xf numFmtId="167" fontId="9" fillId="0" borderId="4" xfId="8" applyNumberFormat="1" applyFont="1" applyBorder="1" applyAlignment="1">
      <alignment horizontal="center" vertical="top"/>
    </xf>
    <xf numFmtId="167" fontId="9" fillId="0" borderId="6" xfId="8" applyNumberFormat="1" applyFont="1" applyBorder="1" applyAlignment="1">
      <alignment horizontal="center" vertical="top"/>
    </xf>
    <xf numFmtId="0" fontId="14" fillId="0" borderId="4" xfId="2" applyBorder="1" applyAlignment="1">
      <alignment horizontal="center" vertical="top"/>
    </xf>
    <xf numFmtId="0" fontId="9" fillId="0" borderId="5" xfId="8" applyFont="1" applyBorder="1" applyAlignment="1">
      <alignment horizontal="center" vertical="top"/>
    </xf>
    <xf numFmtId="0" fontId="9" fillId="0" borderId="4" xfId="8" applyFont="1" applyBorder="1" applyAlignment="1">
      <alignment horizontal="center" vertical="top" wrapText="1"/>
    </xf>
    <xf numFmtId="0" fontId="9" fillId="0" borderId="6" xfId="8" applyFont="1" applyBorder="1" applyAlignment="1">
      <alignment horizontal="center" vertical="top" wrapText="1"/>
    </xf>
    <xf numFmtId="0" fontId="10" fillId="0" borderId="4" xfId="8" applyFont="1" applyBorder="1" applyAlignment="1" applyProtection="1">
      <alignment horizontal="left" vertical="center" wrapText="1"/>
      <protection locked="0"/>
    </xf>
    <xf numFmtId="0" fontId="10" fillId="0" borderId="5" xfId="8" applyFont="1" applyBorder="1" applyAlignment="1" applyProtection="1">
      <alignment horizontal="left" vertical="center" wrapText="1"/>
      <protection locked="0"/>
    </xf>
    <xf numFmtId="0" fontId="10" fillId="0" borderId="6" xfId="8" applyFont="1" applyBorder="1" applyAlignment="1" applyProtection="1">
      <alignment horizontal="left" vertical="center" wrapText="1"/>
      <protection locked="0"/>
    </xf>
    <xf numFmtId="0" fontId="10" fillId="0" borderId="4" xfId="8" applyFont="1" applyBorder="1" applyAlignment="1">
      <alignment horizontal="center" vertical="top"/>
    </xf>
    <xf numFmtId="0" fontId="10" fillId="0" borderId="6" xfId="8" applyFont="1" applyBorder="1" applyAlignment="1">
      <alignment horizontal="center" vertical="top"/>
    </xf>
    <xf numFmtId="0" fontId="13" fillId="0" borderId="1" xfId="8" applyFont="1" applyBorder="1" applyAlignment="1">
      <alignment horizontal="left" vertical="top"/>
    </xf>
    <xf numFmtId="0" fontId="13" fillId="0" borderId="1" xfId="8" applyFont="1" applyBorder="1" applyAlignment="1">
      <alignment horizontal="left"/>
    </xf>
    <xf numFmtId="0" fontId="9" fillId="3" borderId="1" xfId="8" applyFont="1" applyFill="1" applyBorder="1" applyAlignment="1">
      <alignment horizontal="left" vertical="top" wrapText="1"/>
    </xf>
    <xf numFmtId="0" fontId="9" fillId="3" borderId="1" xfId="8" applyFont="1" applyFill="1" applyBorder="1" applyAlignment="1">
      <alignment horizontal="left" vertical="top"/>
    </xf>
    <xf numFmtId="0" fontId="9" fillId="0" borderId="1" xfId="8" applyFont="1" applyBorder="1" applyAlignment="1">
      <alignment horizontal="left" vertical="top" wrapText="1"/>
    </xf>
    <xf numFmtId="0" fontId="12" fillId="0" borderId="4" xfId="8" applyFont="1" applyBorder="1" applyAlignment="1">
      <alignment horizontal="left" vertical="top" wrapText="1"/>
    </xf>
    <xf numFmtId="0" fontId="11" fillId="0" borderId="4" xfId="8" applyFont="1" applyBorder="1" applyAlignment="1">
      <alignment horizontal="center" vertical="top" wrapText="1"/>
    </xf>
    <xf numFmtId="0" fontId="11" fillId="0" borderId="5" xfId="8" applyFont="1" applyBorder="1" applyAlignment="1">
      <alignment horizontal="center" vertical="top" wrapText="1"/>
    </xf>
    <xf numFmtId="0" fontId="11" fillId="0" borderId="6" xfId="8" applyFont="1" applyBorder="1" applyAlignment="1">
      <alignment horizontal="center" vertical="top" wrapText="1"/>
    </xf>
    <xf numFmtId="14" fontId="9" fillId="0" borderId="4" xfId="8" applyNumberFormat="1" applyFont="1" applyBorder="1" applyAlignment="1">
      <alignment horizontal="left" vertical="top"/>
    </xf>
    <xf numFmtId="14" fontId="9" fillId="0" borderId="5" xfId="8" applyNumberFormat="1" applyFont="1" applyBorder="1" applyAlignment="1">
      <alignment horizontal="left" vertical="top"/>
    </xf>
    <xf numFmtId="14" fontId="9" fillId="0" borderId="6" xfId="8" applyNumberFormat="1" applyFont="1" applyBorder="1" applyAlignment="1">
      <alignment horizontal="left" vertical="top"/>
    </xf>
    <xf numFmtId="0" fontId="6" fillId="0" borderId="1" xfId="0" applyFont="1" applyBorder="1" applyAlignment="1">
      <alignment horizontal="center"/>
    </xf>
    <xf numFmtId="0" fontId="6" fillId="0" borderId="1" xfId="0" applyFont="1" applyBorder="1" applyAlignment="1">
      <alignment horizontal="left"/>
    </xf>
    <xf numFmtId="0" fontId="6" fillId="2" borderId="1" xfId="0" applyFont="1" applyFill="1" applyBorder="1" applyAlignment="1">
      <alignment horizontal="center"/>
    </xf>
    <xf numFmtId="0" fontId="8" fillId="0" borderId="1" xfId="0" applyFont="1" applyBorder="1" applyAlignment="1">
      <alignment horizontal="center"/>
    </xf>
    <xf numFmtId="0" fontId="0" fillId="2" borderId="1" xfId="0" applyFill="1" applyBorder="1" applyAlignment="1">
      <alignment horizontal="center" wrapText="1"/>
    </xf>
    <xf numFmtId="0" fontId="3" fillId="0" borderId="1" xfId="0" applyFont="1" applyBorder="1" applyAlignment="1">
      <alignment horizontal="center"/>
    </xf>
    <xf numFmtId="0" fontId="3" fillId="0" borderId="1" xfId="11" applyFont="1" applyBorder="1" applyAlignment="1">
      <alignment horizontal="left"/>
    </xf>
  </cellXfs>
  <cellStyles count="12">
    <cellStyle name="Comma 2" xfId="3" xr:uid="{00000000-0005-0000-0000-000031000000}"/>
    <cellStyle name="Excel Built-in Normal" xfId="4" xr:uid="{00000000-0005-0000-0000-000032000000}"/>
    <cellStyle name="Excel Built-in Normal 2" xfId="5" xr:uid="{00000000-0005-0000-0000-000033000000}"/>
    <cellStyle name="Hyperlink" xfId="2" builtinId="8"/>
    <cellStyle name="Normal" xfId="0" builtinId="0"/>
    <cellStyle name="Normal 2" xfId="6" xr:uid="{00000000-0005-0000-0000-000034000000}"/>
    <cellStyle name="Normal 2 2" xfId="7" xr:uid="{00000000-0005-0000-0000-000035000000}"/>
    <cellStyle name="Normal 3" xfId="8" xr:uid="{00000000-0005-0000-0000-000036000000}"/>
    <cellStyle name="Normal 3 2" xfId="9" xr:uid="{00000000-0005-0000-0000-000037000000}"/>
    <cellStyle name="Normal 3 3" xfId="10" xr:uid="{00000000-0005-0000-0000-000038000000}"/>
    <cellStyle name="Normal 4" xfId="11" xr:uid="{00000000-0005-0000-0000-000039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581137</xdr:colOff>
      <xdr:row>368</xdr:row>
      <xdr:rowOff>33446</xdr:rowOff>
    </xdr:from>
    <xdr:to>
      <xdr:col>7</xdr:col>
      <xdr:colOff>631645</xdr:colOff>
      <xdr:row>381</xdr:row>
      <xdr:rowOff>111974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srcRect/>
        <a:stretch>
          <a:fillRect/>
        </a:stretch>
      </xdr:blipFill>
      <xdr:spPr>
        <a:xfrm>
          <a:off x="1213597" y="76271546"/>
          <a:ext cx="4073868" cy="2654088"/>
        </a:xfrm>
        <a:prstGeom prst="rect">
          <a:avLst/>
        </a:prstGeom>
        <a:ln>
          <a:solidFill>
            <a:schemeClr val="tx1"/>
          </a:solidFill>
        </a:ln>
      </xdr:spPr>
    </xdr:pic>
    <xdr:clientData/>
  </xdr:twoCellAnchor>
  <xdr:twoCellAnchor editAs="oneCell">
    <xdr:from>
      <xdr:col>1</xdr:col>
      <xdr:colOff>592343</xdr:colOff>
      <xdr:row>353</xdr:row>
      <xdr:rowOff>171674</xdr:rowOff>
    </xdr:from>
    <xdr:to>
      <xdr:col>7</xdr:col>
      <xdr:colOff>636045</xdr:colOff>
      <xdr:row>367</xdr:row>
      <xdr:rowOff>48497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a:xfrm>
          <a:off x="1224803" y="73437974"/>
          <a:ext cx="4067062" cy="2650503"/>
        </a:xfrm>
        <a:prstGeom prst="rect">
          <a:avLst/>
        </a:prstGeom>
        <a:ln>
          <a:solidFill>
            <a:schemeClr val="tx1"/>
          </a:solidFill>
        </a:ln>
      </xdr:spPr>
    </xdr:pic>
    <xdr:clientData/>
  </xdr:twoCellAnchor>
  <xdr:twoCellAnchor>
    <xdr:from>
      <xdr:col>11</xdr:col>
      <xdr:colOff>127747</xdr:colOff>
      <xdr:row>324</xdr:row>
      <xdr:rowOff>87405</xdr:rowOff>
    </xdr:from>
    <xdr:to>
      <xdr:col>13</xdr:col>
      <xdr:colOff>196103</xdr:colOff>
      <xdr:row>328</xdr:row>
      <xdr:rowOff>76200</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6932295" y="68289170"/>
          <a:ext cx="1292225" cy="7893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800" b="0">
              <a:ln>
                <a:solidFill>
                  <a:srgbClr val="C00000"/>
                </a:solidFill>
              </a:ln>
              <a:solidFill>
                <a:srgbClr val="FF0000"/>
              </a:solidFill>
            </a:rPr>
            <a:t>A3</a:t>
          </a:r>
        </a:p>
      </xdr:txBody>
    </xdr:sp>
    <xdr:clientData/>
  </xdr:twoCellAnchor>
  <xdr:twoCellAnchor>
    <xdr:from>
      <xdr:col>11</xdr:col>
      <xdr:colOff>0</xdr:colOff>
      <xdr:row>311</xdr:row>
      <xdr:rowOff>71718</xdr:rowOff>
    </xdr:from>
    <xdr:to>
      <xdr:col>13</xdr:col>
      <xdr:colOff>109258</xdr:colOff>
      <xdr:row>315</xdr:row>
      <xdr:rowOff>71718</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6804660" y="65682495"/>
          <a:ext cx="1333500" cy="790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800" b="0">
              <a:ln>
                <a:solidFill>
                  <a:srgbClr val="C00000"/>
                </a:solidFill>
              </a:ln>
              <a:solidFill>
                <a:srgbClr val="FF0000"/>
              </a:solidFill>
            </a:rPr>
            <a:t>A1</a:t>
          </a:r>
        </a:p>
      </xdr:txBody>
    </xdr:sp>
    <xdr:clientData/>
  </xdr:twoCellAnchor>
  <xdr:twoCellAnchor>
    <xdr:from>
      <xdr:col>16</xdr:col>
      <xdr:colOff>96930</xdr:colOff>
      <xdr:row>311</xdr:row>
      <xdr:rowOff>0</xdr:rowOff>
    </xdr:from>
    <xdr:to>
      <xdr:col>18</xdr:col>
      <xdr:colOff>232522</xdr:colOff>
      <xdr:row>315</xdr:row>
      <xdr:rowOff>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9961880" y="65611375"/>
          <a:ext cx="1360170" cy="790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800" b="0">
              <a:ln>
                <a:solidFill>
                  <a:srgbClr val="C00000"/>
                </a:solidFill>
              </a:ln>
              <a:solidFill>
                <a:srgbClr val="FF0000"/>
              </a:solidFill>
            </a:rPr>
            <a:t>A2</a:t>
          </a:r>
        </a:p>
      </xdr:txBody>
    </xdr:sp>
    <xdr:clientData/>
  </xdr:twoCellAnchor>
  <xdr:twoCellAnchor>
    <xdr:from>
      <xdr:col>16</xdr:col>
      <xdr:colOff>170889</xdr:colOff>
      <xdr:row>324</xdr:row>
      <xdr:rowOff>85163</xdr:rowOff>
    </xdr:from>
    <xdr:to>
      <xdr:col>18</xdr:col>
      <xdr:colOff>287431</xdr:colOff>
      <xdr:row>328</xdr:row>
      <xdr:rowOff>73958</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10036175" y="68287265"/>
          <a:ext cx="1340485" cy="7886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2800" b="0">
              <a:ln>
                <a:solidFill>
                  <a:srgbClr val="C00000"/>
                </a:solidFill>
              </a:ln>
              <a:solidFill>
                <a:srgbClr val="FF0000"/>
              </a:solidFill>
            </a:rPr>
            <a:t>A4</a:t>
          </a:r>
        </a:p>
      </xdr:txBody>
    </xdr:sp>
    <xdr:clientData/>
  </xdr:twoCellAnchor>
  <xdr:twoCellAnchor>
    <xdr:from>
      <xdr:col>17</xdr:col>
      <xdr:colOff>242570</xdr:colOff>
      <xdr:row>344</xdr:row>
      <xdr:rowOff>100330</xdr:rowOff>
    </xdr:from>
    <xdr:to>
      <xdr:col>21</xdr:col>
      <xdr:colOff>1905</xdr:colOff>
      <xdr:row>352</xdr:row>
      <xdr:rowOff>173355</xdr:rowOff>
    </xdr:to>
    <xdr:pic>
      <xdr:nvPicPr>
        <xdr:cNvPr id="5" name="Picture 2" descr="https://vsjcllp.vsjadon.com/upload/insp-220659-1525.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a:xfrm>
          <a:off x="11024870" y="71583550"/>
          <a:ext cx="2289175" cy="16579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613410</xdr:colOff>
      <xdr:row>328</xdr:row>
      <xdr:rowOff>120015</xdr:rowOff>
    </xdr:from>
    <xdr:to>
      <xdr:col>20</xdr:col>
      <xdr:colOff>462280</xdr:colOff>
      <xdr:row>343</xdr:row>
      <xdr:rowOff>59055</xdr:rowOff>
    </xdr:to>
    <xdr:pic>
      <xdr:nvPicPr>
        <xdr:cNvPr id="6" name="Picture 4" descr="https://vsjcllp.vsjadon.com/upload/insp-220659-843.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a:xfrm>
          <a:off x="8865870" y="68433315"/>
          <a:ext cx="4276090" cy="29108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379095</xdr:colOff>
      <xdr:row>344</xdr:row>
      <xdr:rowOff>100330</xdr:rowOff>
    </xdr:from>
    <xdr:to>
      <xdr:col>17</xdr:col>
      <xdr:colOff>146685</xdr:colOff>
      <xdr:row>352</xdr:row>
      <xdr:rowOff>173355</xdr:rowOff>
    </xdr:to>
    <xdr:pic>
      <xdr:nvPicPr>
        <xdr:cNvPr id="7" name="Picture 6" descr="https://vsjcllp.vsjadon.com/upload/insp-220659-847.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a:xfrm>
          <a:off x="8631555" y="71583550"/>
          <a:ext cx="2297430" cy="16579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9525</xdr:colOff>
      <xdr:row>312</xdr:row>
      <xdr:rowOff>120015</xdr:rowOff>
    </xdr:from>
    <xdr:to>
      <xdr:col>20</xdr:col>
      <xdr:colOff>460375</xdr:colOff>
      <xdr:row>328</xdr:row>
      <xdr:rowOff>39370</xdr:rowOff>
    </xdr:to>
    <xdr:pic>
      <xdr:nvPicPr>
        <xdr:cNvPr id="8" name="Picture 8" descr="https://vsjcllp.vsjadon.com/upload/insp-220659-851.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a:xfrm>
          <a:off x="8894445" y="65271015"/>
          <a:ext cx="4245610" cy="30816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340995</xdr:colOff>
      <xdr:row>310</xdr:row>
      <xdr:rowOff>165735</xdr:rowOff>
    </xdr:from>
    <xdr:to>
      <xdr:col>21</xdr:col>
      <xdr:colOff>54289</xdr:colOff>
      <xdr:row>346</xdr:row>
      <xdr:rowOff>199018</xdr:rowOff>
    </xdr:to>
    <xdr:grpSp>
      <xdr:nvGrpSpPr>
        <xdr:cNvPr id="4" name="Group 3">
          <a:extLst>
            <a:ext uri="{FF2B5EF4-FFF2-40B4-BE49-F238E27FC236}">
              <a16:creationId xmlns:a16="http://schemas.microsoft.com/office/drawing/2014/main" id="{64C83000-5984-DF74-EDF6-AF509C623876}"/>
            </a:ext>
          </a:extLst>
        </xdr:cNvPr>
        <xdr:cNvGrpSpPr/>
      </xdr:nvGrpSpPr>
      <xdr:grpSpPr>
        <a:xfrm>
          <a:off x="7780020" y="65954910"/>
          <a:ext cx="5285419" cy="7224658"/>
          <a:chOff x="724146" y="231189"/>
          <a:chExt cx="5403529" cy="7157983"/>
        </a:xfrm>
      </xdr:grpSpPr>
      <xdr:grpSp>
        <xdr:nvGrpSpPr>
          <xdr:cNvPr id="9" name="Group 8">
            <a:extLst>
              <a:ext uri="{FF2B5EF4-FFF2-40B4-BE49-F238E27FC236}">
                <a16:creationId xmlns:a16="http://schemas.microsoft.com/office/drawing/2014/main" id="{8396D33E-CA73-4164-886C-884857B6E9AC}"/>
              </a:ext>
            </a:extLst>
          </xdr:cNvPr>
          <xdr:cNvGrpSpPr/>
        </xdr:nvGrpSpPr>
        <xdr:grpSpPr>
          <a:xfrm>
            <a:off x="724146" y="2909018"/>
            <a:ext cx="5403529" cy="2520000"/>
            <a:chOff x="1296307" y="2958445"/>
            <a:chExt cx="5403529" cy="2520000"/>
          </a:xfrm>
        </xdr:grpSpPr>
        <xdr:pic>
          <xdr:nvPicPr>
            <xdr:cNvPr id="26" name="Picture 25">
              <a:extLst>
                <a:ext uri="{FF2B5EF4-FFF2-40B4-BE49-F238E27FC236}">
                  <a16:creationId xmlns:a16="http://schemas.microsoft.com/office/drawing/2014/main" id="{47B2CC31-9FB5-CFA7-8A9B-91823BA30285}"/>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296307" y="2958445"/>
              <a:ext cx="1888031"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3F08836A-8EB0-434C-5DD9-E748CA742EE8}"/>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342502" y="2958445"/>
              <a:ext cx="3357334" cy="252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id="{FD270331-5E3A-37FD-A168-AA54D65CDC79}"/>
              </a:ext>
            </a:extLst>
          </xdr:cNvPr>
          <xdr:cNvGrpSpPr/>
        </xdr:nvGrpSpPr>
        <xdr:grpSpPr>
          <a:xfrm>
            <a:off x="724146" y="231189"/>
            <a:ext cx="5403528" cy="2520000"/>
            <a:chOff x="-172995" y="231190"/>
            <a:chExt cx="5403528" cy="2520000"/>
          </a:xfrm>
        </xdr:grpSpPr>
        <xdr:pic>
          <xdr:nvPicPr>
            <xdr:cNvPr id="16" name="Picture 15">
              <a:extLst>
                <a:ext uri="{FF2B5EF4-FFF2-40B4-BE49-F238E27FC236}">
                  <a16:creationId xmlns:a16="http://schemas.microsoft.com/office/drawing/2014/main" id="{74D8610F-0F93-0968-F6C5-2E59B76976D4}"/>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342502" y="231190"/>
              <a:ext cx="1888031"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F9F91C3A-4D12-6E0D-2FA9-3588C31AE2DB}"/>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72995" y="231190"/>
              <a:ext cx="3357334" cy="2520000"/>
            </a:xfrm>
            <a:prstGeom prst="rect">
              <a:avLst/>
            </a:prstGeom>
            <a:ln>
              <a:solidFill>
                <a:schemeClr val="tx1"/>
              </a:solidFill>
            </a:ln>
          </xdr:spPr>
        </xdr:pic>
      </xdr:grpSp>
      <xdr:grpSp>
        <xdr:nvGrpSpPr>
          <xdr:cNvPr id="11" name="Group 10">
            <a:extLst>
              <a:ext uri="{FF2B5EF4-FFF2-40B4-BE49-F238E27FC236}">
                <a16:creationId xmlns:a16="http://schemas.microsoft.com/office/drawing/2014/main" id="{D9DD31FA-AC1B-1E52-4BF0-0C92B02FE170}"/>
              </a:ext>
            </a:extLst>
          </xdr:cNvPr>
          <xdr:cNvGrpSpPr/>
        </xdr:nvGrpSpPr>
        <xdr:grpSpPr>
          <a:xfrm>
            <a:off x="1244855" y="5586847"/>
            <a:ext cx="4362110" cy="1802325"/>
            <a:chOff x="1266672" y="5586847"/>
            <a:chExt cx="4362110" cy="1802325"/>
          </a:xfrm>
        </xdr:grpSpPr>
        <xdr:pic>
          <xdr:nvPicPr>
            <xdr:cNvPr id="13" name="Picture 12">
              <a:extLst>
                <a:ext uri="{FF2B5EF4-FFF2-40B4-BE49-F238E27FC236}">
                  <a16:creationId xmlns:a16="http://schemas.microsoft.com/office/drawing/2014/main" id="{93A9843B-32B3-068E-8984-42AA2754EACF}"/>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280188" y="5586847"/>
              <a:ext cx="1348594" cy="1800000"/>
            </a:xfrm>
            <a:prstGeom prst="rect">
              <a:avLst/>
            </a:prstGeom>
            <a:ln>
              <a:solidFill>
                <a:schemeClr val="tx1"/>
              </a:solidFill>
            </a:ln>
          </xdr:spPr>
        </xdr:pic>
        <xdr:pic>
          <xdr:nvPicPr>
            <xdr:cNvPr id="14" name="Picture 13">
              <a:extLst>
                <a:ext uri="{FF2B5EF4-FFF2-40B4-BE49-F238E27FC236}">
                  <a16:creationId xmlns:a16="http://schemas.microsoft.com/office/drawing/2014/main" id="{D731CEEC-ABF7-EC39-4CFC-91113784C2C6}"/>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773430" y="5589172"/>
              <a:ext cx="1348594" cy="1800000"/>
            </a:xfrm>
            <a:prstGeom prst="rect">
              <a:avLst/>
            </a:prstGeom>
            <a:ln>
              <a:solidFill>
                <a:schemeClr val="tx1"/>
              </a:solidFill>
            </a:ln>
          </xdr:spPr>
        </xdr:pic>
        <xdr:pic>
          <xdr:nvPicPr>
            <xdr:cNvPr id="15" name="Picture 14">
              <a:extLst>
                <a:ext uri="{FF2B5EF4-FFF2-40B4-BE49-F238E27FC236}">
                  <a16:creationId xmlns:a16="http://schemas.microsoft.com/office/drawing/2014/main" id="{39607E47-9718-6BDD-7C19-A22602EDA4F7}"/>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266672" y="5589172"/>
              <a:ext cx="1348594" cy="1800000"/>
            </a:xfrm>
            <a:prstGeom prst="rect">
              <a:avLst/>
            </a:prstGeom>
            <a:ln>
              <a:solidFill>
                <a:schemeClr val="tx1"/>
              </a:solidFill>
            </a:ln>
          </xdr:spPr>
        </xdr:pic>
      </xdr:grpSp>
    </xdr:grpSp>
    <xdr:clientData/>
  </xdr:twoCellAnchor>
  <xdr:twoCellAnchor editAs="oneCell">
    <xdr:from>
      <xdr:col>11</xdr:col>
      <xdr:colOff>171450</xdr:colOff>
      <xdr:row>297</xdr:row>
      <xdr:rowOff>47626</xdr:rowOff>
    </xdr:from>
    <xdr:to>
      <xdr:col>19</xdr:col>
      <xdr:colOff>618450</xdr:colOff>
      <xdr:row>300</xdr:row>
      <xdr:rowOff>26518</xdr:rowOff>
    </xdr:to>
    <xdr:pic>
      <xdr:nvPicPr>
        <xdr:cNvPr id="12" name="Picture 11">
          <a:extLst>
            <a:ext uri="{FF2B5EF4-FFF2-40B4-BE49-F238E27FC236}">
              <a16:creationId xmlns:a16="http://schemas.microsoft.com/office/drawing/2014/main" id="{6DCEDA91-B67B-4B64-96BA-B1F145BE8E35}"/>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6991350" y="60759976"/>
          <a:ext cx="5400000" cy="2807817"/>
        </a:xfrm>
        <a:prstGeom prst="rect">
          <a:avLst/>
        </a:prstGeom>
      </xdr:spPr>
    </xdr:pic>
    <xdr:clientData/>
  </xdr:twoCellAnchor>
  <xdr:twoCellAnchor>
    <xdr:from>
      <xdr:col>0</xdr:col>
      <xdr:colOff>133350</xdr:colOff>
      <xdr:row>311</xdr:row>
      <xdr:rowOff>142875</xdr:rowOff>
    </xdr:from>
    <xdr:to>
      <xdr:col>9</xdr:col>
      <xdr:colOff>495299</xdr:colOff>
      <xdr:row>346</xdr:row>
      <xdr:rowOff>198825</xdr:rowOff>
    </xdr:to>
    <xdr:grpSp>
      <xdr:nvGrpSpPr>
        <xdr:cNvPr id="28" name="Group 27">
          <a:extLst>
            <a:ext uri="{FF2B5EF4-FFF2-40B4-BE49-F238E27FC236}">
              <a16:creationId xmlns:a16="http://schemas.microsoft.com/office/drawing/2014/main" id="{525DC606-C621-43F8-9ED5-9B8C635C489C}"/>
            </a:ext>
          </a:extLst>
        </xdr:cNvPr>
        <xdr:cNvGrpSpPr/>
      </xdr:nvGrpSpPr>
      <xdr:grpSpPr>
        <a:xfrm>
          <a:off x="133350" y="66132075"/>
          <a:ext cx="6362699" cy="7047300"/>
          <a:chOff x="295276" y="779007"/>
          <a:chExt cx="6362699" cy="7047300"/>
        </a:xfrm>
      </xdr:grpSpPr>
      <xdr:pic>
        <xdr:nvPicPr>
          <xdr:cNvPr id="29" name="Picture 28">
            <a:extLst>
              <a:ext uri="{FF2B5EF4-FFF2-40B4-BE49-F238E27FC236}">
                <a16:creationId xmlns:a16="http://schemas.microsoft.com/office/drawing/2014/main" id="{28B633A4-7C13-4098-8B4E-D95F1425C76B}"/>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95276" y="779007"/>
            <a:ext cx="3117524" cy="2340000"/>
          </a:xfrm>
          <a:prstGeom prst="rect">
            <a:avLst/>
          </a:prstGeom>
          <a:ln>
            <a:solidFill>
              <a:schemeClr val="tx1"/>
            </a:solidFill>
          </a:ln>
        </xdr:spPr>
      </xdr:pic>
      <xdr:pic>
        <xdr:nvPicPr>
          <xdr:cNvPr id="30" name="Picture 29">
            <a:extLst>
              <a:ext uri="{FF2B5EF4-FFF2-40B4-BE49-F238E27FC236}">
                <a16:creationId xmlns:a16="http://schemas.microsoft.com/office/drawing/2014/main" id="{26E900C6-BE82-4A3A-B574-1D6F093F54A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540451" y="779007"/>
            <a:ext cx="3117524" cy="2340000"/>
          </a:xfrm>
          <a:prstGeom prst="rect">
            <a:avLst/>
          </a:prstGeom>
          <a:ln>
            <a:solidFill>
              <a:schemeClr val="tx1"/>
            </a:solidFill>
          </a:ln>
        </xdr:spPr>
      </xdr:pic>
      <xdr:pic>
        <xdr:nvPicPr>
          <xdr:cNvPr id="31" name="Picture 30">
            <a:extLst>
              <a:ext uri="{FF2B5EF4-FFF2-40B4-BE49-F238E27FC236}">
                <a16:creationId xmlns:a16="http://schemas.microsoft.com/office/drawing/2014/main" id="{112EF402-6F4A-445B-A3B0-69C27BA8A07B}"/>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862761" y="3312657"/>
            <a:ext cx="3117525" cy="2340000"/>
          </a:xfrm>
          <a:prstGeom prst="rect">
            <a:avLst/>
          </a:prstGeom>
          <a:ln>
            <a:solidFill>
              <a:schemeClr val="tx1"/>
            </a:solidFill>
          </a:ln>
        </xdr:spPr>
      </xdr:pic>
      <xdr:pic>
        <xdr:nvPicPr>
          <xdr:cNvPr id="32" name="Picture 31">
            <a:extLst>
              <a:ext uri="{FF2B5EF4-FFF2-40B4-BE49-F238E27FC236}">
                <a16:creationId xmlns:a16="http://schemas.microsoft.com/office/drawing/2014/main" id="{FD2A12CF-3076-439E-8F02-D9E29B60AE5C}"/>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170785" y="3312657"/>
            <a:ext cx="1753171" cy="2340000"/>
          </a:xfrm>
          <a:prstGeom prst="rect">
            <a:avLst/>
          </a:prstGeom>
          <a:ln>
            <a:solidFill>
              <a:schemeClr val="tx1"/>
            </a:solidFill>
          </a:ln>
        </xdr:spPr>
      </xdr:pic>
      <xdr:pic>
        <xdr:nvPicPr>
          <xdr:cNvPr id="33" name="Picture 32">
            <a:extLst>
              <a:ext uri="{FF2B5EF4-FFF2-40B4-BE49-F238E27FC236}">
                <a16:creationId xmlns:a16="http://schemas.microsoft.com/office/drawing/2014/main" id="{B76A60DB-D51D-489C-9E29-25AA1A2BF5E8}"/>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862672" y="5846307"/>
            <a:ext cx="1483453" cy="1980000"/>
          </a:xfrm>
          <a:prstGeom prst="rect">
            <a:avLst/>
          </a:prstGeom>
          <a:ln>
            <a:solidFill>
              <a:schemeClr val="tx1"/>
            </a:solidFill>
          </a:ln>
        </xdr:spPr>
      </xdr:pic>
      <xdr:pic>
        <xdr:nvPicPr>
          <xdr:cNvPr id="34" name="Picture 33">
            <a:extLst>
              <a:ext uri="{FF2B5EF4-FFF2-40B4-BE49-F238E27FC236}">
                <a16:creationId xmlns:a16="http://schemas.microsoft.com/office/drawing/2014/main" id="{3841AFD8-758A-477D-B949-ED44071B2334}"/>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569026" y="5846307"/>
            <a:ext cx="1483453" cy="198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11</xdr:col>
      <xdr:colOff>396867</xdr:colOff>
      <xdr:row>25</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9460" y="952500"/>
          <a:ext cx="1620520" cy="2159635"/>
        </a:xfrm>
        <a:prstGeom prst="rect">
          <a:avLst/>
        </a:prstGeom>
        <a:ln>
          <a:solidFill>
            <a:schemeClr val="tx1"/>
          </a:solidFill>
        </a:ln>
      </xdr:spPr>
    </xdr:pic>
    <xdr:clientData/>
  </xdr:twoCellAnchor>
  <xdr:twoCellAnchor editAs="oneCell">
    <xdr:from>
      <xdr:col>11</xdr:col>
      <xdr:colOff>536465</xdr:colOff>
      <xdr:row>6</xdr:row>
      <xdr:rowOff>15093</xdr:rowOff>
    </xdr:from>
    <xdr:to>
      <xdr:col>14</xdr:col>
      <xdr:colOff>323732</xdr:colOff>
      <xdr:row>25</xdr:row>
      <xdr:rowOff>79593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9680" y="967105"/>
          <a:ext cx="1623695" cy="216027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11</xdr:col>
      <xdr:colOff>396867</xdr:colOff>
      <xdr:row>25</xdr:row>
      <xdr:rowOff>64500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9460" y="952500"/>
          <a:ext cx="1620520" cy="2159635"/>
        </a:xfrm>
        <a:prstGeom prst="rect">
          <a:avLst/>
        </a:prstGeom>
        <a:ln>
          <a:solidFill>
            <a:schemeClr val="tx1"/>
          </a:solidFill>
        </a:ln>
      </xdr:spPr>
    </xdr:pic>
    <xdr:clientData/>
  </xdr:twoCellAnchor>
  <xdr:twoCellAnchor editAs="oneCell">
    <xdr:from>
      <xdr:col>11</xdr:col>
      <xdr:colOff>536465</xdr:colOff>
      <xdr:row>6</xdr:row>
      <xdr:rowOff>15093</xdr:rowOff>
    </xdr:from>
    <xdr:to>
      <xdr:col>14</xdr:col>
      <xdr:colOff>323732</xdr:colOff>
      <xdr:row>25</xdr:row>
      <xdr:rowOff>79593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69680" y="967105"/>
          <a:ext cx="1623695" cy="216027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21</xdr:col>
      <xdr:colOff>0</xdr:colOff>
      <xdr:row>75</xdr:row>
      <xdr:rowOff>75286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7048500"/>
          <a:ext cx="12819380" cy="7313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46985</xdr:colOff>
      <xdr:row>10</xdr:row>
      <xdr:rowOff>0</xdr:rowOff>
    </xdr:from>
    <xdr:to>
      <xdr:col>6</xdr:col>
      <xdr:colOff>801180</xdr:colOff>
      <xdr:row>28</xdr:row>
      <xdr:rowOff>171000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46430" y="2095500"/>
          <a:ext cx="6724650" cy="3599815"/>
        </a:xfrm>
        <a:prstGeom prst="rect">
          <a:avLst/>
        </a:prstGeom>
        <a:ln>
          <a:solidFill>
            <a:schemeClr val="tx1"/>
          </a:solidFill>
        </a:ln>
      </xdr:spPr>
    </xdr:pic>
    <xdr:clientData/>
  </xdr:twoCellAnchor>
  <xdr:twoCellAnchor editAs="oneCell">
    <xdr:from>
      <xdr:col>1</xdr:col>
      <xdr:colOff>0</xdr:colOff>
      <xdr:row>29</xdr:row>
      <xdr:rowOff>120556</xdr:rowOff>
    </xdr:from>
    <xdr:to>
      <xdr:col>6</xdr:col>
      <xdr:colOff>754195</xdr:colOff>
      <xdr:row>48</xdr:row>
      <xdr:rowOff>101056</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600075" y="5835015"/>
          <a:ext cx="6724015" cy="3600450"/>
        </a:xfrm>
        <a:prstGeom prst="rect">
          <a:avLst/>
        </a:prstGeom>
        <a:ln>
          <a:solidFill>
            <a:schemeClr val="tx1"/>
          </a:solidFill>
        </a:ln>
      </xdr:spPr>
    </xdr:pic>
    <xdr:clientData/>
  </xdr:twoCellAnchor>
  <xdr:twoCellAnchor editAs="oneCell">
    <xdr:from>
      <xdr:col>6</xdr:col>
      <xdr:colOff>1008799</xdr:colOff>
      <xdr:row>10</xdr:row>
      <xdr:rowOff>0</xdr:rowOff>
    </xdr:from>
    <xdr:to>
      <xdr:col>15</xdr:col>
      <xdr:colOff>105644</xdr:colOff>
      <xdr:row>28</xdr:row>
      <xdr:rowOff>171000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7578725" y="2095500"/>
          <a:ext cx="6691630" cy="359981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gdWyLntZQ5itkXh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53"/>
  <sheetViews>
    <sheetView tabSelected="1" view="pageBreakPreview" zoomScaleNormal="100" zoomScalePageLayoutView="85" workbookViewId="0">
      <selection activeCell="L3" sqref="L3"/>
    </sheetView>
  </sheetViews>
  <sheetFormatPr defaultColWidth="9" defaultRowHeight="15.75"/>
  <cols>
    <col min="1" max="1" width="9.28515625" style="36" customWidth="1"/>
    <col min="2" max="2" width="11.28515625" style="36" customWidth="1"/>
    <col min="3" max="3" width="14.7109375" style="36" customWidth="1"/>
    <col min="4" max="4" width="7.28515625" style="36" customWidth="1"/>
    <col min="5" max="5" width="5.5703125" style="36" customWidth="1"/>
    <col min="6" max="6" width="9.7109375" style="36" customWidth="1"/>
    <col min="7" max="7" width="10.28515625" style="36" customWidth="1"/>
    <col min="8" max="8" width="10.5703125" style="36" customWidth="1"/>
    <col min="9" max="9" width="11.28515625" style="36" customWidth="1"/>
    <col min="10" max="10" width="8.7109375" style="36" customWidth="1"/>
    <col min="11" max="11" width="3.5703125" style="36" customWidth="1"/>
    <col min="12" max="256" width="9.28515625" style="36"/>
    <col min="257" max="257" width="8.7109375" style="36" customWidth="1"/>
    <col min="258" max="258" width="9.7109375" style="36" customWidth="1"/>
    <col min="259" max="259" width="14.42578125" style="36" customWidth="1"/>
    <col min="260" max="260" width="7.28515625" style="36" customWidth="1"/>
    <col min="261" max="261" width="5.5703125" style="36" customWidth="1"/>
    <col min="262" max="262" width="9" style="36" customWidth="1"/>
    <col min="263" max="264" width="9.7109375" style="36" customWidth="1"/>
    <col min="265" max="265" width="11.28515625" style="36" customWidth="1"/>
    <col min="266" max="266" width="2.7109375" style="36" customWidth="1"/>
    <col min="267" max="267" width="3.5703125" style="36" customWidth="1"/>
    <col min="268" max="512" width="9.28515625" style="36"/>
    <col min="513" max="513" width="8.7109375" style="36" customWidth="1"/>
    <col min="514" max="514" width="9.7109375" style="36" customWidth="1"/>
    <col min="515" max="515" width="14.42578125" style="36" customWidth="1"/>
    <col min="516" max="516" width="7.28515625" style="36" customWidth="1"/>
    <col min="517" max="517" width="5.5703125" style="36" customWidth="1"/>
    <col min="518" max="518" width="9" style="36" customWidth="1"/>
    <col min="519" max="520" width="9.7109375" style="36" customWidth="1"/>
    <col min="521" max="521" width="11.28515625" style="36" customWidth="1"/>
    <col min="522" max="522" width="2.7109375" style="36" customWidth="1"/>
    <col min="523" max="523" width="3.5703125" style="36" customWidth="1"/>
    <col min="524" max="768" width="9.28515625" style="36"/>
    <col min="769" max="769" width="8.7109375" style="36" customWidth="1"/>
    <col min="770" max="770" width="9.7109375" style="36" customWidth="1"/>
    <col min="771" max="771" width="14.42578125" style="36" customWidth="1"/>
    <col min="772" max="772" width="7.28515625" style="36" customWidth="1"/>
    <col min="773" max="773" width="5.5703125" style="36" customWidth="1"/>
    <col min="774" max="774" width="9" style="36" customWidth="1"/>
    <col min="775" max="776" width="9.7109375" style="36" customWidth="1"/>
    <col min="777" max="777" width="11.28515625" style="36" customWidth="1"/>
    <col min="778" max="778" width="2.7109375" style="36" customWidth="1"/>
    <col min="779" max="779" width="3.5703125" style="36" customWidth="1"/>
    <col min="780" max="1024" width="9.28515625" style="36"/>
    <col min="1025" max="1025" width="8.7109375" style="36" customWidth="1"/>
    <col min="1026" max="1026" width="9.7109375" style="36" customWidth="1"/>
    <col min="1027" max="1027" width="14.42578125" style="36" customWidth="1"/>
    <col min="1028" max="1028" width="7.28515625" style="36" customWidth="1"/>
    <col min="1029" max="1029" width="5.5703125" style="36" customWidth="1"/>
    <col min="1030" max="1030" width="9" style="36" customWidth="1"/>
    <col min="1031" max="1032" width="9.7109375" style="36" customWidth="1"/>
    <col min="1033" max="1033" width="11.28515625" style="36" customWidth="1"/>
    <col min="1034" max="1034" width="2.7109375" style="36" customWidth="1"/>
    <col min="1035" max="1035" width="3.5703125" style="36" customWidth="1"/>
    <col min="1036" max="1280" width="9.28515625" style="36"/>
    <col min="1281" max="1281" width="8.7109375" style="36" customWidth="1"/>
    <col min="1282" max="1282" width="9.7109375" style="36" customWidth="1"/>
    <col min="1283" max="1283" width="14.42578125" style="36" customWidth="1"/>
    <col min="1284" max="1284" width="7.28515625" style="36" customWidth="1"/>
    <col min="1285" max="1285" width="5.5703125" style="36" customWidth="1"/>
    <col min="1286" max="1286" width="9" style="36" customWidth="1"/>
    <col min="1287" max="1288" width="9.7109375" style="36" customWidth="1"/>
    <col min="1289" max="1289" width="11.28515625" style="36" customWidth="1"/>
    <col min="1290" max="1290" width="2.7109375" style="36" customWidth="1"/>
    <col min="1291" max="1291" width="3.5703125" style="36" customWidth="1"/>
    <col min="1292" max="1536" width="9.28515625" style="36"/>
    <col min="1537" max="1537" width="8.7109375" style="36" customWidth="1"/>
    <col min="1538" max="1538" width="9.7109375" style="36" customWidth="1"/>
    <col min="1539" max="1539" width="14.42578125" style="36" customWidth="1"/>
    <col min="1540" max="1540" width="7.28515625" style="36" customWidth="1"/>
    <col min="1541" max="1541" width="5.5703125" style="36" customWidth="1"/>
    <col min="1542" max="1542" width="9" style="36" customWidth="1"/>
    <col min="1543" max="1544" width="9.7109375" style="36" customWidth="1"/>
    <col min="1545" max="1545" width="11.28515625" style="36" customWidth="1"/>
    <col min="1546" max="1546" width="2.7109375" style="36" customWidth="1"/>
    <col min="1547" max="1547" width="3.5703125" style="36" customWidth="1"/>
    <col min="1548" max="1792" width="9.28515625" style="36"/>
    <col min="1793" max="1793" width="8.7109375" style="36" customWidth="1"/>
    <col min="1794" max="1794" width="9.7109375" style="36" customWidth="1"/>
    <col min="1795" max="1795" width="14.42578125" style="36" customWidth="1"/>
    <col min="1796" max="1796" width="7.28515625" style="36" customWidth="1"/>
    <col min="1797" max="1797" width="5.5703125" style="36" customWidth="1"/>
    <col min="1798" max="1798" width="9" style="36" customWidth="1"/>
    <col min="1799" max="1800" width="9.7109375" style="36" customWidth="1"/>
    <col min="1801" max="1801" width="11.28515625" style="36" customWidth="1"/>
    <col min="1802" max="1802" width="2.7109375" style="36" customWidth="1"/>
    <col min="1803" max="1803" width="3.5703125" style="36" customWidth="1"/>
    <col min="1804" max="2048" width="9.28515625" style="36"/>
    <col min="2049" max="2049" width="8.7109375" style="36" customWidth="1"/>
    <col min="2050" max="2050" width="9.7109375" style="36" customWidth="1"/>
    <col min="2051" max="2051" width="14.42578125" style="36" customWidth="1"/>
    <col min="2052" max="2052" width="7.28515625" style="36" customWidth="1"/>
    <col min="2053" max="2053" width="5.5703125" style="36" customWidth="1"/>
    <col min="2054" max="2054" width="9" style="36" customWidth="1"/>
    <col min="2055" max="2056" width="9.7109375" style="36" customWidth="1"/>
    <col min="2057" max="2057" width="11.28515625" style="36" customWidth="1"/>
    <col min="2058" max="2058" width="2.7109375" style="36" customWidth="1"/>
    <col min="2059" max="2059" width="3.5703125" style="36" customWidth="1"/>
    <col min="2060" max="2304" width="9.28515625" style="36"/>
    <col min="2305" max="2305" width="8.7109375" style="36" customWidth="1"/>
    <col min="2306" max="2306" width="9.7109375" style="36" customWidth="1"/>
    <col min="2307" max="2307" width="14.42578125" style="36" customWidth="1"/>
    <col min="2308" max="2308" width="7.28515625" style="36" customWidth="1"/>
    <col min="2309" max="2309" width="5.5703125" style="36" customWidth="1"/>
    <col min="2310" max="2310" width="9" style="36" customWidth="1"/>
    <col min="2311" max="2312" width="9.7109375" style="36" customWidth="1"/>
    <col min="2313" max="2313" width="11.28515625" style="36" customWidth="1"/>
    <col min="2314" max="2314" width="2.7109375" style="36" customWidth="1"/>
    <col min="2315" max="2315" width="3.5703125" style="36" customWidth="1"/>
    <col min="2316" max="2560" width="9.28515625" style="36"/>
    <col min="2561" max="2561" width="8.7109375" style="36" customWidth="1"/>
    <col min="2562" max="2562" width="9.7109375" style="36" customWidth="1"/>
    <col min="2563" max="2563" width="14.42578125" style="36" customWidth="1"/>
    <col min="2564" max="2564" width="7.28515625" style="36" customWidth="1"/>
    <col min="2565" max="2565" width="5.5703125" style="36" customWidth="1"/>
    <col min="2566" max="2566" width="9" style="36" customWidth="1"/>
    <col min="2567" max="2568" width="9.7109375" style="36" customWidth="1"/>
    <col min="2569" max="2569" width="11.28515625" style="36" customWidth="1"/>
    <col min="2570" max="2570" width="2.7109375" style="36" customWidth="1"/>
    <col min="2571" max="2571" width="3.5703125" style="36" customWidth="1"/>
    <col min="2572" max="2816" width="9.28515625" style="36"/>
    <col min="2817" max="2817" width="8.7109375" style="36" customWidth="1"/>
    <col min="2818" max="2818" width="9.7109375" style="36" customWidth="1"/>
    <col min="2819" max="2819" width="14.42578125" style="36" customWidth="1"/>
    <col min="2820" max="2820" width="7.28515625" style="36" customWidth="1"/>
    <col min="2821" max="2821" width="5.5703125" style="36" customWidth="1"/>
    <col min="2822" max="2822" width="9" style="36" customWidth="1"/>
    <col min="2823" max="2824" width="9.7109375" style="36" customWidth="1"/>
    <col min="2825" max="2825" width="11.28515625" style="36" customWidth="1"/>
    <col min="2826" max="2826" width="2.7109375" style="36" customWidth="1"/>
    <col min="2827" max="2827" width="3.5703125" style="36" customWidth="1"/>
    <col min="2828" max="3072" width="9.28515625" style="36"/>
    <col min="3073" max="3073" width="8.7109375" style="36" customWidth="1"/>
    <col min="3074" max="3074" width="9.7109375" style="36" customWidth="1"/>
    <col min="3075" max="3075" width="14.42578125" style="36" customWidth="1"/>
    <col min="3076" max="3076" width="7.28515625" style="36" customWidth="1"/>
    <col min="3077" max="3077" width="5.5703125" style="36" customWidth="1"/>
    <col min="3078" max="3078" width="9" style="36" customWidth="1"/>
    <col min="3079" max="3080" width="9.7109375" style="36" customWidth="1"/>
    <col min="3081" max="3081" width="11.28515625" style="36" customWidth="1"/>
    <col min="3082" max="3082" width="2.7109375" style="36" customWidth="1"/>
    <col min="3083" max="3083" width="3.5703125" style="36" customWidth="1"/>
    <col min="3084" max="3328" width="9.28515625" style="36"/>
    <col min="3329" max="3329" width="8.7109375" style="36" customWidth="1"/>
    <col min="3330" max="3330" width="9.7109375" style="36" customWidth="1"/>
    <col min="3331" max="3331" width="14.42578125" style="36" customWidth="1"/>
    <col min="3332" max="3332" width="7.28515625" style="36" customWidth="1"/>
    <col min="3333" max="3333" width="5.5703125" style="36" customWidth="1"/>
    <col min="3334" max="3334" width="9" style="36" customWidth="1"/>
    <col min="3335" max="3336" width="9.7109375" style="36" customWidth="1"/>
    <col min="3337" max="3337" width="11.28515625" style="36" customWidth="1"/>
    <col min="3338" max="3338" width="2.7109375" style="36" customWidth="1"/>
    <col min="3339" max="3339" width="3.5703125" style="36" customWidth="1"/>
    <col min="3340" max="3584" width="9.28515625" style="36"/>
    <col min="3585" max="3585" width="8.7109375" style="36" customWidth="1"/>
    <col min="3586" max="3586" width="9.7109375" style="36" customWidth="1"/>
    <col min="3587" max="3587" width="14.42578125" style="36" customWidth="1"/>
    <col min="3588" max="3588" width="7.28515625" style="36" customWidth="1"/>
    <col min="3589" max="3589" width="5.5703125" style="36" customWidth="1"/>
    <col min="3590" max="3590" width="9" style="36" customWidth="1"/>
    <col min="3591" max="3592" width="9.7109375" style="36" customWidth="1"/>
    <col min="3593" max="3593" width="11.28515625" style="36" customWidth="1"/>
    <col min="3594" max="3594" width="2.7109375" style="36" customWidth="1"/>
    <col min="3595" max="3595" width="3.5703125" style="36" customWidth="1"/>
    <col min="3596" max="3840" width="9.28515625" style="36"/>
    <col min="3841" max="3841" width="8.7109375" style="36" customWidth="1"/>
    <col min="3842" max="3842" width="9.7109375" style="36" customWidth="1"/>
    <col min="3843" max="3843" width="14.42578125" style="36" customWidth="1"/>
    <col min="3844" max="3844" width="7.28515625" style="36" customWidth="1"/>
    <col min="3845" max="3845" width="5.5703125" style="36" customWidth="1"/>
    <col min="3846" max="3846" width="9" style="36" customWidth="1"/>
    <col min="3847" max="3848" width="9.7109375" style="36" customWidth="1"/>
    <col min="3849" max="3849" width="11.28515625" style="36" customWidth="1"/>
    <col min="3850" max="3850" width="2.7109375" style="36" customWidth="1"/>
    <col min="3851" max="3851" width="3.5703125" style="36" customWidth="1"/>
    <col min="3852" max="4096" width="9.28515625" style="36"/>
    <col min="4097" max="4097" width="8.7109375" style="36" customWidth="1"/>
    <col min="4098" max="4098" width="9.7109375" style="36" customWidth="1"/>
    <col min="4099" max="4099" width="14.42578125" style="36" customWidth="1"/>
    <col min="4100" max="4100" width="7.28515625" style="36" customWidth="1"/>
    <col min="4101" max="4101" width="5.5703125" style="36" customWidth="1"/>
    <col min="4102" max="4102" width="9" style="36" customWidth="1"/>
    <col min="4103" max="4104" width="9.7109375" style="36" customWidth="1"/>
    <col min="4105" max="4105" width="11.28515625" style="36" customWidth="1"/>
    <col min="4106" max="4106" width="2.7109375" style="36" customWidth="1"/>
    <col min="4107" max="4107" width="3.5703125" style="36" customWidth="1"/>
    <col min="4108" max="4352" width="9.28515625" style="36"/>
    <col min="4353" max="4353" width="8.7109375" style="36" customWidth="1"/>
    <col min="4354" max="4354" width="9.7109375" style="36" customWidth="1"/>
    <col min="4355" max="4355" width="14.42578125" style="36" customWidth="1"/>
    <col min="4356" max="4356" width="7.28515625" style="36" customWidth="1"/>
    <col min="4357" max="4357" width="5.5703125" style="36" customWidth="1"/>
    <col min="4358" max="4358" width="9" style="36" customWidth="1"/>
    <col min="4359" max="4360" width="9.7109375" style="36" customWidth="1"/>
    <col min="4361" max="4361" width="11.28515625" style="36" customWidth="1"/>
    <col min="4362" max="4362" width="2.7109375" style="36" customWidth="1"/>
    <col min="4363" max="4363" width="3.5703125" style="36" customWidth="1"/>
    <col min="4364" max="4608" width="9.28515625" style="36"/>
    <col min="4609" max="4609" width="8.7109375" style="36" customWidth="1"/>
    <col min="4610" max="4610" width="9.7109375" style="36" customWidth="1"/>
    <col min="4611" max="4611" width="14.42578125" style="36" customWidth="1"/>
    <col min="4612" max="4612" width="7.28515625" style="36" customWidth="1"/>
    <col min="4613" max="4613" width="5.5703125" style="36" customWidth="1"/>
    <col min="4614" max="4614" width="9" style="36" customWidth="1"/>
    <col min="4615" max="4616" width="9.7109375" style="36" customWidth="1"/>
    <col min="4617" max="4617" width="11.28515625" style="36" customWidth="1"/>
    <col min="4618" max="4618" width="2.7109375" style="36" customWidth="1"/>
    <col min="4619" max="4619" width="3.5703125" style="36" customWidth="1"/>
    <col min="4620" max="4864" width="9.28515625" style="36"/>
    <col min="4865" max="4865" width="8.7109375" style="36" customWidth="1"/>
    <col min="4866" max="4866" width="9.7109375" style="36" customWidth="1"/>
    <col min="4867" max="4867" width="14.42578125" style="36" customWidth="1"/>
    <col min="4868" max="4868" width="7.28515625" style="36" customWidth="1"/>
    <col min="4869" max="4869" width="5.5703125" style="36" customWidth="1"/>
    <col min="4870" max="4870" width="9" style="36" customWidth="1"/>
    <col min="4871" max="4872" width="9.7109375" style="36" customWidth="1"/>
    <col min="4873" max="4873" width="11.28515625" style="36" customWidth="1"/>
    <col min="4874" max="4874" width="2.7109375" style="36" customWidth="1"/>
    <col min="4875" max="4875" width="3.5703125" style="36" customWidth="1"/>
    <col min="4876" max="5120" width="9.28515625" style="36"/>
    <col min="5121" max="5121" width="8.7109375" style="36" customWidth="1"/>
    <col min="5122" max="5122" width="9.7109375" style="36" customWidth="1"/>
    <col min="5123" max="5123" width="14.42578125" style="36" customWidth="1"/>
    <col min="5124" max="5124" width="7.28515625" style="36" customWidth="1"/>
    <col min="5125" max="5125" width="5.5703125" style="36" customWidth="1"/>
    <col min="5126" max="5126" width="9" style="36" customWidth="1"/>
    <col min="5127" max="5128" width="9.7109375" style="36" customWidth="1"/>
    <col min="5129" max="5129" width="11.28515625" style="36" customWidth="1"/>
    <col min="5130" max="5130" width="2.7109375" style="36" customWidth="1"/>
    <col min="5131" max="5131" width="3.5703125" style="36" customWidth="1"/>
    <col min="5132" max="5376" width="9.28515625" style="36"/>
    <col min="5377" max="5377" width="8.7109375" style="36" customWidth="1"/>
    <col min="5378" max="5378" width="9.7109375" style="36" customWidth="1"/>
    <col min="5379" max="5379" width="14.42578125" style="36" customWidth="1"/>
    <col min="5380" max="5380" width="7.28515625" style="36" customWidth="1"/>
    <col min="5381" max="5381" width="5.5703125" style="36" customWidth="1"/>
    <col min="5382" max="5382" width="9" style="36" customWidth="1"/>
    <col min="5383" max="5384" width="9.7109375" style="36" customWidth="1"/>
    <col min="5385" max="5385" width="11.28515625" style="36" customWidth="1"/>
    <col min="5386" max="5386" width="2.7109375" style="36" customWidth="1"/>
    <col min="5387" max="5387" width="3.5703125" style="36" customWidth="1"/>
    <col min="5388" max="5632" width="9.28515625" style="36"/>
    <col min="5633" max="5633" width="8.7109375" style="36" customWidth="1"/>
    <col min="5634" max="5634" width="9.7109375" style="36" customWidth="1"/>
    <col min="5635" max="5635" width="14.42578125" style="36" customWidth="1"/>
    <col min="5636" max="5636" width="7.28515625" style="36" customWidth="1"/>
    <col min="5637" max="5637" width="5.5703125" style="36" customWidth="1"/>
    <col min="5638" max="5638" width="9" style="36" customWidth="1"/>
    <col min="5639" max="5640" width="9.7109375" style="36" customWidth="1"/>
    <col min="5641" max="5641" width="11.28515625" style="36" customWidth="1"/>
    <col min="5642" max="5642" width="2.7109375" style="36" customWidth="1"/>
    <col min="5643" max="5643" width="3.5703125" style="36" customWidth="1"/>
    <col min="5644" max="5888" width="9.28515625" style="36"/>
    <col min="5889" max="5889" width="8.7109375" style="36" customWidth="1"/>
    <col min="5890" max="5890" width="9.7109375" style="36" customWidth="1"/>
    <col min="5891" max="5891" width="14.42578125" style="36" customWidth="1"/>
    <col min="5892" max="5892" width="7.28515625" style="36" customWidth="1"/>
    <col min="5893" max="5893" width="5.5703125" style="36" customWidth="1"/>
    <col min="5894" max="5894" width="9" style="36" customWidth="1"/>
    <col min="5895" max="5896" width="9.7109375" style="36" customWidth="1"/>
    <col min="5897" max="5897" width="11.28515625" style="36" customWidth="1"/>
    <col min="5898" max="5898" width="2.7109375" style="36" customWidth="1"/>
    <col min="5899" max="5899" width="3.5703125" style="36" customWidth="1"/>
    <col min="5900" max="6144" width="9.28515625" style="36"/>
    <col min="6145" max="6145" width="8.7109375" style="36" customWidth="1"/>
    <col min="6146" max="6146" width="9.7109375" style="36" customWidth="1"/>
    <col min="6147" max="6147" width="14.42578125" style="36" customWidth="1"/>
    <col min="6148" max="6148" width="7.28515625" style="36" customWidth="1"/>
    <col min="6149" max="6149" width="5.5703125" style="36" customWidth="1"/>
    <col min="6150" max="6150" width="9" style="36" customWidth="1"/>
    <col min="6151" max="6152" width="9.7109375" style="36" customWidth="1"/>
    <col min="6153" max="6153" width="11.28515625" style="36" customWidth="1"/>
    <col min="6154" max="6154" width="2.7109375" style="36" customWidth="1"/>
    <col min="6155" max="6155" width="3.5703125" style="36" customWidth="1"/>
    <col min="6156" max="6400" width="9.28515625" style="36"/>
    <col min="6401" max="6401" width="8.7109375" style="36" customWidth="1"/>
    <col min="6402" max="6402" width="9.7109375" style="36" customWidth="1"/>
    <col min="6403" max="6403" width="14.42578125" style="36" customWidth="1"/>
    <col min="6404" max="6404" width="7.28515625" style="36" customWidth="1"/>
    <col min="6405" max="6405" width="5.5703125" style="36" customWidth="1"/>
    <col min="6406" max="6406" width="9" style="36" customWidth="1"/>
    <col min="6407" max="6408" width="9.7109375" style="36" customWidth="1"/>
    <col min="6409" max="6409" width="11.28515625" style="36" customWidth="1"/>
    <col min="6410" max="6410" width="2.7109375" style="36" customWidth="1"/>
    <col min="6411" max="6411" width="3.5703125" style="36" customWidth="1"/>
    <col min="6412" max="6656" width="9.28515625" style="36"/>
    <col min="6657" max="6657" width="8.7109375" style="36" customWidth="1"/>
    <col min="6658" max="6658" width="9.7109375" style="36" customWidth="1"/>
    <col min="6659" max="6659" width="14.42578125" style="36" customWidth="1"/>
    <col min="6660" max="6660" width="7.28515625" style="36" customWidth="1"/>
    <col min="6661" max="6661" width="5.5703125" style="36" customWidth="1"/>
    <col min="6662" max="6662" width="9" style="36" customWidth="1"/>
    <col min="6663" max="6664" width="9.7109375" style="36" customWidth="1"/>
    <col min="6665" max="6665" width="11.28515625" style="36" customWidth="1"/>
    <col min="6666" max="6666" width="2.7109375" style="36" customWidth="1"/>
    <col min="6667" max="6667" width="3.5703125" style="36" customWidth="1"/>
    <col min="6668" max="6912" width="9.28515625" style="36"/>
    <col min="6913" max="6913" width="8.7109375" style="36" customWidth="1"/>
    <col min="6914" max="6914" width="9.7109375" style="36" customWidth="1"/>
    <col min="6915" max="6915" width="14.42578125" style="36" customWidth="1"/>
    <col min="6916" max="6916" width="7.28515625" style="36" customWidth="1"/>
    <col min="6917" max="6917" width="5.5703125" style="36" customWidth="1"/>
    <col min="6918" max="6918" width="9" style="36" customWidth="1"/>
    <col min="6919" max="6920" width="9.7109375" style="36" customWidth="1"/>
    <col min="6921" max="6921" width="11.28515625" style="36" customWidth="1"/>
    <col min="6922" max="6922" width="2.7109375" style="36" customWidth="1"/>
    <col min="6923" max="6923" width="3.5703125" style="36" customWidth="1"/>
    <col min="6924" max="7168" width="9.28515625" style="36"/>
    <col min="7169" max="7169" width="8.7109375" style="36" customWidth="1"/>
    <col min="7170" max="7170" width="9.7109375" style="36" customWidth="1"/>
    <col min="7171" max="7171" width="14.42578125" style="36" customWidth="1"/>
    <col min="7172" max="7172" width="7.28515625" style="36" customWidth="1"/>
    <col min="7173" max="7173" width="5.5703125" style="36" customWidth="1"/>
    <col min="7174" max="7174" width="9" style="36" customWidth="1"/>
    <col min="7175" max="7176" width="9.7109375" style="36" customWidth="1"/>
    <col min="7177" max="7177" width="11.28515625" style="36" customWidth="1"/>
    <col min="7178" max="7178" width="2.7109375" style="36" customWidth="1"/>
    <col min="7179" max="7179" width="3.5703125" style="36" customWidth="1"/>
    <col min="7180" max="7424" width="9.28515625" style="36"/>
    <col min="7425" max="7425" width="8.7109375" style="36" customWidth="1"/>
    <col min="7426" max="7426" width="9.7109375" style="36" customWidth="1"/>
    <col min="7427" max="7427" width="14.42578125" style="36" customWidth="1"/>
    <col min="7428" max="7428" width="7.28515625" style="36" customWidth="1"/>
    <col min="7429" max="7429" width="5.5703125" style="36" customWidth="1"/>
    <col min="7430" max="7430" width="9" style="36" customWidth="1"/>
    <col min="7431" max="7432" width="9.7109375" style="36" customWidth="1"/>
    <col min="7433" max="7433" width="11.28515625" style="36" customWidth="1"/>
    <col min="7434" max="7434" width="2.7109375" style="36" customWidth="1"/>
    <col min="7435" max="7435" width="3.5703125" style="36" customWidth="1"/>
    <col min="7436" max="7680" width="9.28515625" style="36"/>
    <col min="7681" max="7681" width="8.7109375" style="36" customWidth="1"/>
    <col min="7682" max="7682" width="9.7109375" style="36" customWidth="1"/>
    <col min="7683" max="7683" width="14.42578125" style="36" customWidth="1"/>
    <col min="7684" max="7684" width="7.28515625" style="36" customWidth="1"/>
    <col min="7685" max="7685" width="5.5703125" style="36" customWidth="1"/>
    <col min="7686" max="7686" width="9" style="36" customWidth="1"/>
    <col min="7687" max="7688" width="9.7109375" style="36" customWidth="1"/>
    <col min="7689" max="7689" width="11.28515625" style="36" customWidth="1"/>
    <col min="7690" max="7690" width="2.7109375" style="36" customWidth="1"/>
    <col min="7691" max="7691" width="3.5703125" style="36" customWidth="1"/>
    <col min="7692" max="7936" width="9.28515625" style="36"/>
    <col min="7937" max="7937" width="8.7109375" style="36" customWidth="1"/>
    <col min="7938" max="7938" width="9.7109375" style="36" customWidth="1"/>
    <col min="7939" max="7939" width="14.42578125" style="36" customWidth="1"/>
    <col min="7940" max="7940" width="7.28515625" style="36" customWidth="1"/>
    <col min="7941" max="7941" width="5.5703125" style="36" customWidth="1"/>
    <col min="7942" max="7942" width="9" style="36" customWidth="1"/>
    <col min="7943" max="7944" width="9.7109375" style="36" customWidth="1"/>
    <col min="7945" max="7945" width="11.28515625" style="36" customWidth="1"/>
    <col min="7946" max="7946" width="2.7109375" style="36" customWidth="1"/>
    <col min="7947" max="7947" width="3.5703125" style="36" customWidth="1"/>
    <col min="7948" max="8192" width="9.28515625" style="36"/>
    <col min="8193" max="8193" width="8.7109375" style="36" customWidth="1"/>
    <col min="8194" max="8194" width="9.7109375" style="36" customWidth="1"/>
    <col min="8195" max="8195" width="14.42578125" style="36" customWidth="1"/>
    <col min="8196" max="8196" width="7.28515625" style="36" customWidth="1"/>
    <col min="8197" max="8197" width="5.5703125" style="36" customWidth="1"/>
    <col min="8198" max="8198" width="9" style="36" customWidth="1"/>
    <col min="8199" max="8200" width="9.7109375" style="36" customWidth="1"/>
    <col min="8201" max="8201" width="11.28515625" style="36" customWidth="1"/>
    <col min="8202" max="8202" width="2.7109375" style="36" customWidth="1"/>
    <col min="8203" max="8203" width="3.5703125" style="36" customWidth="1"/>
    <col min="8204" max="8448" width="9.28515625" style="36"/>
    <col min="8449" max="8449" width="8.7109375" style="36" customWidth="1"/>
    <col min="8450" max="8450" width="9.7109375" style="36" customWidth="1"/>
    <col min="8451" max="8451" width="14.42578125" style="36" customWidth="1"/>
    <col min="8452" max="8452" width="7.28515625" style="36" customWidth="1"/>
    <col min="8453" max="8453" width="5.5703125" style="36" customWidth="1"/>
    <col min="8454" max="8454" width="9" style="36" customWidth="1"/>
    <col min="8455" max="8456" width="9.7109375" style="36" customWidth="1"/>
    <col min="8457" max="8457" width="11.28515625" style="36" customWidth="1"/>
    <col min="8458" max="8458" width="2.7109375" style="36" customWidth="1"/>
    <col min="8459" max="8459" width="3.5703125" style="36" customWidth="1"/>
    <col min="8460" max="8704" width="9.28515625" style="36"/>
    <col min="8705" max="8705" width="8.7109375" style="36" customWidth="1"/>
    <col min="8706" max="8706" width="9.7109375" style="36" customWidth="1"/>
    <col min="8707" max="8707" width="14.42578125" style="36" customWidth="1"/>
    <col min="8708" max="8708" width="7.28515625" style="36" customWidth="1"/>
    <col min="8709" max="8709" width="5.5703125" style="36" customWidth="1"/>
    <col min="8710" max="8710" width="9" style="36" customWidth="1"/>
    <col min="8711" max="8712" width="9.7109375" style="36" customWidth="1"/>
    <col min="8713" max="8713" width="11.28515625" style="36" customWidth="1"/>
    <col min="8714" max="8714" width="2.7109375" style="36" customWidth="1"/>
    <col min="8715" max="8715" width="3.5703125" style="36" customWidth="1"/>
    <col min="8716" max="8960" width="9.28515625" style="36"/>
    <col min="8961" max="8961" width="8.7109375" style="36" customWidth="1"/>
    <col min="8962" max="8962" width="9.7109375" style="36" customWidth="1"/>
    <col min="8963" max="8963" width="14.42578125" style="36" customWidth="1"/>
    <col min="8964" max="8964" width="7.28515625" style="36" customWidth="1"/>
    <col min="8965" max="8965" width="5.5703125" style="36" customWidth="1"/>
    <col min="8966" max="8966" width="9" style="36" customWidth="1"/>
    <col min="8967" max="8968" width="9.7109375" style="36" customWidth="1"/>
    <col min="8969" max="8969" width="11.28515625" style="36" customWidth="1"/>
    <col min="8970" max="8970" width="2.7109375" style="36" customWidth="1"/>
    <col min="8971" max="8971" width="3.5703125" style="36" customWidth="1"/>
    <col min="8972" max="9216" width="9.28515625" style="36"/>
    <col min="9217" max="9217" width="8.7109375" style="36" customWidth="1"/>
    <col min="9218" max="9218" width="9.7109375" style="36" customWidth="1"/>
    <col min="9219" max="9219" width="14.42578125" style="36" customWidth="1"/>
    <col min="9220" max="9220" width="7.28515625" style="36" customWidth="1"/>
    <col min="9221" max="9221" width="5.5703125" style="36" customWidth="1"/>
    <col min="9222" max="9222" width="9" style="36" customWidth="1"/>
    <col min="9223" max="9224" width="9.7109375" style="36" customWidth="1"/>
    <col min="9225" max="9225" width="11.28515625" style="36" customWidth="1"/>
    <col min="9226" max="9226" width="2.7109375" style="36" customWidth="1"/>
    <col min="9227" max="9227" width="3.5703125" style="36" customWidth="1"/>
    <col min="9228" max="9472" width="9.28515625" style="36"/>
    <col min="9473" max="9473" width="8.7109375" style="36" customWidth="1"/>
    <col min="9474" max="9474" width="9.7109375" style="36" customWidth="1"/>
    <col min="9475" max="9475" width="14.42578125" style="36" customWidth="1"/>
    <col min="9476" max="9476" width="7.28515625" style="36" customWidth="1"/>
    <col min="9477" max="9477" width="5.5703125" style="36" customWidth="1"/>
    <col min="9478" max="9478" width="9" style="36" customWidth="1"/>
    <col min="9479" max="9480" width="9.7109375" style="36" customWidth="1"/>
    <col min="9481" max="9481" width="11.28515625" style="36" customWidth="1"/>
    <col min="9482" max="9482" width="2.7109375" style="36" customWidth="1"/>
    <col min="9483" max="9483" width="3.5703125" style="36" customWidth="1"/>
    <col min="9484" max="9728" width="9.28515625" style="36"/>
    <col min="9729" max="9729" width="8.7109375" style="36" customWidth="1"/>
    <col min="9730" max="9730" width="9.7109375" style="36" customWidth="1"/>
    <col min="9731" max="9731" width="14.42578125" style="36" customWidth="1"/>
    <col min="9732" max="9732" width="7.28515625" style="36" customWidth="1"/>
    <col min="9733" max="9733" width="5.5703125" style="36" customWidth="1"/>
    <col min="9734" max="9734" width="9" style="36" customWidth="1"/>
    <col min="9735" max="9736" width="9.7109375" style="36" customWidth="1"/>
    <col min="9737" max="9737" width="11.28515625" style="36" customWidth="1"/>
    <col min="9738" max="9738" width="2.7109375" style="36" customWidth="1"/>
    <col min="9739" max="9739" width="3.5703125" style="36" customWidth="1"/>
    <col min="9740" max="9984" width="9.28515625" style="36"/>
    <col min="9985" max="9985" width="8.7109375" style="36" customWidth="1"/>
    <col min="9986" max="9986" width="9.7109375" style="36" customWidth="1"/>
    <col min="9987" max="9987" width="14.42578125" style="36" customWidth="1"/>
    <col min="9988" max="9988" width="7.28515625" style="36" customWidth="1"/>
    <col min="9989" max="9989" width="5.5703125" style="36" customWidth="1"/>
    <col min="9990" max="9990" width="9" style="36" customWidth="1"/>
    <col min="9991" max="9992" width="9.7109375" style="36" customWidth="1"/>
    <col min="9993" max="9993" width="11.28515625" style="36" customWidth="1"/>
    <col min="9994" max="9994" width="2.7109375" style="36" customWidth="1"/>
    <col min="9995" max="9995" width="3.5703125" style="36" customWidth="1"/>
    <col min="9996" max="10240" width="9.28515625" style="36"/>
    <col min="10241" max="10241" width="8.7109375" style="36" customWidth="1"/>
    <col min="10242" max="10242" width="9.7109375" style="36" customWidth="1"/>
    <col min="10243" max="10243" width="14.42578125" style="36" customWidth="1"/>
    <col min="10244" max="10244" width="7.28515625" style="36" customWidth="1"/>
    <col min="10245" max="10245" width="5.5703125" style="36" customWidth="1"/>
    <col min="10246" max="10246" width="9" style="36" customWidth="1"/>
    <col min="10247" max="10248" width="9.7109375" style="36" customWidth="1"/>
    <col min="10249" max="10249" width="11.28515625" style="36" customWidth="1"/>
    <col min="10250" max="10250" width="2.7109375" style="36" customWidth="1"/>
    <col min="10251" max="10251" width="3.5703125" style="36" customWidth="1"/>
    <col min="10252" max="10496" width="9.28515625" style="36"/>
    <col min="10497" max="10497" width="8.7109375" style="36" customWidth="1"/>
    <col min="10498" max="10498" width="9.7109375" style="36" customWidth="1"/>
    <col min="10499" max="10499" width="14.42578125" style="36" customWidth="1"/>
    <col min="10500" max="10500" width="7.28515625" style="36" customWidth="1"/>
    <col min="10501" max="10501" width="5.5703125" style="36" customWidth="1"/>
    <col min="10502" max="10502" width="9" style="36" customWidth="1"/>
    <col min="10503" max="10504" width="9.7109375" style="36" customWidth="1"/>
    <col min="10505" max="10505" width="11.28515625" style="36" customWidth="1"/>
    <col min="10506" max="10506" width="2.7109375" style="36" customWidth="1"/>
    <col min="10507" max="10507" width="3.5703125" style="36" customWidth="1"/>
    <col min="10508" max="10752" width="9.28515625" style="36"/>
    <col min="10753" max="10753" width="8.7109375" style="36" customWidth="1"/>
    <col min="10754" max="10754" width="9.7109375" style="36" customWidth="1"/>
    <col min="10755" max="10755" width="14.42578125" style="36" customWidth="1"/>
    <col min="10756" max="10756" width="7.28515625" style="36" customWidth="1"/>
    <col min="10757" max="10757" width="5.5703125" style="36" customWidth="1"/>
    <col min="10758" max="10758" width="9" style="36" customWidth="1"/>
    <col min="10759" max="10760" width="9.7109375" style="36" customWidth="1"/>
    <col min="10761" max="10761" width="11.28515625" style="36" customWidth="1"/>
    <col min="10762" max="10762" width="2.7109375" style="36" customWidth="1"/>
    <col min="10763" max="10763" width="3.5703125" style="36" customWidth="1"/>
    <col min="10764" max="11008" width="9.28515625" style="36"/>
    <col min="11009" max="11009" width="8.7109375" style="36" customWidth="1"/>
    <col min="11010" max="11010" width="9.7109375" style="36" customWidth="1"/>
    <col min="11011" max="11011" width="14.42578125" style="36" customWidth="1"/>
    <col min="11012" max="11012" width="7.28515625" style="36" customWidth="1"/>
    <col min="11013" max="11013" width="5.5703125" style="36" customWidth="1"/>
    <col min="11014" max="11014" width="9" style="36" customWidth="1"/>
    <col min="11015" max="11016" width="9.7109375" style="36" customWidth="1"/>
    <col min="11017" max="11017" width="11.28515625" style="36" customWidth="1"/>
    <col min="11018" max="11018" width="2.7109375" style="36" customWidth="1"/>
    <col min="11019" max="11019" width="3.5703125" style="36" customWidth="1"/>
    <col min="11020" max="11264" width="9.28515625" style="36"/>
    <col min="11265" max="11265" width="8.7109375" style="36" customWidth="1"/>
    <col min="11266" max="11266" width="9.7109375" style="36" customWidth="1"/>
    <col min="11267" max="11267" width="14.42578125" style="36" customWidth="1"/>
    <col min="11268" max="11268" width="7.28515625" style="36" customWidth="1"/>
    <col min="11269" max="11269" width="5.5703125" style="36" customWidth="1"/>
    <col min="11270" max="11270" width="9" style="36" customWidth="1"/>
    <col min="11271" max="11272" width="9.7109375" style="36" customWidth="1"/>
    <col min="11273" max="11273" width="11.28515625" style="36" customWidth="1"/>
    <col min="11274" max="11274" width="2.7109375" style="36" customWidth="1"/>
    <col min="11275" max="11275" width="3.5703125" style="36" customWidth="1"/>
    <col min="11276" max="11520" width="9.28515625" style="36"/>
    <col min="11521" max="11521" width="8.7109375" style="36" customWidth="1"/>
    <col min="11522" max="11522" width="9.7109375" style="36" customWidth="1"/>
    <col min="11523" max="11523" width="14.42578125" style="36" customWidth="1"/>
    <col min="11524" max="11524" width="7.28515625" style="36" customWidth="1"/>
    <col min="11525" max="11525" width="5.5703125" style="36" customWidth="1"/>
    <col min="11526" max="11526" width="9" style="36" customWidth="1"/>
    <col min="11527" max="11528" width="9.7109375" style="36" customWidth="1"/>
    <col min="11529" max="11529" width="11.28515625" style="36" customWidth="1"/>
    <col min="11530" max="11530" width="2.7109375" style="36" customWidth="1"/>
    <col min="11531" max="11531" width="3.5703125" style="36" customWidth="1"/>
    <col min="11532" max="11776" width="9.28515625" style="36"/>
    <col min="11777" max="11777" width="8.7109375" style="36" customWidth="1"/>
    <col min="11778" max="11778" width="9.7109375" style="36" customWidth="1"/>
    <col min="11779" max="11779" width="14.42578125" style="36" customWidth="1"/>
    <col min="11780" max="11780" width="7.28515625" style="36" customWidth="1"/>
    <col min="11781" max="11781" width="5.5703125" style="36" customWidth="1"/>
    <col min="11782" max="11782" width="9" style="36" customWidth="1"/>
    <col min="11783" max="11784" width="9.7109375" style="36" customWidth="1"/>
    <col min="11785" max="11785" width="11.28515625" style="36" customWidth="1"/>
    <col min="11786" max="11786" width="2.7109375" style="36" customWidth="1"/>
    <col min="11787" max="11787" width="3.5703125" style="36" customWidth="1"/>
    <col min="11788" max="12032" width="9.28515625" style="36"/>
    <col min="12033" max="12033" width="8.7109375" style="36" customWidth="1"/>
    <col min="12034" max="12034" width="9.7109375" style="36" customWidth="1"/>
    <col min="12035" max="12035" width="14.42578125" style="36" customWidth="1"/>
    <col min="12036" max="12036" width="7.28515625" style="36" customWidth="1"/>
    <col min="12037" max="12037" width="5.5703125" style="36" customWidth="1"/>
    <col min="12038" max="12038" width="9" style="36" customWidth="1"/>
    <col min="12039" max="12040" width="9.7109375" style="36" customWidth="1"/>
    <col min="12041" max="12041" width="11.28515625" style="36" customWidth="1"/>
    <col min="12042" max="12042" width="2.7109375" style="36" customWidth="1"/>
    <col min="12043" max="12043" width="3.5703125" style="36" customWidth="1"/>
    <col min="12044" max="12288" width="9.28515625" style="36"/>
    <col min="12289" max="12289" width="8.7109375" style="36" customWidth="1"/>
    <col min="12290" max="12290" width="9.7109375" style="36" customWidth="1"/>
    <col min="12291" max="12291" width="14.42578125" style="36" customWidth="1"/>
    <col min="12292" max="12292" width="7.28515625" style="36" customWidth="1"/>
    <col min="12293" max="12293" width="5.5703125" style="36" customWidth="1"/>
    <col min="12294" max="12294" width="9" style="36" customWidth="1"/>
    <col min="12295" max="12296" width="9.7109375" style="36" customWidth="1"/>
    <col min="12297" max="12297" width="11.28515625" style="36" customWidth="1"/>
    <col min="12298" max="12298" width="2.7109375" style="36" customWidth="1"/>
    <col min="12299" max="12299" width="3.5703125" style="36" customWidth="1"/>
    <col min="12300" max="12544" width="9.28515625" style="36"/>
    <col min="12545" max="12545" width="8.7109375" style="36" customWidth="1"/>
    <col min="12546" max="12546" width="9.7109375" style="36" customWidth="1"/>
    <col min="12547" max="12547" width="14.42578125" style="36" customWidth="1"/>
    <col min="12548" max="12548" width="7.28515625" style="36" customWidth="1"/>
    <col min="12549" max="12549" width="5.5703125" style="36" customWidth="1"/>
    <col min="12550" max="12550" width="9" style="36" customWidth="1"/>
    <col min="12551" max="12552" width="9.7109375" style="36" customWidth="1"/>
    <col min="12553" max="12553" width="11.28515625" style="36" customWidth="1"/>
    <col min="12554" max="12554" width="2.7109375" style="36" customWidth="1"/>
    <col min="12555" max="12555" width="3.5703125" style="36" customWidth="1"/>
    <col min="12556" max="12800" width="9.28515625" style="36"/>
    <col min="12801" max="12801" width="8.7109375" style="36" customWidth="1"/>
    <col min="12802" max="12802" width="9.7109375" style="36" customWidth="1"/>
    <col min="12803" max="12803" width="14.42578125" style="36" customWidth="1"/>
    <col min="12804" max="12804" width="7.28515625" style="36" customWidth="1"/>
    <col min="12805" max="12805" width="5.5703125" style="36" customWidth="1"/>
    <col min="12806" max="12806" width="9" style="36" customWidth="1"/>
    <col min="12807" max="12808" width="9.7109375" style="36" customWidth="1"/>
    <col min="12809" max="12809" width="11.28515625" style="36" customWidth="1"/>
    <col min="12810" max="12810" width="2.7109375" style="36" customWidth="1"/>
    <col min="12811" max="12811" width="3.5703125" style="36" customWidth="1"/>
    <col min="12812" max="13056" width="9.28515625" style="36"/>
    <col min="13057" max="13057" width="8.7109375" style="36" customWidth="1"/>
    <col min="13058" max="13058" width="9.7109375" style="36" customWidth="1"/>
    <col min="13059" max="13059" width="14.42578125" style="36" customWidth="1"/>
    <col min="13060" max="13060" width="7.28515625" style="36" customWidth="1"/>
    <col min="13061" max="13061" width="5.5703125" style="36" customWidth="1"/>
    <col min="13062" max="13062" width="9" style="36" customWidth="1"/>
    <col min="13063" max="13064" width="9.7109375" style="36" customWidth="1"/>
    <col min="13065" max="13065" width="11.28515625" style="36" customWidth="1"/>
    <col min="13066" max="13066" width="2.7109375" style="36" customWidth="1"/>
    <col min="13067" max="13067" width="3.5703125" style="36" customWidth="1"/>
    <col min="13068" max="13312" width="9.28515625" style="36"/>
    <col min="13313" max="13313" width="8.7109375" style="36" customWidth="1"/>
    <col min="13314" max="13314" width="9.7109375" style="36" customWidth="1"/>
    <col min="13315" max="13315" width="14.42578125" style="36" customWidth="1"/>
    <col min="13316" max="13316" width="7.28515625" style="36" customWidth="1"/>
    <col min="13317" max="13317" width="5.5703125" style="36" customWidth="1"/>
    <col min="13318" max="13318" width="9" style="36" customWidth="1"/>
    <col min="13319" max="13320" width="9.7109375" style="36" customWidth="1"/>
    <col min="13321" max="13321" width="11.28515625" style="36" customWidth="1"/>
    <col min="13322" max="13322" width="2.7109375" style="36" customWidth="1"/>
    <col min="13323" max="13323" width="3.5703125" style="36" customWidth="1"/>
    <col min="13324" max="13568" width="9.28515625" style="36"/>
    <col min="13569" max="13569" width="8.7109375" style="36" customWidth="1"/>
    <col min="13570" max="13570" width="9.7109375" style="36" customWidth="1"/>
    <col min="13571" max="13571" width="14.42578125" style="36" customWidth="1"/>
    <col min="13572" max="13572" width="7.28515625" style="36" customWidth="1"/>
    <col min="13573" max="13573" width="5.5703125" style="36" customWidth="1"/>
    <col min="13574" max="13574" width="9" style="36" customWidth="1"/>
    <col min="13575" max="13576" width="9.7109375" style="36" customWidth="1"/>
    <col min="13577" max="13577" width="11.28515625" style="36" customWidth="1"/>
    <col min="13578" max="13578" width="2.7109375" style="36" customWidth="1"/>
    <col min="13579" max="13579" width="3.5703125" style="36" customWidth="1"/>
    <col min="13580" max="13824" width="9.28515625" style="36"/>
    <col min="13825" max="13825" width="8.7109375" style="36" customWidth="1"/>
    <col min="13826" max="13826" width="9.7109375" style="36" customWidth="1"/>
    <col min="13827" max="13827" width="14.42578125" style="36" customWidth="1"/>
    <col min="13828" max="13828" width="7.28515625" style="36" customWidth="1"/>
    <col min="13829" max="13829" width="5.5703125" style="36" customWidth="1"/>
    <col min="13830" max="13830" width="9" style="36" customWidth="1"/>
    <col min="13831" max="13832" width="9.7109375" style="36" customWidth="1"/>
    <col min="13833" max="13833" width="11.28515625" style="36" customWidth="1"/>
    <col min="13834" max="13834" width="2.7109375" style="36" customWidth="1"/>
    <col min="13835" max="13835" width="3.5703125" style="36" customWidth="1"/>
    <col min="13836" max="14080" width="9.28515625" style="36"/>
    <col min="14081" max="14081" width="8.7109375" style="36" customWidth="1"/>
    <col min="14082" max="14082" width="9.7109375" style="36" customWidth="1"/>
    <col min="14083" max="14083" width="14.42578125" style="36" customWidth="1"/>
    <col min="14084" max="14084" width="7.28515625" style="36" customWidth="1"/>
    <col min="14085" max="14085" width="5.5703125" style="36" customWidth="1"/>
    <col min="14086" max="14086" width="9" style="36" customWidth="1"/>
    <col min="14087" max="14088" width="9.7109375" style="36" customWidth="1"/>
    <col min="14089" max="14089" width="11.28515625" style="36" customWidth="1"/>
    <col min="14090" max="14090" width="2.7109375" style="36" customWidth="1"/>
    <col min="14091" max="14091" width="3.5703125" style="36" customWidth="1"/>
    <col min="14092" max="14336" width="9.28515625" style="36"/>
    <col min="14337" max="14337" width="8.7109375" style="36" customWidth="1"/>
    <col min="14338" max="14338" width="9.7109375" style="36" customWidth="1"/>
    <col min="14339" max="14339" width="14.42578125" style="36" customWidth="1"/>
    <col min="14340" max="14340" width="7.28515625" style="36" customWidth="1"/>
    <col min="14341" max="14341" width="5.5703125" style="36" customWidth="1"/>
    <col min="14342" max="14342" width="9" style="36" customWidth="1"/>
    <col min="14343" max="14344" width="9.7109375" style="36" customWidth="1"/>
    <col min="14345" max="14345" width="11.28515625" style="36" customWidth="1"/>
    <col min="14346" max="14346" width="2.7109375" style="36" customWidth="1"/>
    <col min="14347" max="14347" width="3.5703125" style="36" customWidth="1"/>
    <col min="14348" max="14592" width="9.28515625" style="36"/>
    <col min="14593" max="14593" width="8.7109375" style="36" customWidth="1"/>
    <col min="14594" max="14594" width="9.7109375" style="36" customWidth="1"/>
    <col min="14595" max="14595" width="14.42578125" style="36" customWidth="1"/>
    <col min="14596" max="14596" width="7.28515625" style="36" customWidth="1"/>
    <col min="14597" max="14597" width="5.5703125" style="36" customWidth="1"/>
    <col min="14598" max="14598" width="9" style="36" customWidth="1"/>
    <col min="14599" max="14600" width="9.7109375" style="36" customWidth="1"/>
    <col min="14601" max="14601" width="11.28515625" style="36" customWidth="1"/>
    <col min="14602" max="14602" width="2.7109375" style="36" customWidth="1"/>
    <col min="14603" max="14603" width="3.5703125" style="36" customWidth="1"/>
    <col min="14604" max="14848" width="9.28515625" style="36"/>
    <col min="14849" max="14849" width="8.7109375" style="36" customWidth="1"/>
    <col min="14850" max="14850" width="9.7109375" style="36" customWidth="1"/>
    <col min="14851" max="14851" width="14.42578125" style="36" customWidth="1"/>
    <col min="14852" max="14852" width="7.28515625" style="36" customWidth="1"/>
    <col min="14853" max="14853" width="5.5703125" style="36" customWidth="1"/>
    <col min="14854" max="14854" width="9" style="36" customWidth="1"/>
    <col min="14855" max="14856" width="9.7109375" style="36" customWidth="1"/>
    <col min="14857" max="14857" width="11.28515625" style="36" customWidth="1"/>
    <col min="14858" max="14858" width="2.7109375" style="36" customWidth="1"/>
    <col min="14859" max="14859" width="3.5703125" style="36" customWidth="1"/>
    <col min="14860" max="15104" width="9.28515625" style="36"/>
    <col min="15105" max="15105" width="8.7109375" style="36" customWidth="1"/>
    <col min="15106" max="15106" width="9.7109375" style="36" customWidth="1"/>
    <col min="15107" max="15107" width="14.42578125" style="36" customWidth="1"/>
    <col min="15108" max="15108" width="7.28515625" style="36" customWidth="1"/>
    <col min="15109" max="15109" width="5.5703125" style="36" customWidth="1"/>
    <col min="15110" max="15110" width="9" style="36" customWidth="1"/>
    <col min="15111" max="15112" width="9.7109375" style="36" customWidth="1"/>
    <col min="15113" max="15113" width="11.28515625" style="36" customWidth="1"/>
    <col min="15114" max="15114" width="2.7109375" style="36" customWidth="1"/>
    <col min="15115" max="15115" width="3.5703125" style="36" customWidth="1"/>
    <col min="15116" max="15360" width="9.28515625" style="36"/>
    <col min="15361" max="15361" width="8.7109375" style="36" customWidth="1"/>
    <col min="15362" max="15362" width="9.7109375" style="36" customWidth="1"/>
    <col min="15363" max="15363" width="14.42578125" style="36" customWidth="1"/>
    <col min="15364" max="15364" width="7.28515625" style="36" customWidth="1"/>
    <col min="15365" max="15365" width="5.5703125" style="36" customWidth="1"/>
    <col min="15366" max="15366" width="9" style="36" customWidth="1"/>
    <col min="15367" max="15368" width="9.7109375" style="36" customWidth="1"/>
    <col min="15369" max="15369" width="11.28515625" style="36" customWidth="1"/>
    <col min="15370" max="15370" width="2.7109375" style="36" customWidth="1"/>
    <col min="15371" max="15371" width="3.5703125" style="36" customWidth="1"/>
    <col min="15372" max="15616" width="9.28515625" style="36"/>
    <col min="15617" max="15617" width="8.7109375" style="36" customWidth="1"/>
    <col min="15618" max="15618" width="9.7109375" style="36" customWidth="1"/>
    <col min="15619" max="15619" width="14.42578125" style="36" customWidth="1"/>
    <col min="15620" max="15620" width="7.28515625" style="36" customWidth="1"/>
    <col min="15621" max="15621" width="5.5703125" style="36" customWidth="1"/>
    <col min="15622" max="15622" width="9" style="36" customWidth="1"/>
    <col min="15623" max="15624" width="9.7109375" style="36" customWidth="1"/>
    <col min="15625" max="15625" width="11.28515625" style="36" customWidth="1"/>
    <col min="15626" max="15626" width="2.7109375" style="36" customWidth="1"/>
    <col min="15627" max="15627" width="3.5703125" style="36" customWidth="1"/>
    <col min="15628" max="15872" width="9.28515625" style="36"/>
    <col min="15873" max="15873" width="8.7109375" style="36" customWidth="1"/>
    <col min="15874" max="15874" width="9.7109375" style="36" customWidth="1"/>
    <col min="15875" max="15875" width="14.42578125" style="36" customWidth="1"/>
    <col min="15876" max="15876" width="7.28515625" style="36" customWidth="1"/>
    <col min="15877" max="15877" width="5.5703125" style="36" customWidth="1"/>
    <col min="15878" max="15878" width="9" style="36" customWidth="1"/>
    <col min="15879" max="15880" width="9.7109375" style="36" customWidth="1"/>
    <col min="15881" max="15881" width="11.28515625" style="36" customWidth="1"/>
    <col min="15882" max="15882" width="2.7109375" style="36" customWidth="1"/>
    <col min="15883" max="15883" width="3.5703125" style="36" customWidth="1"/>
    <col min="15884" max="16128" width="9.28515625" style="36"/>
    <col min="16129" max="16129" width="8.7109375" style="36" customWidth="1"/>
    <col min="16130" max="16130" width="9.7109375" style="36" customWidth="1"/>
    <col min="16131" max="16131" width="14.42578125" style="36" customWidth="1"/>
    <col min="16132" max="16132" width="7.28515625" style="36" customWidth="1"/>
    <col min="16133" max="16133" width="5.5703125" style="36" customWidth="1"/>
    <col min="16134" max="16134" width="9" style="36" customWidth="1"/>
    <col min="16135" max="16136" width="9.7109375" style="36" customWidth="1"/>
    <col min="16137" max="16137" width="11.28515625" style="36" customWidth="1"/>
    <col min="16138" max="16138" width="2.7109375" style="36" customWidth="1"/>
    <col min="16139" max="16139" width="3.5703125" style="36" customWidth="1"/>
    <col min="16140" max="16384" width="9.28515625" style="36"/>
  </cols>
  <sheetData>
    <row r="1" spans="1:13" ht="46.5" customHeight="1">
      <c r="A1" s="228" t="s">
        <v>0</v>
      </c>
      <c r="B1" s="229"/>
      <c r="C1" s="229"/>
      <c r="D1" s="229"/>
      <c r="E1" s="229"/>
      <c r="F1" s="229"/>
      <c r="G1" s="229"/>
      <c r="H1" s="229"/>
      <c r="I1" s="229"/>
      <c r="J1" s="230"/>
    </row>
    <row r="2" spans="1:13" ht="16.5" customHeight="1">
      <c r="A2" s="130" t="s">
        <v>1</v>
      </c>
      <c r="B2" s="131"/>
      <c r="C2" s="131"/>
      <c r="D2" s="131"/>
      <c r="E2" s="131"/>
      <c r="F2" s="131"/>
      <c r="G2" s="131"/>
      <c r="H2" s="131"/>
      <c r="I2" s="131"/>
      <c r="J2" s="132"/>
    </row>
    <row r="3" spans="1:13">
      <c r="A3" s="116" t="s">
        <v>2</v>
      </c>
      <c r="B3" s="117"/>
      <c r="C3" s="117"/>
      <c r="D3" s="117"/>
      <c r="E3" s="118"/>
      <c r="F3" s="231" t="str">
        <f ca="1">TEXT(TODAY(),"DD/MM/YYYY")</f>
        <v>13/09/2025</v>
      </c>
      <c r="G3" s="232"/>
      <c r="H3" s="232"/>
      <c r="I3" s="232"/>
      <c r="J3" s="233"/>
    </row>
    <row r="4" spans="1:13" ht="15" customHeight="1">
      <c r="A4" s="116" t="s">
        <v>3</v>
      </c>
      <c r="B4" s="117"/>
      <c r="C4" s="117"/>
      <c r="D4" s="117"/>
      <c r="E4" s="118"/>
      <c r="F4" s="217" t="s">
        <v>4</v>
      </c>
      <c r="G4" s="218"/>
      <c r="H4" s="218"/>
      <c r="I4" s="218"/>
      <c r="J4" s="219"/>
    </row>
    <row r="5" spans="1:13">
      <c r="A5" s="116" t="s">
        <v>5</v>
      </c>
      <c r="B5" s="117"/>
      <c r="C5" s="117"/>
      <c r="D5" s="117"/>
      <c r="E5" s="118"/>
      <c r="F5" s="231">
        <v>45908</v>
      </c>
      <c r="G5" s="232"/>
      <c r="H5" s="232"/>
      <c r="I5" s="232"/>
      <c r="J5" s="233"/>
    </row>
    <row r="6" spans="1:13" ht="16.5" customHeight="1">
      <c r="A6" s="116" t="s">
        <v>6</v>
      </c>
      <c r="B6" s="117"/>
      <c r="C6" s="117"/>
      <c r="D6" s="117"/>
      <c r="E6" s="118"/>
      <c r="F6" s="119" t="s">
        <v>7</v>
      </c>
      <c r="G6" s="120"/>
      <c r="H6" s="120"/>
      <c r="I6" s="120"/>
      <c r="J6" s="121"/>
    </row>
    <row r="7" spans="1:13" ht="15" customHeight="1">
      <c r="A7" s="116" t="s">
        <v>8</v>
      </c>
      <c r="B7" s="117"/>
      <c r="C7" s="117"/>
      <c r="D7" s="117"/>
      <c r="E7" s="118"/>
      <c r="F7" s="119" t="str">
        <f>F6</f>
        <v>M/s.Poddar Housing And Development Limited</v>
      </c>
      <c r="G7" s="120"/>
      <c r="H7" s="120"/>
      <c r="I7" s="120"/>
      <c r="J7" s="121"/>
    </row>
    <row r="8" spans="1:13">
      <c r="A8" s="116" t="s">
        <v>9</v>
      </c>
      <c r="B8" s="117"/>
      <c r="C8" s="117"/>
      <c r="D8" s="117"/>
      <c r="E8" s="118"/>
      <c r="F8" s="227" t="s">
        <v>10</v>
      </c>
      <c r="G8" s="144"/>
      <c r="H8" s="144"/>
      <c r="I8" s="144"/>
      <c r="J8" s="145"/>
    </row>
    <row r="9" spans="1:13">
      <c r="A9" s="116" t="s">
        <v>11</v>
      </c>
      <c r="B9" s="117"/>
      <c r="C9" s="117"/>
      <c r="D9" s="117"/>
      <c r="E9" s="118"/>
      <c r="F9" s="116" t="s">
        <v>12</v>
      </c>
      <c r="G9" s="117"/>
      <c r="H9" s="117"/>
      <c r="I9" s="117"/>
      <c r="J9" s="118"/>
    </row>
    <row r="10" spans="1:13">
      <c r="A10" s="116" t="s">
        <v>13</v>
      </c>
      <c r="B10" s="117"/>
      <c r="C10" s="117"/>
      <c r="D10" s="117"/>
      <c r="E10" s="118"/>
      <c r="F10" s="116" t="s">
        <v>14</v>
      </c>
      <c r="G10" s="117"/>
      <c r="H10" s="117"/>
      <c r="I10" s="117"/>
      <c r="J10" s="118"/>
      <c r="M10" s="36" t="s">
        <v>15</v>
      </c>
    </row>
    <row r="11" spans="1:13">
      <c r="A11" s="116" t="s">
        <v>16</v>
      </c>
      <c r="B11" s="117"/>
      <c r="C11" s="117"/>
      <c r="D11" s="117"/>
      <c r="E11" s="118"/>
      <c r="F11" s="156" t="s">
        <v>17</v>
      </c>
      <c r="G11" s="157"/>
      <c r="H11" s="157"/>
      <c r="I11" s="157"/>
      <c r="J11" s="158"/>
    </row>
    <row r="12" spans="1:13" ht="16.5" customHeight="1">
      <c r="A12" s="116" t="s">
        <v>18</v>
      </c>
      <c r="B12" s="117"/>
      <c r="C12" s="117"/>
      <c r="D12" s="117"/>
      <c r="E12" s="118"/>
      <c r="F12" s="185" t="s">
        <v>19</v>
      </c>
      <c r="G12" s="186"/>
      <c r="H12" s="186"/>
      <c r="I12" s="186"/>
      <c r="J12" s="187"/>
    </row>
    <row r="13" spans="1:13">
      <c r="A13" s="116" t="s">
        <v>20</v>
      </c>
      <c r="B13" s="117"/>
      <c r="C13" s="117"/>
      <c r="D13" s="117"/>
      <c r="E13" s="118"/>
      <c r="F13" s="119" t="s">
        <v>21</v>
      </c>
      <c r="G13" s="117"/>
      <c r="H13" s="117"/>
      <c r="I13" s="117"/>
      <c r="J13" s="118"/>
    </row>
    <row r="14" spans="1:13" ht="31.5" customHeight="1">
      <c r="A14" s="226" t="s">
        <v>22</v>
      </c>
      <c r="B14" s="226"/>
      <c r="C14" s="119" t="str">
        <f>CONCATENATE((IF(OR(F8="",F8="NA"),"",F8)),", ",(IF(OR(A15="",A15="NA"),"",A15)),".",(IF(OR(C15="",C15="NA"),"",C15)),", ",(IF(OR(C16="",C16="NA"),"",C16)),", ",(IF(OR(H16="",H16="NA"),"",H16)),", ",(IF(OR(C17="",C17="NA"),"",C17)),", ",(IF(OR(C18="",C18="NA"),"",C18)),", ",(IF(OR(H17="",H17="NA"),"",H17)),".")</f>
        <v>Poddar Riviera Phase - I, Survey No.S.No.9 H.No.1B, 2, 3 &amp; S. No.10, 11 H.No.1, 2, Bhiwandi - Murbad Road, Mharal, Shahad, Kalyan, Thane.</v>
      </c>
      <c r="D14" s="120"/>
      <c r="E14" s="120"/>
      <c r="F14" s="120"/>
      <c r="G14" s="120"/>
      <c r="H14" s="120"/>
      <c r="I14" s="120"/>
      <c r="J14" s="121"/>
    </row>
    <row r="15" spans="1:13" ht="15.75" customHeight="1">
      <c r="A15" s="119" t="s">
        <v>23</v>
      </c>
      <c r="B15" s="121"/>
      <c r="C15" s="185" t="s">
        <v>24</v>
      </c>
      <c r="D15" s="186"/>
      <c r="E15" s="186"/>
      <c r="F15" s="186"/>
      <c r="G15" s="186"/>
      <c r="H15" s="186"/>
      <c r="I15" s="186"/>
      <c r="J15" s="187"/>
    </row>
    <row r="16" spans="1:13" ht="15.75" customHeight="1">
      <c r="A16" s="119" t="s">
        <v>25</v>
      </c>
      <c r="B16" s="121"/>
      <c r="C16" s="222" t="s">
        <v>26</v>
      </c>
      <c r="D16" s="222"/>
      <c r="E16" s="222"/>
      <c r="F16" s="79" t="s">
        <v>27</v>
      </c>
      <c r="G16" s="81"/>
      <c r="H16" s="185" t="s">
        <v>28</v>
      </c>
      <c r="I16" s="186"/>
      <c r="J16" s="187"/>
    </row>
    <row r="17" spans="1:10">
      <c r="A17" s="189" t="s">
        <v>29</v>
      </c>
      <c r="B17" s="189"/>
      <c r="C17" s="222" t="s">
        <v>30</v>
      </c>
      <c r="D17" s="222"/>
      <c r="E17" s="222"/>
      <c r="F17" s="79" t="s">
        <v>31</v>
      </c>
      <c r="G17" s="81"/>
      <c r="H17" s="223" t="s">
        <v>32</v>
      </c>
      <c r="I17" s="223"/>
      <c r="J17" s="223"/>
    </row>
    <row r="18" spans="1:10">
      <c r="A18" s="189" t="s">
        <v>33</v>
      </c>
      <c r="B18" s="189"/>
      <c r="C18" s="185" t="s">
        <v>34</v>
      </c>
      <c r="D18" s="186"/>
      <c r="E18" s="187"/>
      <c r="F18" s="79" t="s">
        <v>35</v>
      </c>
      <c r="G18" s="81"/>
      <c r="H18" s="185">
        <v>421103</v>
      </c>
      <c r="I18" s="186"/>
      <c r="J18" s="187"/>
    </row>
    <row r="19" spans="1:10" ht="32.25" customHeight="1">
      <c r="A19" s="189" t="s">
        <v>36</v>
      </c>
      <c r="B19" s="189"/>
      <c r="C19" s="224" t="s">
        <v>37</v>
      </c>
      <c r="D19" s="225"/>
      <c r="E19" s="225"/>
      <c r="F19" s="226" t="s">
        <v>38</v>
      </c>
      <c r="G19" s="226"/>
      <c r="H19" s="186" t="s">
        <v>39</v>
      </c>
      <c r="I19" s="186"/>
      <c r="J19" s="187"/>
    </row>
    <row r="20" spans="1:10" ht="15" customHeight="1">
      <c r="A20" s="79" t="s">
        <v>40</v>
      </c>
      <c r="B20" s="80"/>
      <c r="C20" s="80"/>
      <c r="D20" s="80"/>
      <c r="E20" s="81"/>
      <c r="F20" s="85" t="s">
        <v>41</v>
      </c>
      <c r="G20" s="86"/>
      <c r="H20" s="86"/>
      <c r="I20" s="86"/>
      <c r="J20" s="87"/>
    </row>
    <row r="21" spans="1:10" ht="18.75" customHeight="1">
      <c r="A21" s="82"/>
      <c r="B21" s="83"/>
      <c r="C21" s="83"/>
      <c r="D21" s="83"/>
      <c r="E21" s="84"/>
      <c r="F21" s="88"/>
      <c r="G21" s="89"/>
      <c r="H21" s="89"/>
      <c r="I21" s="89"/>
      <c r="J21" s="90"/>
    </row>
    <row r="22" spans="1:10" ht="15" customHeight="1">
      <c r="A22" s="79" t="s">
        <v>42</v>
      </c>
      <c r="B22" s="80"/>
      <c r="C22" s="80"/>
      <c r="D22" s="80"/>
      <c r="E22" s="81"/>
      <c r="F22" s="79" t="s">
        <v>43</v>
      </c>
      <c r="G22" s="80"/>
      <c r="H22" s="80"/>
      <c r="I22" s="80"/>
      <c r="J22" s="81"/>
    </row>
    <row r="23" spans="1:10">
      <c r="A23" s="82"/>
      <c r="B23" s="83"/>
      <c r="C23" s="83"/>
      <c r="D23" s="83"/>
      <c r="E23" s="84"/>
      <c r="F23" s="82"/>
      <c r="G23" s="83"/>
      <c r="H23" s="83"/>
      <c r="I23" s="83"/>
      <c r="J23" s="84"/>
    </row>
    <row r="24" spans="1:10" ht="15" customHeight="1">
      <c r="A24" s="116" t="s">
        <v>44</v>
      </c>
      <c r="B24" s="117"/>
      <c r="C24" s="117"/>
      <c r="D24" s="117"/>
      <c r="E24" s="118"/>
      <c r="F24" s="217" t="s">
        <v>45</v>
      </c>
      <c r="G24" s="218"/>
      <c r="H24" s="218"/>
      <c r="I24" s="218"/>
      <c r="J24" s="219"/>
    </row>
    <row r="25" spans="1:10">
      <c r="A25" s="116" t="s">
        <v>46</v>
      </c>
      <c r="B25" s="117"/>
      <c r="C25" s="117"/>
      <c r="D25" s="117"/>
      <c r="E25" s="118"/>
      <c r="F25" s="217" t="s">
        <v>47</v>
      </c>
      <c r="G25" s="218"/>
      <c r="H25" s="218"/>
      <c r="I25" s="218"/>
      <c r="J25" s="219"/>
    </row>
    <row r="26" spans="1:10" ht="15" customHeight="1">
      <c r="A26" s="116" t="s">
        <v>48</v>
      </c>
      <c r="B26" s="117"/>
      <c r="C26" s="117"/>
      <c r="D26" s="117"/>
      <c r="E26" s="118"/>
      <c r="F26" s="217" t="s">
        <v>49</v>
      </c>
      <c r="G26" s="218"/>
      <c r="H26" s="218"/>
      <c r="I26" s="218"/>
      <c r="J26" s="219"/>
    </row>
    <row r="27" spans="1:10">
      <c r="A27" s="116" t="s">
        <v>50</v>
      </c>
      <c r="B27" s="117"/>
      <c r="C27" s="117"/>
      <c r="D27" s="117"/>
      <c r="E27" s="118"/>
      <c r="F27" s="217" t="s">
        <v>51</v>
      </c>
      <c r="G27" s="218"/>
      <c r="H27" s="218"/>
      <c r="I27" s="218"/>
      <c r="J27" s="219"/>
    </row>
    <row r="28" spans="1:10">
      <c r="A28" s="220" t="s">
        <v>52</v>
      </c>
      <c r="B28" s="221"/>
      <c r="C28" s="220" t="s">
        <v>53</v>
      </c>
      <c r="D28" s="221"/>
      <c r="E28" s="220" t="s">
        <v>54</v>
      </c>
      <c r="F28" s="221"/>
      <c r="G28" s="220" t="s">
        <v>55</v>
      </c>
      <c r="H28" s="221"/>
      <c r="I28" s="220" t="s">
        <v>56</v>
      </c>
      <c r="J28" s="221"/>
    </row>
    <row r="29" spans="1:10">
      <c r="A29" s="195" t="s">
        <v>57</v>
      </c>
      <c r="B29" s="196"/>
      <c r="C29" s="195" t="s">
        <v>14</v>
      </c>
      <c r="D29" s="196"/>
      <c r="E29" s="195" t="s">
        <v>14</v>
      </c>
      <c r="F29" s="196"/>
      <c r="G29" s="195" t="s">
        <v>14</v>
      </c>
      <c r="H29" s="196"/>
      <c r="I29" s="195" t="s">
        <v>14</v>
      </c>
      <c r="J29" s="196"/>
    </row>
    <row r="30" spans="1:10">
      <c r="A30" s="195" t="s">
        <v>58</v>
      </c>
      <c r="B30" s="196"/>
      <c r="C30" s="215" t="s">
        <v>59</v>
      </c>
      <c r="D30" s="216"/>
      <c r="E30" s="215" t="s">
        <v>25</v>
      </c>
      <c r="F30" s="216"/>
      <c r="G30" s="215" t="s">
        <v>59</v>
      </c>
      <c r="H30" s="216"/>
      <c r="I30" s="215" t="s">
        <v>60</v>
      </c>
      <c r="J30" s="216"/>
    </row>
    <row r="31" spans="1:10">
      <c r="A31" s="116" t="s">
        <v>61</v>
      </c>
      <c r="B31" s="117"/>
      <c r="C31" s="117"/>
      <c r="D31" s="117"/>
      <c r="E31" s="117"/>
      <c r="F31" s="117"/>
      <c r="G31" s="117"/>
      <c r="H31" s="117"/>
      <c r="I31" s="117"/>
      <c r="J31" s="118"/>
    </row>
    <row r="32" spans="1:10">
      <c r="A32" s="116" t="s">
        <v>62</v>
      </c>
      <c r="B32" s="117"/>
      <c r="C32" s="117"/>
      <c r="D32" s="117"/>
      <c r="E32" s="117"/>
      <c r="F32" s="117"/>
      <c r="G32" s="117"/>
      <c r="H32" s="117"/>
      <c r="I32" s="117"/>
      <c r="J32" s="118"/>
    </row>
    <row r="33" spans="1:10">
      <c r="A33" s="116" t="s">
        <v>63</v>
      </c>
      <c r="B33" s="118"/>
      <c r="C33" s="195" t="s">
        <v>64</v>
      </c>
      <c r="D33" s="196"/>
      <c r="E33" s="195">
        <v>19.2502344</v>
      </c>
      <c r="F33" s="196"/>
      <c r="G33" s="195" t="s">
        <v>65</v>
      </c>
      <c r="H33" s="196"/>
      <c r="I33" s="211">
        <v>73.178301899999994</v>
      </c>
      <c r="J33" s="212"/>
    </row>
    <row r="34" spans="1:10">
      <c r="A34" s="116" t="s">
        <v>66</v>
      </c>
      <c r="B34" s="118"/>
      <c r="C34" s="213" t="s">
        <v>67</v>
      </c>
      <c r="D34" s="214"/>
      <c r="E34" s="214"/>
      <c r="F34" s="214"/>
      <c r="G34" s="214"/>
      <c r="H34" s="214"/>
      <c r="I34" s="214"/>
      <c r="J34" s="196"/>
    </row>
    <row r="35" spans="1:10">
      <c r="A35" s="143" t="s">
        <v>68</v>
      </c>
      <c r="B35" s="144"/>
      <c r="C35" s="144"/>
      <c r="D35" s="144"/>
      <c r="E35" s="144"/>
      <c r="F35" s="144"/>
      <c r="G35" s="144"/>
      <c r="H35" s="144"/>
      <c r="I35" s="144"/>
      <c r="J35" s="145"/>
    </row>
    <row r="36" spans="1:10" ht="15" customHeight="1">
      <c r="A36" s="119" t="s">
        <v>69</v>
      </c>
      <c r="B36" s="120"/>
      <c r="C36" s="120"/>
      <c r="D36" s="120"/>
      <c r="E36" s="121"/>
      <c r="F36" s="205" t="s">
        <v>70</v>
      </c>
      <c r="G36" s="206"/>
      <c r="H36" s="206"/>
      <c r="I36" s="206"/>
      <c r="J36" s="207"/>
    </row>
    <row r="37" spans="1:10" ht="15" customHeight="1">
      <c r="A37" s="82" t="s">
        <v>71</v>
      </c>
      <c r="B37" s="83"/>
      <c r="C37" s="83"/>
      <c r="D37" s="83"/>
      <c r="E37" s="83"/>
      <c r="F37" s="119" t="s">
        <v>72</v>
      </c>
      <c r="G37" s="120"/>
      <c r="H37" s="120"/>
      <c r="I37" s="120"/>
      <c r="J37" s="121"/>
    </row>
    <row r="38" spans="1:10">
      <c r="A38" s="143" t="s">
        <v>73</v>
      </c>
      <c r="B38" s="144"/>
      <c r="C38" s="144"/>
      <c r="D38" s="144"/>
      <c r="E38" s="144"/>
      <c r="F38" s="144"/>
      <c r="G38" s="144"/>
      <c r="H38" s="144"/>
      <c r="I38" s="144"/>
      <c r="J38" s="145"/>
    </row>
    <row r="39" spans="1:10">
      <c r="A39" s="116" t="s">
        <v>74</v>
      </c>
      <c r="B39" s="117"/>
      <c r="C39" s="117"/>
      <c r="D39" s="117"/>
      <c r="E39" s="118"/>
      <c r="F39" s="208">
        <v>54903.9</v>
      </c>
      <c r="G39" s="209"/>
      <c r="H39" s="209"/>
      <c r="I39" s="209"/>
      <c r="J39" s="210"/>
    </row>
    <row r="40" spans="1:10">
      <c r="A40" s="116" t="s">
        <v>75</v>
      </c>
      <c r="B40" s="117"/>
      <c r="C40" s="117"/>
      <c r="D40" s="117"/>
      <c r="E40" s="118"/>
      <c r="F40" s="202">
        <v>1</v>
      </c>
      <c r="G40" s="203"/>
      <c r="H40" s="203"/>
      <c r="I40" s="203"/>
      <c r="J40" s="204"/>
    </row>
    <row r="41" spans="1:10">
      <c r="A41" s="116" t="s">
        <v>76</v>
      </c>
      <c r="B41" s="117"/>
      <c r="C41" s="117"/>
      <c r="D41" s="117"/>
      <c r="E41" s="118"/>
      <c r="F41" s="202">
        <f>F43/F39-F40</f>
        <v>1.32854095974967</v>
      </c>
      <c r="G41" s="203"/>
      <c r="H41" s="203"/>
      <c r="I41" s="203"/>
      <c r="J41" s="204"/>
    </row>
    <row r="42" spans="1:10">
      <c r="A42" s="116" t="s">
        <v>77</v>
      </c>
      <c r="B42" s="117"/>
      <c r="C42" s="117"/>
      <c r="D42" s="117"/>
      <c r="E42" s="118"/>
      <c r="F42" s="202">
        <f>F40+F41</f>
        <v>2.3285409597496698</v>
      </c>
      <c r="G42" s="203"/>
      <c r="H42" s="203"/>
      <c r="I42" s="203"/>
      <c r="J42" s="204"/>
    </row>
    <row r="43" spans="1:10">
      <c r="A43" s="116" t="s">
        <v>78</v>
      </c>
      <c r="B43" s="117"/>
      <c r="C43" s="117"/>
      <c r="D43" s="117"/>
      <c r="E43" s="118"/>
      <c r="F43" s="202">
        <v>127845.98</v>
      </c>
      <c r="G43" s="203"/>
      <c r="H43" s="203"/>
      <c r="I43" s="203"/>
      <c r="J43" s="204"/>
    </row>
    <row r="44" spans="1:10">
      <c r="A44" s="116" t="s">
        <v>79</v>
      </c>
      <c r="B44" s="117"/>
      <c r="C44" s="117"/>
      <c r="D44" s="117"/>
      <c r="E44" s="118"/>
      <c r="F44" s="156" t="s">
        <v>277</v>
      </c>
      <c r="G44" s="157"/>
      <c r="H44" s="157"/>
      <c r="I44" s="157"/>
      <c r="J44" s="158"/>
    </row>
    <row r="45" spans="1:10">
      <c r="A45" s="143" t="s">
        <v>80</v>
      </c>
      <c r="B45" s="144"/>
      <c r="C45" s="144"/>
      <c r="D45" s="144"/>
      <c r="E45" s="144"/>
      <c r="F45" s="144"/>
      <c r="G45" s="144"/>
      <c r="H45" s="144"/>
      <c r="I45" s="144"/>
      <c r="J45" s="145"/>
    </row>
    <row r="46" spans="1:10">
      <c r="A46" s="119" t="s">
        <v>81</v>
      </c>
      <c r="B46" s="121"/>
      <c r="C46" s="188" t="s">
        <v>82</v>
      </c>
      <c r="D46" s="200"/>
      <c r="E46" s="200"/>
      <c r="F46" s="201"/>
      <c r="G46" s="37" t="s">
        <v>83</v>
      </c>
      <c r="H46" s="119" t="s">
        <v>84</v>
      </c>
      <c r="I46" s="120"/>
      <c r="J46" s="121"/>
    </row>
    <row r="47" spans="1:10" ht="31.5" customHeight="1">
      <c r="A47" s="119" t="s">
        <v>85</v>
      </c>
      <c r="B47" s="121"/>
      <c r="C47" s="188" t="str">
        <f>C46</f>
        <v>EE/BP/PMAY/A/MHADA/40/2020</v>
      </c>
      <c r="D47" s="200"/>
      <c r="E47" s="200"/>
      <c r="F47" s="201"/>
      <c r="G47" s="37" t="s">
        <v>83</v>
      </c>
      <c r="H47" s="119" t="str">
        <f>H46</f>
        <v>13/02/2020.</v>
      </c>
      <c r="I47" s="120"/>
      <c r="J47" s="121"/>
    </row>
    <row r="48" spans="1:10">
      <c r="A48" s="79" t="s">
        <v>86</v>
      </c>
      <c r="B48" s="81"/>
      <c r="C48" s="188" t="s">
        <v>87</v>
      </c>
      <c r="D48" s="147"/>
      <c r="E48" s="147"/>
      <c r="F48" s="148"/>
      <c r="G48" s="38" t="s">
        <v>83</v>
      </c>
      <c r="H48" s="146" t="s">
        <v>84</v>
      </c>
      <c r="I48" s="147"/>
      <c r="J48" s="148"/>
    </row>
    <row r="49" spans="1:18">
      <c r="A49" s="82"/>
      <c r="B49" s="84"/>
      <c r="C49" s="188" t="s">
        <v>88</v>
      </c>
      <c r="D49" s="200"/>
      <c r="E49" s="200"/>
      <c r="F49" s="200"/>
      <c r="G49" s="200"/>
      <c r="H49" s="200"/>
      <c r="I49" s="200"/>
      <c r="J49" s="201"/>
    </row>
    <row r="50" spans="1:18" ht="15" customHeight="1">
      <c r="A50" s="119" t="s">
        <v>89</v>
      </c>
      <c r="B50" s="121"/>
      <c r="C50" s="188" t="s">
        <v>90</v>
      </c>
      <c r="D50" s="147"/>
      <c r="E50" s="147"/>
      <c r="F50" s="148" t="s">
        <v>91</v>
      </c>
      <c r="G50" s="37" t="s">
        <v>83</v>
      </c>
      <c r="H50" s="119" t="s">
        <v>14</v>
      </c>
      <c r="I50" s="120" t="s">
        <v>14</v>
      </c>
      <c r="J50" s="121"/>
    </row>
    <row r="51" spans="1:18">
      <c r="A51" s="189" t="s">
        <v>92</v>
      </c>
      <c r="B51" s="189"/>
      <c r="C51" s="189"/>
      <c r="D51" s="190" t="str">
        <f>H48</f>
        <v>13/02/2020.</v>
      </c>
      <c r="E51" s="190"/>
      <c r="F51" s="116" t="s">
        <v>93</v>
      </c>
      <c r="G51" s="191"/>
      <c r="H51" s="156" t="s">
        <v>94</v>
      </c>
      <c r="I51" s="157"/>
      <c r="J51" s="158"/>
    </row>
    <row r="52" spans="1:18">
      <c r="A52" s="192" t="s">
        <v>95</v>
      </c>
      <c r="B52" s="193"/>
      <c r="C52" s="193"/>
      <c r="D52" s="193"/>
      <c r="E52" s="193"/>
      <c r="F52" s="193"/>
      <c r="G52" s="193"/>
      <c r="H52" s="193"/>
      <c r="I52" s="193"/>
      <c r="J52" s="194"/>
    </row>
    <row r="53" spans="1:18" ht="15.75" customHeight="1">
      <c r="A53" s="116" t="s">
        <v>96</v>
      </c>
      <c r="B53" s="117"/>
      <c r="C53" s="118"/>
      <c r="D53" s="195">
        <v>33744.28</v>
      </c>
      <c r="E53" s="196"/>
      <c r="F53" s="197" t="s">
        <v>97</v>
      </c>
      <c r="G53" s="198"/>
      <c r="H53" s="197" t="s">
        <v>98</v>
      </c>
      <c r="I53" s="199"/>
      <c r="J53" s="198"/>
    </row>
    <row r="54" spans="1:18">
      <c r="A54" s="156" t="s">
        <v>99</v>
      </c>
      <c r="B54" s="157"/>
      <c r="C54" s="185" t="s">
        <v>100</v>
      </c>
      <c r="D54" s="186"/>
      <c r="E54" s="186"/>
      <c r="F54" s="186"/>
      <c r="G54" s="186"/>
      <c r="H54" s="186"/>
      <c r="I54" s="186"/>
      <c r="J54" s="187"/>
    </row>
    <row r="55" spans="1:18" ht="15.75" customHeight="1">
      <c r="A55" s="116" t="s">
        <v>101</v>
      </c>
      <c r="B55" s="117"/>
      <c r="C55" s="117"/>
      <c r="D55" s="119" t="s">
        <v>102</v>
      </c>
      <c r="E55" s="120"/>
      <c r="F55" s="120"/>
      <c r="G55" s="120"/>
      <c r="H55" s="120"/>
      <c r="I55" s="120"/>
      <c r="J55" s="121"/>
    </row>
    <row r="56" spans="1:18">
      <c r="A56" s="156" t="s">
        <v>103</v>
      </c>
      <c r="B56" s="157"/>
      <c r="C56" s="157"/>
      <c r="D56" s="157"/>
      <c r="E56" s="157"/>
      <c r="F56" s="157"/>
      <c r="G56" s="157"/>
      <c r="H56" s="157"/>
      <c r="I56" s="157"/>
      <c r="J56" s="158"/>
    </row>
    <row r="57" spans="1:18" customFormat="1" ht="15.75" customHeight="1">
      <c r="A57" s="177" t="s">
        <v>104</v>
      </c>
      <c r="B57" s="178"/>
      <c r="C57" s="179" t="s">
        <v>105</v>
      </c>
      <c r="D57" s="179"/>
      <c r="E57" s="179"/>
      <c r="F57" s="179"/>
      <c r="G57" s="179"/>
      <c r="H57" s="179"/>
      <c r="I57" s="179"/>
      <c r="J57" s="180"/>
      <c r="K57" s="44" t="str">
        <f ca="1">(IF(C61=0,"Work not yet Started.",IF(D61=25%,"Piling work in process",IF(D61=50%,"Excavation work in process",IF(D61=100%,"Excavation work completed, ","0")))&amp;(IF(C62=0%,"",IF(C62=M63,"Footing work is process",IF(C62=M64,"Footing work Completed",IF(C62=M65,"1st Basement Completed",IF(C62=M66,"1st &amp; 2nd Basement Completed",IF(C62=M67,"1st to 3rd Basement Completed",IF(C62=M68,"1st to 4th Basement Completed",IF(C62=M69,"Plinth work is process",IF(C62=M70,"Plinth work completed","0")))))))))))&amp;(IF(C63&gt;0,", RCC upto "&amp;C63&amp;" Slab completed",""))&amp;(IF(C64&gt;0,", Brickwork upto "&amp;C64&amp;" Floor completed"," "))&amp;(IF(C65&gt;0,", Internal Plaster upto "&amp;C65&amp;" Floor completed"," "))&amp;(IF(C66&gt;0,", External Plaster upto "&amp;C66&amp;" Floor completed"," "))&amp;(IF(C67&gt;0,", Flooring upto "&amp;C67&amp;" Floor completed"," "))&amp;(IF(C68&gt;0,", Painting upto "&amp;C68&amp;" Floor completed"," "))&amp;(IF(C69&gt;0,", Finishing upto "&amp;C69&amp;" Floor completed"," ")))</f>
        <v xml:space="preserve">Excavation work completed, Plinth work completed, RCC upto 1 Slab completed      </v>
      </c>
      <c r="L57" s="44"/>
      <c r="M57" s="45"/>
    </row>
    <row r="58" spans="1:18" customFormat="1">
      <c r="A58" s="39" t="s">
        <v>106</v>
      </c>
      <c r="B58" s="40">
        <v>1</v>
      </c>
      <c r="C58" s="40" t="s">
        <v>107</v>
      </c>
      <c r="D58" s="40">
        <v>1</v>
      </c>
      <c r="E58" s="181" t="s">
        <v>108</v>
      </c>
      <c r="F58" s="182"/>
      <c r="G58" s="40">
        <v>0</v>
      </c>
      <c r="H58" s="40" t="s">
        <v>109</v>
      </c>
      <c r="I58" s="183">
        <f ca="1">--TRIM(RIGHT(SUBSTITUTE(LEFT(C57,_xlfn.AGGREGATE(16,6,FIND({0,1,2,3,4,5,6,7,8,9},C57,ROW(INDIRECT("1:"&amp;LEN(C57)))),1))," ",REPT(" ",LEN(C57))),LEN(C57)))</f>
        <v>23</v>
      </c>
      <c r="J58" s="184"/>
      <c r="K58" s="46" t="s">
        <v>110</v>
      </c>
      <c r="L58" s="46"/>
      <c r="M58" s="47"/>
    </row>
    <row r="59" spans="1:18" customFormat="1">
      <c r="A59" s="172" t="s">
        <v>111</v>
      </c>
      <c r="B59" s="173"/>
      <c r="C59" s="174" t="str">
        <f ca="1">K57</f>
        <v xml:space="preserve">Excavation work completed, Plinth work completed, RCC upto 1 Slab completed      </v>
      </c>
      <c r="D59" s="174"/>
      <c r="E59" s="174"/>
      <c r="F59" s="174"/>
      <c r="G59" s="174"/>
      <c r="H59" s="174"/>
      <c r="I59" s="174"/>
      <c r="J59" s="175"/>
      <c r="K59" s="46" t="s">
        <v>112</v>
      </c>
      <c r="L59" s="46"/>
      <c r="M59" s="47"/>
    </row>
    <row r="60" spans="1:18" customFormat="1">
      <c r="A60" s="165" t="s">
        <v>113</v>
      </c>
      <c r="B60" s="166"/>
      <c r="C60" s="41" t="s">
        <v>114</v>
      </c>
      <c r="D60" s="166" t="s">
        <v>115</v>
      </c>
      <c r="E60" s="166"/>
      <c r="F60" s="166" t="s">
        <v>116</v>
      </c>
      <c r="G60" s="166"/>
      <c r="H60" s="166" t="s">
        <v>117</v>
      </c>
      <c r="I60" s="166"/>
      <c r="J60" s="176"/>
      <c r="K60" s="48" t="s">
        <v>118</v>
      </c>
      <c r="L60" s="36"/>
      <c r="M60" s="49">
        <f ca="1">I58*25%</f>
        <v>5.75</v>
      </c>
      <c r="P60" s="50" t="s">
        <v>119</v>
      </c>
      <c r="Q60" s="50"/>
      <c r="R60" s="50"/>
    </row>
    <row r="61" spans="1:18" customFormat="1">
      <c r="A61" s="165" t="s">
        <v>120</v>
      </c>
      <c r="B61" s="166"/>
      <c r="C61" s="42">
        <f ca="1">M62</f>
        <v>23</v>
      </c>
      <c r="D61" s="99">
        <f ca="1">((100/I58)*C61)/100</f>
        <v>1</v>
      </c>
      <c r="E61" s="99"/>
      <c r="F61" s="99">
        <f ca="1">(IF(C59=K58,"100%",IF(C59=K59,"100%",(((C62/I58*10)+(40/(D58+G58+I58)*C63)+(7.5/(I58)*C64)+(7.5/(I58)*C65)+(10/I58*C66)+(10/I58*C67)+(5/I58*C68)+(5/I58*C69)+(5/I58*C70))/100))))</f>
        <v>0.11666666666666665</v>
      </c>
      <c r="G61" s="99"/>
      <c r="H61" s="99">
        <f ca="1">((((C61/I58)*20)+((C62/I58)*25)+(30/(I58+G58+D58)*C63)+(5/I58*C64)+(5/I58*C65)+(5/I58*C66)+(5/I58*C67)+(0/I58*C68)+(0/I58*C69)+(5/I58*C70))/100)</f>
        <v>0.46250000000000002</v>
      </c>
      <c r="I61" s="99"/>
      <c r="J61" s="101"/>
      <c r="K61" s="48" t="s">
        <v>121</v>
      </c>
      <c r="L61" s="51"/>
      <c r="M61" s="52">
        <f ca="1">I58*50%</f>
        <v>11.5</v>
      </c>
    </row>
    <row r="62" spans="1:18" customFormat="1">
      <c r="A62" s="165" t="s">
        <v>122</v>
      </c>
      <c r="B62" s="166"/>
      <c r="C62" s="43">
        <f ca="1">M70</f>
        <v>23</v>
      </c>
      <c r="D62" s="99">
        <f ca="1">((100/I58)*C62)/100</f>
        <v>1</v>
      </c>
      <c r="E62" s="99"/>
      <c r="F62" s="99"/>
      <c r="G62" s="99"/>
      <c r="H62" s="99"/>
      <c r="I62" s="99"/>
      <c r="J62" s="101"/>
      <c r="K62" s="48" t="s">
        <v>123</v>
      </c>
      <c r="L62" s="51"/>
      <c r="M62" s="52">
        <f ca="1">I58</f>
        <v>23</v>
      </c>
    </row>
    <row r="63" spans="1:18" customFormat="1">
      <c r="A63" s="165" t="s">
        <v>124</v>
      </c>
      <c r="B63" s="166"/>
      <c r="C63" s="43">
        <v>1</v>
      </c>
      <c r="D63" s="99">
        <f ca="1">((100/(D58+G58+I58))*C63)/100</f>
        <v>4.1666666666666671E-2</v>
      </c>
      <c r="E63" s="99"/>
      <c r="F63" s="99"/>
      <c r="G63" s="99"/>
      <c r="H63" s="99"/>
      <c r="I63" s="99"/>
      <c r="J63" s="101"/>
      <c r="K63" s="48" t="s">
        <v>125</v>
      </c>
      <c r="L63" s="51"/>
      <c r="M63" s="53">
        <f ca="1">(IF(B58=0,I58/4,(I58/(B58+4))))</f>
        <v>4.5999999999999996</v>
      </c>
    </row>
    <row r="64" spans="1:18" customFormat="1">
      <c r="A64" s="165" t="s">
        <v>126</v>
      </c>
      <c r="B64" s="166" t="s">
        <v>127</v>
      </c>
      <c r="C64" s="42">
        <v>0</v>
      </c>
      <c r="D64" s="99">
        <f ca="1">((100/I58)*C64)/100</f>
        <v>0</v>
      </c>
      <c r="E64" s="99"/>
      <c r="F64" s="99"/>
      <c r="G64" s="99"/>
      <c r="H64" s="99"/>
      <c r="I64" s="99"/>
      <c r="J64" s="101"/>
      <c r="K64" s="48" t="s">
        <v>128</v>
      </c>
      <c r="L64" s="51"/>
      <c r="M64" s="53">
        <f ca="1">(IF(B58=0,I58/4+M63,(I58/(B58+4)+M63)))</f>
        <v>9.1999999999999993</v>
      </c>
    </row>
    <row r="65" spans="1:13" customFormat="1">
      <c r="A65" s="165" t="s">
        <v>129</v>
      </c>
      <c r="B65" s="166" t="s">
        <v>127</v>
      </c>
      <c r="C65" s="42">
        <v>0</v>
      </c>
      <c r="D65" s="99">
        <f ca="1">((100/I58)*C65)/100</f>
        <v>0</v>
      </c>
      <c r="E65" s="99"/>
      <c r="F65" s="99"/>
      <c r="G65" s="99"/>
      <c r="H65" s="99"/>
      <c r="I65" s="99"/>
      <c r="J65" s="101"/>
      <c r="K65" s="48" t="s">
        <v>130</v>
      </c>
      <c r="L65" s="57"/>
      <c r="M65" s="53">
        <f ca="1">(IF(B58=0,0,(I58/(B58+4)+M64)))</f>
        <v>13.799999999999999</v>
      </c>
    </row>
    <row r="66" spans="1:13" customFormat="1">
      <c r="A66" s="165" t="s">
        <v>131</v>
      </c>
      <c r="B66" s="166" t="s">
        <v>132</v>
      </c>
      <c r="C66" s="42">
        <v>0</v>
      </c>
      <c r="D66" s="99">
        <f ca="1">((100/(I58))*C66)/100</f>
        <v>0</v>
      </c>
      <c r="E66" s="99"/>
      <c r="F66" s="99"/>
      <c r="G66" s="99"/>
      <c r="H66" s="99"/>
      <c r="I66" s="99"/>
      <c r="J66" s="101"/>
      <c r="K66" s="48" t="s">
        <v>133</v>
      </c>
      <c r="L66" s="57"/>
      <c r="M66" s="53">
        <f>(IF(B58&gt;1,(I58/(B58+4)+M65),0))</f>
        <v>0</v>
      </c>
    </row>
    <row r="67" spans="1:13" customFormat="1">
      <c r="A67" s="165" t="s">
        <v>134</v>
      </c>
      <c r="B67" s="166" t="s">
        <v>134</v>
      </c>
      <c r="C67" s="42">
        <v>0</v>
      </c>
      <c r="D67" s="99">
        <f ca="1">((100/I58)*C67)/100</f>
        <v>0</v>
      </c>
      <c r="E67" s="99"/>
      <c r="F67" s="99"/>
      <c r="G67" s="99"/>
      <c r="H67" s="99"/>
      <c r="I67" s="99"/>
      <c r="J67" s="101"/>
      <c r="K67" s="48" t="s">
        <v>135</v>
      </c>
      <c r="L67" s="58"/>
      <c r="M67" s="59">
        <f>(IF(B58&gt;2,(I58/(B58+4)+M66),0))</f>
        <v>0</v>
      </c>
    </row>
    <row r="68" spans="1:13" customFormat="1">
      <c r="A68" s="165" t="s">
        <v>136</v>
      </c>
      <c r="B68" s="166"/>
      <c r="C68" s="42">
        <v>0</v>
      </c>
      <c r="D68" s="99">
        <f ca="1">((100/I58)*C68)/100</f>
        <v>0</v>
      </c>
      <c r="E68" s="99"/>
      <c r="F68" s="99"/>
      <c r="G68" s="99"/>
      <c r="H68" s="99"/>
      <c r="I68" s="99"/>
      <c r="J68" s="101"/>
      <c r="K68" s="48" t="s">
        <v>137</v>
      </c>
      <c r="M68" s="60">
        <f>(IF(B58&gt;3,(I58/(B58+4)+M67),0))</f>
        <v>0</v>
      </c>
    </row>
    <row r="69" spans="1:13" customFormat="1">
      <c r="A69" s="165" t="s">
        <v>138</v>
      </c>
      <c r="B69" s="166" t="s">
        <v>138</v>
      </c>
      <c r="C69" s="42">
        <v>0</v>
      </c>
      <c r="D69" s="99">
        <f ca="1">((100/(I58))*C69)/100</f>
        <v>0</v>
      </c>
      <c r="E69" s="99"/>
      <c r="F69" s="99"/>
      <c r="G69" s="99"/>
      <c r="H69" s="99"/>
      <c r="I69" s="99"/>
      <c r="J69" s="101"/>
      <c r="K69" s="48" t="s">
        <v>139</v>
      </c>
      <c r="L69" s="51"/>
      <c r="M69" s="53">
        <f ca="1">(IF(B58=0,I58/4+M64,(I58/(B58+4)+M64+MAX(0,M65-M64)+MAX(0,M66-M65)+MAX(0,M67-M66)+MAX(0,M68-M67))))</f>
        <v>18.399999999999999</v>
      </c>
    </row>
    <row r="70" spans="1:13" customFormat="1">
      <c r="A70" s="167" t="s">
        <v>140</v>
      </c>
      <c r="B70" s="168"/>
      <c r="C70" s="54">
        <v>0</v>
      </c>
      <c r="D70" s="100">
        <f ca="1">((100/(I58))*C70)/100</f>
        <v>0</v>
      </c>
      <c r="E70" s="100"/>
      <c r="F70" s="100"/>
      <c r="G70" s="100"/>
      <c r="H70" s="100"/>
      <c r="I70" s="100"/>
      <c r="J70" s="102"/>
      <c r="K70" s="61" t="s">
        <v>141</v>
      </c>
      <c r="L70" s="62"/>
      <c r="M70" s="63">
        <f ca="1">(IF(B58=0,I58/4+M69,(I58/(B58+4)+M69)))</f>
        <v>23</v>
      </c>
    </row>
    <row r="71" spans="1:13" customFormat="1" ht="15.75" customHeight="1">
      <c r="A71" s="177" t="s">
        <v>104</v>
      </c>
      <c r="B71" s="178"/>
      <c r="C71" s="179" t="s">
        <v>142</v>
      </c>
      <c r="D71" s="179"/>
      <c r="E71" s="179"/>
      <c r="F71" s="179"/>
      <c r="G71" s="179"/>
      <c r="H71" s="179"/>
      <c r="I71" s="179"/>
      <c r="J71" s="180"/>
      <c r="K71" s="44" t="str">
        <f ca="1">(IF(C75=0,"Work not yet Started.",IF(D75=25%,"Piling work in process",IF(D75=50%,"Excavation work in process",IF(D75=100%,"Excavation work completed, ","0")))&amp;(IF(C76=0%,"",IF(C76=M77,"Footing work is process",IF(C76=M78,"Footing work Completed",IF(C76=M79,"1st Basement Completed",IF(C76=M80,"1st &amp; 2nd Basement Completed",IF(C76=M81,"1st to 3rd Basement Completed",IF(C76=M82,"1st to 4th Basement Completed",IF(C76=M83,"Plinth work is process",IF(C76=M84,"Plinth work completed","0")))))))))))&amp;(IF(C77&gt;0,", RCC upto "&amp;C77&amp;" Slab completed",""))&amp;(IF(C78&gt;0,", Brickwork upto "&amp;C78&amp;" Floor completed"," "))&amp;(IF(C79&gt;0,", Internal Plaster upto "&amp;C79&amp;" Floor completed"," "))&amp;(IF(C80&gt;0,", External Plaster upto "&amp;C80&amp;" Floor completed"," "))&amp;(IF(C81&gt;0,", Flooring upto "&amp;C81&amp;" Floor completed"," "))&amp;(IF(C82&gt;0,", Painting upto "&amp;C82&amp;" Floor completed"," "))&amp;(IF(C83&gt;0,", Finishing upto "&amp;C83&amp;" Floor completed"," ")))</f>
        <v xml:space="preserve">Excavation work completed, Plinth work completed, RCC upto 1 Slab completed      </v>
      </c>
      <c r="L71" s="44"/>
      <c r="M71" s="45"/>
    </row>
    <row r="72" spans="1:13" customFormat="1">
      <c r="A72" s="39" t="s">
        <v>106</v>
      </c>
      <c r="B72" s="40">
        <v>1</v>
      </c>
      <c r="C72" s="40" t="s">
        <v>107</v>
      </c>
      <c r="D72" s="40">
        <v>1</v>
      </c>
      <c r="E72" s="181" t="s">
        <v>108</v>
      </c>
      <c r="F72" s="182"/>
      <c r="G72" s="40">
        <v>0</v>
      </c>
      <c r="H72" s="40" t="s">
        <v>109</v>
      </c>
      <c r="I72" s="183">
        <f ca="1">--TRIM(RIGHT(SUBSTITUTE(LEFT(C71,_xlfn.AGGREGATE(16,6,FIND({0,1,2,3,4,5,6,7,8,9},C71,ROW(INDIRECT("1:"&amp;LEN(C71)))),1))," ",REPT(" ",LEN(C71))),LEN(C71)))</f>
        <v>23</v>
      </c>
      <c r="J72" s="184"/>
      <c r="K72" s="46" t="s">
        <v>110</v>
      </c>
      <c r="L72" s="46"/>
      <c r="M72" s="47"/>
    </row>
    <row r="73" spans="1:13" customFormat="1">
      <c r="A73" s="172" t="s">
        <v>111</v>
      </c>
      <c r="B73" s="173"/>
      <c r="C73" s="174" t="str">
        <f ca="1">K71</f>
        <v xml:space="preserve">Excavation work completed, Plinth work completed, RCC upto 1 Slab completed      </v>
      </c>
      <c r="D73" s="174"/>
      <c r="E73" s="174"/>
      <c r="F73" s="174"/>
      <c r="G73" s="174"/>
      <c r="H73" s="174"/>
      <c r="I73" s="174"/>
      <c r="J73" s="175"/>
      <c r="K73" s="46" t="s">
        <v>112</v>
      </c>
      <c r="L73" s="46"/>
      <c r="M73" s="47"/>
    </row>
    <row r="74" spans="1:13" customFormat="1">
      <c r="A74" s="165" t="s">
        <v>113</v>
      </c>
      <c r="B74" s="166"/>
      <c r="C74" s="41" t="s">
        <v>114</v>
      </c>
      <c r="D74" s="166" t="s">
        <v>115</v>
      </c>
      <c r="E74" s="166"/>
      <c r="F74" s="166" t="s">
        <v>116</v>
      </c>
      <c r="G74" s="166"/>
      <c r="H74" s="166" t="s">
        <v>117</v>
      </c>
      <c r="I74" s="166"/>
      <c r="J74" s="176"/>
      <c r="K74" s="48" t="s">
        <v>118</v>
      </c>
      <c r="L74" s="36"/>
      <c r="M74" s="49">
        <f ca="1">I72*25%</f>
        <v>5.75</v>
      </c>
    </row>
    <row r="75" spans="1:13" customFormat="1">
      <c r="A75" s="165" t="s">
        <v>120</v>
      </c>
      <c r="B75" s="166"/>
      <c r="C75" s="42">
        <f ca="1">M76</f>
        <v>23</v>
      </c>
      <c r="D75" s="99">
        <f ca="1">((100/I72)*C75)/100</f>
        <v>1</v>
      </c>
      <c r="E75" s="99"/>
      <c r="F75" s="99">
        <f ca="1">(IF(C73=K72,"100%",IF(C73=K73,"100%",(((C76/I72*10)+(40/(D72+G72+I72)*C77)+(7.5/(I72)*C78)+(7.5/(I72)*C79)+(10/I72*C80)+(10/I72*C81)+(5/I72*C82)+(5/I72*C83)+(5/I72*C84))/100))))</f>
        <v>0.11666666666666665</v>
      </c>
      <c r="G75" s="99"/>
      <c r="H75" s="99">
        <f ca="1">((((C75/I72)*20)+((C76/I72)*25)+(30/(I72+G72+D72)*C77)+(5/I72*C78)+(5/I72*C79)+(5/I72*C80)+(5/I72*C81)+(0/I72*C82)+(0/I72*C83)+(5/I72*C84))/100)</f>
        <v>0.46250000000000002</v>
      </c>
      <c r="I75" s="99"/>
      <c r="J75" s="101"/>
      <c r="K75" s="48" t="s">
        <v>121</v>
      </c>
      <c r="L75" s="51"/>
      <c r="M75" s="52">
        <f ca="1">I72*50%</f>
        <v>11.5</v>
      </c>
    </row>
    <row r="76" spans="1:13" customFormat="1">
      <c r="A76" s="165" t="s">
        <v>122</v>
      </c>
      <c r="B76" s="166"/>
      <c r="C76" s="43">
        <f ca="1">M84</f>
        <v>23</v>
      </c>
      <c r="D76" s="99">
        <f ca="1">((100/I72)*C76)/100</f>
        <v>1</v>
      </c>
      <c r="E76" s="99"/>
      <c r="F76" s="99"/>
      <c r="G76" s="99"/>
      <c r="H76" s="99"/>
      <c r="I76" s="99"/>
      <c r="J76" s="101"/>
      <c r="K76" s="48" t="s">
        <v>123</v>
      </c>
      <c r="L76" s="51"/>
      <c r="M76" s="52">
        <f ca="1">I72</f>
        <v>23</v>
      </c>
    </row>
    <row r="77" spans="1:13" customFormat="1">
      <c r="A77" s="165" t="s">
        <v>124</v>
      </c>
      <c r="B77" s="166"/>
      <c r="C77" s="43">
        <v>1</v>
      </c>
      <c r="D77" s="99">
        <f ca="1">((100/(D72+G72+I72))*C77)/100</f>
        <v>4.1666666666666671E-2</v>
      </c>
      <c r="E77" s="99"/>
      <c r="F77" s="99"/>
      <c r="G77" s="99"/>
      <c r="H77" s="99"/>
      <c r="I77" s="99"/>
      <c r="J77" s="101"/>
      <c r="K77" s="48" t="s">
        <v>125</v>
      </c>
      <c r="L77" s="51"/>
      <c r="M77" s="53">
        <f ca="1">(IF(B72=0,I72/4,(I72/(B72+4))))</f>
        <v>4.5999999999999996</v>
      </c>
    </row>
    <row r="78" spans="1:13" customFormat="1">
      <c r="A78" s="165" t="s">
        <v>126</v>
      </c>
      <c r="B78" s="166" t="s">
        <v>127</v>
      </c>
      <c r="C78" s="42">
        <v>0</v>
      </c>
      <c r="D78" s="99">
        <f ca="1">((100/I72)*C78)/100</f>
        <v>0</v>
      </c>
      <c r="E78" s="99"/>
      <c r="F78" s="99"/>
      <c r="G78" s="99"/>
      <c r="H78" s="99"/>
      <c r="I78" s="99"/>
      <c r="J78" s="101"/>
      <c r="K78" s="48" t="s">
        <v>128</v>
      </c>
      <c r="L78" s="51"/>
      <c r="M78" s="53">
        <f ca="1">(IF(B72=0,I72/4+M77,(I72/(B72+4)+M77)))</f>
        <v>9.1999999999999993</v>
      </c>
    </row>
    <row r="79" spans="1:13" customFormat="1">
      <c r="A79" s="165" t="s">
        <v>129</v>
      </c>
      <c r="B79" s="166" t="s">
        <v>127</v>
      </c>
      <c r="C79" s="42">
        <v>0</v>
      </c>
      <c r="D79" s="99">
        <f ca="1">((100/I72)*C79)/100</f>
        <v>0</v>
      </c>
      <c r="E79" s="99"/>
      <c r="F79" s="99"/>
      <c r="G79" s="99"/>
      <c r="H79" s="99"/>
      <c r="I79" s="99"/>
      <c r="J79" s="101"/>
      <c r="K79" s="48" t="s">
        <v>130</v>
      </c>
      <c r="L79" s="57"/>
      <c r="M79" s="53">
        <f ca="1">(IF(B72=0,0,(I72/(B72+4)+M78)))</f>
        <v>13.799999999999999</v>
      </c>
    </row>
    <row r="80" spans="1:13" customFormat="1">
      <c r="A80" s="165" t="s">
        <v>131</v>
      </c>
      <c r="B80" s="166" t="s">
        <v>132</v>
      </c>
      <c r="C80" s="42">
        <v>0</v>
      </c>
      <c r="D80" s="99">
        <f ca="1">((100/(I72))*C80)/100</f>
        <v>0</v>
      </c>
      <c r="E80" s="99"/>
      <c r="F80" s="99"/>
      <c r="G80" s="99"/>
      <c r="H80" s="99"/>
      <c r="I80" s="99"/>
      <c r="J80" s="101"/>
      <c r="K80" s="48" t="s">
        <v>133</v>
      </c>
      <c r="L80" s="57"/>
      <c r="M80" s="53">
        <f>(IF(B72&gt;1,(I72/(B72+4)+M79),0))</f>
        <v>0</v>
      </c>
    </row>
    <row r="81" spans="1:13" customFormat="1">
      <c r="A81" s="165" t="s">
        <v>134</v>
      </c>
      <c r="B81" s="166" t="s">
        <v>134</v>
      </c>
      <c r="C81" s="42">
        <v>0</v>
      </c>
      <c r="D81" s="99">
        <f ca="1">((100/I72)*C81)/100</f>
        <v>0</v>
      </c>
      <c r="E81" s="99"/>
      <c r="F81" s="99"/>
      <c r="G81" s="99"/>
      <c r="H81" s="99"/>
      <c r="I81" s="99"/>
      <c r="J81" s="101"/>
      <c r="K81" s="48" t="s">
        <v>135</v>
      </c>
      <c r="L81" s="58"/>
      <c r="M81" s="59">
        <f>(IF(B72&gt;2,(I72/(B72+4)+M80),0))</f>
        <v>0</v>
      </c>
    </row>
    <row r="82" spans="1:13" customFormat="1">
      <c r="A82" s="165" t="s">
        <v>136</v>
      </c>
      <c r="B82" s="166"/>
      <c r="C82" s="42">
        <v>0</v>
      </c>
      <c r="D82" s="99">
        <f ca="1">((100/I72)*C82)/100</f>
        <v>0</v>
      </c>
      <c r="E82" s="99"/>
      <c r="F82" s="99"/>
      <c r="G82" s="99"/>
      <c r="H82" s="99"/>
      <c r="I82" s="99"/>
      <c r="J82" s="101"/>
      <c r="K82" s="48" t="s">
        <v>137</v>
      </c>
      <c r="M82" s="60">
        <f>(IF(B72&gt;3,(I72/(B72+4)+M81),0))</f>
        <v>0</v>
      </c>
    </row>
    <row r="83" spans="1:13" customFormat="1">
      <c r="A83" s="165" t="s">
        <v>138</v>
      </c>
      <c r="B83" s="166" t="s">
        <v>138</v>
      </c>
      <c r="C83" s="42">
        <v>0</v>
      </c>
      <c r="D83" s="99">
        <f ca="1">((100/(I72))*C83)/100</f>
        <v>0</v>
      </c>
      <c r="E83" s="99"/>
      <c r="F83" s="99"/>
      <c r="G83" s="99"/>
      <c r="H83" s="99"/>
      <c r="I83" s="99"/>
      <c r="J83" s="101"/>
      <c r="K83" s="48" t="s">
        <v>139</v>
      </c>
      <c r="L83" s="51"/>
      <c r="M83" s="53">
        <f ca="1">(IF(B72=0,I72/4+M78,(I72/(B72+4)+M78+MAX(0,M79-M78)+MAX(0,M80-M79)+MAX(0,M81-M80)+MAX(0,M82-M81))))</f>
        <v>18.399999999999999</v>
      </c>
    </row>
    <row r="84" spans="1:13" customFormat="1">
      <c r="A84" s="167" t="s">
        <v>140</v>
      </c>
      <c r="B84" s="168"/>
      <c r="C84" s="54">
        <v>0</v>
      </c>
      <c r="D84" s="100">
        <f ca="1">((100/(I72))*C84)/100</f>
        <v>0</v>
      </c>
      <c r="E84" s="100"/>
      <c r="F84" s="100"/>
      <c r="G84" s="100"/>
      <c r="H84" s="100"/>
      <c r="I84" s="100"/>
      <c r="J84" s="102"/>
      <c r="K84" s="61" t="s">
        <v>141</v>
      </c>
      <c r="L84" s="62"/>
      <c r="M84" s="63">
        <f ca="1">(IF(B72=0,I72/4+M83,(I72/(B72+4)+M83)))</f>
        <v>23</v>
      </c>
    </row>
    <row r="85" spans="1:13" customFormat="1" ht="15.75" customHeight="1">
      <c r="A85" s="177" t="s">
        <v>104</v>
      </c>
      <c r="B85" s="178"/>
      <c r="C85" s="179" t="s">
        <v>143</v>
      </c>
      <c r="D85" s="179"/>
      <c r="E85" s="179"/>
      <c r="F85" s="179"/>
      <c r="G85" s="179"/>
      <c r="H85" s="179"/>
      <c r="I85" s="179"/>
      <c r="J85" s="180"/>
      <c r="K85" s="44" t="str">
        <f ca="1">(IF(C89=0,"Work not yet Started.",IF(D89=25%,"Piling work in process",IF(D89=50%,"Excavation work in process",IF(D89=100%,"Excavation work completed, ","0")))&amp;(IF(C90=0%,"",IF(C90=M91,"Footing work is process",IF(C90=M92,"Footing work Completed",IF(C90=M93,"1st Basement Completed",IF(C90=M94,"1st &amp; 2nd Basement Completed",IF(C90=M95,"1st to 3rd Basement Completed",IF(C90=M96,"1st to 4th Basement Completed",IF(C90=M97,"Plinth work is process",IF(C90=M98,"Plinth work completed","0")))))))))))&amp;(IF(C91&gt;0,", RCC upto "&amp;C91&amp;" Slab completed",""))&amp;(IF(C92&gt;0,", Brickwork upto "&amp;C92&amp;" Floor completed"," "))&amp;(IF(C93&gt;0,", Internal Plaster upto "&amp;C93&amp;" Floor completed"," "))&amp;(IF(C94&gt;0,", External Plaster upto "&amp;C94&amp;" Floor completed"," "))&amp;(IF(C95&gt;0,", Flooring upto "&amp;C95&amp;" Floor completed"," "))&amp;(IF(C96&gt;0,", Painting upto "&amp;C96&amp;" Floor completed"," "))&amp;(IF(C97&gt;0,", Finishing upto "&amp;C97&amp;" Floor completed"," ")))</f>
        <v xml:space="preserve">Excavation work completed, Plinth work completed, RCC upto 3 Slab completed      </v>
      </c>
      <c r="L85" s="44"/>
      <c r="M85" s="45"/>
    </row>
    <row r="86" spans="1:13" customFormat="1">
      <c r="A86" s="39" t="s">
        <v>106</v>
      </c>
      <c r="B86" s="40">
        <v>1</v>
      </c>
      <c r="C86" s="40" t="s">
        <v>107</v>
      </c>
      <c r="D86" s="40">
        <v>1</v>
      </c>
      <c r="E86" s="181" t="s">
        <v>108</v>
      </c>
      <c r="F86" s="182"/>
      <c r="G86" s="40">
        <v>0</v>
      </c>
      <c r="H86" s="40" t="s">
        <v>109</v>
      </c>
      <c r="I86" s="183">
        <f ca="1">--TRIM(RIGHT(SUBSTITUTE(LEFT(C85,_xlfn.AGGREGATE(16,6,FIND({0,1,2,3,4,5,6,7,8,9},C85,ROW(INDIRECT("1:"&amp;LEN(C85)))),1))," ",REPT(" ",LEN(C85))),LEN(C85)))</f>
        <v>23</v>
      </c>
      <c r="J86" s="184"/>
      <c r="K86" s="46" t="s">
        <v>110</v>
      </c>
      <c r="L86" s="46"/>
      <c r="M86" s="47"/>
    </row>
    <row r="87" spans="1:13" customFormat="1">
      <c r="A87" s="172" t="s">
        <v>111</v>
      </c>
      <c r="B87" s="173"/>
      <c r="C87" s="174" t="str">
        <f ca="1">K85</f>
        <v xml:space="preserve">Excavation work completed, Plinth work completed, RCC upto 3 Slab completed      </v>
      </c>
      <c r="D87" s="174"/>
      <c r="E87" s="174"/>
      <c r="F87" s="174"/>
      <c r="G87" s="174"/>
      <c r="H87" s="174"/>
      <c r="I87" s="174"/>
      <c r="J87" s="175"/>
      <c r="K87" s="46" t="s">
        <v>112</v>
      </c>
      <c r="L87" s="46"/>
      <c r="M87" s="47"/>
    </row>
    <row r="88" spans="1:13" customFormat="1">
      <c r="A88" s="165" t="s">
        <v>113</v>
      </c>
      <c r="B88" s="166"/>
      <c r="C88" s="41" t="s">
        <v>114</v>
      </c>
      <c r="D88" s="166" t="s">
        <v>115</v>
      </c>
      <c r="E88" s="166"/>
      <c r="F88" s="166" t="s">
        <v>116</v>
      </c>
      <c r="G88" s="166"/>
      <c r="H88" s="166" t="s">
        <v>117</v>
      </c>
      <c r="I88" s="166"/>
      <c r="J88" s="176"/>
      <c r="K88" s="48" t="s">
        <v>118</v>
      </c>
      <c r="L88" s="36"/>
      <c r="M88" s="49">
        <f ca="1">I86*25%</f>
        <v>5.75</v>
      </c>
    </row>
    <row r="89" spans="1:13" customFormat="1">
      <c r="A89" s="165" t="s">
        <v>120</v>
      </c>
      <c r="B89" s="166"/>
      <c r="C89" s="42">
        <f ca="1">M90</f>
        <v>23</v>
      </c>
      <c r="D89" s="99">
        <f ca="1">((100/I86)*C89)/100</f>
        <v>1</v>
      </c>
      <c r="E89" s="99"/>
      <c r="F89" s="99">
        <f ca="1">(IF(C87=K86,"100%",IF(C87=K87,"100%",(((C90/I86*10)+(40/(D86+G86+I86)*C91)+(7.5/(I86)*C92)+(7.5/(I86)*C93)+(10/I86*C94)+(10/I86*C95)+(5/I86*C96)+(5/I86*C97)+(5/I86*C98))/100))))</f>
        <v>0.15</v>
      </c>
      <c r="G89" s="99"/>
      <c r="H89" s="99">
        <f ca="1">((((C89/I86)*20)+((C90/I86)*25)+(30/(I86+G86+D86)*C91)+(5/I86*C92)+(5/I86*C93)+(5/I86*C94)+(5/I86*C95)+(0/I86*C96)+(0/I86*C97)+(5/I86*C98))/100)</f>
        <v>0.48749999999999999</v>
      </c>
      <c r="I89" s="99"/>
      <c r="J89" s="101"/>
      <c r="K89" s="48" t="s">
        <v>121</v>
      </c>
      <c r="L89" s="51"/>
      <c r="M89" s="52">
        <f ca="1">I86*50%</f>
        <v>11.5</v>
      </c>
    </row>
    <row r="90" spans="1:13" customFormat="1">
      <c r="A90" s="165" t="s">
        <v>122</v>
      </c>
      <c r="B90" s="166"/>
      <c r="C90" s="43">
        <f ca="1">M98</f>
        <v>23</v>
      </c>
      <c r="D90" s="99">
        <f ca="1">((100/I86)*C90)/100</f>
        <v>1</v>
      </c>
      <c r="E90" s="99"/>
      <c r="F90" s="99"/>
      <c r="G90" s="99"/>
      <c r="H90" s="99"/>
      <c r="I90" s="99"/>
      <c r="J90" s="101"/>
      <c r="K90" s="48" t="s">
        <v>123</v>
      </c>
      <c r="L90" s="51"/>
      <c r="M90" s="52">
        <f ca="1">I86</f>
        <v>23</v>
      </c>
    </row>
    <row r="91" spans="1:13" customFormat="1">
      <c r="A91" s="165" t="s">
        <v>124</v>
      </c>
      <c r="B91" s="166"/>
      <c r="C91" s="43">
        <v>3</v>
      </c>
      <c r="D91" s="99">
        <f ca="1">((100/(D86+G86+I86))*C91)/100</f>
        <v>0.125</v>
      </c>
      <c r="E91" s="99"/>
      <c r="F91" s="99"/>
      <c r="G91" s="99"/>
      <c r="H91" s="99"/>
      <c r="I91" s="99"/>
      <c r="J91" s="101"/>
      <c r="K91" s="48" t="s">
        <v>125</v>
      </c>
      <c r="L91" s="51"/>
      <c r="M91" s="53">
        <f ca="1">(IF(B86=0,I86/4,(I86/(B86+4))))</f>
        <v>4.5999999999999996</v>
      </c>
    </row>
    <row r="92" spans="1:13" customFormat="1">
      <c r="A92" s="165" t="s">
        <v>126</v>
      </c>
      <c r="B92" s="166" t="s">
        <v>127</v>
      </c>
      <c r="C92" s="42">
        <v>0</v>
      </c>
      <c r="D92" s="99">
        <f ca="1">((100/I86)*C92)/100</f>
        <v>0</v>
      </c>
      <c r="E92" s="99"/>
      <c r="F92" s="99"/>
      <c r="G92" s="99"/>
      <c r="H92" s="99"/>
      <c r="I92" s="99"/>
      <c r="J92" s="101"/>
      <c r="K92" s="48" t="s">
        <v>128</v>
      </c>
      <c r="L92" s="51"/>
      <c r="M92" s="53">
        <f ca="1">(IF(B86=0,I86/4+M91,(I86/(B86+4)+M91)))</f>
        <v>9.1999999999999993</v>
      </c>
    </row>
    <row r="93" spans="1:13" customFormat="1">
      <c r="A93" s="165" t="s">
        <v>129</v>
      </c>
      <c r="B93" s="166" t="s">
        <v>127</v>
      </c>
      <c r="C93" s="42">
        <v>0</v>
      </c>
      <c r="D93" s="99">
        <f ca="1">((100/I86)*C93)/100</f>
        <v>0</v>
      </c>
      <c r="E93" s="99"/>
      <c r="F93" s="99"/>
      <c r="G93" s="99"/>
      <c r="H93" s="99"/>
      <c r="I93" s="99"/>
      <c r="J93" s="101"/>
      <c r="K93" s="48" t="s">
        <v>130</v>
      </c>
      <c r="L93" s="57"/>
      <c r="M93" s="53">
        <f ca="1">(IF(B86=0,0,(I86/(B86+4)+M92)))</f>
        <v>13.799999999999999</v>
      </c>
    </row>
    <row r="94" spans="1:13" customFormat="1">
      <c r="A94" s="165" t="s">
        <v>131</v>
      </c>
      <c r="B94" s="166" t="s">
        <v>132</v>
      </c>
      <c r="C94" s="42">
        <v>0</v>
      </c>
      <c r="D94" s="99">
        <f ca="1">((100/(I86))*C94)/100</f>
        <v>0</v>
      </c>
      <c r="E94" s="99"/>
      <c r="F94" s="99"/>
      <c r="G94" s="99"/>
      <c r="H94" s="99"/>
      <c r="I94" s="99"/>
      <c r="J94" s="101"/>
      <c r="K94" s="48" t="s">
        <v>133</v>
      </c>
      <c r="L94" s="57"/>
      <c r="M94" s="53">
        <f>(IF(B86&gt;1,(I86/(B86+4)+M93),0))</f>
        <v>0</v>
      </c>
    </row>
    <row r="95" spans="1:13" customFormat="1">
      <c r="A95" s="165" t="s">
        <v>134</v>
      </c>
      <c r="B95" s="166" t="s">
        <v>134</v>
      </c>
      <c r="C95" s="42">
        <v>0</v>
      </c>
      <c r="D95" s="99">
        <f ca="1">((100/I86)*C95)/100</f>
        <v>0</v>
      </c>
      <c r="E95" s="99"/>
      <c r="F95" s="99"/>
      <c r="G95" s="99"/>
      <c r="H95" s="99"/>
      <c r="I95" s="99"/>
      <c r="J95" s="101"/>
      <c r="K95" s="48" t="s">
        <v>135</v>
      </c>
      <c r="L95" s="58"/>
      <c r="M95" s="59">
        <f>(IF(B86&gt;2,(I86/(B86+4)+M94),0))</f>
        <v>0</v>
      </c>
    </row>
    <row r="96" spans="1:13" customFormat="1">
      <c r="A96" s="165" t="s">
        <v>136</v>
      </c>
      <c r="B96" s="166"/>
      <c r="C96" s="42">
        <v>0</v>
      </c>
      <c r="D96" s="99">
        <f ca="1">((100/I86)*C96)/100</f>
        <v>0</v>
      </c>
      <c r="E96" s="99"/>
      <c r="F96" s="99"/>
      <c r="G96" s="99"/>
      <c r="H96" s="99"/>
      <c r="I96" s="99"/>
      <c r="J96" s="101"/>
      <c r="K96" s="48" t="s">
        <v>137</v>
      </c>
      <c r="M96" s="60">
        <f>(IF(B86&gt;3,(I86/(B86+4)+M95),0))</f>
        <v>0</v>
      </c>
    </row>
    <row r="97" spans="1:13" customFormat="1">
      <c r="A97" s="165" t="s">
        <v>138</v>
      </c>
      <c r="B97" s="166" t="s">
        <v>138</v>
      </c>
      <c r="C97" s="42">
        <v>0</v>
      </c>
      <c r="D97" s="99">
        <f ca="1">((100/(I86))*C97)/100</f>
        <v>0</v>
      </c>
      <c r="E97" s="99"/>
      <c r="F97" s="99"/>
      <c r="G97" s="99"/>
      <c r="H97" s="99"/>
      <c r="I97" s="99"/>
      <c r="J97" s="101"/>
      <c r="K97" s="48" t="s">
        <v>139</v>
      </c>
      <c r="L97" s="51"/>
      <c r="M97" s="53">
        <f ca="1">(IF(B86=0,I86/4+M92,(I86/(B86+4)+M92+MAX(0,M93-M92)+MAX(0,M94-M93)+MAX(0,M95-M94)+MAX(0,M96-M95))))</f>
        <v>18.399999999999999</v>
      </c>
    </row>
    <row r="98" spans="1:13" customFormat="1">
      <c r="A98" s="167" t="s">
        <v>140</v>
      </c>
      <c r="B98" s="168"/>
      <c r="C98" s="54">
        <v>0</v>
      </c>
      <c r="D98" s="100">
        <f ca="1">((100/(I86))*C98)/100</f>
        <v>0</v>
      </c>
      <c r="E98" s="100"/>
      <c r="F98" s="100"/>
      <c r="G98" s="100"/>
      <c r="H98" s="100"/>
      <c r="I98" s="100"/>
      <c r="J98" s="102"/>
      <c r="K98" s="61" t="s">
        <v>141</v>
      </c>
      <c r="L98" s="62"/>
      <c r="M98" s="63">
        <f ca="1">(IF(B86=0,I86/4+M97,(I86/(B86+4)+M97)))</f>
        <v>23</v>
      </c>
    </row>
    <row r="99" spans="1:13" customFormat="1" ht="15.75" customHeight="1">
      <c r="A99" s="177" t="s">
        <v>104</v>
      </c>
      <c r="B99" s="178"/>
      <c r="C99" s="179" t="s">
        <v>144</v>
      </c>
      <c r="D99" s="179"/>
      <c r="E99" s="179"/>
      <c r="F99" s="179"/>
      <c r="G99" s="179"/>
      <c r="H99" s="179"/>
      <c r="I99" s="179"/>
      <c r="J99" s="180"/>
      <c r="K99" s="44" t="str">
        <f ca="1">(IF(C103=0,"Work not yet Started.",IF(D103=25%,"Piling work in process",IF(D103=50%,"Excavation work in process",IF(D103=100%,"Excavation work completed, ","0")))&amp;(IF(C104=0%,"",IF(C104=M105,"Footing work is process",IF(C104=M106,"Footing work Completed",IF(C104=M107,"1st Basement Completed",IF(C104=M108,"1st &amp; 2nd Basement Completed",IF(C104=M109,"1st to 3rd Basement Completed",IF(C104=M110,"1st to 4th Basement Completed",IF(C104=M111,"Plinth work is process",IF(C104=M112,"Plinth work completed","0")))))))))))&amp;(IF(C105&gt;0,", RCC upto "&amp;C105&amp;" Slab completed",""))&amp;(IF(C106&gt;0,", Brickwork upto "&amp;C106&amp;" Floor completed"," "))&amp;(IF(C107&gt;0,", Internal Plaster upto "&amp;C107&amp;" Floor completed"," "))&amp;(IF(C108&gt;0,", External Plaster upto "&amp;C108&amp;" Floor completed"," "))&amp;(IF(C109&gt;0,", Flooring upto "&amp;C109&amp;" Floor completed"," "))&amp;(IF(C110&gt;0,", Painting upto "&amp;C110&amp;" Floor completed"," "))&amp;(IF(C111&gt;0,", Finishing upto "&amp;C111&amp;" Floor completed"," ")))</f>
        <v xml:space="preserve">Excavation work completed, Plinth work completed, RCC upto 4 Slab completed      </v>
      </c>
      <c r="L99" s="44"/>
      <c r="M99" s="45"/>
    </row>
    <row r="100" spans="1:13" customFormat="1">
      <c r="A100" s="39" t="s">
        <v>106</v>
      </c>
      <c r="B100" s="40">
        <v>1</v>
      </c>
      <c r="C100" s="40" t="s">
        <v>107</v>
      </c>
      <c r="D100" s="40">
        <v>1</v>
      </c>
      <c r="E100" s="181" t="s">
        <v>108</v>
      </c>
      <c r="F100" s="182"/>
      <c r="G100" s="40">
        <v>0</v>
      </c>
      <c r="H100" s="40" t="s">
        <v>109</v>
      </c>
      <c r="I100" s="183">
        <f ca="1">--TRIM(RIGHT(SUBSTITUTE(LEFT(C99,_xlfn.AGGREGATE(16,6,FIND({0,1,2,3,4,5,6,7,8,9},C99,ROW(INDIRECT("1:"&amp;LEN(C99)))),1))," ",REPT(" ",LEN(C99))),LEN(C99)))</f>
        <v>23</v>
      </c>
      <c r="J100" s="184"/>
      <c r="K100" s="46" t="s">
        <v>110</v>
      </c>
      <c r="L100" s="46"/>
      <c r="M100" s="47"/>
    </row>
    <row r="101" spans="1:13" customFormat="1">
      <c r="A101" s="172" t="s">
        <v>111</v>
      </c>
      <c r="B101" s="173"/>
      <c r="C101" s="174" t="str">
        <f ca="1">K99</f>
        <v xml:space="preserve">Excavation work completed, Plinth work completed, RCC upto 4 Slab completed      </v>
      </c>
      <c r="D101" s="174"/>
      <c r="E101" s="174"/>
      <c r="F101" s="174"/>
      <c r="G101" s="174"/>
      <c r="H101" s="174"/>
      <c r="I101" s="174"/>
      <c r="J101" s="175"/>
      <c r="K101" s="46" t="s">
        <v>112</v>
      </c>
      <c r="L101" s="46"/>
      <c r="M101" s="47"/>
    </row>
    <row r="102" spans="1:13" customFormat="1">
      <c r="A102" s="165" t="s">
        <v>113</v>
      </c>
      <c r="B102" s="166"/>
      <c r="C102" s="41" t="s">
        <v>114</v>
      </c>
      <c r="D102" s="166" t="s">
        <v>115</v>
      </c>
      <c r="E102" s="166"/>
      <c r="F102" s="166" t="s">
        <v>116</v>
      </c>
      <c r="G102" s="166"/>
      <c r="H102" s="166" t="s">
        <v>117</v>
      </c>
      <c r="I102" s="166"/>
      <c r="J102" s="176"/>
      <c r="K102" s="48" t="s">
        <v>118</v>
      </c>
      <c r="L102" s="36"/>
      <c r="M102" s="49">
        <f ca="1">I100*25%</f>
        <v>5.75</v>
      </c>
    </row>
    <row r="103" spans="1:13" customFormat="1">
      <c r="A103" s="165" t="s">
        <v>120</v>
      </c>
      <c r="B103" s="166"/>
      <c r="C103" s="42">
        <f ca="1">M104</f>
        <v>23</v>
      </c>
      <c r="D103" s="99">
        <f ca="1">((100/I100)*C103)/100</f>
        <v>1</v>
      </c>
      <c r="E103" s="99"/>
      <c r="F103" s="99">
        <f ca="1">(IF(C101=K100,"100%",IF(C101=K101,"100%",(((C104/I100*10)+(40/(D100+G100+I100)*C105)+(7.5/(I100)*C106)+(7.5/(I100)*C107)+(10/I100*C108)+(10/I100*C109)+(5/I100*C110)+(5/I100*C111)+(5/I100*C112))/100))))</f>
        <v>0.16666666666666669</v>
      </c>
      <c r="G103" s="99"/>
      <c r="H103" s="99">
        <f ca="1">((((C103/I100)*20)+((C104/I100)*25)+(30/(I100+G100+D100)*C105)+(5/I100*C106)+(5/I100*C107)+(5/I100*C108)+(5/I100*C109)+(0/I100*C110)+(0/I100*C111)+(5/I100*C112))/100)</f>
        <v>0.5</v>
      </c>
      <c r="I103" s="99"/>
      <c r="J103" s="101"/>
      <c r="K103" s="48" t="s">
        <v>121</v>
      </c>
      <c r="L103" s="51"/>
      <c r="M103" s="52">
        <f ca="1">I100*50%</f>
        <v>11.5</v>
      </c>
    </row>
    <row r="104" spans="1:13" customFormat="1">
      <c r="A104" s="165" t="s">
        <v>122</v>
      </c>
      <c r="B104" s="166"/>
      <c r="C104" s="43">
        <f ca="1">M112</f>
        <v>23</v>
      </c>
      <c r="D104" s="99">
        <f ca="1">((100/I100)*C104)/100</f>
        <v>1</v>
      </c>
      <c r="E104" s="99"/>
      <c r="F104" s="99"/>
      <c r="G104" s="99"/>
      <c r="H104" s="99"/>
      <c r="I104" s="99"/>
      <c r="J104" s="101"/>
      <c r="K104" s="48" t="s">
        <v>123</v>
      </c>
      <c r="L104" s="51"/>
      <c r="M104" s="52">
        <f ca="1">I100</f>
        <v>23</v>
      </c>
    </row>
    <row r="105" spans="1:13" customFormat="1">
      <c r="A105" s="165" t="s">
        <v>124</v>
      </c>
      <c r="B105" s="166"/>
      <c r="C105" s="43">
        <v>4</v>
      </c>
      <c r="D105" s="99">
        <f ca="1">((100/(D100+G100+I100))*C105)/100</f>
        <v>0.16666666666666669</v>
      </c>
      <c r="E105" s="99"/>
      <c r="F105" s="99"/>
      <c r="G105" s="99"/>
      <c r="H105" s="99"/>
      <c r="I105" s="99"/>
      <c r="J105" s="101"/>
      <c r="K105" s="48" t="s">
        <v>125</v>
      </c>
      <c r="L105" s="51"/>
      <c r="M105" s="53">
        <f ca="1">(IF(B100=0,I100/4,(I100/(B100+4))))</f>
        <v>4.5999999999999996</v>
      </c>
    </row>
    <row r="106" spans="1:13" customFormat="1">
      <c r="A106" s="165" t="s">
        <v>126</v>
      </c>
      <c r="B106" s="166" t="s">
        <v>127</v>
      </c>
      <c r="C106" s="42">
        <v>0</v>
      </c>
      <c r="D106" s="99">
        <f ca="1">((100/I100)*C106)/100</f>
        <v>0</v>
      </c>
      <c r="E106" s="99"/>
      <c r="F106" s="99"/>
      <c r="G106" s="99"/>
      <c r="H106" s="99"/>
      <c r="I106" s="99"/>
      <c r="J106" s="101"/>
      <c r="K106" s="48" t="s">
        <v>128</v>
      </c>
      <c r="L106" s="51"/>
      <c r="M106" s="53">
        <f ca="1">(IF(B100=0,I100/4+M105,(I100/(B100+4)+M105)))</f>
        <v>9.1999999999999993</v>
      </c>
    </row>
    <row r="107" spans="1:13" customFormat="1">
      <c r="A107" s="165" t="s">
        <v>129</v>
      </c>
      <c r="B107" s="166" t="s">
        <v>127</v>
      </c>
      <c r="C107" s="42">
        <v>0</v>
      </c>
      <c r="D107" s="99">
        <f ca="1">((100/I100)*C107)/100</f>
        <v>0</v>
      </c>
      <c r="E107" s="99"/>
      <c r="F107" s="99"/>
      <c r="G107" s="99"/>
      <c r="H107" s="99"/>
      <c r="I107" s="99"/>
      <c r="J107" s="101"/>
      <c r="K107" s="48" t="s">
        <v>130</v>
      </c>
      <c r="L107" s="57"/>
      <c r="M107" s="53">
        <f ca="1">(IF(B100=0,0,(I100/(B100+4)+M106)))</f>
        <v>13.799999999999999</v>
      </c>
    </row>
    <row r="108" spans="1:13" customFormat="1">
      <c r="A108" s="165" t="s">
        <v>131</v>
      </c>
      <c r="B108" s="166" t="s">
        <v>132</v>
      </c>
      <c r="C108" s="42">
        <v>0</v>
      </c>
      <c r="D108" s="99">
        <f ca="1">((100/(I100))*C108)/100</f>
        <v>0</v>
      </c>
      <c r="E108" s="99"/>
      <c r="F108" s="99"/>
      <c r="G108" s="99"/>
      <c r="H108" s="99"/>
      <c r="I108" s="99"/>
      <c r="J108" s="101"/>
      <c r="K108" s="48" t="s">
        <v>133</v>
      </c>
      <c r="L108" s="57"/>
      <c r="M108" s="53">
        <f>(IF(B100&gt;1,(I100/(B100+4)+M107),0))</f>
        <v>0</v>
      </c>
    </row>
    <row r="109" spans="1:13" customFormat="1">
      <c r="A109" s="165" t="s">
        <v>134</v>
      </c>
      <c r="B109" s="166" t="s">
        <v>134</v>
      </c>
      <c r="C109" s="42">
        <v>0</v>
      </c>
      <c r="D109" s="99">
        <f ca="1">((100/I100)*C109)/100</f>
        <v>0</v>
      </c>
      <c r="E109" s="99"/>
      <c r="F109" s="99"/>
      <c r="G109" s="99"/>
      <c r="H109" s="99"/>
      <c r="I109" s="99"/>
      <c r="J109" s="101"/>
      <c r="K109" s="48" t="s">
        <v>135</v>
      </c>
      <c r="L109" s="58"/>
      <c r="M109" s="59">
        <f>(IF(B100&gt;2,(I100/(B100+4)+M108),0))</f>
        <v>0</v>
      </c>
    </row>
    <row r="110" spans="1:13" customFormat="1">
      <c r="A110" s="165" t="s">
        <v>136</v>
      </c>
      <c r="B110" s="166"/>
      <c r="C110" s="42">
        <v>0</v>
      </c>
      <c r="D110" s="99">
        <f ca="1">((100/I100)*C110)/100</f>
        <v>0</v>
      </c>
      <c r="E110" s="99"/>
      <c r="F110" s="99"/>
      <c r="G110" s="99"/>
      <c r="H110" s="99"/>
      <c r="I110" s="99"/>
      <c r="J110" s="101"/>
      <c r="K110" s="48" t="s">
        <v>137</v>
      </c>
      <c r="M110" s="60">
        <f>(IF(B100&gt;3,(I100/(B100+4)+M109),0))</f>
        <v>0</v>
      </c>
    </row>
    <row r="111" spans="1:13" customFormat="1">
      <c r="A111" s="165" t="s">
        <v>138</v>
      </c>
      <c r="B111" s="166" t="s">
        <v>138</v>
      </c>
      <c r="C111" s="42">
        <v>0</v>
      </c>
      <c r="D111" s="99">
        <f ca="1">((100/(I100))*C111)/100</f>
        <v>0</v>
      </c>
      <c r="E111" s="99"/>
      <c r="F111" s="99"/>
      <c r="G111" s="99"/>
      <c r="H111" s="99"/>
      <c r="I111" s="99"/>
      <c r="J111" s="101"/>
      <c r="K111" s="48" t="s">
        <v>139</v>
      </c>
      <c r="L111" s="51"/>
      <c r="M111" s="53">
        <f ca="1">(IF(B100=0,I100/4+M106,(I100/(B100+4)+M106+MAX(0,M107-M106)+MAX(0,M108-M107)+MAX(0,M109-M108)+MAX(0,M110-M109))))</f>
        <v>18.399999999999999</v>
      </c>
    </row>
    <row r="112" spans="1:13" customFormat="1">
      <c r="A112" s="167" t="s">
        <v>140</v>
      </c>
      <c r="B112" s="168"/>
      <c r="C112" s="54">
        <v>0</v>
      </c>
      <c r="D112" s="100">
        <f ca="1">((100/(I100))*C112)/100</f>
        <v>0</v>
      </c>
      <c r="E112" s="100"/>
      <c r="F112" s="100"/>
      <c r="G112" s="100"/>
      <c r="H112" s="100"/>
      <c r="I112" s="100"/>
      <c r="J112" s="102"/>
      <c r="K112" s="61" t="s">
        <v>141</v>
      </c>
      <c r="L112" s="62"/>
      <c r="M112" s="63">
        <f ca="1">(IF(B100=0,I100/4+M111,(I100/(B100+4)+M111)))</f>
        <v>23</v>
      </c>
    </row>
    <row r="113" spans="1:10">
      <c r="A113" s="156" t="s">
        <v>145</v>
      </c>
      <c r="B113" s="157"/>
      <c r="C113" s="157"/>
      <c r="D113" s="157"/>
      <c r="E113" s="157"/>
      <c r="F113" s="157"/>
      <c r="G113" s="157"/>
      <c r="H113" s="157"/>
      <c r="I113" s="157"/>
      <c r="J113" s="158"/>
    </row>
    <row r="114" spans="1:10">
      <c r="A114" s="156" t="s">
        <v>146</v>
      </c>
      <c r="B114" s="157"/>
      <c r="C114" s="157"/>
      <c r="D114" s="157"/>
      <c r="E114" s="157"/>
      <c r="F114" s="157"/>
      <c r="G114" s="157"/>
      <c r="H114" s="157"/>
      <c r="I114" s="157"/>
      <c r="J114" s="158"/>
    </row>
    <row r="115" spans="1:10" ht="15" customHeight="1">
      <c r="A115" s="153" t="s">
        <v>147</v>
      </c>
      <c r="B115" s="155"/>
      <c r="C115" s="169" t="s">
        <v>148</v>
      </c>
      <c r="D115" s="170"/>
      <c r="E115" s="170"/>
      <c r="F115" s="170"/>
      <c r="G115" s="170"/>
      <c r="H115" s="170"/>
      <c r="I115" s="170"/>
      <c r="J115" s="171"/>
    </row>
    <row r="116" spans="1:10">
      <c r="A116" s="153" t="s">
        <v>149</v>
      </c>
      <c r="B116" s="154"/>
      <c r="C116" s="154"/>
      <c r="D116" s="154"/>
      <c r="E116" s="154"/>
      <c r="F116" s="154"/>
      <c r="G116" s="154"/>
      <c r="H116" s="154"/>
      <c r="I116" s="154"/>
      <c r="J116" s="155"/>
    </row>
    <row r="117" spans="1:10">
      <c r="A117" s="156" t="s">
        <v>150</v>
      </c>
      <c r="B117" s="157"/>
      <c r="C117" s="157"/>
      <c r="D117" s="157"/>
      <c r="E117" s="157"/>
      <c r="F117" s="158"/>
      <c r="G117" s="159">
        <v>6300</v>
      </c>
      <c r="H117" s="160"/>
      <c r="I117" s="160"/>
      <c r="J117" s="161"/>
    </row>
    <row r="118" spans="1:10">
      <c r="A118" s="156" t="s">
        <v>151</v>
      </c>
      <c r="B118" s="157"/>
      <c r="C118" s="157"/>
      <c r="D118" s="157"/>
      <c r="E118" s="157"/>
      <c r="F118" s="158"/>
      <c r="G118" s="162" t="s">
        <v>152</v>
      </c>
      <c r="H118" s="163"/>
      <c r="I118" s="163"/>
      <c r="J118" s="164"/>
    </row>
    <row r="119" spans="1:10">
      <c r="A119" s="156" t="s">
        <v>153</v>
      </c>
      <c r="B119" s="157"/>
      <c r="C119" s="157"/>
      <c r="D119" s="157"/>
      <c r="E119" s="157"/>
      <c r="F119" s="158"/>
      <c r="G119" s="162" t="s">
        <v>154</v>
      </c>
      <c r="H119" s="163"/>
      <c r="I119" s="163"/>
      <c r="J119" s="164"/>
    </row>
    <row r="120" spans="1:10">
      <c r="A120" s="156" t="s">
        <v>155</v>
      </c>
      <c r="B120" s="157"/>
      <c r="C120" s="157"/>
      <c r="D120" s="157"/>
      <c r="E120" s="157"/>
      <c r="F120" s="158"/>
      <c r="G120" s="162" t="s">
        <v>156</v>
      </c>
      <c r="H120" s="163"/>
      <c r="I120" s="163"/>
      <c r="J120" s="164"/>
    </row>
    <row r="121" spans="1:10" s="32" customFormat="1" ht="14.65" customHeight="1">
      <c r="A121" s="143" t="s">
        <v>157</v>
      </c>
      <c r="B121" s="144"/>
      <c r="C121" s="144"/>
      <c r="D121" s="144"/>
      <c r="E121" s="144"/>
      <c r="F121" s="145"/>
      <c r="G121" s="146">
        <f>G117*0.8</f>
        <v>5040</v>
      </c>
      <c r="H121" s="147"/>
      <c r="I121" s="147"/>
      <c r="J121" s="148"/>
    </row>
    <row r="122" spans="1:10" s="33" customFormat="1">
      <c r="A122" s="122" t="s">
        <v>158</v>
      </c>
      <c r="B122" s="123"/>
      <c r="C122" s="123"/>
      <c r="D122" s="123"/>
      <c r="E122" s="123"/>
      <c r="F122" s="123"/>
      <c r="G122" s="123"/>
      <c r="H122" s="123"/>
      <c r="I122" s="123"/>
      <c r="J122" s="149"/>
    </row>
    <row r="123" spans="1:10" s="33" customFormat="1">
      <c r="A123" s="127" t="s">
        <v>159</v>
      </c>
      <c r="B123" s="129"/>
      <c r="C123" s="55" t="s">
        <v>160</v>
      </c>
      <c r="D123" s="150" t="s">
        <v>161</v>
      </c>
      <c r="E123" s="151"/>
      <c r="F123" s="152"/>
      <c r="G123" s="127" t="s">
        <v>162</v>
      </c>
      <c r="H123" s="128"/>
      <c r="I123" s="128"/>
      <c r="J123" s="129"/>
    </row>
    <row r="124" spans="1:10" s="33" customFormat="1">
      <c r="A124" s="135" t="s">
        <v>163</v>
      </c>
      <c r="B124" s="136"/>
      <c r="C124" s="56">
        <f>COUNT(D136:E139)+COUNT(D141:E144)+COUNT(D146:E153)*18+COUNT(D155:E162)*2+COUNT(D164:E171)</f>
        <v>169</v>
      </c>
      <c r="D124" s="137">
        <f>SUM(D136:E139)+SUM(D141:E144)+SUM(D146:E153)*18+SUM(D155:E162)*2+SUM(D164:E171)</f>
        <v>69925.419720000005</v>
      </c>
      <c r="E124" s="138"/>
      <c r="F124" s="139"/>
      <c r="G124" s="140">
        <f>SUM(G136:G139)+SUM(G141:G144)+SUM(G146:G153)*18+SUM(G155:G162)*2+SUM(G164:G171)</f>
        <v>104888.12957999999</v>
      </c>
      <c r="H124" s="141"/>
      <c r="I124" s="141"/>
      <c r="J124" s="142"/>
    </row>
    <row r="125" spans="1:10" s="33" customFormat="1">
      <c r="A125" s="135" t="s">
        <v>164</v>
      </c>
      <c r="B125" s="136"/>
      <c r="C125" s="56">
        <f>COUNT(D175:E178)+COUNT(D180:E183)+COUNT(D185:E192)*18+COUNT(D194:E201)*2+COUNT(D203:E210)</f>
        <v>169</v>
      </c>
      <c r="D125" s="137">
        <f>SUM(D175:E178)+SUM(D180:E183)+SUM(D185:E192)*18+SUM(D194:E201)*2+SUM(D203:E210)</f>
        <v>69925.419720000005</v>
      </c>
      <c r="E125" s="138"/>
      <c r="F125" s="139"/>
      <c r="G125" s="140">
        <f>SUM(G175:G178)+SUM(G180:G183)+SUM(G185:G192)*18+SUM(G194:G201)*2+SUM(G203:G210)</f>
        <v>104888.12957999999</v>
      </c>
      <c r="H125" s="141"/>
      <c r="I125" s="141"/>
      <c r="J125" s="142"/>
    </row>
    <row r="126" spans="1:10" s="33" customFormat="1">
      <c r="A126" s="135" t="s">
        <v>165</v>
      </c>
      <c r="B126" s="136"/>
      <c r="C126" s="56">
        <f>COUNT(D214:E217)+COUNT(D219:E222)+COUNT(D224:E231)*18+COUNT(D233:E240)*2+COUNT(D242:E249)</f>
        <v>169</v>
      </c>
      <c r="D126" s="137">
        <f>SUM(D214:E217)+SUM(D219:E222)+SUM(D224:E231)*18+SUM(D233:E240)*2+SUM(D242:E249)</f>
        <v>69925.419720000005</v>
      </c>
      <c r="E126" s="138"/>
      <c r="F126" s="139"/>
      <c r="G126" s="140">
        <f>SUM(G214:G217)+SUM(G219:G222)+SUM(G224:G231)*18+SUM(G233:G240)*2+SUM(G242:G249)</f>
        <v>104888.12957999999</v>
      </c>
      <c r="H126" s="141"/>
      <c r="I126" s="141"/>
      <c r="J126" s="142"/>
    </row>
    <row r="127" spans="1:10" s="33" customFormat="1">
      <c r="A127" s="135" t="s">
        <v>166</v>
      </c>
      <c r="B127" s="136"/>
      <c r="C127" s="56">
        <f>COUNT(D253:E257)+COUNT(D259:E263)+COUNT(D265:E274)*18+COUNT(D276:E285)*2+COUNT(D287:E296)</f>
        <v>213</v>
      </c>
      <c r="D127" s="137">
        <f>SUM(D253:E257)+SUM(D259:E263)+SUM(D265:E274)*18+SUM(D276:E285)*2+SUM(D287:E296)</f>
        <v>86683.568400000004</v>
      </c>
      <c r="E127" s="138"/>
      <c r="F127" s="139"/>
      <c r="G127" s="140">
        <f>SUM(G253:G257)+SUM(G259:G263)+SUM(G265:G274)*18+SUM(G276:G285)*2+SUM(G287:G296)</f>
        <v>130025.3526</v>
      </c>
      <c r="H127" s="141"/>
      <c r="I127" s="141"/>
      <c r="J127" s="142"/>
    </row>
    <row r="128" spans="1:10" s="33" customFormat="1">
      <c r="A128" s="122" t="s">
        <v>167</v>
      </c>
      <c r="B128" s="123"/>
      <c r="C128" s="55">
        <f>SUM(C124:C127)</f>
        <v>720</v>
      </c>
      <c r="D128" s="124">
        <f>SUM(D124:F127)</f>
        <v>296459.82756000001</v>
      </c>
      <c r="E128" s="125"/>
      <c r="F128" s="126"/>
      <c r="G128" s="127">
        <f>SUM(G124:J127)</f>
        <v>444689.74134000001</v>
      </c>
      <c r="H128" s="128"/>
      <c r="I128" s="128"/>
      <c r="J128" s="129"/>
    </row>
    <row r="129" spans="1:12" s="32" customFormat="1">
      <c r="A129" s="130" t="s">
        <v>168</v>
      </c>
      <c r="B129" s="131"/>
      <c r="C129" s="131"/>
      <c r="D129" s="131"/>
      <c r="E129" s="131"/>
      <c r="F129" s="131"/>
      <c r="G129" s="131"/>
      <c r="H129" s="131"/>
      <c r="I129" s="131"/>
      <c r="J129" s="132"/>
    </row>
    <row r="130" spans="1:12">
      <c r="A130" s="130" t="s">
        <v>169</v>
      </c>
      <c r="B130" s="131"/>
      <c r="C130" s="131"/>
      <c r="D130" s="131"/>
      <c r="E130" s="131"/>
      <c r="F130" s="131"/>
      <c r="G130" s="131"/>
      <c r="H130" s="131"/>
      <c r="I130" s="131"/>
      <c r="J130" s="132"/>
    </row>
    <row r="131" spans="1:12" ht="42.75">
      <c r="A131" s="133" t="s">
        <v>170</v>
      </c>
      <c r="B131" s="134"/>
      <c r="C131" s="64" t="s">
        <v>171</v>
      </c>
      <c r="D131" s="133" t="s">
        <v>172</v>
      </c>
      <c r="E131" s="134"/>
      <c r="F131" s="65" t="s">
        <v>173</v>
      </c>
      <c r="G131" s="64" t="s">
        <v>174</v>
      </c>
      <c r="H131" s="64" t="s">
        <v>175</v>
      </c>
      <c r="I131" s="133" t="s">
        <v>176</v>
      </c>
      <c r="J131" s="134"/>
    </row>
    <row r="132" spans="1:12" s="34" customFormat="1" ht="16.5" customHeight="1">
      <c r="A132" s="103" t="s">
        <v>177</v>
      </c>
      <c r="B132" s="104"/>
      <c r="C132" s="104"/>
      <c r="D132" s="104"/>
      <c r="E132" s="104"/>
      <c r="F132" s="104"/>
      <c r="G132" s="104"/>
      <c r="H132" s="104"/>
      <c r="I132" s="104"/>
      <c r="J132" s="105"/>
    </row>
    <row r="133" spans="1:12" s="34" customFormat="1">
      <c r="A133" s="103" t="s">
        <v>163</v>
      </c>
      <c r="B133" s="104"/>
      <c r="C133" s="104"/>
      <c r="D133" s="104"/>
      <c r="E133" s="104"/>
      <c r="F133" s="104"/>
      <c r="G133" s="104"/>
      <c r="H133" s="104"/>
      <c r="I133" s="104"/>
      <c r="J133" s="105"/>
    </row>
    <row r="134" spans="1:12" s="34" customFormat="1" ht="15.75" customHeight="1">
      <c r="A134" s="103" t="s">
        <v>178</v>
      </c>
      <c r="B134" s="104"/>
      <c r="C134" s="104"/>
      <c r="D134" s="104"/>
      <c r="E134" s="104"/>
      <c r="F134" s="104"/>
      <c r="G134" s="104"/>
      <c r="H134" s="104"/>
      <c r="I134" s="104"/>
      <c r="J134" s="105"/>
    </row>
    <row r="135" spans="1:12" s="34" customFormat="1">
      <c r="A135" s="103" t="s">
        <v>179</v>
      </c>
      <c r="B135" s="104"/>
      <c r="C135" s="104"/>
      <c r="D135" s="104"/>
      <c r="E135" s="104"/>
      <c r="F135" s="104"/>
      <c r="G135" s="104"/>
      <c r="H135" s="104"/>
      <c r="I135" s="104"/>
      <c r="J135" s="105"/>
    </row>
    <row r="136" spans="1:12" s="34" customFormat="1">
      <c r="A136" s="106">
        <v>5</v>
      </c>
      <c r="B136" s="107"/>
      <c r="C136" s="66" t="s">
        <v>180</v>
      </c>
      <c r="D136" s="106">
        <f>39.2*10.764</f>
        <v>421.94880000000001</v>
      </c>
      <c r="E136" s="107"/>
      <c r="F136" s="66">
        <v>0</v>
      </c>
      <c r="G136" s="66">
        <f>D136*1.5</f>
        <v>632.92319999999995</v>
      </c>
      <c r="H136" s="66" t="s">
        <v>181</v>
      </c>
      <c r="I136" s="91" t="str">
        <f>A135</f>
        <v>1st Podium Floor for Parking &amp; Residential</v>
      </c>
      <c r="J136" s="92"/>
      <c r="L136" s="34">
        <f>G136/D136</f>
        <v>1.5</v>
      </c>
    </row>
    <row r="137" spans="1:12" s="34" customFormat="1">
      <c r="A137" s="106">
        <v>6</v>
      </c>
      <c r="B137" s="107"/>
      <c r="C137" s="66" t="s">
        <v>182</v>
      </c>
      <c r="D137" s="106">
        <f>34.85*10.764</f>
        <v>375.12540000000001</v>
      </c>
      <c r="E137" s="107"/>
      <c r="F137" s="66">
        <v>0</v>
      </c>
      <c r="G137" s="66">
        <f t="shared" ref="G137:G139" si="0">D137*1.5</f>
        <v>562.68809999999996</v>
      </c>
      <c r="H137" s="66" t="s">
        <v>181</v>
      </c>
      <c r="I137" s="93"/>
      <c r="J137" s="94"/>
      <c r="L137" s="34">
        <f>G137/D137</f>
        <v>1.5</v>
      </c>
    </row>
    <row r="138" spans="1:12" s="34" customFormat="1">
      <c r="A138" s="106">
        <v>7</v>
      </c>
      <c r="B138" s="107"/>
      <c r="C138" s="106" t="s">
        <v>183</v>
      </c>
      <c r="D138" s="108"/>
      <c r="E138" s="108"/>
      <c r="F138" s="108"/>
      <c r="G138" s="108"/>
      <c r="H138" s="107"/>
      <c r="I138" s="93"/>
      <c r="J138" s="94"/>
    </row>
    <row r="139" spans="1:12" s="34" customFormat="1">
      <c r="A139" s="106">
        <v>8</v>
      </c>
      <c r="B139" s="107"/>
      <c r="C139" s="66" t="s">
        <v>180</v>
      </c>
      <c r="D139" s="106">
        <f>49.6*10.764</f>
        <v>533.89440000000002</v>
      </c>
      <c r="E139" s="107"/>
      <c r="F139" s="66">
        <v>0</v>
      </c>
      <c r="G139" s="66">
        <f t="shared" si="0"/>
        <v>800.84159999999997</v>
      </c>
      <c r="H139" s="66" t="s">
        <v>181</v>
      </c>
      <c r="I139" s="95"/>
      <c r="J139" s="96"/>
      <c r="L139" s="34">
        <f>G139/D139</f>
        <v>1.5</v>
      </c>
    </row>
    <row r="140" spans="1:12" s="34" customFormat="1">
      <c r="A140" s="103" t="s">
        <v>184</v>
      </c>
      <c r="B140" s="104"/>
      <c r="C140" s="104"/>
      <c r="D140" s="104"/>
      <c r="E140" s="104"/>
      <c r="F140" s="104"/>
      <c r="G140" s="104"/>
      <c r="H140" s="104"/>
      <c r="I140" s="104"/>
      <c r="J140" s="105"/>
    </row>
    <row r="141" spans="1:12" s="34" customFormat="1">
      <c r="A141" s="106">
        <v>5</v>
      </c>
      <c r="B141" s="107"/>
      <c r="C141" s="66" t="s">
        <v>180</v>
      </c>
      <c r="D141" s="106">
        <f>39.2*10.764</f>
        <v>421.94880000000001</v>
      </c>
      <c r="E141" s="107"/>
      <c r="F141" s="66">
        <v>0</v>
      </c>
      <c r="G141" s="66">
        <f t="shared" ref="G141:G144" si="1">D141*1.5</f>
        <v>632.92319999999995</v>
      </c>
      <c r="H141" s="66" t="s">
        <v>181</v>
      </c>
      <c r="I141" s="91" t="str">
        <f>A140</f>
        <v>2nd Podium Floor for Parking &amp; Residential</v>
      </c>
      <c r="J141" s="92"/>
      <c r="L141" s="34">
        <f t="shared" ref="L141:L143" si="2">G141/D141</f>
        <v>1.5</v>
      </c>
    </row>
    <row r="142" spans="1:12" s="34" customFormat="1">
      <c r="A142" s="106">
        <v>6</v>
      </c>
      <c r="B142" s="107"/>
      <c r="C142" s="66" t="s">
        <v>182</v>
      </c>
      <c r="D142" s="106">
        <f>34.85*10.764</f>
        <v>375.12540000000001</v>
      </c>
      <c r="E142" s="107"/>
      <c r="F142" s="66">
        <v>0</v>
      </c>
      <c r="G142" s="66">
        <f t="shared" si="1"/>
        <v>562.68809999999996</v>
      </c>
      <c r="H142" s="66" t="s">
        <v>181</v>
      </c>
      <c r="I142" s="93"/>
      <c r="J142" s="94"/>
      <c r="L142" s="34">
        <f t="shared" si="2"/>
        <v>1.5</v>
      </c>
    </row>
    <row r="143" spans="1:12" s="34" customFormat="1">
      <c r="A143" s="106">
        <v>7</v>
      </c>
      <c r="B143" s="107"/>
      <c r="C143" s="66" t="s">
        <v>182</v>
      </c>
      <c r="D143" s="106">
        <f>34.85*10.764</f>
        <v>375.12540000000001</v>
      </c>
      <c r="E143" s="107"/>
      <c r="F143" s="66">
        <v>0</v>
      </c>
      <c r="G143" s="66">
        <f t="shared" si="1"/>
        <v>562.68809999999996</v>
      </c>
      <c r="H143" s="66" t="s">
        <v>181</v>
      </c>
      <c r="I143" s="93"/>
      <c r="J143" s="94"/>
      <c r="L143" s="34">
        <f t="shared" si="2"/>
        <v>1.5</v>
      </c>
    </row>
    <row r="144" spans="1:12" s="34" customFormat="1">
      <c r="A144" s="106">
        <v>8</v>
      </c>
      <c r="B144" s="107"/>
      <c r="C144" s="66" t="s">
        <v>180</v>
      </c>
      <c r="D144" s="106">
        <f>49.6*10.764</f>
        <v>533.89440000000002</v>
      </c>
      <c r="E144" s="107"/>
      <c r="F144" s="66">
        <v>0</v>
      </c>
      <c r="G144" s="66">
        <f t="shared" si="1"/>
        <v>800.84159999999997</v>
      </c>
      <c r="H144" s="66" t="s">
        <v>181</v>
      </c>
      <c r="I144" s="95"/>
      <c r="J144" s="96"/>
    </row>
    <row r="145" spans="1:12" s="34" customFormat="1">
      <c r="A145" s="103" t="s">
        <v>185</v>
      </c>
      <c r="B145" s="104"/>
      <c r="C145" s="104"/>
      <c r="D145" s="104"/>
      <c r="E145" s="104"/>
      <c r="F145" s="104"/>
      <c r="G145" s="104"/>
      <c r="H145" s="104"/>
      <c r="I145" s="104"/>
      <c r="J145" s="105"/>
    </row>
    <row r="146" spans="1:12" s="34" customFormat="1">
      <c r="A146" s="106">
        <v>1</v>
      </c>
      <c r="B146" s="107"/>
      <c r="C146" s="66" t="s">
        <v>180</v>
      </c>
      <c r="D146" s="106">
        <f>49.6*10.764</f>
        <v>533.89440000000002</v>
      </c>
      <c r="E146" s="107"/>
      <c r="F146" s="66">
        <v>0</v>
      </c>
      <c r="G146" s="66">
        <f t="shared" ref="G146:G153" si="3">D146*1.5</f>
        <v>800.84159999999997</v>
      </c>
      <c r="H146" s="66" t="s">
        <v>181</v>
      </c>
      <c r="I146" s="91" t="str">
        <f>A145</f>
        <v>3rd To 7th, 9th To 12th, 14th To 17th &amp; 19th To 23rd Floor</v>
      </c>
      <c r="J146" s="92"/>
    </row>
    <row r="147" spans="1:12" s="34" customFormat="1">
      <c r="A147" s="106">
        <v>2</v>
      </c>
      <c r="B147" s="107"/>
      <c r="C147" s="66" t="s">
        <v>182</v>
      </c>
      <c r="D147" s="106">
        <f>31.85*10.764</f>
        <v>342.83339999999998</v>
      </c>
      <c r="E147" s="107"/>
      <c r="F147" s="66">
        <v>0</v>
      </c>
      <c r="G147" s="66">
        <f t="shared" si="3"/>
        <v>514.25009999999997</v>
      </c>
      <c r="H147" s="66" t="s">
        <v>181</v>
      </c>
      <c r="I147" s="93"/>
      <c r="J147" s="94"/>
    </row>
    <row r="148" spans="1:12" s="34" customFormat="1">
      <c r="A148" s="106">
        <v>3</v>
      </c>
      <c r="B148" s="107"/>
      <c r="C148" s="66" t="s">
        <v>182</v>
      </c>
      <c r="D148" s="106">
        <f>31.85*10.764</f>
        <v>342.83339999999998</v>
      </c>
      <c r="E148" s="107"/>
      <c r="F148" s="66">
        <v>0</v>
      </c>
      <c r="G148" s="66">
        <f t="shared" si="3"/>
        <v>514.25009999999997</v>
      </c>
      <c r="H148" s="66" t="s">
        <v>181</v>
      </c>
      <c r="I148" s="93"/>
      <c r="J148" s="94"/>
    </row>
    <row r="149" spans="1:12" s="34" customFormat="1">
      <c r="A149" s="106">
        <v>4</v>
      </c>
      <c r="B149" s="107"/>
      <c r="C149" s="66" t="s">
        <v>180</v>
      </c>
      <c r="D149" s="106">
        <f>39.2*10.764</f>
        <v>421.94880000000001</v>
      </c>
      <c r="E149" s="107"/>
      <c r="F149" s="66">
        <v>0</v>
      </c>
      <c r="G149" s="66">
        <f t="shared" si="3"/>
        <v>632.92319999999995</v>
      </c>
      <c r="H149" s="66" t="s">
        <v>181</v>
      </c>
      <c r="I149" s="93"/>
      <c r="J149" s="94"/>
    </row>
    <row r="150" spans="1:12" s="34" customFormat="1">
      <c r="A150" s="106">
        <v>5</v>
      </c>
      <c r="B150" s="107"/>
      <c r="C150" s="66" t="s">
        <v>180</v>
      </c>
      <c r="D150" s="106">
        <f>39.2*10.764</f>
        <v>421.94880000000001</v>
      </c>
      <c r="E150" s="107"/>
      <c r="F150" s="66">
        <v>0</v>
      </c>
      <c r="G150" s="66">
        <f t="shared" si="3"/>
        <v>632.92319999999995</v>
      </c>
      <c r="H150" s="66" t="s">
        <v>181</v>
      </c>
      <c r="I150" s="93"/>
      <c r="J150" s="94"/>
      <c r="L150" s="34">
        <f>3983325/G150</f>
        <v>6293.5360877907497</v>
      </c>
    </row>
    <row r="151" spans="1:12" s="34" customFormat="1">
      <c r="A151" s="106">
        <v>6</v>
      </c>
      <c r="B151" s="107"/>
      <c r="C151" s="66" t="s">
        <v>182</v>
      </c>
      <c r="D151" s="106">
        <f>31.85*10.764</f>
        <v>342.83339999999998</v>
      </c>
      <c r="E151" s="107"/>
      <c r="F151" s="66">
        <v>0</v>
      </c>
      <c r="G151" s="66">
        <f t="shared" si="3"/>
        <v>514.25009999999997</v>
      </c>
      <c r="H151" s="66" t="s">
        <v>181</v>
      </c>
      <c r="I151" s="93"/>
      <c r="J151" s="94"/>
    </row>
    <row r="152" spans="1:12" s="34" customFormat="1">
      <c r="A152" s="106">
        <v>7</v>
      </c>
      <c r="B152" s="107"/>
      <c r="C152" s="66" t="s">
        <v>182</v>
      </c>
      <c r="D152" s="106">
        <f>31.85*10.764</f>
        <v>342.83339999999998</v>
      </c>
      <c r="E152" s="107"/>
      <c r="F152" s="66">
        <v>0</v>
      </c>
      <c r="G152" s="66">
        <f t="shared" si="3"/>
        <v>514.25009999999997</v>
      </c>
      <c r="H152" s="66" t="s">
        <v>181</v>
      </c>
      <c r="I152" s="93"/>
      <c r="J152" s="94"/>
      <c r="L152" s="34">
        <f>3251831/G152</f>
        <v>6323.4426206237003</v>
      </c>
    </row>
    <row r="153" spans="1:12" s="34" customFormat="1">
      <c r="A153" s="106">
        <v>8</v>
      </c>
      <c r="B153" s="107"/>
      <c r="C153" s="66" t="s">
        <v>180</v>
      </c>
      <c r="D153" s="106">
        <f>49.6*10.764</f>
        <v>533.89440000000002</v>
      </c>
      <c r="E153" s="107"/>
      <c r="F153" s="66">
        <v>0</v>
      </c>
      <c r="G153" s="66">
        <f t="shared" si="3"/>
        <v>800.84159999999997</v>
      </c>
      <c r="H153" s="66" t="s">
        <v>181</v>
      </c>
      <c r="I153" s="95"/>
      <c r="J153" s="96"/>
      <c r="L153" s="34">
        <f>5300000/G153</f>
        <v>6618.03782420893</v>
      </c>
    </row>
    <row r="154" spans="1:12" s="34" customFormat="1">
      <c r="A154" s="103" t="s">
        <v>186</v>
      </c>
      <c r="B154" s="104"/>
      <c r="C154" s="104"/>
      <c r="D154" s="104"/>
      <c r="E154" s="104"/>
      <c r="F154" s="104"/>
      <c r="G154" s="104"/>
      <c r="H154" s="104"/>
      <c r="I154" s="104"/>
      <c r="J154" s="105"/>
    </row>
    <row r="155" spans="1:12" s="34" customFormat="1" ht="15.75" customHeight="1">
      <c r="A155" s="106">
        <v>1</v>
      </c>
      <c r="B155" s="107"/>
      <c r="C155" s="66" t="s">
        <v>180</v>
      </c>
      <c r="D155" s="106">
        <f>49.63*10.764</f>
        <v>534.21731999999997</v>
      </c>
      <c r="E155" s="107"/>
      <c r="F155" s="66">
        <v>0</v>
      </c>
      <c r="G155" s="66">
        <f t="shared" ref="G155:G162" si="4">D155*1.5</f>
        <v>801.32597999999996</v>
      </c>
      <c r="H155" s="66" t="s">
        <v>181</v>
      </c>
      <c r="I155" s="91" t="str">
        <f>A154</f>
        <v>8th &amp; 13th Floor (Part Refuge Area)</v>
      </c>
      <c r="J155" s="92"/>
    </row>
    <row r="156" spans="1:12" s="34" customFormat="1">
      <c r="A156" s="106">
        <v>2</v>
      </c>
      <c r="B156" s="107"/>
      <c r="C156" s="66" t="s">
        <v>182</v>
      </c>
      <c r="D156" s="106">
        <f>31.85*10.764</f>
        <v>342.83339999999998</v>
      </c>
      <c r="E156" s="107"/>
      <c r="F156" s="66">
        <v>0</v>
      </c>
      <c r="G156" s="66">
        <f t="shared" si="4"/>
        <v>514.25009999999997</v>
      </c>
      <c r="H156" s="66" t="s">
        <v>181</v>
      </c>
      <c r="I156" s="93"/>
      <c r="J156" s="94"/>
    </row>
    <row r="157" spans="1:12" s="34" customFormat="1">
      <c r="A157" s="106">
        <v>3</v>
      </c>
      <c r="B157" s="107"/>
      <c r="C157" s="66" t="s">
        <v>182</v>
      </c>
      <c r="D157" s="106">
        <f>31.85*10.764</f>
        <v>342.83339999999998</v>
      </c>
      <c r="E157" s="107"/>
      <c r="F157" s="66">
        <v>0</v>
      </c>
      <c r="G157" s="66">
        <f t="shared" si="4"/>
        <v>514.25009999999997</v>
      </c>
      <c r="H157" s="66" t="s">
        <v>181</v>
      </c>
      <c r="I157" s="93"/>
      <c r="J157" s="94"/>
    </row>
    <row r="158" spans="1:12" s="34" customFormat="1" ht="15.75" customHeight="1">
      <c r="A158" s="106">
        <v>4</v>
      </c>
      <c r="B158" s="107"/>
      <c r="C158" s="66" t="s">
        <v>180</v>
      </c>
      <c r="D158" s="106">
        <f>39.2*10.764</f>
        <v>421.94880000000001</v>
      </c>
      <c r="E158" s="107"/>
      <c r="F158" s="66">
        <v>0</v>
      </c>
      <c r="G158" s="66">
        <f t="shared" si="4"/>
        <v>632.92319999999995</v>
      </c>
      <c r="H158" s="66" t="s">
        <v>181</v>
      </c>
      <c r="I158" s="93"/>
      <c r="J158" s="94"/>
    </row>
    <row r="159" spans="1:12" s="34" customFormat="1">
      <c r="A159" s="106">
        <v>5</v>
      </c>
      <c r="B159" s="107"/>
      <c r="C159" s="66" t="s">
        <v>180</v>
      </c>
      <c r="D159" s="106">
        <f>39.2*10.764</f>
        <v>421.94880000000001</v>
      </c>
      <c r="E159" s="107"/>
      <c r="F159" s="66">
        <v>0</v>
      </c>
      <c r="G159" s="66">
        <f t="shared" si="4"/>
        <v>632.92319999999995</v>
      </c>
      <c r="H159" s="66" t="s">
        <v>181</v>
      </c>
      <c r="I159" s="93"/>
      <c r="J159" s="94"/>
    </row>
    <row r="160" spans="1:12" s="34" customFormat="1">
      <c r="A160" s="106">
        <v>6</v>
      </c>
      <c r="B160" s="107"/>
      <c r="C160" s="106" t="s">
        <v>187</v>
      </c>
      <c r="D160" s="108"/>
      <c r="E160" s="108"/>
      <c r="F160" s="108"/>
      <c r="G160" s="108"/>
      <c r="H160" s="107"/>
      <c r="I160" s="93"/>
      <c r="J160" s="94"/>
    </row>
    <row r="161" spans="1:12" s="34" customFormat="1">
      <c r="A161" s="106">
        <v>7</v>
      </c>
      <c r="B161" s="107"/>
      <c r="C161" s="106" t="s">
        <v>187</v>
      </c>
      <c r="D161" s="108"/>
      <c r="E161" s="108"/>
      <c r="F161" s="108"/>
      <c r="G161" s="108"/>
      <c r="H161" s="107"/>
      <c r="I161" s="93"/>
      <c r="J161" s="94"/>
    </row>
    <row r="162" spans="1:12" s="34" customFormat="1">
      <c r="A162" s="106">
        <v>8</v>
      </c>
      <c r="B162" s="107"/>
      <c r="C162" s="66" t="s">
        <v>180</v>
      </c>
      <c r="D162" s="106">
        <f>49.63*10.764</f>
        <v>534.21731999999997</v>
      </c>
      <c r="E162" s="107"/>
      <c r="F162" s="66">
        <v>0</v>
      </c>
      <c r="G162" s="66">
        <f t="shared" si="4"/>
        <v>801.32597999999996</v>
      </c>
      <c r="H162" s="66" t="s">
        <v>181</v>
      </c>
      <c r="I162" s="95"/>
      <c r="J162" s="96"/>
    </row>
    <row r="163" spans="1:12" s="34" customFormat="1">
      <c r="A163" s="103" t="s">
        <v>188</v>
      </c>
      <c r="B163" s="104"/>
      <c r="C163" s="104"/>
      <c r="D163" s="104"/>
      <c r="E163" s="104"/>
      <c r="F163" s="104"/>
      <c r="G163" s="104"/>
      <c r="H163" s="104"/>
      <c r="I163" s="104"/>
      <c r="J163" s="105"/>
    </row>
    <row r="164" spans="1:12" s="34" customFormat="1">
      <c r="A164" s="106">
        <v>1</v>
      </c>
      <c r="B164" s="107"/>
      <c r="C164" s="66" t="s">
        <v>180</v>
      </c>
      <c r="D164" s="106">
        <f>49.63*10.764</f>
        <v>534.21731999999997</v>
      </c>
      <c r="E164" s="107"/>
      <c r="F164" s="66">
        <v>0</v>
      </c>
      <c r="G164" s="66">
        <f t="shared" ref="G164:G171" si="5">D164*1.5</f>
        <v>801.32597999999996</v>
      </c>
      <c r="H164" s="66" t="s">
        <v>181</v>
      </c>
      <c r="I164" s="91" t="str">
        <f>A163</f>
        <v>18th Floor (Part Refuge Area)</v>
      </c>
      <c r="J164" s="92"/>
    </row>
    <row r="165" spans="1:12" s="34" customFormat="1">
      <c r="A165" s="106">
        <v>2</v>
      </c>
      <c r="B165" s="107"/>
      <c r="C165" s="66" t="s">
        <v>182</v>
      </c>
      <c r="D165" s="106">
        <f>31.85*10.764</f>
        <v>342.83339999999998</v>
      </c>
      <c r="E165" s="107"/>
      <c r="F165" s="66">
        <v>0</v>
      </c>
      <c r="G165" s="66">
        <f t="shared" si="5"/>
        <v>514.25009999999997</v>
      </c>
      <c r="H165" s="66" t="s">
        <v>181</v>
      </c>
      <c r="I165" s="93"/>
      <c r="J165" s="94"/>
    </row>
    <row r="166" spans="1:12" s="34" customFormat="1">
      <c r="A166" s="106">
        <v>3</v>
      </c>
      <c r="B166" s="107"/>
      <c r="C166" s="66" t="s">
        <v>182</v>
      </c>
      <c r="D166" s="106">
        <f>31.85*10.764</f>
        <v>342.83339999999998</v>
      </c>
      <c r="E166" s="107"/>
      <c r="F166" s="66">
        <v>0</v>
      </c>
      <c r="G166" s="66">
        <f t="shared" si="5"/>
        <v>514.25009999999997</v>
      </c>
      <c r="H166" s="66" t="s">
        <v>181</v>
      </c>
      <c r="I166" s="93"/>
      <c r="J166" s="94"/>
    </row>
    <row r="167" spans="1:12" s="34" customFormat="1">
      <c r="A167" s="106">
        <v>4</v>
      </c>
      <c r="B167" s="107"/>
      <c r="C167" s="66" t="s">
        <v>180</v>
      </c>
      <c r="D167" s="106">
        <f>39.2*10.764</f>
        <v>421.94880000000001</v>
      </c>
      <c r="E167" s="107"/>
      <c r="F167" s="66">
        <v>0</v>
      </c>
      <c r="G167" s="66">
        <f t="shared" si="5"/>
        <v>632.92319999999995</v>
      </c>
      <c r="H167" s="66" t="s">
        <v>181</v>
      </c>
      <c r="I167" s="93"/>
      <c r="J167" s="94"/>
    </row>
    <row r="168" spans="1:12" s="34" customFormat="1">
      <c r="A168" s="106">
        <v>5</v>
      </c>
      <c r="B168" s="107"/>
      <c r="C168" s="66" t="s">
        <v>180</v>
      </c>
      <c r="D168" s="106">
        <f>39.2*10.764</f>
        <v>421.94880000000001</v>
      </c>
      <c r="E168" s="107"/>
      <c r="F168" s="66">
        <v>0</v>
      </c>
      <c r="G168" s="66">
        <f t="shared" si="5"/>
        <v>632.92319999999995</v>
      </c>
      <c r="H168" s="66" t="s">
        <v>181</v>
      </c>
      <c r="I168" s="93"/>
      <c r="J168" s="94"/>
      <c r="L168" s="34">
        <f>5300000/G168</f>
        <v>8373.8437775704897</v>
      </c>
    </row>
    <row r="169" spans="1:12" s="34" customFormat="1">
      <c r="A169" s="106">
        <v>6</v>
      </c>
      <c r="B169" s="107"/>
      <c r="C169" s="106" t="s">
        <v>187</v>
      </c>
      <c r="D169" s="108"/>
      <c r="E169" s="108"/>
      <c r="F169" s="108"/>
      <c r="G169" s="108"/>
      <c r="H169" s="107"/>
      <c r="I169" s="93"/>
      <c r="J169" s="94"/>
    </row>
    <row r="170" spans="1:12" s="34" customFormat="1">
      <c r="A170" s="106">
        <v>7</v>
      </c>
      <c r="B170" s="107"/>
      <c r="C170" s="106" t="s">
        <v>187</v>
      </c>
      <c r="D170" s="108"/>
      <c r="E170" s="108"/>
      <c r="F170" s="108"/>
      <c r="G170" s="108"/>
      <c r="H170" s="107"/>
      <c r="I170" s="93"/>
      <c r="J170" s="94"/>
    </row>
    <row r="171" spans="1:12" s="34" customFormat="1">
      <c r="A171" s="106">
        <v>8</v>
      </c>
      <c r="B171" s="107"/>
      <c r="C171" s="66" t="s">
        <v>180</v>
      </c>
      <c r="D171" s="106">
        <f>49.63*10.764</f>
        <v>534.21731999999997</v>
      </c>
      <c r="E171" s="107"/>
      <c r="F171" s="66">
        <v>0</v>
      </c>
      <c r="G171" s="66">
        <f t="shared" si="5"/>
        <v>801.32597999999996</v>
      </c>
      <c r="H171" s="66" t="s">
        <v>181</v>
      </c>
      <c r="I171" s="95"/>
      <c r="J171" s="96"/>
    </row>
    <row r="172" spans="1:12" s="34" customFormat="1">
      <c r="A172" s="103" t="s">
        <v>164</v>
      </c>
      <c r="B172" s="104"/>
      <c r="C172" s="104"/>
      <c r="D172" s="104"/>
      <c r="E172" s="104"/>
      <c r="F172" s="104"/>
      <c r="G172" s="104"/>
      <c r="H172" s="104"/>
      <c r="I172" s="104"/>
      <c r="J172" s="105"/>
    </row>
    <row r="173" spans="1:12" s="34" customFormat="1" ht="15.75" customHeight="1">
      <c r="A173" s="103" t="s">
        <v>178</v>
      </c>
      <c r="B173" s="104"/>
      <c r="C173" s="104"/>
      <c r="D173" s="104"/>
      <c r="E173" s="104"/>
      <c r="F173" s="104"/>
      <c r="G173" s="104"/>
      <c r="H173" s="104"/>
      <c r="I173" s="104"/>
      <c r="J173" s="105"/>
    </row>
    <row r="174" spans="1:12" s="34" customFormat="1">
      <c r="A174" s="103" t="s">
        <v>179</v>
      </c>
      <c r="B174" s="104"/>
      <c r="C174" s="104"/>
      <c r="D174" s="104"/>
      <c r="E174" s="104"/>
      <c r="F174" s="104"/>
      <c r="G174" s="104"/>
      <c r="H174" s="104"/>
      <c r="I174" s="104"/>
      <c r="J174" s="105"/>
    </row>
    <row r="175" spans="1:12" s="34" customFormat="1">
      <c r="A175" s="106">
        <v>5</v>
      </c>
      <c r="B175" s="107"/>
      <c r="C175" s="66" t="s">
        <v>180</v>
      </c>
      <c r="D175" s="106">
        <f>39.2*10.764</f>
        <v>421.94880000000001</v>
      </c>
      <c r="E175" s="107"/>
      <c r="F175" s="66">
        <v>0</v>
      </c>
      <c r="G175" s="66">
        <f>D175*1.5</f>
        <v>632.92319999999995</v>
      </c>
      <c r="H175" s="66" t="s">
        <v>181</v>
      </c>
      <c r="I175" s="91" t="str">
        <f>A174</f>
        <v>1st Podium Floor for Parking &amp; Residential</v>
      </c>
      <c r="J175" s="92"/>
      <c r="L175" s="34">
        <f>G175/D175</f>
        <v>1.5</v>
      </c>
    </row>
    <row r="176" spans="1:12" s="34" customFormat="1">
      <c r="A176" s="106">
        <v>6</v>
      </c>
      <c r="B176" s="107"/>
      <c r="C176" s="66" t="s">
        <v>182</v>
      </c>
      <c r="D176" s="106">
        <f>34.85*10.764</f>
        <v>375.12540000000001</v>
      </c>
      <c r="E176" s="107"/>
      <c r="F176" s="66">
        <v>0</v>
      </c>
      <c r="G176" s="66">
        <f t="shared" ref="G176" si="6">D176*1.5</f>
        <v>562.68809999999996</v>
      </c>
      <c r="H176" s="66" t="s">
        <v>181</v>
      </c>
      <c r="I176" s="93"/>
      <c r="J176" s="94"/>
      <c r="L176" s="34">
        <f>G176/D176</f>
        <v>1.5</v>
      </c>
    </row>
    <row r="177" spans="1:12" s="34" customFormat="1">
      <c r="A177" s="106">
        <v>7</v>
      </c>
      <c r="B177" s="107"/>
      <c r="C177" s="106" t="s">
        <v>183</v>
      </c>
      <c r="D177" s="108"/>
      <c r="E177" s="108"/>
      <c r="F177" s="108"/>
      <c r="G177" s="108"/>
      <c r="H177" s="107"/>
      <c r="I177" s="93"/>
      <c r="J177" s="94"/>
    </row>
    <row r="178" spans="1:12" s="34" customFormat="1">
      <c r="A178" s="106">
        <v>8</v>
      </c>
      <c r="B178" s="107"/>
      <c r="C178" s="66" t="s">
        <v>180</v>
      </c>
      <c r="D178" s="106">
        <f>49.6*10.764</f>
        <v>533.89440000000002</v>
      </c>
      <c r="E178" s="107"/>
      <c r="F178" s="66">
        <v>0</v>
      </c>
      <c r="G178" s="66">
        <f t="shared" ref="G178" si="7">D178*1.5</f>
        <v>800.84159999999997</v>
      </c>
      <c r="H178" s="66" t="s">
        <v>181</v>
      </c>
      <c r="I178" s="95"/>
      <c r="J178" s="96"/>
      <c r="L178" s="34">
        <f>G178/D178</f>
        <v>1.5</v>
      </c>
    </row>
    <row r="179" spans="1:12" s="34" customFormat="1">
      <c r="A179" s="103" t="s">
        <v>184</v>
      </c>
      <c r="B179" s="104"/>
      <c r="C179" s="104"/>
      <c r="D179" s="104"/>
      <c r="E179" s="104"/>
      <c r="F179" s="104"/>
      <c r="G179" s="104"/>
      <c r="H179" s="104"/>
      <c r="I179" s="104"/>
      <c r="J179" s="105"/>
    </row>
    <row r="180" spans="1:12" s="34" customFormat="1">
      <c r="A180" s="106">
        <v>5</v>
      </c>
      <c r="B180" s="107"/>
      <c r="C180" s="66" t="s">
        <v>180</v>
      </c>
      <c r="D180" s="106">
        <f>39.2*10.764</f>
        <v>421.94880000000001</v>
      </c>
      <c r="E180" s="107"/>
      <c r="F180" s="66">
        <v>0</v>
      </c>
      <c r="G180" s="66">
        <f t="shared" ref="G180:G183" si="8">D180*1.5</f>
        <v>632.92319999999995</v>
      </c>
      <c r="H180" s="66" t="s">
        <v>181</v>
      </c>
      <c r="I180" s="91" t="str">
        <f>A179</f>
        <v>2nd Podium Floor for Parking &amp; Residential</v>
      </c>
      <c r="J180" s="92"/>
      <c r="L180" s="34">
        <f t="shared" ref="L180:L182" si="9">G180/D180</f>
        <v>1.5</v>
      </c>
    </row>
    <row r="181" spans="1:12" s="34" customFormat="1">
      <c r="A181" s="106">
        <v>6</v>
      </c>
      <c r="B181" s="107"/>
      <c r="C181" s="66" t="s">
        <v>182</v>
      </c>
      <c r="D181" s="106">
        <f>34.85*10.764</f>
        <v>375.12540000000001</v>
      </c>
      <c r="E181" s="107"/>
      <c r="F181" s="66">
        <v>0</v>
      </c>
      <c r="G181" s="66">
        <f t="shared" si="8"/>
        <v>562.68809999999996</v>
      </c>
      <c r="H181" s="66" t="s">
        <v>181</v>
      </c>
      <c r="I181" s="93"/>
      <c r="J181" s="94"/>
      <c r="L181" s="34">
        <f t="shared" si="9"/>
        <v>1.5</v>
      </c>
    </row>
    <row r="182" spans="1:12" s="34" customFormat="1">
      <c r="A182" s="106">
        <v>7</v>
      </c>
      <c r="B182" s="107"/>
      <c r="C182" s="66" t="s">
        <v>182</v>
      </c>
      <c r="D182" s="106">
        <f>34.85*10.764</f>
        <v>375.12540000000001</v>
      </c>
      <c r="E182" s="107"/>
      <c r="F182" s="66">
        <v>0</v>
      </c>
      <c r="G182" s="66">
        <f t="shared" si="8"/>
        <v>562.68809999999996</v>
      </c>
      <c r="H182" s="66" t="s">
        <v>181</v>
      </c>
      <c r="I182" s="93"/>
      <c r="J182" s="94"/>
      <c r="L182" s="34">
        <f t="shared" si="9"/>
        <v>1.5</v>
      </c>
    </row>
    <row r="183" spans="1:12" s="34" customFormat="1">
      <c r="A183" s="106">
        <v>8</v>
      </c>
      <c r="B183" s="107"/>
      <c r="C183" s="66" t="s">
        <v>180</v>
      </c>
      <c r="D183" s="106">
        <f>49.6*10.764</f>
        <v>533.89440000000002</v>
      </c>
      <c r="E183" s="107"/>
      <c r="F183" s="66">
        <v>0</v>
      </c>
      <c r="G183" s="66">
        <f t="shared" si="8"/>
        <v>800.84159999999997</v>
      </c>
      <c r="H183" s="66" t="s">
        <v>181</v>
      </c>
      <c r="I183" s="95"/>
      <c r="J183" s="96"/>
    </row>
    <row r="184" spans="1:12" s="34" customFormat="1">
      <c r="A184" s="103" t="s">
        <v>185</v>
      </c>
      <c r="B184" s="104"/>
      <c r="C184" s="104"/>
      <c r="D184" s="104"/>
      <c r="E184" s="104"/>
      <c r="F184" s="104"/>
      <c r="G184" s="104"/>
      <c r="H184" s="104"/>
      <c r="I184" s="104"/>
      <c r="J184" s="105"/>
    </row>
    <row r="185" spans="1:12" s="34" customFormat="1">
      <c r="A185" s="106">
        <v>1</v>
      </c>
      <c r="B185" s="107"/>
      <c r="C185" s="66" t="s">
        <v>180</v>
      </c>
      <c r="D185" s="106">
        <f>49.6*10.764</f>
        <v>533.89440000000002</v>
      </c>
      <c r="E185" s="107"/>
      <c r="F185" s="66">
        <v>0</v>
      </c>
      <c r="G185" s="66">
        <f t="shared" ref="G185:G192" si="10">D185*1.5</f>
        <v>800.84159999999997</v>
      </c>
      <c r="H185" s="66" t="s">
        <v>181</v>
      </c>
      <c r="I185" s="91" t="str">
        <f>A184</f>
        <v>3rd To 7th, 9th To 12th, 14th To 17th &amp; 19th To 23rd Floor</v>
      </c>
      <c r="J185" s="92"/>
    </row>
    <row r="186" spans="1:12" s="34" customFormat="1">
      <c r="A186" s="106">
        <v>2</v>
      </c>
      <c r="B186" s="107"/>
      <c r="C186" s="66" t="s">
        <v>182</v>
      </c>
      <c r="D186" s="106">
        <f>31.85*10.764</f>
        <v>342.83339999999998</v>
      </c>
      <c r="E186" s="107"/>
      <c r="F186" s="66">
        <v>0</v>
      </c>
      <c r="G186" s="66">
        <f t="shared" si="10"/>
        <v>514.25009999999997</v>
      </c>
      <c r="H186" s="66" t="s">
        <v>181</v>
      </c>
      <c r="I186" s="93"/>
      <c r="J186" s="94"/>
    </row>
    <row r="187" spans="1:12" s="34" customFormat="1">
      <c r="A187" s="106">
        <v>3</v>
      </c>
      <c r="B187" s="107"/>
      <c r="C187" s="66" t="s">
        <v>182</v>
      </c>
      <c r="D187" s="106">
        <f>31.85*10.764</f>
        <v>342.83339999999998</v>
      </c>
      <c r="E187" s="107"/>
      <c r="F187" s="66">
        <v>0</v>
      </c>
      <c r="G187" s="66">
        <f t="shared" si="10"/>
        <v>514.25009999999997</v>
      </c>
      <c r="H187" s="66" t="s">
        <v>181</v>
      </c>
      <c r="I187" s="93"/>
      <c r="J187" s="94"/>
    </row>
    <row r="188" spans="1:12" s="34" customFormat="1">
      <c r="A188" s="106">
        <v>4</v>
      </c>
      <c r="B188" s="107"/>
      <c r="C188" s="66" t="s">
        <v>180</v>
      </c>
      <c r="D188" s="106">
        <f>39.2*10.764</f>
        <v>421.94880000000001</v>
      </c>
      <c r="E188" s="107"/>
      <c r="F188" s="66">
        <v>0</v>
      </c>
      <c r="G188" s="66">
        <f t="shared" si="10"/>
        <v>632.92319999999995</v>
      </c>
      <c r="H188" s="66" t="s">
        <v>181</v>
      </c>
      <c r="I188" s="93"/>
      <c r="J188" s="94"/>
    </row>
    <row r="189" spans="1:12" s="34" customFormat="1">
      <c r="A189" s="106">
        <v>5</v>
      </c>
      <c r="B189" s="107"/>
      <c r="C189" s="66" t="s">
        <v>180</v>
      </c>
      <c r="D189" s="106">
        <f>39.2*10.764</f>
        <v>421.94880000000001</v>
      </c>
      <c r="E189" s="107"/>
      <c r="F189" s="66">
        <v>0</v>
      </c>
      <c r="G189" s="66">
        <f t="shared" si="10"/>
        <v>632.92319999999995</v>
      </c>
      <c r="H189" s="66" t="s">
        <v>181</v>
      </c>
      <c r="I189" s="93"/>
      <c r="J189" s="94"/>
    </row>
    <row r="190" spans="1:12" s="34" customFormat="1">
      <c r="A190" s="106">
        <v>6</v>
      </c>
      <c r="B190" s="107"/>
      <c r="C190" s="66" t="s">
        <v>182</v>
      </c>
      <c r="D190" s="106">
        <f>31.85*10.764</f>
        <v>342.83339999999998</v>
      </c>
      <c r="E190" s="107"/>
      <c r="F190" s="66">
        <v>0</v>
      </c>
      <c r="G190" s="66">
        <f t="shared" si="10"/>
        <v>514.25009999999997</v>
      </c>
      <c r="H190" s="66" t="s">
        <v>181</v>
      </c>
      <c r="I190" s="93"/>
      <c r="J190" s="94"/>
    </row>
    <row r="191" spans="1:12" s="34" customFormat="1">
      <c r="A191" s="106">
        <v>7</v>
      </c>
      <c r="B191" s="107"/>
      <c r="C191" s="66" t="s">
        <v>182</v>
      </c>
      <c r="D191" s="106">
        <f>31.85*10.764</f>
        <v>342.83339999999998</v>
      </c>
      <c r="E191" s="107"/>
      <c r="F191" s="66">
        <v>0</v>
      </c>
      <c r="G191" s="66">
        <f t="shared" si="10"/>
        <v>514.25009999999997</v>
      </c>
      <c r="H191" s="66" t="s">
        <v>181</v>
      </c>
      <c r="I191" s="93"/>
      <c r="J191" s="94"/>
    </row>
    <row r="192" spans="1:12" s="34" customFormat="1">
      <c r="A192" s="106">
        <v>8</v>
      </c>
      <c r="B192" s="107"/>
      <c r="C192" s="66" t="s">
        <v>180</v>
      </c>
      <c r="D192" s="106">
        <f>49.6*10.764</f>
        <v>533.89440000000002</v>
      </c>
      <c r="E192" s="107"/>
      <c r="F192" s="66">
        <v>0</v>
      </c>
      <c r="G192" s="66">
        <f t="shared" si="10"/>
        <v>800.84159999999997</v>
      </c>
      <c r="H192" s="66" t="s">
        <v>181</v>
      </c>
      <c r="I192" s="95"/>
      <c r="J192" s="96"/>
      <c r="L192" s="34">
        <f>4250000/G190</f>
        <v>8264.4612028271895</v>
      </c>
    </row>
    <row r="193" spans="1:12" s="34" customFormat="1">
      <c r="A193" s="103" t="s">
        <v>186</v>
      </c>
      <c r="B193" s="104"/>
      <c r="C193" s="104"/>
      <c r="D193" s="104"/>
      <c r="E193" s="104"/>
      <c r="F193" s="104"/>
      <c r="G193" s="104"/>
      <c r="H193" s="104"/>
      <c r="I193" s="104"/>
      <c r="J193" s="105"/>
    </row>
    <row r="194" spans="1:12" s="34" customFormat="1" ht="15.75" customHeight="1">
      <c r="A194" s="106">
        <v>1</v>
      </c>
      <c r="B194" s="107"/>
      <c r="C194" s="66" t="s">
        <v>180</v>
      </c>
      <c r="D194" s="106">
        <f>49.63*10.764</f>
        <v>534.21731999999997</v>
      </c>
      <c r="E194" s="107"/>
      <c r="F194" s="66">
        <v>0</v>
      </c>
      <c r="G194" s="66">
        <f t="shared" ref="G194:G201" si="11">D194*1.5</f>
        <v>801.32597999999996</v>
      </c>
      <c r="H194" s="66" t="s">
        <v>181</v>
      </c>
      <c r="I194" s="91" t="str">
        <f>A193</f>
        <v>8th &amp; 13th Floor (Part Refuge Area)</v>
      </c>
      <c r="J194" s="92"/>
    </row>
    <row r="195" spans="1:12" s="34" customFormat="1">
      <c r="A195" s="106">
        <v>2</v>
      </c>
      <c r="B195" s="107"/>
      <c r="C195" s="66" t="s">
        <v>182</v>
      </c>
      <c r="D195" s="106">
        <f>31.85*10.764</f>
        <v>342.83339999999998</v>
      </c>
      <c r="E195" s="107"/>
      <c r="F195" s="66">
        <v>0</v>
      </c>
      <c r="G195" s="66">
        <f t="shared" si="11"/>
        <v>514.25009999999997</v>
      </c>
      <c r="H195" s="66" t="s">
        <v>181</v>
      </c>
      <c r="I195" s="93"/>
      <c r="J195" s="94"/>
    </row>
    <row r="196" spans="1:12" s="34" customFormat="1">
      <c r="A196" s="106">
        <v>3</v>
      </c>
      <c r="B196" s="107"/>
      <c r="C196" s="66" t="s">
        <v>182</v>
      </c>
      <c r="D196" s="106">
        <f>31.85*10.764</f>
        <v>342.83339999999998</v>
      </c>
      <c r="E196" s="107"/>
      <c r="F196" s="66">
        <v>0</v>
      </c>
      <c r="G196" s="66">
        <f t="shared" si="11"/>
        <v>514.25009999999997</v>
      </c>
      <c r="H196" s="66" t="s">
        <v>181</v>
      </c>
      <c r="I196" s="93"/>
      <c r="J196" s="94"/>
    </row>
    <row r="197" spans="1:12" s="34" customFormat="1" ht="15.75" customHeight="1">
      <c r="A197" s="106">
        <v>4</v>
      </c>
      <c r="B197" s="107"/>
      <c r="C197" s="66" t="s">
        <v>180</v>
      </c>
      <c r="D197" s="106">
        <f>39.2*10.764</f>
        <v>421.94880000000001</v>
      </c>
      <c r="E197" s="107"/>
      <c r="F197" s="66">
        <v>0</v>
      </c>
      <c r="G197" s="66">
        <f t="shared" si="11"/>
        <v>632.92319999999995</v>
      </c>
      <c r="H197" s="66" t="s">
        <v>181</v>
      </c>
      <c r="I197" s="93"/>
      <c r="J197" s="94"/>
    </row>
    <row r="198" spans="1:12" s="34" customFormat="1">
      <c r="A198" s="106">
        <v>5</v>
      </c>
      <c r="B198" s="107"/>
      <c r="C198" s="66" t="s">
        <v>180</v>
      </c>
      <c r="D198" s="106">
        <f>39.2*10.764</f>
        <v>421.94880000000001</v>
      </c>
      <c r="E198" s="107"/>
      <c r="F198" s="66">
        <v>0</v>
      </c>
      <c r="G198" s="66">
        <f t="shared" si="11"/>
        <v>632.92319999999995</v>
      </c>
      <c r="H198" s="66" t="s">
        <v>181</v>
      </c>
      <c r="I198" s="93"/>
      <c r="J198" s="94"/>
    </row>
    <row r="199" spans="1:12" s="34" customFormat="1">
      <c r="A199" s="106">
        <v>6</v>
      </c>
      <c r="B199" s="107"/>
      <c r="C199" s="106" t="s">
        <v>187</v>
      </c>
      <c r="D199" s="108"/>
      <c r="E199" s="108"/>
      <c r="F199" s="108"/>
      <c r="G199" s="108"/>
      <c r="H199" s="107"/>
      <c r="I199" s="93"/>
      <c r="J199" s="94"/>
    </row>
    <row r="200" spans="1:12" s="34" customFormat="1">
      <c r="A200" s="106">
        <v>7</v>
      </c>
      <c r="B200" s="107"/>
      <c r="C200" s="106" t="s">
        <v>187</v>
      </c>
      <c r="D200" s="108"/>
      <c r="E200" s="108"/>
      <c r="F200" s="108"/>
      <c r="G200" s="108"/>
      <c r="H200" s="107"/>
      <c r="I200" s="93"/>
      <c r="J200" s="94"/>
    </row>
    <row r="201" spans="1:12" s="34" customFormat="1">
      <c r="A201" s="106">
        <v>8</v>
      </c>
      <c r="B201" s="107"/>
      <c r="C201" s="66" t="s">
        <v>180</v>
      </c>
      <c r="D201" s="106">
        <f>49.63*10.764</f>
        <v>534.21731999999997</v>
      </c>
      <c r="E201" s="107"/>
      <c r="F201" s="66">
        <v>0</v>
      </c>
      <c r="G201" s="66">
        <f t="shared" si="11"/>
        <v>801.32597999999996</v>
      </c>
      <c r="H201" s="66" t="s">
        <v>181</v>
      </c>
      <c r="I201" s="95"/>
      <c r="J201" s="96"/>
    </row>
    <row r="202" spans="1:12" s="34" customFormat="1">
      <c r="A202" s="103" t="s">
        <v>188</v>
      </c>
      <c r="B202" s="104"/>
      <c r="C202" s="104"/>
      <c r="D202" s="104"/>
      <c r="E202" s="104"/>
      <c r="F202" s="104"/>
      <c r="G202" s="104"/>
      <c r="H202" s="104"/>
      <c r="I202" s="104"/>
      <c r="J202" s="105"/>
    </row>
    <row r="203" spans="1:12" s="34" customFormat="1">
      <c r="A203" s="106">
        <v>1</v>
      </c>
      <c r="B203" s="107"/>
      <c r="C203" s="66" t="s">
        <v>180</v>
      </c>
      <c r="D203" s="106">
        <f>49.63*10.764</f>
        <v>534.21731999999997</v>
      </c>
      <c r="E203" s="107"/>
      <c r="F203" s="66">
        <v>0</v>
      </c>
      <c r="G203" s="66">
        <f t="shared" ref="G203:G210" si="12">D203*1.5</f>
        <v>801.32597999999996</v>
      </c>
      <c r="H203" s="66" t="s">
        <v>181</v>
      </c>
      <c r="I203" s="91" t="str">
        <f>A202</f>
        <v>18th Floor (Part Refuge Area)</v>
      </c>
      <c r="J203" s="92"/>
    </row>
    <row r="204" spans="1:12" s="34" customFormat="1">
      <c r="A204" s="106">
        <v>2</v>
      </c>
      <c r="B204" s="107"/>
      <c r="C204" s="66" t="s">
        <v>182</v>
      </c>
      <c r="D204" s="106">
        <f>31.85*10.764</f>
        <v>342.83339999999998</v>
      </c>
      <c r="E204" s="107"/>
      <c r="F204" s="66">
        <v>0</v>
      </c>
      <c r="G204" s="66">
        <f t="shared" si="12"/>
        <v>514.25009999999997</v>
      </c>
      <c r="H204" s="66" t="s">
        <v>181</v>
      </c>
      <c r="I204" s="93"/>
      <c r="J204" s="94"/>
    </row>
    <row r="205" spans="1:12" s="34" customFormat="1">
      <c r="A205" s="106">
        <v>3</v>
      </c>
      <c r="B205" s="107"/>
      <c r="C205" s="66" t="s">
        <v>182</v>
      </c>
      <c r="D205" s="106">
        <f>31.85*10.764</f>
        <v>342.83339999999998</v>
      </c>
      <c r="E205" s="107"/>
      <c r="F205" s="66">
        <v>0</v>
      </c>
      <c r="G205" s="66">
        <f t="shared" si="12"/>
        <v>514.25009999999997</v>
      </c>
      <c r="H205" s="66" t="s">
        <v>181</v>
      </c>
      <c r="I205" s="93"/>
      <c r="J205" s="94"/>
    </row>
    <row r="206" spans="1:12" s="34" customFormat="1">
      <c r="A206" s="106">
        <v>4</v>
      </c>
      <c r="B206" s="107"/>
      <c r="C206" s="66" t="s">
        <v>180</v>
      </c>
      <c r="D206" s="106">
        <f>39.2*10.764</f>
        <v>421.94880000000001</v>
      </c>
      <c r="E206" s="107"/>
      <c r="F206" s="66">
        <v>0</v>
      </c>
      <c r="G206" s="66">
        <f t="shared" si="12"/>
        <v>632.92319999999995</v>
      </c>
      <c r="H206" s="66" t="s">
        <v>181</v>
      </c>
      <c r="I206" s="93"/>
      <c r="J206" s="94"/>
    </row>
    <row r="207" spans="1:12" s="34" customFormat="1">
      <c r="A207" s="106">
        <v>5</v>
      </c>
      <c r="B207" s="107"/>
      <c r="C207" s="66" t="s">
        <v>180</v>
      </c>
      <c r="D207" s="106">
        <f>39.2*10.764</f>
        <v>421.94880000000001</v>
      </c>
      <c r="E207" s="107"/>
      <c r="F207" s="66">
        <v>0</v>
      </c>
      <c r="G207" s="66">
        <f t="shared" si="12"/>
        <v>632.92319999999995</v>
      </c>
      <c r="H207" s="66" t="s">
        <v>181</v>
      </c>
      <c r="I207" s="93"/>
      <c r="J207" s="94"/>
      <c r="L207" s="34">
        <f>5300000/G207</f>
        <v>8373.8437775704897</v>
      </c>
    </row>
    <row r="208" spans="1:12" s="34" customFormat="1">
      <c r="A208" s="106">
        <v>6</v>
      </c>
      <c r="B208" s="107"/>
      <c r="C208" s="106" t="s">
        <v>187</v>
      </c>
      <c r="D208" s="108"/>
      <c r="E208" s="108"/>
      <c r="F208" s="108"/>
      <c r="G208" s="108"/>
      <c r="H208" s="107"/>
      <c r="I208" s="93"/>
      <c r="J208" s="94"/>
    </row>
    <row r="209" spans="1:12" s="34" customFormat="1">
      <c r="A209" s="106">
        <v>7</v>
      </c>
      <c r="B209" s="107"/>
      <c r="C209" s="106" t="s">
        <v>187</v>
      </c>
      <c r="D209" s="108"/>
      <c r="E209" s="108"/>
      <c r="F209" s="108"/>
      <c r="G209" s="108"/>
      <c r="H209" s="107"/>
      <c r="I209" s="93"/>
      <c r="J209" s="94"/>
    </row>
    <row r="210" spans="1:12" s="34" customFormat="1">
      <c r="A210" s="106">
        <v>8</v>
      </c>
      <c r="B210" s="107"/>
      <c r="C210" s="66" t="s">
        <v>180</v>
      </c>
      <c r="D210" s="106">
        <f>49.63*10.764</f>
        <v>534.21731999999997</v>
      </c>
      <c r="E210" s="107"/>
      <c r="F210" s="66">
        <v>0</v>
      </c>
      <c r="G210" s="66">
        <f t="shared" si="12"/>
        <v>801.32597999999996</v>
      </c>
      <c r="H210" s="66" t="s">
        <v>181</v>
      </c>
      <c r="I210" s="95"/>
      <c r="J210" s="96"/>
    </row>
    <row r="211" spans="1:12" s="34" customFormat="1">
      <c r="A211" s="103" t="s">
        <v>165</v>
      </c>
      <c r="B211" s="104"/>
      <c r="C211" s="104"/>
      <c r="D211" s="104"/>
      <c r="E211" s="104"/>
      <c r="F211" s="104"/>
      <c r="G211" s="104"/>
      <c r="H211" s="104"/>
      <c r="I211" s="104"/>
      <c r="J211" s="105"/>
    </row>
    <row r="212" spans="1:12" s="34" customFormat="1" ht="15.75" customHeight="1">
      <c r="A212" s="103" t="s">
        <v>178</v>
      </c>
      <c r="B212" s="104"/>
      <c r="C212" s="104"/>
      <c r="D212" s="104"/>
      <c r="E212" s="104"/>
      <c r="F212" s="104"/>
      <c r="G212" s="104"/>
      <c r="H212" s="104"/>
      <c r="I212" s="104"/>
      <c r="J212" s="105"/>
    </row>
    <row r="213" spans="1:12" s="34" customFormat="1">
      <c r="A213" s="103" t="s">
        <v>179</v>
      </c>
      <c r="B213" s="104"/>
      <c r="C213" s="104"/>
      <c r="D213" s="104"/>
      <c r="E213" s="104"/>
      <c r="F213" s="104"/>
      <c r="G213" s="104"/>
      <c r="H213" s="104"/>
      <c r="I213" s="104"/>
      <c r="J213" s="105"/>
    </row>
    <row r="214" spans="1:12" s="34" customFormat="1">
      <c r="A214" s="106">
        <v>5</v>
      </c>
      <c r="B214" s="107"/>
      <c r="C214" s="66" t="s">
        <v>180</v>
      </c>
      <c r="D214" s="106">
        <f>39.2*10.764</f>
        <v>421.94880000000001</v>
      </c>
      <c r="E214" s="107"/>
      <c r="F214" s="66">
        <v>0</v>
      </c>
      <c r="G214" s="66">
        <f>D214*1.5</f>
        <v>632.92319999999995</v>
      </c>
      <c r="H214" s="66" t="s">
        <v>181</v>
      </c>
      <c r="I214" s="91" t="str">
        <f>A213</f>
        <v>1st Podium Floor for Parking &amp; Residential</v>
      </c>
      <c r="J214" s="92"/>
      <c r="L214" s="34">
        <f>G214/D214</f>
        <v>1.5</v>
      </c>
    </row>
    <row r="215" spans="1:12" s="34" customFormat="1">
      <c r="A215" s="106">
        <v>6</v>
      </c>
      <c r="B215" s="107"/>
      <c r="C215" s="66" t="s">
        <v>182</v>
      </c>
      <c r="D215" s="106">
        <f>34.85*10.764</f>
        <v>375.12540000000001</v>
      </c>
      <c r="E215" s="107"/>
      <c r="F215" s="66">
        <v>0</v>
      </c>
      <c r="G215" s="66">
        <f t="shared" ref="G215" si="13">D215*1.5</f>
        <v>562.68809999999996</v>
      </c>
      <c r="H215" s="66" t="s">
        <v>181</v>
      </c>
      <c r="I215" s="93"/>
      <c r="J215" s="94"/>
      <c r="L215" s="34">
        <f>G215/D215</f>
        <v>1.5</v>
      </c>
    </row>
    <row r="216" spans="1:12" s="34" customFormat="1">
      <c r="A216" s="106">
        <v>7</v>
      </c>
      <c r="B216" s="107"/>
      <c r="C216" s="106" t="s">
        <v>183</v>
      </c>
      <c r="D216" s="108"/>
      <c r="E216" s="108"/>
      <c r="F216" s="108"/>
      <c r="G216" s="108"/>
      <c r="H216" s="107"/>
      <c r="I216" s="93"/>
      <c r="J216" s="94"/>
    </row>
    <row r="217" spans="1:12" s="34" customFormat="1">
      <c r="A217" s="106">
        <v>8</v>
      </c>
      <c r="B217" s="107"/>
      <c r="C217" s="66" t="s">
        <v>180</v>
      </c>
      <c r="D217" s="106">
        <f>49.6*10.764</f>
        <v>533.89440000000002</v>
      </c>
      <c r="E217" s="107"/>
      <c r="F217" s="66">
        <v>0</v>
      </c>
      <c r="G217" s="66">
        <f t="shared" ref="G217" si="14">D217*1.5</f>
        <v>800.84159999999997</v>
      </c>
      <c r="H217" s="66" t="s">
        <v>181</v>
      </c>
      <c r="I217" s="95"/>
      <c r="J217" s="96"/>
      <c r="L217" s="34">
        <f>G217/D217</f>
        <v>1.5</v>
      </c>
    </row>
    <row r="218" spans="1:12" s="34" customFormat="1">
      <c r="A218" s="103" t="s">
        <v>184</v>
      </c>
      <c r="B218" s="104"/>
      <c r="C218" s="104"/>
      <c r="D218" s="104"/>
      <c r="E218" s="104"/>
      <c r="F218" s="104"/>
      <c r="G218" s="104"/>
      <c r="H218" s="104"/>
      <c r="I218" s="104"/>
      <c r="J218" s="105"/>
    </row>
    <row r="219" spans="1:12" s="34" customFormat="1">
      <c r="A219" s="106">
        <v>5</v>
      </c>
      <c r="B219" s="107"/>
      <c r="C219" s="66" t="s">
        <v>180</v>
      </c>
      <c r="D219" s="106">
        <f>39.2*10.764</f>
        <v>421.94880000000001</v>
      </c>
      <c r="E219" s="107"/>
      <c r="F219" s="66">
        <v>0</v>
      </c>
      <c r="G219" s="66">
        <f t="shared" ref="G219:G222" si="15">D219*1.5</f>
        <v>632.92319999999995</v>
      </c>
      <c r="H219" s="66" t="s">
        <v>181</v>
      </c>
      <c r="I219" s="91" t="str">
        <f>A218</f>
        <v>2nd Podium Floor for Parking &amp; Residential</v>
      </c>
      <c r="J219" s="92"/>
      <c r="L219" s="34">
        <f t="shared" ref="L219:L221" si="16">G219/D219</f>
        <v>1.5</v>
      </c>
    </row>
    <row r="220" spans="1:12" s="34" customFormat="1">
      <c r="A220" s="106">
        <v>6</v>
      </c>
      <c r="B220" s="107"/>
      <c r="C220" s="66" t="s">
        <v>182</v>
      </c>
      <c r="D220" s="106">
        <f>34.85*10.764</f>
        <v>375.12540000000001</v>
      </c>
      <c r="E220" s="107"/>
      <c r="F220" s="66">
        <v>0</v>
      </c>
      <c r="G220" s="66">
        <f t="shared" si="15"/>
        <v>562.68809999999996</v>
      </c>
      <c r="H220" s="66" t="s">
        <v>181</v>
      </c>
      <c r="I220" s="93"/>
      <c r="J220" s="94"/>
      <c r="L220" s="34">
        <f t="shared" si="16"/>
        <v>1.5</v>
      </c>
    </row>
    <row r="221" spans="1:12" s="34" customFormat="1">
      <c r="A221" s="106">
        <v>7</v>
      </c>
      <c r="B221" s="107"/>
      <c r="C221" s="66" t="s">
        <v>182</v>
      </c>
      <c r="D221" s="106">
        <f>34.85*10.764</f>
        <v>375.12540000000001</v>
      </c>
      <c r="E221" s="107"/>
      <c r="F221" s="66">
        <v>0</v>
      </c>
      <c r="G221" s="66">
        <f t="shared" si="15"/>
        <v>562.68809999999996</v>
      </c>
      <c r="H221" s="66" t="s">
        <v>181</v>
      </c>
      <c r="I221" s="93"/>
      <c r="J221" s="94"/>
      <c r="L221" s="34">
        <f t="shared" si="16"/>
        <v>1.5</v>
      </c>
    </row>
    <row r="222" spans="1:12" s="34" customFormat="1">
      <c r="A222" s="106">
        <v>8</v>
      </c>
      <c r="B222" s="107"/>
      <c r="C222" s="66" t="s">
        <v>180</v>
      </c>
      <c r="D222" s="106">
        <f>49.6*10.764</f>
        <v>533.89440000000002</v>
      </c>
      <c r="E222" s="107"/>
      <c r="F222" s="66">
        <v>0</v>
      </c>
      <c r="G222" s="66">
        <f t="shared" si="15"/>
        <v>800.84159999999997</v>
      </c>
      <c r="H222" s="66" t="s">
        <v>181</v>
      </c>
      <c r="I222" s="95"/>
      <c r="J222" s="96"/>
    </row>
    <row r="223" spans="1:12" s="34" customFormat="1">
      <c r="A223" s="103" t="s">
        <v>185</v>
      </c>
      <c r="B223" s="104"/>
      <c r="C223" s="104"/>
      <c r="D223" s="104"/>
      <c r="E223" s="104"/>
      <c r="F223" s="104"/>
      <c r="G223" s="104"/>
      <c r="H223" s="104"/>
      <c r="I223" s="104"/>
      <c r="J223" s="105"/>
    </row>
    <row r="224" spans="1:12" s="34" customFormat="1">
      <c r="A224" s="106">
        <v>1</v>
      </c>
      <c r="B224" s="107"/>
      <c r="C224" s="66" t="s">
        <v>180</v>
      </c>
      <c r="D224" s="106">
        <f>49.6*10.764</f>
        <v>533.89440000000002</v>
      </c>
      <c r="E224" s="107"/>
      <c r="F224" s="66">
        <v>0</v>
      </c>
      <c r="G224" s="66">
        <f t="shared" ref="G224:G231" si="17">D224*1.5</f>
        <v>800.84159999999997</v>
      </c>
      <c r="H224" s="66" t="s">
        <v>181</v>
      </c>
      <c r="I224" s="91" t="str">
        <f>A223</f>
        <v>3rd To 7th, 9th To 12th, 14th To 17th &amp; 19th To 23rd Floor</v>
      </c>
      <c r="J224" s="92"/>
    </row>
    <row r="225" spans="1:12" s="34" customFormat="1">
      <c r="A225" s="106">
        <v>2</v>
      </c>
      <c r="B225" s="107"/>
      <c r="C225" s="66" t="s">
        <v>182</v>
      </c>
      <c r="D225" s="106">
        <f>31.85*10.764</f>
        <v>342.83339999999998</v>
      </c>
      <c r="E225" s="107"/>
      <c r="F225" s="66">
        <v>0</v>
      </c>
      <c r="G225" s="66">
        <f t="shared" si="17"/>
        <v>514.25009999999997</v>
      </c>
      <c r="H225" s="66" t="s">
        <v>181</v>
      </c>
      <c r="I225" s="93"/>
      <c r="J225" s="94"/>
    </row>
    <row r="226" spans="1:12" s="34" customFormat="1">
      <c r="A226" s="106">
        <v>3</v>
      </c>
      <c r="B226" s="107"/>
      <c r="C226" s="66" t="s">
        <v>182</v>
      </c>
      <c r="D226" s="106">
        <f>31.85*10.764</f>
        <v>342.83339999999998</v>
      </c>
      <c r="E226" s="107"/>
      <c r="F226" s="66">
        <v>0</v>
      </c>
      <c r="G226" s="66">
        <f t="shared" si="17"/>
        <v>514.25009999999997</v>
      </c>
      <c r="H226" s="66" t="s">
        <v>181</v>
      </c>
      <c r="I226" s="93"/>
      <c r="J226" s="94"/>
    </row>
    <row r="227" spans="1:12" s="34" customFormat="1">
      <c r="A227" s="106">
        <v>4</v>
      </c>
      <c r="B227" s="107"/>
      <c r="C227" s="66" t="s">
        <v>180</v>
      </c>
      <c r="D227" s="106">
        <f>39.2*10.764</f>
        <v>421.94880000000001</v>
      </c>
      <c r="E227" s="107"/>
      <c r="F227" s="66">
        <v>0</v>
      </c>
      <c r="G227" s="66">
        <f t="shared" si="17"/>
        <v>632.92319999999995</v>
      </c>
      <c r="H227" s="66" t="s">
        <v>181</v>
      </c>
      <c r="I227" s="93"/>
      <c r="J227" s="94"/>
    </row>
    <row r="228" spans="1:12" s="34" customFormat="1">
      <c r="A228" s="106">
        <v>5</v>
      </c>
      <c r="B228" s="107"/>
      <c r="C228" s="66" t="s">
        <v>180</v>
      </c>
      <c r="D228" s="106">
        <f>39.2*10.764</f>
        <v>421.94880000000001</v>
      </c>
      <c r="E228" s="107"/>
      <c r="F228" s="66">
        <v>0</v>
      </c>
      <c r="G228" s="66">
        <f t="shared" si="17"/>
        <v>632.92319999999995</v>
      </c>
      <c r="H228" s="66" t="s">
        <v>181</v>
      </c>
      <c r="I228" s="93"/>
      <c r="J228" s="94"/>
    </row>
    <row r="229" spans="1:12" s="34" customFormat="1">
      <c r="A229" s="106">
        <v>6</v>
      </c>
      <c r="B229" s="107"/>
      <c r="C229" s="66" t="s">
        <v>182</v>
      </c>
      <c r="D229" s="106">
        <f>31.85*10.764</f>
        <v>342.83339999999998</v>
      </c>
      <c r="E229" s="107"/>
      <c r="F229" s="66">
        <v>0</v>
      </c>
      <c r="G229" s="66">
        <f t="shared" si="17"/>
        <v>514.25009999999997</v>
      </c>
      <c r="H229" s="66" t="s">
        <v>181</v>
      </c>
      <c r="I229" s="93"/>
      <c r="J229" s="94"/>
    </row>
    <row r="230" spans="1:12" s="34" customFormat="1">
      <c r="A230" s="106">
        <v>7</v>
      </c>
      <c r="B230" s="107"/>
      <c r="C230" s="66" t="s">
        <v>182</v>
      </c>
      <c r="D230" s="106">
        <f>31.85*10.764</f>
        <v>342.83339999999998</v>
      </c>
      <c r="E230" s="107"/>
      <c r="F230" s="66">
        <v>0</v>
      </c>
      <c r="G230" s="66">
        <f t="shared" si="17"/>
        <v>514.25009999999997</v>
      </c>
      <c r="H230" s="66" t="s">
        <v>181</v>
      </c>
      <c r="I230" s="93"/>
      <c r="J230" s="94"/>
    </row>
    <row r="231" spans="1:12" s="34" customFormat="1">
      <c r="A231" s="106">
        <v>8</v>
      </c>
      <c r="B231" s="107"/>
      <c r="C231" s="66" t="s">
        <v>180</v>
      </c>
      <c r="D231" s="106">
        <f>49.6*10.764</f>
        <v>533.89440000000002</v>
      </c>
      <c r="E231" s="107"/>
      <c r="F231" s="66">
        <v>0</v>
      </c>
      <c r="G231" s="66">
        <f t="shared" si="17"/>
        <v>800.84159999999997</v>
      </c>
      <c r="H231" s="66" t="s">
        <v>181</v>
      </c>
      <c r="I231" s="95"/>
      <c r="J231" s="96"/>
      <c r="L231" s="34">
        <f>4250000/G229</f>
        <v>8264.4612028271895</v>
      </c>
    </row>
    <row r="232" spans="1:12" s="34" customFormat="1">
      <c r="A232" s="103" t="s">
        <v>186</v>
      </c>
      <c r="B232" s="104"/>
      <c r="C232" s="104"/>
      <c r="D232" s="104"/>
      <c r="E232" s="104"/>
      <c r="F232" s="104"/>
      <c r="G232" s="104"/>
      <c r="H232" s="104"/>
      <c r="I232" s="104"/>
      <c r="J232" s="105"/>
    </row>
    <row r="233" spans="1:12" s="34" customFormat="1" ht="15.75" customHeight="1">
      <c r="A233" s="106">
        <v>1</v>
      </c>
      <c r="B233" s="107"/>
      <c r="C233" s="66" t="s">
        <v>180</v>
      </c>
      <c r="D233" s="106">
        <f>49.63*10.764</f>
        <v>534.21731999999997</v>
      </c>
      <c r="E233" s="107"/>
      <c r="F233" s="66">
        <v>0</v>
      </c>
      <c r="G233" s="66">
        <f t="shared" ref="G233:G240" si="18">D233*1.5</f>
        <v>801.32597999999996</v>
      </c>
      <c r="H233" s="66" t="s">
        <v>181</v>
      </c>
      <c r="I233" s="91" t="s">
        <v>189</v>
      </c>
      <c r="J233" s="92"/>
    </row>
    <row r="234" spans="1:12" s="34" customFormat="1">
      <c r="A234" s="106">
        <v>2</v>
      </c>
      <c r="B234" s="107"/>
      <c r="C234" s="66" t="s">
        <v>182</v>
      </c>
      <c r="D234" s="106">
        <f>31.85*10.764</f>
        <v>342.83339999999998</v>
      </c>
      <c r="E234" s="107"/>
      <c r="F234" s="66">
        <v>0</v>
      </c>
      <c r="G234" s="66">
        <f t="shared" si="18"/>
        <v>514.25009999999997</v>
      </c>
      <c r="H234" s="66" t="s">
        <v>181</v>
      </c>
      <c r="I234" s="93"/>
      <c r="J234" s="94"/>
    </row>
    <row r="235" spans="1:12" s="34" customFormat="1">
      <c r="A235" s="106">
        <v>3</v>
      </c>
      <c r="B235" s="107"/>
      <c r="C235" s="66" t="s">
        <v>182</v>
      </c>
      <c r="D235" s="106">
        <f>31.85*10.764</f>
        <v>342.83339999999998</v>
      </c>
      <c r="E235" s="107"/>
      <c r="F235" s="66">
        <v>0</v>
      </c>
      <c r="G235" s="66">
        <f t="shared" si="18"/>
        <v>514.25009999999997</v>
      </c>
      <c r="H235" s="66" t="s">
        <v>181</v>
      </c>
      <c r="I235" s="93"/>
      <c r="J235" s="94"/>
    </row>
    <row r="236" spans="1:12" s="34" customFormat="1" ht="15.75" customHeight="1">
      <c r="A236" s="106">
        <v>4</v>
      </c>
      <c r="B236" s="107"/>
      <c r="C236" s="66" t="s">
        <v>180</v>
      </c>
      <c r="D236" s="106">
        <f>39.2*10.764</f>
        <v>421.94880000000001</v>
      </c>
      <c r="E236" s="107"/>
      <c r="F236" s="66">
        <v>0</v>
      </c>
      <c r="G236" s="66">
        <f t="shared" si="18"/>
        <v>632.92319999999995</v>
      </c>
      <c r="H236" s="66" t="s">
        <v>181</v>
      </c>
      <c r="I236" s="93"/>
      <c r="J236" s="94"/>
    </row>
    <row r="237" spans="1:12" s="34" customFormat="1">
      <c r="A237" s="106">
        <v>5</v>
      </c>
      <c r="B237" s="107"/>
      <c r="C237" s="66" t="s">
        <v>180</v>
      </c>
      <c r="D237" s="106">
        <f>39.2*10.764</f>
        <v>421.94880000000001</v>
      </c>
      <c r="E237" s="107"/>
      <c r="F237" s="66">
        <v>0</v>
      </c>
      <c r="G237" s="66">
        <f t="shared" si="18"/>
        <v>632.92319999999995</v>
      </c>
      <c r="H237" s="66" t="s">
        <v>181</v>
      </c>
      <c r="I237" s="93"/>
      <c r="J237" s="94"/>
    </row>
    <row r="238" spans="1:12" s="34" customFormat="1">
      <c r="A238" s="106">
        <v>6</v>
      </c>
      <c r="B238" s="107"/>
      <c r="C238" s="106" t="s">
        <v>187</v>
      </c>
      <c r="D238" s="108"/>
      <c r="E238" s="108"/>
      <c r="F238" s="108"/>
      <c r="G238" s="108"/>
      <c r="H238" s="107"/>
      <c r="I238" s="93"/>
      <c r="J238" s="94"/>
    </row>
    <row r="239" spans="1:12" s="34" customFormat="1">
      <c r="A239" s="106">
        <v>7</v>
      </c>
      <c r="B239" s="107"/>
      <c r="C239" s="106" t="s">
        <v>187</v>
      </c>
      <c r="D239" s="108"/>
      <c r="E239" s="108"/>
      <c r="F239" s="108"/>
      <c r="G239" s="108"/>
      <c r="H239" s="107"/>
      <c r="I239" s="93"/>
      <c r="J239" s="94"/>
    </row>
    <row r="240" spans="1:12" s="34" customFormat="1">
      <c r="A240" s="106">
        <v>8</v>
      </c>
      <c r="B240" s="107"/>
      <c r="C240" s="66" t="s">
        <v>180</v>
      </c>
      <c r="D240" s="106">
        <f>49.63*10.764</f>
        <v>534.21731999999997</v>
      </c>
      <c r="E240" s="107"/>
      <c r="F240" s="66">
        <v>0</v>
      </c>
      <c r="G240" s="66">
        <f t="shared" si="18"/>
        <v>801.32597999999996</v>
      </c>
      <c r="H240" s="66" t="s">
        <v>181</v>
      </c>
      <c r="I240" s="95"/>
      <c r="J240" s="96"/>
    </row>
    <row r="241" spans="1:12" s="34" customFormat="1">
      <c r="A241" s="103" t="s">
        <v>188</v>
      </c>
      <c r="B241" s="104"/>
      <c r="C241" s="104"/>
      <c r="D241" s="104"/>
      <c r="E241" s="104"/>
      <c r="F241" s="104"/>
      <c r="G241" s="104"/>
      <c r="H241" s="104"/>
      <c r="I241" s="104"/>
      <c r="J241" s="105"/>
    </row>
    <row r="242" spans="1:12" s="34" customFormat="1">
      <c r="A242" s="106">
        <v>1</v>
      </c>
      <c r="B242" s="107"/>
      <c r="C242" s="66" t="s">
        <v>180</v>
      </c>
      <c r="D242" s="106">
        <f>49.63*10.764</f>
        <v>534.21731999999997</v>
      </c>
      <c r="E242" s="107"/>
      <c r="F242" s="66">
        <v>0</v>
      </c>
      <c r="G242" s="66">
        <f t="shared" ref="G242:G249" si="19">D242*1.5</f>
        <v>801.32597999999996</v>
      </c>
      <c r="H242" s="66" t="s">
        <v>181</v>
      </c>
      <c r="I242" s="91" t="s">
        <v>190</v>
      </c>
      <c r="J242" s="92"/>
    </row>
    <row r="243" spans="1:12" s="34" customFormat="1">
      <c r="A243" s="106">
        <v>2</v>
      </c>
      <c r="B243" s="107"/>
      <c r="C243" s="66" t="s">
        <v>182</v>
      </c>
      <c r="D243" s="106">
        <f>31.85*10.764</f>
        <v>342.83339999999998</v>
      </c>
      <c r="E243" s="107"/>
      <c r="F243" s="66">
        <v>0</v>
      </c>
      <c r="G243" s="66">
        <f t="shared" si="19"/>
        <v>514.25009999999997</v>
      </c>
      <c r="H243" s="66" t="s">
        <v>181</v>
      </c>
      <c r="I243" s="93"/>
      <c r="J243" s="94"/>
    </row>
    <row r="244" spans="1:12" s="34" customFormat="1">
      <c r="A244" s="106">
        <v>3</v>
      </c>
      <c r="B244" s="107"/>
      <c r="C244" s="66" t="s">
        <v>182</v>
      </c>
      <c r="D244" s="106">
        <f>31.85*10.764</f>
        <v>342.83339999999998</v>
      </c>
      <c r="E244" s="107"/>
      <c r="F244" s="66">
        <v>0</v>
      </c>
      <c r="G244" s="66">
        <f t="shared" si="19"/>
        <v>514.25009999999997</v>
      </c>
      <c r="H244" s="66" t="s">
        <v>181</v>
      </c>
      <c r="I244" s="93"/>
      <c r="J244" s="94"/>
    </row>
    <row r="245" spans="1:12" s="34" customFormat="1">
      <c r="A245" s="106">
        <v>4</v>
      </c>
      <c r="B245" s="107"/>
      <c r="C245" s="66" t="s">
        <v>180</v>
      </c>
      <c r="D245" s="106">
        <f>39.2*10.764</f>
        <v>421.94880000000001</v>
      </c>
      <c r="E245" s="107"/>
      <c r="F245" s="66">
        <v>0</v>
      </c>
      <c r="G245" s="66">
        <f t="shared" si="19"/>
        <v>632.92319999999995</v>
      </c>
      <c r="H245" s="66" t="s">
        <v>181</v>
      </c>
      <c r="I245" s="93"/>
      <c r="J245" s="94"/>
    </row>
    <row r="246" spans="1:12" s="34" customFormat="1">
      <c r="A246" s="106">
        <v>5</v>
      </c>
      <c r="B246" s="107"/>
      <c r="C246" s="66" t="s">
        <v>180</v>
      </c>
      <c r="D246" s="106">
        <f>39.2*10.764</f>
        <v>421.94880000000001</v>
      </c>
      <c r="E246" s="107"/>
      <c r="F246" s="66">
        <v>0</v>
      </c>
      <c r="G246" s="66">
        <f t="shared" si="19"/>
        <v>632.92319999999995</v>
      </c>
      <c r="H246" s="66" t="s">
        <v>181</v>
      </c>
      <c r="I246" s="93"/>
      <c r="J246" s="94"/>
      <c r="L246" s="34">
        <f>5300000/G246</f>
        <v>8373.8437775704897</v>
      </c>
    </row>
    <row r="247" spans="1:12" s="34" customFormat="1">
      <c r="A247" s="106">
        <v>6</v>
      </c>
      <c r="B247" s="107"/>
      <c r="C247" s="106" t="s">
        <v>187</v>
      </c>
      <c r="D247" s="108"/>
      <c r="E247" s="108"/>
      <c r="F247" s="108"/>
      <c r="G247" s="108"/>
      <c r="H247" s="107"/>
      <c r="I247" s="93"/>
      <c r="J247" s="94"/>
    </row>
    <row r="248" spans="1:12" s="34" customFormat="1">
      <c r="A248" s="106">
        <v>7</v>
      </c>
      <c r="B248" s="107"/>
      <c r="C248" s="106" t="s">
        <v>187</v>
      </c>
      <c r="D248" s="108"/>
      <c r="E248" s="108"/>
      <c r="F248" s="108"/>
      <c r="G248" s="108"/>
      <c r="H248" s="107"/>
      <c r="I248" s="93"/>
      <c r="J248" s="94"/>
    </row>
    <row r="249" spans="1:12" s="34" customFormat="1">
      <c r="A249" s="106">
        <v>8</v>
      </c>
      <c r="B249" s="107"/>
      <c r="C249" s="66" t="s">
        <v>180</v>
      </c>
      <c r="D249" s="106">
        <f>49.63*10.764</f>
        <v>534.21731999999997</v>
      </c>
      <c r="E249" s="107"/>
      <c r="F249" s="66">
        <v>0</v>
      </c>
      <c r="G249" s="66">
        <f t="shared" si="19"/>
        <v>801.32597999999996</v>
      </c>
      <c r="H249" s="66" t="s">
        <v>181</v>
      </c>
      <c r="I249" s="95"/>
      <c r="J249" s="96"/>
    </row>
    <row r="250" spans="1:12" s="34" customFormat="1">
      <c r="A250" s="103" t="s">
        <v>166</v>
      </c>
      <c r="B250" s="104"/>
      <c r="C250" s="104"/>
      <c r="D250" s="104"/>
      <c r="E250" s="104"/>
      <c r="F250" s="104"/>
      <c r="G250" s="104"/>
      <c r="H250" s="104"/>
      <c r="I250" s="104"/>
      <c r="J250" s="105"/>
    </row>
    <row r="251" spans="1:12" s="34" customFormat="1">
      <c r="A251" s="103" t="s">
        <v>178</v>
      </c>
      <c r="B251" s="104"/>
      <c r="C251" s="104"/>
      <c r="D251" s="104"/>
      <c r="E251" s="104"/>
      <c r="F251" s="104"/>
      <c r="G251" s="104"/>
      <c r="H251" s="104"/>
      <c r="I251" s="104"/>
      <c r="J251" s="105"/>
    </row>
    <row r="252" spans="1:12" s="34" customFormat="1">
      <c r="A252" s="103" t="s">
        <v>179</v>
      </c>
      <c r="B252" s="104"/>
      <c r="C252" s="104"/>
      <c r="D252" s="104"/>
      <c r="E252" s="104"/>
      <c r="F252" s="104"/>
      <c r="G252" s="104"/>
      <c r="H252" s="104"/>
      <c r="I252" s="104"/>
      <c r="J252" s="105"/>
    </row>
    <row r="253" spans="1:12" s="34" customFormat="1">
      <c r="A253" s="106">
        <v>6</v>
      </c>
      <c r="B253" s="107"/>
      <c r="C253" s="66" t="s">
        <v>180</v>
      </c>
      <c r="D253" s="106">
        <f>39.2*10.764</f>
        <v>421.94880000000001</v>
      </c>
      <c r="E253" s="107"/>
      <c r="F253" s="66">
        <v>0</v>
      </c>
      <c r="G253" s="66">
        <f>D253*1.5</f>
        <v>632.92319999999995</v>
      </c>
      <c r="H253" s="66" t="s">
        <v>181</v>
      </c>
      <c r="I253" s="91" t="str">
        <f>A252</f>
        <v>1st Podium Floor for Parking &amp; Residential</v>
      </c>
      <c r="J253" s="92"/>
      <c r="L253" s="34">
        <f>G253/D253</f>
        <v>1.5</v>
      </c>
    </row>
    <row r="254" spans="1:12" s="34" customFormat="1">
      <c r="A254" s="106">
        <v>7</v>
      </c>
      <c r="B254" s="107"/>
      <c r="C254" s="66" t="s">
        <v>182</v>
      </c>
      <c r="D254" s="106">
        <f>31.5*10.764</f>
        <v>339.06599999999997</v>
      </c>
      <c r="E254" s="107"/>
      <c r="F254" s="66">
        <v>0</v>
      </c>
      <c r="G254" s="66">
        <f t="shared" ref="G254:G257" si="20">D254*1.5</f>
        <v>508.59899999999999</v>
      </c>
      <c r="H254" s="66" t="s">
        <v>181</v>
      </c>
      <c r="I254" s="93"/>
      <c r="J254" s="94"/>
      <c r="L254" s="34">
        <f>G254/D254</f>
        <v>1.5</v>
      </c>
    </row>
    <row r="255" spans="1:12" s="34" customFormat="1">
      <c r="A255" s="106">
        <v>8</v>
      </c>
      <c r="B255" s="107"/>
      <c r="C255" s="106" t="s">
        <v>191</v>
      </c>
      <c r="D255" s="108"/>
      <c r="E255" s="108"/>
      <c r="F255" s="108"/>
      <c r="G255" s="108"/>
      <c r="H255" s="107"/>
      <c r="I255" s="93"/>
      <c r="J255" s="94"/>
    </row>
    <row r="256" spans="1:12" s="34" customFormat="1">
      <c r="A256" s="106">
        <v>9</v>
      </c>
      <c r="B256" s="107"/>
      <c r="C256" s="66" t="s">
        <v>182</v>
      </c>
      <c r="D256" s="106">
        <f>31.5*10.764</f>
        <v>339.06599999999997</v>
      </c>
      <c r="E256" s="107"/>
      <c r="F256" s="66">
        <v>0</v>
      </c>
      <c r="G256" s="66">
        <f t="shared" ref="G256" si="21">D256*1.5</f>
        <v>508.59899999999999</v>
      </c>
      <c r="H256" s="66" t="s">
        <v>181</v>
      </c>
      <c r="I256" s="93"/>
      <c r="J256" s="94"/>
      <c r="L256" s="34">
        <f>G256/D256</f>
        <v>1.5</v>
      </c>
    </row>
    <row r="257" spans="1:12" s="34" customFormat="1">
      <c r="A257" s="106">
        <v>10</v>
      </c>
      <c r="B257" s="107"/>
      <c r="C257" s="66" t="s">
        <v>180</v>
      </c>
      <c r="D257" s="106">
        <f>39.2*10.764</f>
        <v>421.94880000000001</v>
      </c>
      <c r="E257" s="107"/>
      <c r="F257" s="66">
        <v>0</v>
      </c>
      <c r="G257" s="66">
        <f t="shared" si="20"/>
        <v>632.92319999999995</v>
      </c>
      <c r="H257" s="66" t="s">
        <v>181</v>
      </c>
      <c r="I257" s="95"/>
      <c r="J257" s="96"/>
      <c r="L257" s="34">
        <f>G257/D257</f>
        <v>1.5</v>
      </c>
    </row>
    <row r="258" spans="1:12" s="34" customFormat="1">
      <c r="A258" s="103" t="s">
        <v>184</v>
      </c>
      <c r="B258" s="104"/>
      <c r="C258" s="104"/>
      <c r="D258" s="104"/>
      <c r="E258" s="104"/>
      <c r="F258" s="104"/>
      <c r="G258" s="104"/>
      <c r="H258" s="104"/>
      <c r="I258" s="104"/>
      <c r="J258" s="105"/>
    </row>
    <row r="259" spans="1:12" s="34" customFormat="1" ht="15.75" customHeight="1">
      <c r="A259" s="106">
        <v>6</v>
      </c>
      <c r="B259" s="107"/>
      <c r="C259" s="66" t="s">
        <v>180</v>
      </c>
      <c r="D259" s="106">
        <f>39.2*10.764</f>
        <v>421.94880000000001</v>
      </c>
      <c r="E259" s="107"/>
      <c r="F259" s="66">
        <v>0</v>
      </c>
      <c r="G259" s="66">
        <f t="shared" ref="G259:G262" si="22">D259*1.5</f>
        <v>632.92319999999995</v>
      </c>
      <c r="H259" s="66" t="s">
        <v>181</v>
      </c>
      <c r="I259" s="91" t="str">
        <f>A258</f>
        <v>2nd Podium Floor for Parking &amp; Residential</v>
      </c>
      <c r="J259" s="92"/>
      <c r="L259" s="34">
        <f t="shared" ref="L259:L261" si="23">G259/D259</f>
        <v>1.5</v>
      </c>
    </row>
    <row r="260" spans="1:12" s="34" customFormat="1">
      <c r="A260" s="106">
        <v>7</v>
      </c>
      <c r="B260" s="107"/>
      <c r="C260" s="66" t="s">
        <v>182</v>
      </c>
      <c r="D260" s="106">
        <f>31.5*10.764</f>
        <v>339.06599999999997</v>
      </c>
      <c r="E260" s="107"/>
      <c r="F260" s="66">
        <v>0</v>
      </c>
      <c r="G260" s="66">
        <f t="shared" si="22"/>
        <v>508.59899999999999</v>
      </c>
      <c r="H260" s="66" t="s">
        <v>181</v>
      </c>
      <c r="I260" s="93"/>
      <c r="J260" s="94"/>
      <c r="L260" s="34">
        <f t="shared" si="23"/>
        <v>1.5</v>
      </c>
    </row>
    <row r="261" spans="1:12" s="34" customFormat="1">
      <c r="A261" s="106">
        <v>8</v>
      </c>
      <c r="B261" s="107"/>
      <c r="C261" s="66" t="s">
        <v>180</v>
      </c>
      <c r="D261" s="106">
        <f>48.15*10.764</f>
        <v>518.28660000000002</v>
      </c>
      <c r="E261" s="107"/>
      <c r="F261" s="66">
        <v>0</v>
      </c>
      <c r="G261" s="66">
        <f t="shared" si="22"/>
        <v>777.42989999999998</v>
      </c>
      <c r="H261" s="66" t="s">
        <v>181</v>
      </c>
      <c r="I261" s="93"/>
      <c r="J261" s="94"/>
      <c r="L261" s="34">
        <f t="shared" si="23"/>
        <v>1.5</v>
      </c>
    </row>
    <row r="262" spans="1:12" s="34" customFormat="1">
      <c r="A262" s="106">
        <v>9</v>
      </c>
      <c r="B262" s="107"/>
      <c r="C262" s="66" t="s">
        <v>182</v>
      </c>
      <c r="D262" s="106">
        <f>31.5*10.764</f>
        <v>339.06599999999997</v>
      </c>
      <c r="E262" s="107"/>
      <c r="F262" s="66">
        <v>0</v>
      </c>
      <c r="G262" s="66">
        <f t="shared" si="22"/>
        <v>508.59899999999999</v>
      </c>
      <c r="H262" s="66" t="s">
        <v>181</v>
      </c>
      <c r="I262" s="93"/>
      <c r="J262" s="94"/>
    </row>
    <row r="263" spans="1:12" s="34" customFormat="1">
      <c r="A263" s="106">
        <v>10</v>
      </c>
      <c r="B263" s="107"/>
      <c r="C263" s="66" t="s">
        <v>180</v>
      </c>
      <c r="D263" s="106">
        <f>39.2*10.764</f>
        <v>421.94880000000001</v>
      </c>
      <c r="E263" s="107"/>
      <c r="F263" s="66">
        <v>0</v>
      </c>
      <c r="G263" s="66">
        <f t="shared" ref="G263" si="24">D263*1.5</f>
        <v>632.92319999999995</v>
      </c>
      <c r="H263" s="66" t="s">
        <v>181</v>
      </c>
      <c r="I263" s="95"/>
      <c r="J263" s="96"/>
    </row>
    <row r="264" spans="1:12" s="34" customFormat="1">
      <c r="A264" s="103" t="s">
        <v>185</v>
      </c>
      <c r="B264" s="104"/>
      <c r="C264" s="104"/>
      <c r="D264" s="104"/>
      <c r="E264" s="104"/>
      <c r="F264" s="104"/>
      <c r="G264" s="104"/>
      <c r="H264" s="104"/>
      <c r="I264" s="104"/>
      <c r="J264" s="105"/>
    </row>
    <row r="265" spans="1:12" s="34" customFormat="1" ht="15.75" customHeight="1">
      <c r="A265" s="106">
        <v>1</v>
      </c>
      <c r="B265" s="107"/>
      <c r="C265" s="66" t="s">
        <v>180</v>
      </c>
      <c r="D265" s="106">
        <f>39.2*10.764</f>
        <v>421.94880000000001</v>
      </c>
      <c r="E265" s="107"/>
      <c r="F265" s="66">
        <v>0</v>
      </c>
      <c r="G265" s="66">
        <f t="shared" ref="G265:G272" si="25">D265*1.5</f>
        <v>632.92319999999995</v>
      </c>
      <c r="H265" s="66" t="s">
        <v>181</v>
      </c>
      <c r="I265" s="91" t="str">
        <f>A264</f>
        <v>3rd To 7th, 9th To 12th, 14th To 17th &amp; 19th To 23rd Floor</v>
      </c>
      <c r="J265" s="92"/>
    </row>
    <row r="266" spans="1:12" s="34" customFormat="1">
      <c r="A266" s="106">
        <v>2</v>
      </c>
      <c r="B266" s="107"/>
      <c r="C266" s="66" t="s">
        <v>182</v>
      </c>
      <c r="D266" s="106">
        <f>31.5*10.764</f>
        <v>339.06599999999997</v>
      </c>
      <c r="E266" s="107"/>
      <c r="F266" s="66">
        <v>0</v>
      </c>
      <c r="G266" s="66">
        <f t="shared" si="25"/>
        <v>508.59899999999999</v>
      </c>
      <c r="H266" s="66" t="s">
        <v>181</v>
      </c>
      <c r="I266" s="93"/>
      <c r="J266" s="94"/>
    </row>
    <row r="267" spans="1:12" s="34" customFormat="1">
      <c r="A267" s="106">
        <v>3</v>
      </c>
      <c r="B267" s="107"/>
      <c r="C267" s="66" t="s">
        <v>180</v>
      </c>
      <c r="D267" s="106">
        <f>48.15*10.764</f>
        <v>518.28660000000002</v>
      </c>
      <c r="E267" s="107"/>
      <c r="F267" s="66">
        <v>0</v>
      </c>
      <c r="G267" s="66">
        <f t="shared" si="25"/>
        <v>777.42989999999998</v>
      </c>
      <c r="H267" s="66" t="s">
        <v>181</v>
      </c>
      <c r="I267" s="93"/>
      <c r="J267" s="94"/>
    </row>
    <row r="268" spans="1:12" s="34" customFormat="1">
      <c r="A268" s="106">
        <v>4</v>
      </c>
      <c r="B268" s="107"/>
      <c r="C268" s="66" t="s">
        <v>182</v>
      </c>
      <c r="D268" s="106">
        <f>31.5*10.764</f>
        <v>339.06599999999997</v>
      </c>
      <c r="E268" s="107"/>
      <c r="F268" s="66">
        <v>0</v>
      </c>
      <c r="G268" s="66">
        <f t="shared" si="25"/>
        <v>508.59899999999999</v>
      </c>
      <c r="H268" s="66" t="s">
        <v>181</v>
      </c>
      <c r="I268" s="93"/>
      <c r="J268" s="94"/>
    </row>
    <row r="269" spans="1:12" s="34" customFormat="1">
      <c r="A269" s="106">
        <v>5</v>
      </c>
      <c r="B269" s="107"/>
      <c r="C269" s="66" t="s">
        <v>180</v>
      </c>
      <c r="D269" s="106">
        <f>39.2*10.764</f>
        <v>421.94880000000001</v>
      </c>
      <c r="E269" s="107"/>
      <c r="F269" s="66">
        <v>0</v>
      </c>
      <c r="G269" s="66">
        <f t="shared" si="25"/>
        <v>632.92319999999995</v>
      </c>
      <c r="H269" s="66" t="s">
        <v>181</v>
      </c>
      <c r="I269" s="93"/>
      <c r="J269" s="94"/>
    </row>
    <row r="270" spans="1:12" s="34" customFormat="1">
      <c r="A270" s="106">
        <v>6</v>
      </c>
      <c r="B270" s="107"/>
      <c r="C270" s="66" t="s">
        <v>180</v>
      </c>
      <c r="D270" s="106">
        <f>39.2*10.764</f>
        <v>421.94880000000001</v>
      </c>
      <c r="E270" s="107"/>
      <c r="F270" s="66">
        <v>0</v>
      </c>
      <c r="G270" s="66">
        <f t="shared" si="25"/>
        <v>632.92319999999995</v>
      </c>
      <c r="H270" s="66" t="s">
        <v>181</v>
      </c>
      <c r="I270" s="93"/>
      <c r="J270" s="94"/>
    </row>
    <row r="271" spans="1:12" s="34" customFormat="1">
      <c r="A271" s="106">
        <v>7</v>
      </c>
      <c r="B271" s="107"/>
      <c r="C271" s="66" t="s">
        <v>182</v>
      </c>
      <c r="D271" s="106">
        <f>31.5*10.764</f>
        <v>339.06599999999997</v>
      </c>
      <c r="E271" s="107"/>
      <c r="F271" s="66">
        <v>0</v>
      </c>
      <c r="G271" s="66">
        <f t="shared" si="25"/>
        <v>508.59899999999999</v>
      </c>
      <c r="H271" s="66" t="s">
        <v>181</v>
      </c>
      <c r="I271" s="93"/>
      <c r="J271" s="94"/>
    </row>
    <row r="272" spans="1:12" s="34" customFormat="1">
      <c r="A272" s="106">
        <v>8</v>
      </c>
      <c r="B272" s="107"/>
      <c r="C272" s="66" t="s">
        <v>180</v>
      </c>
      <c r="D272" s="106">
        <f>48.15*10.764</f>
        <v>518.28660000000002</v>
      </c>
      <c r="E272" s="107"/>
      <c r="F272" s="66">
        <v>0</v>
      </c>
      <c r="G272" s="66">
        <f t="shared" si="25"/>
        <v>777.42989999999998</v>
      </c>
      <c r="H272" s="66" t="s">
        <v>181</v>
      </c>
      <c r="I272" s="93"/>
      <c r="J272" s="94"/>
      <c r="L272" s="34">
        <f>4250000/G270</f>
        <v>6714.8747272970904</v>
      </c>
    </row>
    <row r="273" spans="1:12" s="34" customFormat="1">
      <c r="A273" s="106">
        <v>9</v>
      </c>
      <c r="B273" s="107"/>
      <c r="C273" s="66" t="s">
        <v>182</v>
      </c>
      <c r="D273" s="106">
        <f>31.5*10.764</f>
        <v>339.06599999999997</v>
      </c>
      <c r="E273" s="107"/>
      <c r="F273" s="66">
        <v>0</v>
      </c>
      <c r="G273" s="66">
        <f t="shared" ref="G273:G274" si="26">D273*1.5</f>
        <v>508.59899999999999</v>
      </c>
      <c r="H273" s="66" t="s">
        <v>181</v>
      </c>
      <c r="I273" s="93"/>
      <c r="J273" s="94"/>
    </row>
    <row r="274" spans="1:12" s="34" customFormat="1">
      <c r="A274" s="106">
        <v>10</v>
      </c>
      <c r="B274" s="107"/>
      <c r="C274" s="66" t="s">
        <v>180</v>
      </c>
      <c r="D274" s="106">
        <f>39.2*10.764</f>
        <v>421.94880000000001</v>
      </c>
      <c r="E274" s="107"/>
      <c r="F274" s="66">
        <v>0</v>
      </c>
      <c r="G274" s="66">
        <f t="shared" si="26"/>
        <v>632.92319999999995</v>
      </c>
      <c r="H274" s="66" t="s">
        <v>181</v>
      </c>
      <c r="I274" s="95"/>
      <c r="J274" s="96"/>
      <c r="L274" s="34">
        <f>4250000/G272</f>
        <v>5466.7308267922299</v>
      </c>
    </row>
    <row r="275" spans="1:12" s="34" customFormat="1">
      <c r="A275" s="103" t="s">
        <v>186</v>
      </c>
      <c r="B275" s="104"/>
      <c r="C275" s="104"/>
      <c r="D275" s="104"/>
      <c r="E275" s="104"/>
      <c r="F275" s="104"/>
      <c r="G275" s="104"/>
      <c r="H275" s="104"/>
      <c r="I275" s="104"/>
      <c r="J275" s="105"/>
    </row>
    <row r="276" spans="1:12" s="34" customFormat="1">
      <c r="A276" s="106">
        <v>1</v>
      </c>
      <c r="B276" s="107"/>
      <c r="C276" s="66" t="s">
        <v>180</v>
      </c>
      <c r="D276" s="106">
        <f>39.2*10.764</f>
        <v>421.94880000000001</v>
      </c>
      <c r="E276" s="107"/>
      <c r="F276" s="66">
        <v>0</v>
      </c>
      <c r="G276" s="66">
        <f t="shared" ref="G276:G285" si="27">D276*1.5</f>
        <v>632.92319999999995</v>
      </c>
      <c r="H276" s="66" t="s">
        <v>181</v>
      </c>
      <c r="I276" s="91" t="str">
        <f>A275</f>
        <v>8th &amp; 13th Floor (Part Refuge Area)</v>
      </c>
      <c r="J276" s="92"/>
    </row>
    <row r="277" spans="1:12" s="34" customFormat="1">
      <c r="A277" s="106">
        <v>2</v>
      </c>
      <c r="B277" s="107"/>
      <c r="C277" s="66" t="s">
        <v>182</v>
      </c>
      <c r="D277" s="106">
        <f>31.5*10.764</f>
        <v>339.06599999999997</v>
      </c>
      <c r="E277" s="107"/>
      <c r="F277" s="66">
        <v>0</v>
      </c>
      <c r="G277" s="66">
        <f t="shared" si="27"/>
        <v>508.59899999999999</v>
      </c>
      <c r="H277" s="66" t="s">
        <v>181</v>
      </c>
      <c r="I277" s="93"/>
      <c r="J277" s="94"/>
    </row>
    <row r="278" spans="1:12" s="34" customFormat="1">
      <c r="A278" s="106">
        <v>3</v>
      </c>
      <c r="B278" s="107"/>
      <c r="C278" s="66" t="s">
        <v>180</v>
      </c>
      <c r="D278" s="106">
        <f>48.15*10.764</f>
        <v>518.28660000000002</v>
      </c>
      <c r="E278" s="107"/>
      <c r="F278" s="66">
        <v>0</v>
      </c>
      <c r="G278" s="66">
        <f t="shared" si="27"/>
        <v>777.42989999999998</v>
      </c>
      <c r="H278" s="66" t="s">
        <v>181</v>
      </c>
      <c r="I278" s="93"/>
      <c r="J278" s="94"/>
    </row>
    <row r="279" spans="1:12" s="34" customFormat="1">
      <c r="A279" s="106">
        <v>4</v>
      </c>
      <c r="B279" s="107"/>
      <c r="C279" s="66" t="s">
        <v>182</v>
      </c>
      <c r="D279" s="106">
        <f>31.5*10.764</f>
        <v>339.06599999999997</v>
      </c>
      <c r="E279" s="107"/>
      <c r="F279" s="66">
        <v>0</v>
      </c>
      <c r="G279" s="66">
        <f t="shared" si="27"/>
        <v>508.59899999999999</v>
      </c>
      <c r="H279" s="66" t="s">
        <v>181</v>
      </c>
      <c r="I279" s="93"/>
      <c r="J279" s="94"/>
    </row>
    <row r="280" spans="1:12" s="34" customFormat="1">
      <c r="A280" s="106">
        <v>5</v>
      </c>
      <c r="B280" s="107"/>
      <c r="C280" s="66" t="s">
        <v>180</v>
      </c>
      <c r="D280" s="106">
        <f>39.2*10.764</f>
        <v>421.94880000000001</v>
      </c>
      <c r="E280" s="107"/>
      <c r="F280" s="66">
        <v>0</v>
      </c>
      <c r="G280" s="66">
        <f t="shared" si="27"/>
        <v>632.92319999999995</v>
      </c>
      <c r="H280" s="66" t="s">
        <v>181</v>
      </c>
      <c r="I280" s="93"/>
      <c r="J280" s="94"/>
    </row>
    <row r="281" spans="1:12" s="34" customFormat="1">
      <c r="A281" s="106">
        <v>6</v>
      </c>
      <c r="B281" s="107"/>
      <c r="C281" s="66" t="s">
        <v>180</v>
      </c>
      <c r="D281" s="106">
        <f>39.2*10.764</f>
        <v>421.94880000000001</v>
      </c>
      <c r="E281" s="107"/>
      <c r="F281" s="66">
        <v>0</v>
      </c>
      <c r="G281" s="66">
        <f t="shared" si="27"/>
        <v>632.92319999999995</v>
      </c>
      <c r="H281" s="66" t="s">
        <v>181</v>
      </c>
      <c r="I281" s="93"/>
      <c r="J281" s="94"/>
    </row>
    <row r="282" spans="1:12" s="34" customFormat="1">
      <c r="A282" s="106">
        <v>7</v>
      </c>
      <c r="B282" s="107"/>
      <c r="C282" s="106" t="s">
        <v>187</v>
      </c>
      <c r="D282" s="108"/>
      <c r="E282" s="108"/>
      <c r="F282" s="108"/>
      <c r="G282" s="108"/>
      <c r="H282" s="107"/>
      <c r="I282" s="93"/>
      <c r="J282" s="94"/>
    </row>
    <row r="283" spans="1:12" s="34" customFormat="1">
      <c r="A283" s="106">
        <v>8</v>
      </c>
      <c r="B283" s="107"/>
      <c r="C283" s="106" t="s">
        <v>187</v>
      </c>
      <c r="D283" s="108"/>
      <c r="E283" s="108"/>
      <c r="F283" s="108"/>
      <c r="G283" s="108"/>
      <c r="H283" s="107"/>
      <c r="I283" s="93"/>
      <c r="J283" s="94"/>
    </row>
    <row r="284" spans="1:12" s="34" customFormat="1">
      <c r="A284" s="106">
        <v>9</v>
      </c>
      <c r="B284" s="107"/>
      <c r="C284" s="66" t="s">
        <v>182</v>
      </c>
      <c r="D284" s="106">
        <f>31.5*10.764</f>
        <v>339.06599999999997</v>
      </c>
      <c r="E284" s="107"/>
      <c r="F284" s="66">
        <v>0</v>
      </c>
      <c r="G284" s="66">
        <f t="shared" si="27"/>
        <v>508.59899999999999</v>
      </c>
      <c r="H284" s="66" t="s">
        <v>181</v>
      </c>
      <c r="I284" s="93"/>
      <c r="J284" s="94"/>
    </row>
    <row r="285" spans="1:12" s="34" customFormat="1">
      <c r="A285" s="106">
        <v>10</v>
      </c>
      <c r="B285" s="107"/>
      <c r="C285" s="66" t="s">
        <v>180</v>
      </c>
      <c r="D285" s="106">
        <f>39.2*10.764</f>
        <v>421.94880000000001</v>
      </c>
      <c r="E285" s="107"/>
      <c r="F285" s="66">
        <v>0</v>
      </c>
      <c r="G285" s="66">
        <f t="shared" si="27"/>
        <v>632.92319999999995</v>
      </c>
      <c r="H285" s="66" t="s">
        <v>181</v>
      </c>
      <c r="I285" s="95"/>
      <c r="J285" s="96"/>
      <c r="L285" s="34">
        <f>4250000/G281</f>
        <v>6714.8747272970904</v>
      </c>
    </row>
    <row r="286" spans="1:12" s="34" customFormat="1">
      <c r="A286" s="103" t="s">
        <v>188</v>
      </c>
      <c r="B286" s="104"/>
      <c r="C286" s="104"/>
      <c r="D286" s="104"/>
      <c r="E286" s="104"/>
      <c r="F286" s="104"/>
      <c r="G286" s="104"/>
      <c r="H286" s="104"/>
      <c r="I286" s="104"/>
      <c r="J286" s="105"/>
    </row>
    <row r="287" spans="1:12" s="34" customFormat="1">
      <c r="A287" s="106">
        <v>1</v>
      </c>
      <c r="B287" s="107"/>
      <c r="C287" s="66" t="s">
        <v>180</v>
      </c>
      <c r="D287" s="106">
        <f>39.2*10.764</f>
        <v>421.94880000000001</v>
      </c>
      <c r="E287" s="107"/>
      <c r="F287" s="66">
        <v>0</v>
      </c>
      <c r="G287" s="66">
        <f t="shared" ref="G287:G296" si="28">D287*1.5</f>
        <v>632.92319999999995</v>
      </c>
      <c r="H287" s="66" t="s">
        <v>181</v>
      </c>
      <c r="I287" s="91" t="str">
        <f>A286</f>
        <v>18th Floor (Part Refuge Area)</v>
      </c>
      <c r="J287" s="92"/>
    </row>
    <row r="288" spans="1:12" s="34" customFormat="1">
      <c r="A288" s="106">
        <v>2</v>
      </c>
      <c r="B288" s="107"/>
      <c r="C288" s="66" t="s">
        <v>182</v>
      </c>
      <c r="D288" s="106">
        <f>31.5*10.764</f>
        <v>339.06599999999997</v>
      </c>
      <c r="E288" s="107"/>
      <c r="F288" s="66">
        <v>0</v>
      </c>
      <c r="G288" s="66">
        <f t="shared" si="28"/>
        <v>508.59899999999999</v>
      </c>
      <c r="H288" s="66" t="s">
        <v>181</v>
      </c>
      <c r="I288" s="93"/>
      <c r="J288" s="94"/>
    </row>
    <row r="289" spans="1:12" s="34" customFormat="1">
      <c r="A289" s="106">
        <v>3</v>
      </c>
      <c r="B289" s="107"/>
      <c r="C289" s="66" t="s">
        <v>180</v>
      </c>
      <c r="D289" s="106">
        <f>48.15*10.764</f>
        <v>518.28660000000002</v>
      </c>
      <c r="E289" s="107"/>
      <c r="F289" s="66">
        <v>0</v>
      </c>
      <c r="G289" s="66">
        <f t="shared" si="28"/>
        <v>777.42989999999998</v>
      </c>
      <c r="H289" s="66" t="s">
        <v>181</v>
      </c>
      <c r="I289" s="93"/>
      <c r="J289" s="94"/>
    </row>
    <row r="290" spans="1:12" s="34" customFormat="1">
      <c r="A290" s="106">
        <v>4</v>
      </c>
      <c r="B290" s="107"/>
      <c r="C290" s="66" t="s">
        <v>182</v>
      </c>
      <c r="D290" s="106">
        <f>31.5*10.764</f>
        <v>339.06599999999997</v>
      </c>
      <c r="E290" s="107"/>
      <c r="F290" s="66">
        <v>0</v>
      </c>
      <c r="G290" s="66">
        <f t="shared" si="28"/>
        <v>508.59899999999999</v>
      </c>
      <c r="H290" s="66" t="s">
        <v>181</v>
      </c>
      <c r="I290" s="93"/>
      <c r="J290" s="94"/>
    </row>
    <row r="291" spans="1:12" s="34" customFormat="1">
      <c r="A291" s="106">
        <v>5</v>
      </c>
      <c r="B291" s="107"/>
      <c r="C291" s="66" t="s">
        <v>180</v>
      </c>
      <c r="D291" s="106">
        <f>39.2*10.764</f>
        <v>421.94880000000001</v>
      </c>
      <c r="E291" s="107"/>
      <c r="F291" s="66">
        <v>0</v>
      </c>
      <c r="G291" s="66">
        <f t="shared" si="28"/>
        <v>632.92319999999995</v>
      </c>
      <c r="H291" s="66" t="s">
        <v>181</v>
      </c>
      <c r="I291" s="93"/>
      <c r="J291" s="94"/>
    </row>
    <row r="292" spans="1:12" s="34" customFormat="1">
      <c r="A292" s="106">
        <v>6</v>
      </c>
      <c r="B292" s="107"/>
      <c r="C292" s="66" t="s">
        <v>180</v>
      </c>
      <c r="D292" s="106">
        <f>39.2*10.764</f>
        <v>421.94880000000001</v>
      </c>
      <c r="E292" s="107"/>
      <c r="F292" s="66">
        <v>0</v>
      </c>
      <c r="G292" s="66">
        <f t="shared" si="28"/>
        <v>632.92319999999995</v>
      </c>
      <c r="H292" s="66" t="s">
        <v>181</v>
      </c>
      <c r="I292" s="93"/>
      <c r="J292" s="94"/>
    </row>
    <row r="293" spans="1:12" s="34" customFormat="1">
      <c r="A293" s="106">
        <v>7</v>
      </c>
      <c r="B293" s="107"/>
      <c r="C293" s="106" t="s">
        <v>187</v>
      </c>
      <c r="D293" s="108"/>
      <c r="E293" s="108"/>
      <c r="F293" s="108"/>
      <c r="G293" s="108"/>
      <c r="H293" s="107"/>
      <c r="I293" s="93"/>
      <c r="J293" s="94"/>
    </row>
    <row r="294" spans="1:12" s="34" customFormat="1">
      <c r="A294" s="106">
        <v>8</v>
      </c>
      <c r="B294" s="107"/>
      <c r="C294" s="106" t="s">
        <v>187</v>
      </c>
      <c r="D294" s="108"/>
      <c r="E294" s="108"/>
      <c r="F294" s="108"/>
      <c r="G294" s="108"/>
      <c r="H294" s="107"/>
      <c r="I294" s="93"/>
      <c r="J294" s="94"/>
    </row>
    <row r="295" spans="1:12" s="34" customFormat="1">
      <c r="A295" s="106">
        <v>9</v>
      </c>
      <c r="B295" s="107"/>
      <c r="C295" s="66" t="s">
        <v>182</v>
      </c>
      <c r="D295" s="106">
        <f>31.5*10.764</f>
        <v>339.06599999999997</v>
      </c>
      <c r="E295" s="107"/>
      <c r="F295" s="66">
        <v>0</v>
      </c>
      <c r="G295" s="66">
        <f t="shared" si="28"/>
        <v>508.59899999999999</v>
      </c>
      <c r="H295" s="66" t="s">
        <v>181</v>
      </c>
      <c r="I295" s="93"/>
      <c r="J295" s="94"/>
    </row>
    <row r="296" spans="1:12" s="34" customFormat="1">
      <c r="A296" s="106">
        <v>10</v>
      </c>
      <c r="B296" s="107"/>
      <c r="C296" s="66" t="s">
        <v>180</v>
      </c>
      <c r="D296" s="106">
        <f>39.2*10.764</f>
        <v>421.94880000000001</v>
      </c>
      <c r="E296" s="107"/>
      <c r="F296" s="66">
        <v>0</v>
      </c>
      <c r="G296" s="66">
        <f t="shared" si="28"/>
        <v>632.92319999999995</v>
      </c>
      <c r="H296" s="66" t="s">
        <v>181</v>
      </c>
      <c r="I296" s="95"/>
      <c r="J296" s="96"/>
      <c r="L296" s="34">
        <f>4250000/G292</f>
        <v>6714.8747272970904</v>
      </c>
    </row>
    <row r="297" spans="1:12" s="33" customFormat="1" ht="15.75" customHeight="1">
      <c r="A297" s="109" t="s">
        <v>192</v>
      </c>
      <c r="B297" s="110"/>
      <c r="C297" s="110"/>
      <c r="D297" s="110"/>
      <c r="E297" s="110"/>
      <c r="F297" s="110"/>
      <c r="G297" s="110"/>
      <c r="H297" s="110"/>
      <c r="I297" s="110"/>
      <c r="J297" s="111"/>
    </row>
    <row r="298" spans="1:12" s="35" customFormat="1" ht="191.25" customHeight="1">
      <c r="A298" s="112" t="s">
        <v>279</v>
      </c>
      <c r="B298" s="112"/>
      <c r="C298" s="112"/>
      <c r="D298" s="112"/>
      <c r="E298" s="112"/>
      <c r="F298" s="112"/>
      <c r="G298" s="112"/>
      <c r="H298" s="112"/>
      <c r="I298" s="112"/>
      <c r="J298" s="112"/>
    </row>
    <row r="299" spans="1:12">
      <c r="A299" s="113" t="s">
        <v>193</v>
      </c>
      <c r="B299" s="114"/>
      <c r="C299" s="114"/>
      <c r="D299" s="114"/>
      <c r="E299" s="114"/>
      <c r="F299" s="114"/>
      <c r="G299" s="114"/>
      <c r="H299" s="114"/>
      <c r="I299" s="114"/>
      <c r="J299" s="115"/>
    </row>
    <row r="300" spans="1:12">
      <c r="A300" s="116" t="s">
        <v>194</v>
      </c>
      <c r="B300" s="117"/>
      <c r="C300" s="117"/>
      <c r="D300" s="117"/>
      <c r="E300" s="117"/>
      <c r="F300" s="117"/>
      <c r="G300" s="117"/>
      <c r="H300" s="117"/>
      <c r="I300" s="117"/>
      <c r="J300" s="118"/>
    </row>
    <row r="301" spans="1:12" ht="15.75" customHeight="1">
      <c r="A301" s="113" t="s">
        <v>195</v>
      </c>
      <c r="B301" s="114"/>
      <c r="C301" s="114"/>
      <c r="D301" s="114"/>
      <c r="E301" s="114"/>
      <c r="F301" s="114"/>
      <c r="G301" s="114"/>
      <c r="H301" s="114"/>
      <c r="I301" s="114"/>
      <c r="J301" s="115"/>
    </row>
    <row r="302" spans="1:12">
      <c r="A302" s="116" t="s">
        <v>196</v>
      </c>
      <c r="B302" s="117"/>
      <c r="C302" s="117"/>
      <c r="D302" s="117"/>
      <c r="E302" s="117"/>
      <c r="F302" s="117"/>
      <c r="G302" s="117"/>
      <c r="H302" s="117"/>
      <c r="I302" s="117"/>
      <c r="J302" s="118"/>
    </row>
    <row r="303" spans="1:12">
      <c r="A303" s="116" t="s">
        <v>197</v>
      </c>
      <c r="B303" s="117"/>
      <c r="C303" s="117"/>
      <c r="D303" s="117"/>
      <c r="E303" s="117"/>
      <c r="F303" s="117"/>
      <c r="G303" s="117"/>
      <c r="H303" s="117"/>
      <c r="I303" s="117"/>
      <c r="J303" s="118"/>
    </row>
    <row r="304" spans="1:12">
      <c r="A304" s="116" t="s">
        <v>198</v>
      </c>
      <c r="B304" s="117"/>
      <c r="C304" s="117"/>
      <c r="D304" s="117"/>
      <c r="E304" s="117"/>
      <c r="F304" s="117"/>
      <c r="G304" s="117"/>
      <c r="H304" s="117"/>
      <c r="I304" s="117"/>
      <c r="J304" s="118"/>
    </row>
    <row r="305" spans="1:10" ht="35.25" customHeight="1">
      <c r="A305" s="119" t="s">
        <v>199</v>
      </c>
      <c r="B305" s="120"/>
      <c r="C305" s="120"/>
      <c r="D305" s="120"/>
      <c r="E305" s="120"/>
      <c r="F305" s="120"/>
      <c r="G305" s="120"/>
      <c r="H305" s="120"/>
      <c r="I305" s="120"/>
      <c r="J305" s="121"/>
    </row>
    <row r="306" spans="1:10">
      <c r="A306" s="97" t="s">
        <v>200</v>
      </c>
      <c r="B306" s="97"/>
      <c r="C306" s="98" t="s">
        <v>276</v>
      </c>
      <c r="D306" s="98"/>
      <c r="E306" s="98" t="s">
        <v>201</v>
      </c>
      <c r="F306" s="98"/>
      <c r="G306" s="98"/>
      <c r="H306" s="98" t="s">
        <v>278</v>
      </c>
      <c r="I306" s="98"/>
      <c r="J306" s="98"/>
    </row>
    <row r="307" spans="1:10">
      <c r="A307" s="70" t="s">
        <v>202</v>
      </c>
      <c r="B307" s="71"/>
      <c r="C307" s="71"/>
      <c r="D307" s="71"/>
      <c r="E307" s="71"/>
      <c r="F307" s="71"/>
      <c r="G307" s="71"/>
      <c r="H307" s="71"/>
      <c r="I307" s="71"/>
      <c r="J307" s="72"/>
    </row>
    <row r="308" spans="1:10">
      <c r="A308" s="73"/>
      <c r="B308" s="74"/>
      <c r="C308" s="74"/>
      <c r="D308" s="74"/>
      <c r="E308" s="74"/>
      <c r="F308" s="74"/>
      <c r="G308" s="74"/>
      <c r="H308" s="74"/>
      <c r="I308" s="74"/>
      <c r="J308" s="75"/>
    </row>
    <row r="309" spans="1:10">
      <c r="A309" s="73"/>
      <c r="B309" s="74"/>
      <c r="C309" s="74"/>
      <c r="D309" s="74"/>
      <c r="E309" s="74"/>
      <c r="F309" s="74"/>
      <c r="G309" s="74"/>
      <c r="H309" s="74"/>
      <c r="I309" s="74"/>
      <c r="J309" s="75"/>
    </row>
    <row r="310" spans="1:10">
      <c r="A310" s="76"/>
      <c r="B310" s="77"/>
      <c r="C310" s="77"/>
      <c r="D310" s="77"/>
      <c r="E310" s="77"/>
      <c r="F310" s="77"/>
      <c r="G310" s="77"/>
      <c r="H310" s="77"/>
      <c r="I310" s="77"/>
      <c r="J310" s="78"/>
    </row>
    <row r="311" spans="1:10">
      <c r="A311" s="67" t="s">
        <v>203</v>
      </c>
      <c r="B311" s="68"/>
      <c r="C311" s="68"/>
      <c r="D311" s="67" t="str">
        <f>F8</f>
        <v>Poddar Riviera Phase - I</v>
      </c>
      <c r="G311" s="68"/>
      <c r="H311" s="68"/>
      <c r="I311" s="68"/>
      <c r="J311" s="68"/>
    </row>
    <row r="312" spans="1:10">
      <c r="A312" s="68"/>
      <c r="B312" s="68"/>
      <c r="C312" s="68"/>
      <c r="D312" s="68"/>
      <c r="E312" s="68"/>
      <c r="F312" s="68"/>
      <c r="G312" s="68"/>
      <c r="H312" s="68"/>
      <c r="I312" s="68"/>
      <c r="J312" s="68"/>
    </row>
    <row r="313" spans="1:10">
      <c r="A313" s="68"/>
      <c r="B313" s="68"/>
      <c r="C313" s="68"/>
      <c r="D313" s="68"/>
      <c r="E313" s="68"/>
      <c r="F313" s="68"/>
      <c r="G313" s="68"/>
      <c r="H313" s="68"/>
      <c r="I313" s="68"/>
      <c r="J313" s="68"/>
    </row>
    <row r="314" spans="1:10" ht="15" customHeight="1"/>
    <row r="353" spans="1:1">
      <c r="A353" s="69" t="s">
        <v>204</v>
      </c>
    </row>
  </sheetData>
  <mergeCells count="628">
    <mergeCell ref="A1:J1"/>
    <mergeCell ref="A2:J2"/>
    <mergeCell ref="A3:E3"/>
    <mergeCell ref="F3:J3"/>
    <mergeCell ref="A4:E4"/>
    <mergeCell ref="F4:J4"/>
    <mergeCell ref="A5:E5"/>
    <mergeCell ref="F5:J5"/>
    <mergeCell ref="A6:E6"/>
    <mergeCell ref="F6:J6"/>
    <mergeCell ref="A7:E7"/>
    <mergeCell ref="F7:J7"/>
    <mergeCell ref="A8:E8"/>
    <mergeCell ref="F8:J8"/>
    <mergeCell ref="A9:E9"/>
    <mergeCell ref="F9:J9"/>
    <mergeCell ref="A10:E10"/>
    <mergeCell ref="F10:J10"/>
    <mergeCell ref="A11:E11"/>
    <mergeCell ref="F11:J11"/>
    <mergeCell ref="A12:E12"/>
    <mergeCell ref="F12:J12"/>
    <mergeCell ref="A13:E13"/>
    <mergeCell ref="F13:J13"/>
    <mergeCell ref="A14:B14"/>
    <mergeCell ref="C14:J14"/>
    <mergeCell ref="A15:B15"/>
    <mergeCell ref="C15:J15"/>
    <mergeCell ref="A16:B16"/>
    <mergeCell ref="C16:E16"/>
    <mergeCell ref="F16:G16"/>
    <mergeCell ref="H16:J16"/>
    <mergeCell ref="A17:B17"/>
    <mergeCell ref="C17:E17"/>
    <mergeCell ref="F17:G17"/>
    <mergeCell ref="H17:J17"/>
    <mergeCell ref="A18:B18"/>
    <mergeCell ref="C18:E18"/>
    <mergeCell ref="F18:G18"/>
    <mergeCell ref="H18:J18"/>
    <mergeCell ref="A19:B19"/>
    <mergeCell ref="C19:E19"/>
    <mergeCell ref="F19:G19"/>
    <mergeCell ref="H19:J19"/>
    <mergeCell ref="A24:E24"/>
    <mergeCell ref="F24:J24"/>
    <mergeCell ref="A25:E25"/>
    <mergeCell ref="F25:J25"/>
    <mergeCell ref="A26:E26"/>
    <mergeCell ref="F26:J26"/>
    <mergeCell ref="A27:E27"/>
    <mergeCell ref="F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J31"/>
    <mergeCell ref="A32:J32"/>
    <mergeCell ref="A33:B33"/>
    <mergeCell ref="C33:D33"/>
    <mergeCell ref="E33:F33"/>
    <mergeCell ref="G33:H33"/>
    <mergeCell ref="I33:J33"/>
    <mergeCell ref="A34:B34"/>
    <mergeCell ref="C34:J34"/>
    <mergeCell ref="A35:J35"/>
    <mergeCell ref="A36:E36"/>
    <mergeCell ref="F36:J36"/>
    <mergeCell ref="A37:E37"/>
    <mergeCell ref="F37:J37"/>
    <mergeCell ref="A38:J38"/>
    <mergeCell ref="A39:E39"/>
    <mergeCell ref="F39:J39"/>
    <mergeCell ref="A40:E40"/>
    <mergeCell ref="F40:J40"/>
    <mergeCell ref="A41:E41"/>
    <mergeCell ref="F41:J41"/>
    <mergeCell ref="A42:E42"/>
    <mergeCell ref="F42:J42"/>
    <mergeCell ref="A43:E43"/>
    <mergeCell ref="F43:J43"/>
    <mergeCell ref="A44:E44"/>
    <mergeCell ref="F44:J44"/>
    <mergeCell ref="A45:J45"/>
    <mergeCell ref="A46:B46"/>
    <mergeCell ref="C46:F46"/>
    <mergeCell ref="H46:J46"/>
    <mergeCell ref="A47:B47"/>
    <mergeCell ref="C47:F47"/>
    <mergeCell ref="H47:J47"/>
    <mergeCell ref="C48:F48"/>
    <mergeCell ref="H48:J48"/>
    <mergeCell ref="C49:J49"/>
    <mergeCell ref="A50:B50"/>
    <mergeCell ref="C50:F50"/>
    <mergeCell ref="H50:J50"/>
    <mergeCell ref="A51:C51"/>
    <mergeCell ref="D51:E51"/>
    <mergeCell ref="F51:G51"/>
    <mergeCell ref="H51:J51"/>
    <mergeCell ref="A52:J52"/>
    <mergeCell ref="A53:C53"/>
    <mergeCell ref="D53:E53"/>
    <mergeCell ref="F53:G53"/>
    <mergeCell ref="H53:J53"/>
    <mergeCell ref="A54:B54"/>
    <mergeCell ref="C54:J54"/>
    <mergeCell ref="A55:C55"/>
    <mergeCell ref="D55:J55"/>
    <mergeCell ref="A56:J56"/>
    <mergeCell ref="A57:B57"/>
    <mergeCell ref="C57:J57"/>
    <mergeCell ref="E58:F58"/>
    <mergeCell ref="I58:J58"/>
    <mergeCell ref="A59:B59"/>
    <mergeCell ref="C59:J59"/>
    <mergeCell ref="A60:B60"/>
    <mergeCell ref="D60:E60"/>
    <mergeCell ref="F60:G60"/>
    <mergeCell ref="H60:J60"/>
    <mergeCell ref="A61:B61"/>
    <mergeCell ref="D61:E61"/>
    <mergeCell ref="A62:B62"/>
    <mergeCell ref="D62:E62"/>
    <mergeCell ref="A68:B68"/>
    <mergeCell ref="D68:E68"/>
    <mergeCell ref="A69:B69"/>
    <mergeCell ref="D69:E69"/>
    <mergeCell ref="A70:B70"/>
    <mergeCell ref="D70:E70"/>
    <mergeCell ref="A71:B71"/>
    <mergeCell ref="C71:J71"/>
    <mergeCell ref="E72:F72"/>
    <mergeCell ref="I72:J72"/>
    <mergeCell ref="F61:G70"/>
    <mergeCell ref="H61:J70"/>
    <mergeCell ref="A63:B63"/>
    <mergeCell ref="D63:E63"/>
    <mergeCell ref="A64:B64"/>
    <mergeCell ref="D64:E64"/>
    <mergeCell ref="A65:B65"/>
    <mergeCell ref="D65:E65"/>
    <mergeCell ref="A66:B66"/>
    <mergeCell ref="D66:E66"/>
    <mergeCell ref="A67:B67"/>
    <mergeCell ref="D67:E67"/>
    <mergeCell ref="A73:B73"/>
    <mergeCell ref="C73:J73"/>
    <mergeCell ref="A74:B74"/>
    <mergeCell ref="D74:E74"/>
    <mergeCell ref="F74:G74"/>
    <mergeCell ref="H74:J74"/>
    <mergeCell ref="A75:B75"/>
    <mergeCell ref="D75:E75"/>
    <mergeCell ref="A76:B76"/>
    <mergeCell ref="D76:E76"/>
    <mergeCell ref="A82:B82"/>
    <mergeCell ref="D82:E82"/>
    <mergeCell ref="A83:B83"/>
    <mergeCell ref="D83:E83"/>
    <mergeCell ref="A84:B84"/>
    <mergeCell ref="D84:E84"/>
    <mergeCell ref="A85:B85"/>
    <mergeCell ref="C85:J85"/>
    <mergeCell ref="E86:F86"/>
    <mergeCell ref="I86:J86"/>
    <mergeCell ref="H75:J84"/>
    <mergeCell ref="A77:B77"/>
    <mergeCell ref="D77:E77"/>
    <mergeCell ref="A78:B78"/>
    <mergeCell ref="D78:E78"/>
    <mergeCell ref="A79:B79"/>
    <mergeCell ref="D79:E79"/>
    <mergeCell ref="A80:B80"/>
    <mergeCell ref="D80:E80"/>
    <mergeCell ref="A81:B81"/>
    <mergeCell ref="D81:E81"/>
    <mergeCell ref="A87:B87"/>
    <mergeCell ref="C87:J87"/>
    <mergeCell ref="A88:B88"/>
    <mergeCell ref="D88:E88"/>
    <mergeCell ref="F88:G88"/>
    <mergeCell ref="H88:J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97:B97"/>
    <mergeCell ref="D97:E97"/>
    <mergeCell ref="A98:B98"/>
    <mergeCell ref="D98:E98"/>
    <mergeCell ref="A99:B99"/>
    <mergeCell ref="C99:J99"/>
    <mergeCell ref="E100:F100"/>
    <mergeCell ref="I100:J100"/>
    <mergeCell ref="A101:B101"/>
    <mergeCell ref="C101:J101"/>
    <mergeCell ref="A102:B102"/>
    <mergeCell ref="D102:E102"/>
    <mergeCell ref="F102:G102"/>
    <mergeCell ref="H102:J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 ref="A110:B110"/>
    <mergeCell ref="D110:E110"/>
    <mergeCell ref="A111:B111"/>
    <mergeCell ref="D111:E111"/>
    <mergeCell ref="A112:B112"/>
    <mergeCell ref="D112:E112"/>
    <mergeCell ref="A113:J113"/>
    <mergeCell ref="A114:J114"/>
    <mergeCell ref="A115:B115"/>
    <mergeCell ref="C115:J115"/>
    <mergeCell ref="A116:J116"/>
    <mergeCell ref="A117:F117"/>
    <mergeCell ref="G117:J117"/>
    <mergeCell ref="A118:F118"/>
    <mergeCell ref="G118:J118"/>
    <mergeCell ref="A119:F119"/>
    <mergeCell ref="G119:J119"/>
    <mergeCell ref="A120:F120"/>
    <mergeCell ref="G120:J120"/>
    <mergeCell ref="A121:F121"/>
    <mergeCell ref="G121:J121"/>
    <mergeCell ref="A122:J122"/>
    <mergeCell ref="A123:B123"/>
    <mergeCell ref="D123:F123"/>
    <mergeCell ref="G123:J123"/>
    <mergeCell ref="A124:B124"/>
    <mergeCell ref="D124:F124"/>
    <mergeCell ref="G124:J124"/>
    <mergeCell ref="A125:B125"/>
    <mergeCell ref="D125:F125"/>
    <mergeCell ref="G125:J125"/>
    <mergeCell ref="A126:B126"/>
    <mergeCell ref="D126:F126"/>
    <mergeCell ref="G126:J126"/>
    <mergeCell ref="A127:B127"/>
    <mergeCell ref="D127:F127"/>
    <mergeCell ref="G127:J127"/>
    <mergeCell ref="A128:B128"/>
    <mergeCell ref="D128:F128"/>
    <mergeCell ref="G128:J128"/>
    <mergeCell ref="A129:J129"/>
    <mergeCell ref="A130:J130"/>
    <mergeCell ref="A131:B131"/>
    <mergeCell ref="D131:E131"/>
    <mergeCell ref="I131:J131"/>
    <mergeCell ref="A132:J132"/>
    <mergeCell ref="A133:J133"/>
    <mergeCell ref="A134:J134"/>
    <mergeCell ref="A135:J135"/>
    <mergeCell ref="A136:B136"/>
    <mergeCell ref="D136:E136"/>
    <mergeCell ref="A137:B137"/>
    <mergeCell ref="D137:E137"/>
    <mergeCell ref="A138:B138"/>
    <mergeCell ref="C138:H138"/>
    <mergeCell ref="A139:B139"/>
    <mergeCell ref="D139:E139"/>
    <mergeCell ref="A140:J140"/>
    <mergeCell ref="A141:B141"/>
    <mergeCell ref="D141:E141"/>
    <mergeCell ref="A142:B142"/>
    <mergeCell ref="D142:E142"/>
    <mergeCell ref="A143:B143"/>
    <mergeCell ref="D143:E143"/>
    <mergeCell ref="A144:B144"/>
    <mergeCell ref="D144:E144"/>
    <mergeCell ref="A145:J145"/>
    <mergeCell ref="A146:B146"/>
    <mergeCell ref="D146:E146"/>
    <mergeCell ref="A147:B147"/>
    <mergeCell ref="D147:E147"/>
    <mergeCell ref="A148:B148"/>
    <mergeCell ref="D148:E148"/>
    <mergeCell ref="A149:B149"/>
    <mergeCell ref="D149:E149"/>
    <mergeCell ref="A150:B150"/>
    <mergeCell ref="D150:E150"/>
    <mergeCell ref="A151:B151"/>
    <mergeCell ref="D151:E151"/>
    <mergeCell ref="A152:B152"/>
    <mergeCell ref="D152:E152"/>
    <mergeCell ref="A153:B153"/>
    <mergeCell ref="D153:E153"/>
    <mergeCell ref="A154:J154"/>
    <mergeCell ref="A155:B155"/>
    <mergeCell ref="D155:E155"/>
    <mergeCell ref="A156:B156"/>
    <mergeCell ref="D156:E156"/>
    <mergeCell ref="A157:B157"/>
    <mergeCell ref="D157:E157"/>
    <mergeCell ref="A158:B158"/>
    <mergeCell ref="D158:E158"/>
    <mergeCell ref="A159:B159"/>
    <mergeCell ref="D159:E159"/>
    <mergeCell ref="A160:B160"/>
    <mergeCell ref="C160:H160"/>
    <mergeCell ref="A161:B161"/>
    <mergeCell ref="C161:H161"/>
    <mergeCell ref="A162:B162"/>
    <mergeCell ref="D162:E162"/>
    <mergeCell ref="A163:J163"/>
    <mergeCell ref="A164:B164"/>
    <mergeCell ref="D164:E164"/>
    <mergeCell ref="A165:B165"/>
    <mergeCell ref="D165:E165"/>
    <mergeCell ref="A166:B166"/>
    <mergeCell ref="D166:E166"/>
    <mergeCell ref="A167:B167"/>
    <mergeCell ref="D167:E167"/>
    <mergeCell ref="A168:B168"/>
    <mergeCell ref="D168:E168"/>
    <mergeCell ref="A169:B169"/>
    <mergeCell ref="C169:H169"/>
    <mergeCell ref="A170:B170"/>
    <mergeCell ref="C170:H170"/>
    <mergeCell ref="A171:B171"/>
    <mergeCell ref="D171:E171"/>
    <mergeCell ref="A172:J172"/>
    <mergeCell ref="A173:J173"/>
    <mergeCell ref="A174:J174"/>
    <mergeCell ref="A175:B175"/>
    <mergeCell ref="D175:E175"/>
    <mergeCell ref="A176:B176"/>
    <mergeCell ref="D176:E176"/>
    <mergeCell ref="A177:B177"/>
    <mergeCell ref="C177:H177"/>
    <mergeCell ref="A178:B178"/>
    <mergeCell ref="D178:E178"/>
    <mergeCell ref="A179:J179"/>
    <mergeCell ref="A180:B180"/>
    <mergeCell ref="D180:E180"/>
    <mergeCell ref="A181:B181"/>
    <mergeCell ref="D181:E181"/>
    <mergeCell ref="A182:B182"/>
    <mergeCell ref="D182:E182"/>
    <mergeCell ref="A183:B183"/>
    <mergeCell ref="D183:E183"/>
    <mergeCell ref="A184:J184"/>
    <mergeCell ref="A185:B185"/>
    <mergeCell ref="D185:E185"/>
    <mergeCell ref="A186:B186"/>
    <mergeCell ref="D186:E186"/>
    <mergeCell ref="A187:B187"/>
    <mergeCell ref="D187:E187"/>
    <mergeCell ref="A188:B188"/>
    <mergeCell ref="D188:E188"/>
    <mergeCell ref="A189:B189"/>
    <mergeCell ref="D189:E189"/>
    <mergeCell ref="A190:B190"/>
    <mergeCell ref="D190:E190"/>
    <mergeCell ref="A191:B191"/>
    <mergeCell ref="D191:E191"/>
    <mergeCell ref="A192:B192"/>
    <mergeCell ref="D192:E192"/>
    <mergeCell ref="A193:J193"/>
    <mergeCell ref="A194:B194"/>
    <mergeCell ref="D194:E194"/>
    <mergeCell ref="A195:B195"/>
    <mergeCell ref="D195:E195"/>
    <mergeCell ref="A196:B196"/>
    <mergeCell ref="D196:E196"/>
    <mergeCell ref="A197:B197"/>
    <mergeCell ref="D197:E197"/>
    <mergeCell ref="A198:B198"/>
    <mergeCell ref="D198:E198"/>
    <mergeCell ref="A199:B199"/>
    <mergeCell ref="C199:H199"/>
    <mergeCell ref="A200:B200"/>
    <mergeCell ref="C200:H200"/>
    <mergeCell ref="A201:B201"/>
    <mergeCell ref="D201:E201"/>
    <mergeCell ref="A202:J202"/>
    <mergeCell ref="A203:B203"/>
    <mergeCell ref="D203:E203"/>
    <mergeCell ref="A204:B204"/>
    <mergeCell ref="D204:E204"/>
    <mergeCell ref="A205:B205"/>
    <mergeCell ref="D205:E205"/>
    <mergeCell ref="A206:B206"/>
    <mergeCell ref="D206:E206"/>
    <mergeCell ref="A207:B207"/>
    <mergeCell ref="D207:E207"/>
    <mergeCell ref="A208:B208"/>
    <mergeCell ref="C208:H208"/>
    <mergeCell ref="A209:B209"/>
    <mergeCell ref="C209:H209"/>
    <mergeCell ref="A210:B210"/>
    <mergeCell ref="D210:E210"/>
    <mergeCell ref="A211:J211"/>
    <mergeCell ref="A212:J212"/>
    <mergeCell ref="A213:J213"/>
    <mergeCell ref="A214:B214"/>
    <mergeCell ref="D214:E214"/>
    <mergeCell ref="A215:B215"/>
    <mergeCell ref="D215:E215"/>
    <mergeCell ref="A216:B216"/>
    <mergeCell ref="C216:H216"/>
    <mergeCell ref="A217:B217"/>
    <mergeCell ref="D217:E217"/>
    <mergeCell ref="A218:J218"/>
    <mergeCell ref="A219:B219"/>
    <mergeCell ref="D219:E219"/>
    <mergeCell ref="A220:B220"/>
    <mergeCell ref="D220:E220"/>
    <mergeCell ref="A221:B221"/>
    <mergeCell ref="D221:E221"/>
    <mergeCell ref="A222:B222"/>
    <mergeCell ref="D222:E222"/>
    <mergeCell ref="A223:J223"/>
    <mergeCell ref="A224:B224"/>
    <mergeCell ref="D224:E224"/>
    <mergeCell ref="A225:B225"/>
    <mergeCell ref="D225:E225"/>
    <mergeCell ref="A231:B231"/>
    <mergeCell ref="D231:E231"/>
    <mergeCell ref="A232:J232"/>
    <mergeCell ref="A233:B233"/>
    <mergeCell ref="D233:E233"/>
    <mergeCell ref="A234:B234"/>
    <mergeCell ref="D234:E234"/>
    <mergeCell ref="A235:B235"/>
    <mergeCell ref="D235:E235"/>
    <mergeCell ref="I224:J231"/>
    <mergeCell ref="A226:B226"/>
    <mergeCell ref="D226:E226"/>
    <mergeCell ref="A227:B227"/>
    <mergeCell ref="D227:E227"/>
    <mergeCell ref="A228:B228"/>
    <mergeCell ref="D228:E228"/>
    <mergeCell ref="A229:B229"/>
    <mergeCell ref="D229:E229"/>
    <mergeCell ref="A230:B230"/>
    <mergeCell ref="D230:E230"/>
    <mergeCell ref="A236:B236"/>
    <mergeCell ref="D236:E236"/>
    <mergeCell ref="A237:B237"/>
    <mergeCell ref="D237:E237"/>
    <mergeCell ref="A238:B238"/>
    <mergeCell ref="C238:H238"/>
    <mergeCell ref="A239:B239"/>
    <mergeCell ref="C239:H239"/>
    <mergeCell ref="A240:B240"/>
    <mergeCell ref="D240:E240"/>
    <mergeCell ref="A241:J241"/>
    <mergeCell ref="A242:B242"/>
    <mergeCell ref="D242:E242"/>
    <mergeCell ref="A243:B243"/>
    <mergeCell ref="D243:E243"/>
    <mergeCell ref="A244:B244"/>
    <mergeCell ref="D244:E244"/>
    <mergeCell ref="A245:B245"/>
    <mergeCell ref="D245:E245"/>
    <mergeCell ref="A246:B246"/>
    <mergeCell ref="D246:E246"/>
    <mergeCell ref="A247:B247"/>
    <mergeCell ref="C247:H247"/>
    <mergeCell ref="A248:B248"/>
    <mergeCell ref="C248:H248"/>
    <mergeCell ref="A249:B249"/>
    <mergeCell ref="D249:E249"/>
    <mergeCell ref="A250:J250"/>
    <mergeCell ref="A257:B257"/>
    <mergeCell ref="D257:E257"/>
    <mergeCell ref="A258:J258"/>
    <mergeCell ref="A259:B259"/>
    <mergeCell ref="D259:E259"/>
    <mergeCell ref="A260:B260"/>
    <mergeCell ref="D260:E260"/>
    <mergeCell ref="A261:B261"/>
    <mergeCell ref="D261:E261"/>
    <mergeCell ref="I253:J257"/>
    <mergeCell ref="A262:B262"/>
    <mergeCell ref="D262:E262"/>
    <mergeCell ref="A263:B263"/>
    <mergeCell ref="D263:E263"/>
    <mergeCell ref="A264:J264"/>
    <mergeCell ref="A265:B265"/>
    <mergeCell ref="D265:E265"/>
    <mergeCell ref="A266:B266"/>
    <mergeCell ref="D266:E266"/>
    <mergeCell ref="A267:B267"/>
    <mergeCell ref="D267:E267"/>
    <mergeCell ref="A268:B268"/>
    <mergeCell ref="D268:E268"/>
    <mergeCell ref="A269:B269"/>
    <mergeCell ref="D269:E269"/>
    <mergeCell ref="A270:B270"/>
    <mergeCell ref="D270:E270"/>
    <mergeCell ref="A271:B271"/>
    <mergeCell ref="D271:E271"/>
    <mergeCell ref="A272:B272"/>
    <mergeCell ref="D272:E272"/>
    <mergeCell ref="A273:B273"/>
    <mergeCell ref="D273:E273"/>
    <mergeCell ref="A274:B274"/>
    <mergeCell ref="D274:E274"/>
    <mergeCell ref="A275:J275"/>
    <mergeCell ref="A276:B276"/>
    <mergeCell ref="D276:E276"/>
    <mergeCell ref="A282:B282"/>
    <mergeCell ref="C282:H282"/>
    <mergeCell ref="A283:B283"/>
    <mergeCell ref="C283:H283"/>
    <mergeCell ref="A284:B284"/>
    <mergeCell ref="D284:E284"/>
    <mergeCell ref="A285:B285"/>
    <mergeCell ref="D285:E285"/>
    <mergeCell ref="A286:J286"/>
    <mergeCell ref="I276:J285"/>
    <mergeCell ref="A277:B277"/>
    <mergeCell ref="D277:E277"/>
    <mergeCell ref="A278:B278"/>
    <mergeCell ref="D278:E278"/>
    <mergeCell ref="A279:B279"/>
    <mergeCell ref="D279:E279"/>
    <mergeCell ref="A280:B280"/>
    <mergeCell ref="D280:E280"/>
    <mergeCell ref="A281:B281"/>
    <mergeCell ref="D281:E281"/>
    <mergeCell ref="A295:B295"/>
    <mergeCell ref="D295:E295"/>
    <mergeCell ref="A296:B296"/>
    <mergeCell ref="D296:E296"/>
    <mergeCell ref="A287:B287"/>
    <mergeCell ref="D287:E287"/>
    <mergeCell ref="A288:B288"/>
    <mergeCell ref="D288:E288"/>
    <mergeCell ref="A289:B289"/>
    <mergeCell ref="D289:E289"/>
    <mergeCell ref="A290:B290"/>
    <mergeCell ref="D290:E290"/>
    <mergeCell ref="A291:B291"/>
    <mergeCell ref="D291:E291"/>
    <mergeCell ref="A297:J297"/>
    <mergeCell ref="A298:J298"/>
    <mergeCell ref="A299:J299"/>
    <mergeCell ref="A300:J300"/>
    <mergeCell ref="A301:J301"/>
    <mergeCell ref="A302:J302"/>
    <mergeCell ref="A303:J303"/>
    <mergeCell ref="A304:J304"/>
    <mergeCell ref="A305:J305"/>
    <mergeCell ref="I287:J296"/>
    <mergeCell ref="I265:J274"/>
    <mergeCell ref="I259:J263"/>
    <mergeCell ref="I219:J222"/>
    <mergeCell ref="I214:J217"/>
    <mergeCell ref="I180:J183"/>
    <mergeCell ref="I175:J178"/>
    <mergeCell ref="I194:J201"/>
    <mergeCell ref="A251:J251"/>
    <mergeCell ref="A252:J252"/>
    <mergeCell ref="A253:B253"/>
    <mergeCell ref="D253:E253"/>
    <mergeCell ref="A254:B254"/>
    <mergeCell ref="D254:E254"/>
    <mergeCell ref="A255:B255"/>
    <mergeCell ref="C255:H255"/>
    <mergeCell ref="A256:B256"/>
    <mergeCell ref="D256:E256"/>
    <mergeCell ref="A292:B292"/>
    <mergeCell ref="D292:E292"/>
    <mergeCell ref="A293:B293"/>
    <mergeCell ref="C293:H293"/>
    <mergeCell ref="A294:B294"/>
    <mergeCell ref="C294:H294"/>
    <mergeCell ref="A307:J310"/>
    <mergeCell ref="A20:E21"/>
    <mergeCell ref="F20:J21"/>
    <mergeCell ref="A22:E23"/>
    <mergeCell ref="F22:J23"/>
    <mergeCell ref="I141:J144"/>
    <mergeCell ref="I136:J139"/>
    <mergeCell ref="I242:J249"/>
    <mergeCell ref="I185:J192"/>
    <mergeCell ref="I203:J210"/>
    <mergeCell ref="I155:J162"/>
    <mergeCell ref="I146:J153"/>
    <mergeCell ref="I164:J171"/>
    <mergeCell ref="I233:J240"/>
    <mergeCell ref="A306:B306"/>
    <mergeCell ref="C306:D306"/>
    <mergeCell ref="E306:G306"/>
    <mergeCell ref="H306:J306"/>
    <mergeCell ref="A48:B49"/>
    <mergeCell ref="F103:G112"/>
    <mergeCell ref="H103:J112"/>
    <mergeCell ref="F89:G98"/>
    <mergeCell ref="H89:J98"/>
    <mergeCell ref="F75:G84"/>
  </mergeCells>
  <hyperlinks>
    <hyperlink ref="C34" r:id="rId1" xr:uid="{00000000-0004-0000-0000-000000000000}"/>
  </hyperlinks>
  <pageMargins left="0.55118110236220497" right="0.59055118110236204" top="0.78740157480314998" bottom="0.78740157480314998" header="0.196850393700787" footer="0.196850393700787"/>
  <pageSetup scale="94" fitToHeight="0" orientation="portrait" r:id="rId2"/>
  <headerFooter>
    <oddHeader>&amp;C&amp;"Times New Roman,Bold"&amp;20&amp;G</oddHeader>
    <oddFooter>&amp;L&amp;"Times New Roman,Bold"&amp;12Ref No: &amp;F&amp;C&amp;G&amp;R&amp;"Times New Roman,Bold"&amp;12&amp;P</oddFooter>
  </headerFooter>
  <rowBreaks count="3" manualBreakCount="3">
    <brk id="84" max="16383" man="1"/>
    <brk id="310" max="16383" man="1"/>
    <brk id="352"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J7" sqref="J7"/>
    </sheetView>
  </sheetViews>
  <sheetFormatPr defaultColWidth="9" defaultRowHeight="15"/>
  <cols>
    <col min="1" max="1" width="20.5703125" style="17" customWidth="1"/>
    <col min="2" max="2" width="11.7109375" style="17" customWidth="1"/>
    <col min="3" max="4" width="9.28515625" style="17"/>
    <col min="5" max="5" width="10.28515625" style="17" customWidth="1"/>
    <col min="6" max="6" width="10.7109375" style="17" customWidth="1"/>
    <col min="7" max="7" width="9.28515625" style="17"/>
    <col min="8" max="8" width="10.42578125" style="17" customWidth="1"/>
    <col min="9" max="9" width="15.42578125" style="17" customWidth="1"/>
    <col min="10" max="258" width="9.28515625" style="17"/>
    <col min="259" max="259" width="11.7109375" style="17" customWidth="1"/>
    <col min="260" max="260" width="9.28515625" style="17"/>
    <col min="261" max="261" width="14.7109375" style="17" customWidth="1"/>
    <col min="262" max="262" width="10.7109375" style="17" customWidth="1"/>
    <col min="263" max="514" width="9.28515625" style="17"/>
    <col min="515" max="515" width="11.7109375" style="17" customWidth="1"/>
    <col min="516" max="516" width="9.28515625" style="17"/>
    <col min="517" max="517" width="14.7109375" style="17" customWidth="1"/>
    <col min="518" max="518" width="10.7109375" style="17" customWidth="1"/>
    <col min="519" max="770" width="9.28515625" style="17"/>
    <col min="771" max="771" width="11.7109375" style="17" customWidth="1"/>
    <col min="772" max="772" width="9.28515625" style="17"/>
    <col min="773" max="773" width="14.7109375" style="17" customWidth="1"/>
    <col min="774" max="774" width="10.7109375" style="17" customWidth="1"/>
    <col min="775" max="1026" width="9.28515625" style="17"/>
    <col min="1027" max="1027" width="11.7109375" style="17" customWidth="1"/>
    <col min="1028" max="1028" width="9.28515625" style="17"/>
    <col min="1029" max="1029" width="14.7109375" style="17" customWidth="1"/>
    <col min="1030" max="1030" width="10.7109375" style="17" customWidth="1"/>
    <col min="1031" max="1282" width="9.28515625" style="17"/>
    <col min="1283" max="1283" width="11.7109375" style="17" customWidth="1"/>
    <col min="1284" max="1284" width="9.28515625" style="17"/>
    <col min="1285" max="1285" width="14.7109375" style="17" customWidth="1"/>
    <col min="1286" max="1286" width="10.7109375" style="17" customWidth="1"/>
    <col min="1287" max="1538" width="9.28515625" style="17"/>
    <col min="1539" max="1539" width="11.7109375" style="17" customWidth="1"/>
    <col min="1540" max="1540" width="9.28515625" style="17"/>
    <col min="1541" max="1541" width="14.7109375" style="17" customWidth="1"/>
    <col min="1542" max="1542" width="10.7109375" style="17" customWidth="1"/>
    <col min="1543" max="1794" width="9.28515625" style="17"/>
    <col min="1795" max="1795" width="11.7109375" style="17" customWidth="1"/>
    <col min="1796" max="1796" width="9.28515625" style="17"/>
    <col min="1797" max="1797" width="14.7109375" style="17" customWidth="1"/>
    <col min="1798" max="1798" width="10.7109375" style="17" customWidth="1"/>
    <col min="1799" max="2050" width="9.28515625" style="17"/>
    <col min="2051" max="2051" width="11.7109375" style="17" customWidth="1"/>
    <col min="2052" max="2052" width="9.28515625" style="17"/>
    <col min="2053" max="2053" width="14.7109375" style="17" customWidth="1"/>
    <col min="2054" max="2054" width="10.7109375" style="17" customWidth="1"/>
    <col min="2055" max="2306" width="9.28515625" style="17"/>
    <col min="2307" max="2307" width="11.7109375" style="17" customWidth="1"/>
    <col min="2308" max="2308" width="9.28515625" style="17"/>
    <col min="2309" max="2309" width="14.7109375" style="17" customWidth="1"/>
    <col min="2310" max="2310" width="10.7109375" style="17" customWidth="1"/>
    <col min="2311" max="2562" width="9.28515625" style="17"/>
    <col min="2563" max="2563" width="11.7109375" style="17" customWidth="1"/>
    <col min="2564" max="2564" width="9.28515625" style="17"/>
    <col min="2565" max="2565" width="14.7109375" style="17" customWidth="1"/>
    <col min="2566" max="2566" width="10.7109375" style="17" customWidth="1"/>
    <col min="2567" max="2818" width="9.28515625" style="17"/>
    <col min="2819" max="2819" width="11.7109375" style="17" customWidth="1"/>
    <col min="2820" max="2820" width="9.28515625" style="17"/>
    <col min="2821" max="2821" width="14.7109375" style="17" customWidth="1"/>
    <col min="2822" max="2822" width="10.7109375" style="17" customWidth="1"/>
    <col min="2823" max="3074" width="9.28515625" style="17"/>
    <col min="3075" max="3075" width="11.7109375" style="17" customWidth="1"/>
    <col min="3076" max="3076" width="9.28515625" style="17"/>
    <col min="3077" max="3077" width="14.7109375" style="17" customWidth="1"/>
    <col min="3078" max="3078" width="10.7109375" style="17" customWidth="1"/>
    <col min="3079" max="3330" width="9.28515625" style="17"/>
    <col min="3331" max="3331" width="11.7109375" style="17" customWidth="1"/>
    <col min="3332" max="3332" width="9.28515625" style="17"/>
    <col min="3333" max="3333" width="14.7109375" style="17" customWidth="1"/>
    <col min="3334" max="3334" width="10.7109375" style="17" customWidth="1"/>
    <col min="3335" max="3586" width="9.28515625" style="17"/>
    <col min="3587" max="3587" width="11.7109375" style="17" customWidth="1"/>
    <col min="3588" max="3588" width="9.28515625" style="17"/>
    <col min="3589" max="3589" width="14.7109375" style="17" customWidth="1"/>
    <col min="3590" max="3590" width="10.7109375" style="17" customWidth="1"/>
    <col min="3591" max="3842" width="9.28515625" style="17"/>
    <col min="3843" max="3843" width="11.7109375" style="17" customWidth="1"/>
    <col min="3844" max="3844" width="9.28515625" style="17"/>
    <col min="3845" max="3845" width="14.7109375" style="17" customWidth="1"/>
    <col min="3846" max="3846" width="10.7109375" style="17" customWidth="1"/>
    <col min="3847" max="4098" width="9.28515625" style="17"/>
    <col min="4099" max="4099" width="11.7109375" style="17" customWidth="1"/>
    <col min="4100" max="4100" width="9.28515625" style="17"/>
    <col min="4101" max="4101" width="14.7109375" style="17" customWidth="1"/>
    <col min="4102" max="4102" width="10.7109375" style="17" customWidth="1"/>
    <col min="4103" max="4354" width="9.28515625" style="17"/>
    <col min="4355" max="4355" width="11.7109375" style="17" customWidth="1"/>
    <col min="4356" max="4356" width="9.28515625" style="17"/>
    <col min="4357" max="4357" width="14.7109375" style="17" customWidth="1"/>
    <col min="4358" max="4358" width="10.7109375" style="17" customWidth="1"/>
    <col min="4359" max="4610" width="9.28515625" style="17"/>
    <col min="4611" max="4611" width="11.7109375" style="17" customWidth="1"/>
    <col min="4612" max="4612" width="9.28515625" style="17"/>
    <col min="4613" max="4613" width="14.7109375" style="17" customWidth="1"/>
    <col min="4614" max="4614" width="10.7109375" style="17" customWidth="1"/>
    <col min="4615" max="4866" width="9.28515625" style="17"/>
    <col min="4867" max="4867" width="11.7109375" style="17" customWidth="1"/>
    <col min="4868" max="4868" width="9.28515625" style="17"/>
    <col min="4869" max="4869" width="14.7109375" style="17" customWidth="1"/>
    <col min="4870" max="4870" width="10.7109375" style="17" customWidth="1"/>
    <col min="4871" max="5122" width="9.28515625" style="17"/>
    <col min="5123" max="5123" width="11.7109375" style="17" customWidth="1"/>
    <col min="5124" max="5124" width="9.28515625" style="17"/>
    <col min="5125" max="5125" width="14.7109375" style="17" customWidth="1"/>
    <col min="5126" max="5126" width="10.7109375" style="17" customWidth="1"/>
    <col min="5127" max="5378" width="9.28515625" style="17"/>
    <col min="5379" max="5379" width="11.7109375" style="17" customWidth="1"/>
    <col min="5380" max="5380" width="9.28515625" style="17"/>
    <col min="5381" max="5381" width="14.7109375" style="17" customWidth="1"/>
    <col min="5382" max="5382" width="10.7109375" style="17" customWidth="1"/>
    <col min="5383" max="5634" width="9.28515625" style="17"/>
    <col min="5635" max="5635" width="11.7109375" style="17" customWidth="1"/>
    <col min="5636" max="5636" width="9.28515625" style="17"/>
    <col min="5637" max="5637" width="14.7109375" style="17" customWidth="1"/>
    <col min="5638" max="5638" width="10.7109375" style="17" customWidth="1"/>
    <col min="5639" max="5890" width="9.28515625" style="17"/>
    <col min="5891" max="5891" width="11.7109375" style="17" customWidth="1"/>
    <col min="5892" max="5892" width="9.28515625" style="17"/>
    <col min="5893" max="5893" width="14.7109375" style="17" customWidth="1"/>
    <col min="5894" max="5894" width="10.7109375" style="17" customWidth="1"/>
    <col min="5895" max="6146" width="9.28515625" style="17"/>
    <col min="6147" max="6147" width="11.7109375" style="17" customWidth="1"/>
    <col min="6148" max="6148" width="9.28515625" style="17"/>
    <col min="6149" max="6149" width="14.7109375" style="17" customWidth="1"/>
    <col min="6150" max="6150" width="10.7109375" style="17" customWidth="1"/>
    <col min="6151" max="6402" width="9.28515625" style="17"/>
    <col min="6403" max="6403" width="11.7109375" style="17" customWidth="1"/>
    <col min="6404" max="6404" width="9.28515625" style="17"/>
    <col min="6405" max="6405" width="14.7109375" style="17" customWidth="1"/>
    <col min="6406" max="6406" width="10.7109375" style="17" customWidth="1"/>
    <col min="6407" max="6658" width="9.28515625" style="17"/>
    <col min="6659" max="6659" width="11.7109375" style="17" customWidth="1"/>
    <col min="6660" max="6660" width="9.28515625" style="17"/>
    <col min="6661" max="6661" width="14.7109375" style="17" customWidth="1"/>
    <col min="6662" max="6662" width="10.7109375" style="17" customWidth="1"/>
    <col min="6663" max="6914" width="9.28515625" style="17"/>
    <col min="6915" max="6915" width="11.7109375" style="17" customWidth="1"/>
    <col min="6916" max="6916" width="9.28515625" style="17"/>
    <col min="6917" max="6917" width="14.7109375" style="17" customWidth="1"/>
    <col min="6918" max="6918" width="10.7109375" style="17" customWidth="1"/>
    <col min="6919" max="7170" width="9.28515625" style="17"/>
    <col min="7171" max="7171" width="11.7109375" style="17" customWidth="1"/>
    <col min="7172" max="7172" width="9.28515625" style="17"/>
    <col min="7173" max="7173" width="14.7109375" style="17" customWidth="1"/>
    <col min="7174" max="7174" width="10.7109375" style="17" customWidth="1"/>
    <col min="7175" max="7426" width="9.28515625" style="17"/>
    <col min="7427" max="7427" width="11.7109375" style="17" customWidth="1"/>
    <col min="7428" max="7428" width="9.28515625" style="17"/>
    <col min="7429" max="7429" width="14.7109375" style="17" customWidth="1"/>
    <col min="7430" max="7430" width="10.7109375" style="17" customWidth="1"/>
    <col min="7431" max="7682" width="9.28515625" style="17"/>
    <col min="7683" max="7683" width="11.7109375" style="17" customWidth="1"/>
    <col min="7684" max="7684" width="9.28515625" style="17"/>
    <col min="7685" max="7685" width="14.7109375" style="17" customWidth="1"/>
    <col min="7686" max="7686" width="10.7109375" style="17" customWidth="1"/>
    <col min="7687" max="7938" width="9.28515625" style="17"/>
    <col min="7939" max="7939" width="11.7109375" style="17" customWidth="1"/>
    <col min="7940" max="7940" width="9.28515625" style="17"/>
    <col min="7941" max="7941" width="14.7109375" style="17" customWidth="1"/>
    <col min="7942" max="7942" width="10.7109375" style="17" customWidth="1"/>
    <col min="7943" max="8194" width="9.28515625" style="17"/>
    <col min="8195" max="8195" width="11.7109375" style="17" customWidth="1"/>
    <col min="8196" max="8196" width="9.28515625" style="17"/>
    <col min="8197" max="8197" width="14.7109375" style="17" customWidth="1"/>
    <col min="8198" max="8198" width="10.7109375" style="17" customWidth="1"/>
    <col min="8199" max="8450" width="9.28515625" style="17"/>
    <col min="8451" max="8451" width="11.7109375" style="17" customWidth="1"/>
    <col min="8452" max="8452" width="9.28515625" style="17"/>
    <col min="8453" max="8453" width="14.7109375" style="17" customWidth="1"/>
    <col min="8454" max="8454" width="10.7109375" style="17" customWidth="1"/>
    <col min="8455" max="8706" width="9.28515625" style="17"/>
    <col min="8707" max="8707" width="11.7109375" style="17" customWidth="1"/>
    <col min="8708" max="8708" width="9.28515625" style="17"/>
    <col min="8709" max="8709" width="14.7109375" style="17" customWidth="1"/>
    <col min="8710" max="8710" width="10.7109375" style="17" customWidth="1"/>
    <col min="8711" max="8962" width="9.28515625" style="17"/>
    <col min="8963" max="8963" width="11.7109375" style="17" customWidth="1"/>
    <col min="8964" max="8964" width="9.28515625" style="17"/>
    <col min="8965" max="8965" width="14.7109375" style="17" customWidth="1"/>
    <col min="8966" max="8966" width="10.7109375" style="17" customWidth="1"/>
    <col min="8967" max="9218" width="9.28515625" style="17"/>
    <col min="9219" max="9219" width="11.7109375" style="17" customWidth="1"/>
    <col min="9220" max="9220" width="9.28515625" style="17"/>
    <col min="9221" max="9221" width="14.7109375" style="17" customWidth="1"/>
    <col min="9222" max="9222" width="10.7109375" style="17" customWidth="1"/>
    <col min="9223" max="9474" width="9.28515625" style="17"/>
    <col min="9475" max="9475" width="11.7109375" style="17" customWidth="1"/>
    <col min="9476" max="9476" width="9.28515625" style="17"/>
    <col min="9477" max="9477" width="14.7109375" style="17" customWidth="1"/>
    <col min="9478" max="9478" width="10.7109375" style="17" customWidth="1"/>
    <col min="9479" max="9730" width="9.28515625" style="17"/>
    <col min="9731" max="9731" width="11.7109375" style="17" customWidth="1"/>
    <col min="9732" max="9732" width="9.28515625" style="17"/>
    <col min="9733" max="9733" width="14.7109375" style="17" customWidth="1"/>
    <col min="9734" max="9734" width="10.7109375" style="17" customWidth="1"/>
    <col min="9735" max="9986" width="9.28515625" style="17"/>
    <col min="9987" max="9987" width="11.7109375" style="17" customWidth="1"/>
    <col min="9988" max="9988" width="9.28515625" style="17"/>
    <col min="9989" max="9989" width="14.7109375" style="17" customWidth="1"/>
    <col min="9990" max="9990" width="10.7109375" style="17" customWidth="1"/>
    <col min="9991" max="10242" width="9.28515625" style="17"/>
    <col min="10243" max="10243" width="11.7109375" style="17" customWidth="1"/>
    <col min="10244" max="10244" width="9.28515625" style="17"/>
    <col min="10245" max="10245" width="14.7109375" style="17" customWidth="1"/>
    <col min="10246" max="10246" width="10.7109375" style="17" customWidth="1"/>
    <col min="10247" max="10498" width="9.28515625" style="17"/>
    <col min="10499" max="10499" width="11.7109375" style="17" customWidth="1"/>
    <col min="10500" max="10500" width="9.28515625" style="17"/>
    <col min="10501" max="10501" width="14.7109375" style="17" customWidth="1"/>
    <col min="10502" max="10502" width="10.7109375" style="17" customWidth="1"/>
    <col min="10503" max="10754" width="9.28515625" style="17"/>
    <col min="10755" max="10755" width="11.7109375" style="17" customWidth="1"/>
    <col min="10756" max="10756" width="9.28515625" style="17"/>
    <col min="10757" max="10757" width="14.7109375" style="17" customWidth="1"/>
    <col min="10758" max="10758" width="10.7109375" style="17" customWidth="1"/>
    <col min="10759" max="11010" width="9.28515625" style="17"/>
    <col min="11011" max="11011" width="11.7109375" style="17" customWidth="1"/>
    <col min="11012" max="11012" width="9.28515625" style="17"/>
    <col min="11013" max="11013" width="14.7109375" style="17" customWidth="1"/>
    <col min="11014" max="11014" width="10.7109375" style="17" customWidth="1"/>
    <col min="11015" max="11266" width="9.28515625" style="17"/>
    <col min="11267" max="11267" width="11.7109375" style="17" customWidth="1"/>
    <col min="11268" max="11268" width="9.28515625" style="17"/>
    <col min="11269" max="11269" width="14.7109375" style="17" customWidth="1"/>
    <col min="11270" max="11270" width="10.7109375" style="17" customWidth="1"/>
    <col min="11271" max="11522" width="9.28515625" style="17"/>
    <col min="11523" max="11523" width="11.7109375" style="17" customWidth="1"/>
    <col min="11524" max="11524" width="9.28515625" style="17"/>
    <col min="11525" max="11525" width="14.7109375" style="17" customWidth="1"/>
    <col min="11526" max="11526" width="10.7109375" style="17" customWidth="1"/>
    <col min="11527" max="11778" width="9.28515625" style="17"/>
    <col min="11779" max="11779" width="11.7109375" style="17" customWidth="1"/>
    <col min="11780" max="11780" width="9.28515625" style="17"/>
    <col min="11781" max="11781" width="14.7109375" style="17" customWidth="1"/>
    <col min="11782" max="11782" width="10.7109375" style="17" customWidth="1"/>
    <col min="11783" max="12034" width="9.28515625" style="17"/>
    <col min="12035" max="12035" width="11.7109375" style="17" customWidth="1"/>
    <col min="12036" max="12036" width="9.28515625" style="17"/>
    <col min="12037" max="12037" width="14.7109375" style="17" customWidth="1"/>
    <col min="12038" max="12038" width="10.7109375" style="17" customWidth="1"/>
    <col min="12039" max="12290" width="9.28515625" style="17"/>
    <col min="12291" max="12291" width="11.7109375" style="17" customWidth="1"/>
    <col min="12292" max="12292" width="9.28515625" style="17"/>
    <col min="12293" max="12293" width="14.7109375" style="17" customWidth="1"/>
    <col min="12294" max="12294" width="10.7109375" style="17" customWidth="1"/>
    <col min="12295" max="12546" width="9.28515625" style="17"/>
    <col min="12547" max="12547" width="11.7109375" style="17" customWidth="1"/>
    <col min="12548" max="12548" width="9.28515625" style="17"/>
    <col min="12549" max="12549" width="14.7109375" style="17" customWidth="1"/>
    <col min="12550" max="12550" width="10.7109375" style="17" customWidth="1"/>
    <col min="12551" max="12802" width="9.28515625" style="17"/>
    <col min="12803" max="12803" width="11.7109375" style="17" customWidth="1"/>
    <col min="12804" max="12804" width="9.28515625" style="17"/>
    <col min="12805" max="12805" width="14.7109375" style="17" customWidth="1"/>
    <col min="12806" max="12806" width="10.7109375" style="17" customWidth="1"/>
    <col min="12807" max="13058" width="9.28515625" style="17"/>
    <col min="13059" max="13059" width="11.7109375" style="17" customWidth="1"/>
    <col min="13060" max="13060" width="9.28515625" style="17"/>
    <col min="13061" max="13061" width="14.7109375" style="17" customWidth="1"/>
    <col min="13062" max="13062" width="10.7109375" style="17" customWidth="1"/>
    <col min="13063" max="13314" width="9.28515625" style="17"/>
    <col min="13315" max="13315" width="11.7109375" style="17" customWidth="1"/>
    <col min="13316" max="13316" width="9.28515625" style="17"/>
    <col min="13317" max="13317" width="14.7109375" style="17" customWidth="1"/>
    <col min="13318" max="13318" width="10.7109375" style="17" customWidth="1"/>
    <col min="13319" max="13570" width="9.28515625" style="17"/>
    <col min="13571" max="13571" width="11.7109375" style="17" customWidth="1"/>
    <col min="13572" max="13572" width="9.28515625" style="17"/>
    <col min="13573" max="13573" width="14.7109375" style="17" customWidth="1"/>
    <col min="13574" max="13574" width="10.7109375" style="17" customWidth="1"/>
    <col min="13575" max="13826" width="9.28515625" style="17"/>
    <col min="13827" max="13827" width="11.7109375" style="17" customWidth="1"/>
    <col min="13828" max="13828" width="9.28515625" style="17"/>
    <col min="13829" max="13829" width="14.7109375" style="17" customWidth="1"/>
    <col min="13830" max="13830" width="10.7109375" style="17" customWidth="1"/>
    <col min="13831" max="14082" width="9.28515625" style="17"/>
    <col min="14083" max="14083" width="11.7109375" style="17" customWidth="1"/>
    <col min="14084" max="14084" width="9.28515625" style="17"/>
    <col min="14085" max="14085" width="14.7109375" style="17" customWidth="1"/>
    <col min="14086" max="14086" width="10.7109375" style="17" customWidth="1"/>
    <col min="14087" max="14338" width="9.28515625" style="17"/>
    <col min="14339" max="14339" width="11.7109375" style="17" customWidth="1"/>
    <col min="14340" max="14340" width="9.28515625" style="17"/>
    <col min="14341" max="14341" width="14.7109375" style="17" customWidth="1"/>
    <col min="14342" max="14342" width="10.7109375" style="17" customWidth="1"/>
    <col min="14343" max="14594" width="9.28515625" style="17"/>
    <col min="14595" max="14595" width="11.7109375" style="17" customWidth="1"/>
    <col min="14596" max="14596" width="9.28515625" style="17"/>
    <col min="14597" max="14597" width="14.7109375" style="17" customWidth="1"/>
    <col min="14598" max="14598" width="10.7109375" style="17" customWidth="1"/>
    <col min="14599" max="14850" width="9.28515625" style="17"/>
    <col min="14851" max="14851" width="11.7109375" style="17" customWidth="1"/>
    <col min="14852" max="14852" width="9.28515625" style="17"/>
    <col min="14853" max="14853" width="14.7109375" style="17" customWidth="1"/>
    <col min="14854" max="14854" width="10.7109375" style="17" customWidth="1"/>
    <col min="14855" max="15106" width="9.28515625" style="17"/>
    <col min="15107" max="15107" width="11.7109375" style="17" customWidth="1"/>
    <col min="15108" max="15108" width="9.28515625" style="17"/>
    <col min="15109" max="15109" width="14.7109375" style="17" customWidth="1"/>
    <col min="15110" max="15110" width="10.7109375" style="17" customWidth="1"/>
    <col min="15111" max="15362" width="9.28515625" style="17"/>
    <col min="15363" max="15363" width="11.7109375" style="17" customWidth="1"/>
    <col min="15364" max="15364" width="9.28515625" style="17"/>
    <col min="15365" max="15365" width="14.7109375" style="17" customWidth="1"/>
    <col min="15366" max="15366" width="10.7109375" style="17" customWidth="1"/>
    <col min="15367" max="15618" width="9.28515625" style="17"/>
    <col min="15619" max="15619" width="11.7109375" style="17" customWidth="1"/>
    <col min="15620" max="15620" width="9.28515625" style="17"/>
    <col min="15621" max="15621" width="14.7109375" style="17" customWidth="1"/>
    <col min="15622" max="15622" width="10.7109375" style="17" customWidth="1"/>
    <col min="15623" max="15874" width="9.28515625" style="17"/>
    <col min="15875" max="15875" width="11.7109375" style="17" customWidth="1"/>
    <col min="15876" max="15876" width="9.28515625" style="17"/>
    <col min="15877" max="15877" width="14.7109375" style="17" customWidth="1"/>
    <col min="15878" max="15878" width="10.7109375" style="17" customWidth="1"/>
    <col min="15879" max="16130" width="9.28515625" style="17"/>
    <col min="16131" max="16131" width="11.7109375" style="17" customWidth="1"/>
    <col min="16132" max="16132" width="9.28515625" style="17"/>
    <col min="16133" max="16133" width="14.7109375" style="17" customWidth="1"/>
    <col min="16134" max="16134" width="10.7109375" style="17" customWidth="1"/>
    <col min="16135" max="16384" width="9.28515625" style="17"/>
  </cols>
  <sheetData>
    <row r="2" spans="1:13">
      <c r="A2" s="18" t="s">
        <v>106</v>
      </c>
      <c r="B2" s="18" t="s">
        <v>108</v>
      </c>
      <c r="C2" s="18" t="s">
        <v>107</v>
      </c>
      <c r="D2" s="234" t="s">
        <v>205</v>
      </c>
      <c r="E2" s="234"/>
    </row>
    <row r="3" spans="1:13">
      <c r="A3" s="20">
        <v>1</v>
      </c>
      <c r="B3" s="20">
        <v>0</v>
      </c>
      <c r="C3" s="20">
        <v>1</v>
      </c>
      <c r="D3" s="236">
        <v>23</v>
      </c>
      <c r="E3" s="236"/>
    </row>
    <row r="5" spans="1:13" hidden="1">
      <c r="A5" s="17" t="s">
        <v>206</v>
      </c>
      <c r="B5" s="22" t="s">
        <v>207</v>
      </c>
      <c r="C5" s="22">
        <f>D3</f>
        <v>23</v>
      </c>
      <c r="D5" s="23"/>
    </row>
    <row r="6" spans="1:13">
      <c r="A6" s="17" t="s">
        <v>208</v>
      </c>
      <c r="B6" s="19">
        <v>10</v>
      </c>
      <c r="C6" s="21">
        <v>3</v>
      </c>
      <c r="D6" s="24">
        <f>((100/B6)*C6)/100</f>
        <v>0.3</v>
      </c>
    </row>
    <row r="7" spans="1:13">
      <c r="A7" s="17" t="s">
        <v>209</v>
      </c>
      <c r="B7" s="19">
        <f>A3+B3+C3+D3</f>
        <v>25</v>
      </c>
      <c r="C7" s="21">
        <v>0</v>
      </c>
      <c r="D7" s="24">
        <f t="shared" ref="D7:D12" si="0">((100/B7)*C7)/100</f>
        <v>0</v>
      </c>
      <c r="F7" s="237" t="s">
        <v>210</v>
      </c>
      <c r="G7" s="237"/>
      <c r="H7" s="25" t="s">
        <v>211</v>
      </c>
      <c r="J7" s="31"/>
    </row>
    <row r="8" spans="1:13">
      <c r="A8" s="17" t="s">
        <v>212</v>
      </c>
      <c r="B8" s="19">
        <f>C5</f>
        <v>23</v>
      </c>
      <c r="C8" s="21">
        <v>0</v>
      </c>
      <c r="D8" s="24">
        <f t="shared" si="0"/>
        <v>0</v>
      </c>
      <c r="F8" s="235" t="s">
        <v>213</v>
      </c>
      <c r="G8" s="235"/>
      <c r="H8" s="19" t="s">
        <v>214</v>
      </c>
    </row>
    <row r="9" spans="1:13">
      <c r="A9" s="17" t="s">
        <v>215</v>
      </c>
      <c r="B9" s="19">
        <f>C5</f>
        <v>23</v>
      </c>
      <c r="C9" s="21">
        <v>0</v>
      </c>
      <c r="D9" s="24">
        <f t="shared" si="0"/>
        <v>0</v>
      </c>
      <c r="F9" s="235" t="s">
        <v>216</v>
      </c>
      <c r="G9" s="235"/>
      <c r="H9" s="19" t="s">
        <v>217</v>
      </c>
    </row>
    <row r="10" spans="1:13">
      <c r="A10" s="17" t="s">
        <v>218</v>
      </c>
      <c r="B10" s="19">
        <f>C5</f>
        <v>23</v>
      </c>
      <c r="C10" s="21">
        <v>0</v>
      </c>
      <c r="D10" s="24">
        <f t="shared" si="0"/>
        <v>0</v>
      </c>
      <c r="F10" s="235" t="s">
        <v>219</v>
      </c>
      <c r="G10" s="235"/>
      <c r="H10" s="19" t="s">
        <v>156</v>
      </c>
    </row>
    <row r="11" spans="1:13">
      <c r="A11" s="26" t="s">
        <v>220</v>
      </c>
      <c r="B11" s="19">
        <f>C5</f>
        <v>23</v>
      </c>
      <c r="C11" s="21">
        <v>0</v>
      </c>
      <c r="D11" s="24">
        <f t="shared" si="0"/>
        <v>0</v>
      </c>
      <c r="F11" s="235" t="s">
        <v>221</v>
      </c>
      <c r="G11" s="235"/>
      <c r="H11" s="19" t="s">
        <v>222</v>
      </c>
    </row>
    <row r="12" spans="1:13">
      <c r="A12" s="17" t="s">
        <v>223</v>
      </c>
      <c r="B12" s="19">
        <f>C5</f>
        <v>23</v>
      </c>
      <c r="C12" s="21">
        <v>0</v>
      </c>
      <c r="D12" s="24">
        <f t="shared" si="0"/>
        <v>0</v>
      </c>
      <c r="F12" s="235" t="s">
        <v>224</v>
      </c>
      <c r="G12" s="235"/>
      <c r="H12" s="19" t="s">
        <v>225</v>
      </c>
    </row>
    <row r="13" spans="1:13">
      <c r="F13" s="235" t="s">
        <v>226</v>
      </c>
      <c r="G13" s="235"/>
      <c r="H13" s="19" t="s">
        <v>227</v>
      </c>
    </row>
    <row r="14" spans="1:13" hidden="1">
      <c r="A14" s="18"/>
      <c r="B14" s="18" t="s">
        <v>228</v>
      </c>
      <c r="C14" s="18" t="s">
        <v>229</v>
      </c>
      <c r="G14" s="18" t="s">
        <v>208</v>
      </c>
      <c r="H14" s="18" t="s">
        <v>230</v>
      </c>
      <c r="I14" s="18" t="s">
        <v>231</v>
      </c>
      <c r="J14" s="18" t="s">
        <v>232</v>
      </c>
      <c r="K14" s="18" t="s">
        <v>218</v>
      </c>
      <c r="L14" s="18" t="s">
        <v>220</v>
      </c>
      <c r="M14" s="18" t="s">
        <v>223</v>
      </c>
    </row>
    <row r="15" spans="1:13" hidden="1">
      <c r="A15" s="18" t="s">
        <v>122</v>
      </c>
      <c r="B15" s="18">
        <f>G15</f>
        <v>3</v>
      </c>
      <c r="C15" s="18">
        <f>G16</f>
        <v>23</v>
      </c>
      <c r="E15" s="234" t="s">
        <v>228</v>
      </c>
      <c r="F15" s="234"/>
      <c r="G15" s="27">
        <f>C6</f>
        <v>3</v>
      </c>
      <c r="H15" s="27">
        <f>40/B7*C7</f>
        <v>0</v>
      </c>
      <c r="I15" s="27">
        <f>15/B8*C8</f>
        <v>0</v>
      </c>
      <c r="J15" s="27">
        <f>10/B9*C9</f>
        <v>0</v>
      </c>
      <c r="K15" s="27">
        <f>10/B10*C10</f>
        <v>0</v>
      </c>
      <c r="L15" s="27">
        <f>5/B11*C11</f>
        <v>0</v>
      </c>
      <c r="M15" s="27">
        <f>5/B12*C12</f>
        <v>0</v>
      </c>
    </row>
    <row r="16" spans="1:13" hidden="1">
      <c r="A16" s="18" t="s">
        <v>233</v>
      </c>
      <c r="B16" s="18">
        <f>H15</f>
        <v>0</v>
      </c>
      <c r="C16" s="18">
        <f>H16</f>
        <v>0</v>
      </c>
      <c r="E16" s="234" t="s">
        <v>234</v>
      </c>
      <c r="F16" s="234"/>
      <c r="G16" s="18">
        <f>G15+20</f>
        <v>23</v>
      </c>
      <c r="H16" s="18">
        <f>30/B7*C7</f>
        <v>0</v>
      </c>
      <c r="I16" s="18">
        <f>15/B8*C8</f>
        <v>0</v>
      </c>
      <c r="J16" s="18">
        <f>10/B9*C9</f>
        <v>0</v>
      </c>
      <c r="K16" s="18">
        <f>5/B10*C10</f>
        <v>0</v>
      </c>
      <c r="L16" s="18">
        <f>5/B11*C11</f>
        <v>0</v>
      </c>
      <c r="M16" s="18">
        <f>5/B12*C12</f>
        <v>0</v>
      </c>
    </row>
    <row r="17" spans="1:8" hidden="1">
      <c r="A17" s="18" t="s">
        <v>231</v>
      </c>
      <c r="B17" s="18">
        <f>I15</f>
        <v>0</v>
      </c>
      <c r="C17" s="18">
        <f>I16</f>
        <v>0</v>
      </c>
    </row>
    <row r="18" spans="1:8" hidden="1">
      <c r="A18" s="18" t="s">
        <v>232</v>
      </c>
      <c r="B18" s="18">
        <f>J15</f>
        <v>0</v>
      </c>
      <c r="C18" s="18">
        <f>J16</f>
        <v>0</v>
      </c>
    </row>
    <row r="19" spans="1:8" hidden="1">
      <c r="A19" s="18" t="s">
        <v>218</v>
      </c>
      <c r="B19" s="18">
        <f>K15</f>
        <v>0</v>
      </c>
      <c r="C19" s="18">
        <f>K16</f>
        <v>0</v>
      </c>
    </row>
    <row r="20" spans="1:8" hidden="1">
      <c r="A20" s="28" t="s">
        <v>220</v>
      </c>
      <c r="B20" s="18">
        <f>L15</f>
        <v>0</v>
      </c>
      <c r="C20" s="18">
        <f>L16</f>
        <v>0</v>
      </c>
    </row>
    <row r="21" spans="1:8" hidden="1">
      <c r="A21" s="18" t="s">
        <v>223</v>
      </c>
      <c r="B21" s="18">
        <f>M15</f>
        <v>0</v>
      </c>
      <c r="C21" s="18">
        <f>M16</f>
        <v>0</v>
      </c>
    </row>
    <row r="22" spans="1:8">
      <c r="A22" s="18" t="s">
        <v>235</v>
      </c>
      <c r="B22" s="29">
        <f>(B15+B16+B17+B18+B19+B20+B21)/100</f>
        <v>0.03</v>
      </c>
      <c r="C22" s="29">
        <f>(C15+C16+C17+C18+C19+C20+C21)/100</f>
        <v>0.23</v>
      </c>
      <c r="F22" s="235" t="s">
        <v>236</v>
      </c>
      <c r="G22" s="235"/>
      <c r="H22" s="19" t="s">
        <v>217</v>
      </c>
    </row>
    <row r="23" spans="1:8">
      <c r="F23" s="235" t="s">
        <v>237</v>
      </c>
      <c r="G23" s="235"/>
      <c r="H23" s="19" t="s">
        <v>238</v>
      </c>
    </row>
    <row r="24" spans="1:8">
      <c r="A24" s="17" t="s">
        <v>121</v>
      </c>
      <c r="B24" s="30">
        <v>0.01</v>
      </c>
      <c r="C24" s="30">
        <v>0.02</v>
      </c>
      <c r="F24" s="235" t="s">
        <v>239</v>
      </c>
      <c r="G24" s="235"/>
      <c r="H24" s="19" t="s">
        <v>240</v>
      </c>
    </row>
    <row r="25" spans="1:8">
      <c r="A25" s="17" t="s">
        <v>123</v>
      </c>
      <c r="B25" s="30">
        <v>0.01</v>
      </c>
      <c r="C25" s="30">
        <v>0.03</v>
      </c>
    </row>
    <row r="26" spans="1:8">
      <c r="A26" s="17" t="s">
        <v>125</v>
      </c>
      <c r="B26" s="30">
        <v>0.03</v>
      </c>
      <c r="C26" s="30">
        <v>0.08</v>
      </c>
    </row>
    <row r="27" spans="1:8">
      <c r="A27" s="17" t="s">
        <v>128</v>
      </c>
      <c r="B27" s="30">
        <v>0.05</v>
      </c>
      <c r="C27" s="30">
        <v>0.15</v>
      </c>
    </row>
    <row r="28" spans="1:8">
      <c r="A28" s="17" t="s">
        <v>139</v>
      </c>
      <c r="B28" s="30">
        <v>7.0000000000000007E-2</v>
      </c>
      <c r="C28" s="30">
        <v>0.2</v>
      </c>
    </row>
    <row r="29" spans="1:8">
      <c r="A29" s="17" t="s">
        <v>141</v>
      </c>
      <c r="B29" s="30">
        <v>0.1</v>
      </c>
      <c r="C29" s="30">
        <v>0.3</v>
      </c>
    </row>
  </sheetData>
  <mergeCells count="14">
    <mergeCell ref="D2:E2"/>
    <mergeCell ref="D3:E3"/>
    <mergeCell ref="F7:G7"/>
    <mergeCell ref="F8:G8"/>
    <mergeCell ref="F9:G9"/>
    <mergeCell ref="E16:F16"/>
    <mergeCell ref="F22:G22"/>
    <mergeCell ref="F23:G23"/>
    <mergeCell ref="F24:G24"/>
    <mergeCell ref="F10:G10"/>
    <mergeCell ref="F11:G11"/>
    <mergeCell ref="F12:G12"/>
    <mergeCell ref="F13:G13"/>
    <mergeCell ref="E15:F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workbookViewId="0">
      <selection activeCell="C27" sqref="C27"/>
    </sheetView>
  </sheetViews>
  <sheetFormatPr defaultColWidth="9" defaultRowHeight="15"/>
  <cols>
    <col min="1" max="1" width="20.5703125" style="17" customWidth="1"/>
    <col min="2" max="2" width="11.7109375" style="17" customWidth="1"/>
    <col min="3" max="4" width="9.28515625" style="17"/>
    <col min="5" max="5" width="10.28515625" style="17" customWidth="1"/>
    <col min="6" max="6" width="10.7109375" style="17" customWidth="1"/>
    <col min="7" max="7" width="9.28515625" style="17"/>
    <col min="8" max="8" width="10.42578125" style="17" customWidth="1"/>
    <col min="9" max="9" width="15.42578125" style="17" customWidth="1"/>
    <col min="10" max="258" width="9.28515625" style="17"/>
    <col min="259" max="259" width="11.7109375" style="17" customWidth="1"/>
    <col min="260" max="260" width="9.28515625" style="17"/>
    <col min="261" max="261" width="14.7109375" style="17" customWidth="1"/>
    <col min="262" max="262" width="10.7109375" style="17" customWidth="1"/>
    <col min="263" max="514" width="9.28515625" style="17"/>
    <col min="515" max="515" width="11.7109375" style="17" customWidth="1"/>
    <col min="516" max="516" width="9.28515625" style="17"/>
    <col min="517" max="517" width="14.7109375" style="17" customWidth="1"/>
    <col min="518" max="518" width="10.7109375" style="17" customWidth="1"/>
    <col min="519" max="770" width="9.28515625" style="17"/>
    <col min="771" max="771" width="11.7109375" style="17" customWidth="1"/>
    <col min="772" max="772" width="9.28515625" style="17"/>
    <col min="773" max="773" width="14.7109375" style="17" customWidth="1"/>
    <col min="774" max="774" width="10.7109375" style="17" customWidth="1"/>
    <col min="775" max="1026" width="9.28515625" style="17"/>
    <col min="1027" max="1027" width="11.7109375" style="17" customWidth="1"/>
    <col min="1028" max="1028" width="9.28515625" style="17"/>
    <col min="1029" max="1029" width="14.7109375" style="17" customWidth="1"/>
    <col min="1030" max="1030" width="10.7109375" style="17" customWidth="1"/>
    <col min="1031" max="1282" width="9.28515625" style="17"/>
    <col min="1283" max="1283" width="11.7109375" style="17" customWidth="1"/>
    <col min="1284" max="1284" width="9.28515625" style="17"/>
    <col min="1285" max="1285" width="14.7109375" style="17" customWidth="1"/>
    <col min="1286" max="1286" width="10.7109375" style="17" customWidth="1"/>
    <col min="1287" max="1538" width="9.28515625" style="17"/>
    <col min="1539" max="1539" width="11.7109375" style="17" customWidth="1"/>
    <col min="1540" max="1540" width="9.28515625" style="17"/>
    <col min="1541" max="1541" width="14.7109375" style="17" customWidth="1"/>
    <col min="1542" max="1542" width="10.7109375" style="17" customWidth="1"/>
    <col min="1543" max="1794" width="9.28515625" style="17"/>
    <col min="1795" max="1795" width="11.7109375" style="17" customWidth="1"/>
    <col min="1796" max="1796" width="9.28515625" style="17"/>
    <col min="1797" max="1797" width="14.7109375" style="17" customWidth="1"/>
    <col min="1798" max="1798" width="10.7109375" style="17" customWidth="1"/>
    <col min="1799" max="2050" width="9.28515625" style="17"/>
    <col min="2051" max="2051" width="11.7109375" style="17" customWidth="1"/>
    <col min="2052" max="2052" width="9.28515625" style="17"/>
    <col min="2053" max="2053" width="14.7109375" style="17" customWidth="1"/>
    <col min="2054" max="2054" width="10.7109375" style="17" customWidth="1"/>
    <col min="2055" max="2306" width="9.28515625" style="17"/>
    <col min="2307" max="2307" width="11.7109375" style="17" customWidth="1"/>
    <col min="2308" max="2308" width="9.28515625" style="17"/>
    <col min="2309" max="2309" width="14.7109375" style="17" customWidth="1"/>
    <col min="2310" max="2310" width="10.7109375" style="17" customWidth="1"/>
    <col min="2311" max="2562" width="9.28515625" style="17"/>
    <col min="2563" max="2563" width="11.7109375" style="17" customWidth="1"/>
    <col min="2564" max="2564" width="9.28515625" style="17"/>
    <col min="2565" max="2565" width="14.7109375" style="17" customWidth="1"/>
    <col min="2566" max="2566" width="10.7109375" style="17" customWidth="1"/>
    <col min="2567" max="2818" width="9.28515625" style="17"/>
    <col min="2819" max="2819" width="11.7109375" style="17" customWidth="1"/>
    <col min="2820" max="2820" width="9.28515625" style="17"/>
    <col min="2821" max="2821" width="14.7109375" style="17" customWidth="1"/>
    <col min="2822" max="2822" width="10.7109375" style="17" customWidth="1"/>
    <col min="2823" max="3074" width="9.28515625" style="17"/>
    <col min="3075" max="3075" width="11.7109375" style="17" customWidth="1"/>
    <col min="3076" max="3076" width="9.28515625" style="17"/>
    <col min="3077" max="3077" width="14.7109375" style="17" customWidth="1"/>
    <col min="3078" max="3078" width="10.7109375" style="17" customWidth="1"/>
    <col min="3079" max="3330" width="9.28515625" style="17"/>
    <col min="3331" max="3331" width="11.7109375" style="17" customWidth="1"/>
    <col min="3332" max="3332" width="9.28515625" style="17"/>
    <col min="3333" max="3333" width="14.7109375" style="17" customWidth="1"/>
    <col min="3334" max="3334" width="10.7109375" style="17" customWidth="1"/>
    <col min="3335" max="3586" width="9.28515625" style="17"/>
    <col min="3587" max="3587" width="11.7109375" style="17" customWidth="1"/>
    <col min="3588" max="3588" width="9.28515625" style="17"/>
    <col min="3589" max="3589" width="14.7109375" style="17" customWidth="1"/>
    <col min="3590" max="3590" width="10.7109375" style="17" customWidth="1"/>
    <col min="3591" max="3842" width="9.28515625" style="17"/>
    <col min="3843" max="3843" width="11.7109375" style="17" customWidth="1"/>
    <col min="3844" max="3844" width="9.28515625" style="17"/>
    <col min="3845" max="3845" width="14.7109375" style="17" customWidth="1"/>
    <col min="3846" max="3846" width="10.7109375" style="17" customWidth="1"/>
    <col min="3847" max="4098" width="9.28515625" style="17"/>
    <col min="4099" max="4099" width="11.7109375" style="17" customWidth="1"/>
    <col min="4100" max="4100" width="9.28515625" style="17"/>
    <col min="4101" max="4101" width="14.7109375" style="17" customWidth="1"/>
    <col min="4102" max="4102" width="10.7109375" style="17" customWidth="1"/>
    <col min="4103" max="4354" width="9.28515625" style="17"/>
    <col min="4355" max="4355" width="11.7109375" style="17" customWidth="1"/>
    <col min="4356" max="4356" width="9.28515625" style="17"/>
    <col min="4357" max="4357" width="14.7109375" style="17" customWidth="1"/>
    <col min="4358" max="4358" width="10.7109375" style="17" customWidth="1"/>
    <col min="4359" max="4610" width="9.28515625" style="17"/>
    <col min="4611" max="4611" width="11.7109375" style="17" customWidth="1"/>
    <col min="4612" max="4612" width="9.28515625" style="17"/>
    <col min="4613" max="4613" width="14.7109375" style="17" customWidth="1"/>
    <col min="4614" max="4614" width="10.7109375" style="17" customWidth="1"/>
    <col min="4615" max="4866" width="9.28515625" style="17"/>
    <col min="4867" max="4867" width="11.7109375" style="17" customWidth="1"/>
    <col min="4868" max="4868" width="9.28515625" style="17"/>
    <col min="4869" max="4869" width="14.7109375" style="17" customWidth="1"/>
    <col min="4870" max="4870" width="10.7109375" style="17" customWidth="1"/>
    <col min="4871" max="5122" width="9.28515625" style="17"/>
    <col min="5123" max="5123" width="11.7109375" style="17" customWidth="1"/>
    <col min="5124" max="5124" width="9.28515625" style="17"/>
    <col min="5125" max="5125" width="14.7109375" style="17" customWidth="1"/>
    <col min="5126" max="5126" width="10.7109375" style="17" customWidth="1"/>
    <col min="5127" max="5378" width="9.28515625" style="17"/>
    <col min="5379" max="5379" width="11.7109375" style="17" customWidth="1"/>
    <col min="5380" max="5380" width="9.28515625" style="17"/>
    <col min="5381" max="5381" width="14.7109375" style="17" customWidth="1"/>
    <col min="5382" max="5382" width="10.7109375" style="17" customWidth="1"/>
    <col min="5383" max="5634" width="9.28515625" style="17"/>
    <col min="5635" max="5635" width="11.7109375" style="17" customWidth="1"/>
    <col min="5636" max="5636" width="9.28515625" style="17"/>
    <col min="5637" max="5637" width="14.7109375" style="17" customWidth="1"/>
    <col min="5638" max="5638" width="10.7109375" style="17" customWidth="1"/>
    <col min="5639" max="5890" width="9.28515625" style="17"/>
    <col min="5891" max="5891" width="11.7109375" style="17" customWidth="1"/>
    <col min="5892" max="5892" width="9.28515625" style="17"/>
    <col min="5893" max="5893" width="14.7109375" style="17" customWidth="1"/>
    <col min="5894" max="5894" width="10.7109375" style="17" customWidth="1"/>
    <col min="5895" max="6146" width="9.28515625" style="17"/>
    <col min="6147" max="6147" width="11.7109375" style="17" customWidth="1"/>
    <col min="6148" max="6148" width="9.28515625" style="17"/>
    <col min="6149" max="6149" width="14.7109375" style="17" customWidth="1"/>
    <col min="6150" max="6150" width="10.7109375" style="17" customWidth="1"/>
    <col min="6151" max="6402" width="9.28515625" style="17"/>
    <col min="6403" max="6403" width="11.7109375" style="17" customWidth="1"/>
    <col min="6404" max="6404" width="9.28515625" style="17"/>
    <col min="6405" max="6405" width="14.7109375" style="17" customWidth="1"/>
    <col min="6406" max="6406" width="10.7109375" style="17" customWidth="1"/>
    <col min="6407" max="6658" width="9.28515625" style="17"/>
    <col min="6659" max="6659" width="11.7109375" style="17" customWidth="1"/>
    <col min="6660" max="6660" width="9.28515625" style="17"/>
    <col min="6661" max="6661" width="14.7109375" style="17" customWidth="1"/>
    <col min="6662" max="6662" width="10.7109375" style="17" customWidth="1"/>
    <col min="6663" max="6914" width="9.28515625" style="17"/>
    <col min="6915" max="6915" width="11.7109375" style="17" customWidth="1"/>
    <col min="6916" max="6916" width="9.28515625" style="17"/>
    <col min="6917" max="6917" width="14.7109375" style="17" customWidth="1"/>
    <col min="6918" max="6918" width="10.7109375" style="17" customWidth="1"/>
    <col min="6919" max="7170" width="9.28515625" style="17"/>
    <col min="7171" max="7171" width="11.7109375" style="17" customWidth="1"/>
    <col min="7172" max="7172" width="9.28515625" style="17"/>
    <col min="7173" max="7173" width="14.7109375" style="17" customWidth="1"/>
    <col min="7174" max="7174" width="10.7109375" style="17" customWidth="1"/>
    <col min="7175" max="7426" width="9.28515625" style="17"/>
    <col min="7427" max="7427" width="11.7109375" style="17" customWidth="1"/>
    <col min="7428" max="7428" width="9.28515625" style="17"/>
    <col min="7429" max="7429" width="14.7109375" style="17" customWidth="1"/>
    <col min="7430" max="7430" width="10.7109375" style="17" customWidth="1"/>
    <col min="7431" max="7682" width="9.28515625" style="17"/>
    <col min="7683" max="7683" width="11.7109375" style="17" customWidth="1"/>
    <col min="7684" max="7684" width="9.28515625" style="17"/>
    <col min="7685" max="7685" width="14.7109375" style="17" customWidth="1"/>
    <col min="7686" max="7686" width="10.7109375" style="17" customWidth="1"/>
    <col min="7687" max="7938" width="9.28515625" style="17"/>
    <col min="7939" max="7939" width="11.7109375" style="17" customWidth="1"/>
    <col min="7940" max="7940" width="9.28515625" style="17"/>
    <col min="7941" max="7941" width="14.7109375" style="17" customWidth="1"/>
    <col min="7942" max="7942" width="10.7109375" style="17" customWidth="1"/>
    <col min="7943" max="8194" width="9.28515625" style="17"/>
    <col min="8195" max="8195" width="11.7109375" style="17" customWidth="1"/>
    <col min="8196" max="8196" width="9.28515625" style="17"/>
    <col min="8197" max="8197" width="14.7109375" style="17" customWidth="1"/>
    <col min="8198" max="8198" width="10.7109375" style="17" customWidth="1"/>
    <col min="8199" max="8450" width="9.28515625" style="17"/>
    <col min="8451" max="8451" width="11.7109375" style="17" customWidth="1"/>
    <col min="8452" max="8452" width="9.28515625" style="17"/>
    <col min="8453" max="8453" width="14.7109375" style="17" customWidth="1"/>
    <col min="8454" max="8454" width="10.7109375" style="17" customWidth="1"/>
    <col min="8455" max="8706" width="9.28515625" style="17"/>
    <col min="8707" max="8707" width="11.7109375" style="17" customWidth="1"/>
    <col min="8708" max="8708" width="9.28515625" style="17"/>
    <col min="8709" max="8709" width="14.7109375" style="17" customWidth="1"/>
    <col min="8710" max="8710" width="10.7109375" style="17" customWidth="1"/>
    <col min="8711" max="8962" width="9.28515625" style="17"/>
    <col min="8963" max="8963" width="11.7109375" style="17" customWidth="1"/>
    <col min="8964" max="8964" width="9.28515625" style="17"/>
    <col min="8965" max="8965" width="14.7109375" style="17" customWidth="1"/>
    <col min="8966" max="8966" width="10.7109375" style="17" customWidth="1"/>
    <col min="8967" max="9218" width="9.28515625" style="17"/>
    <col min="9219" max="9219" width="11.7109375" style="17" customWidth="1"/>
    <col min="9220" max="9220" width="9.28515625" style="17"/>
    <col min="9221" max="9221" width="14.7109375" style="17" customWidth="1"/>
    <col min="9222" max="9222" width="10.7109375" style="17" customWidth="1"/>
    <col min="9223" max="9474" width="9.28515625" style="17"/>
    <col min="9475" max="9475" width="11.7109375" style="17" customWidth="1"/>
    <col min="9476" max="9476" width="9.28515625" style="17"/>
    <col min="9477" max="9477" width="14.7109375" style="17" customWidth="1"/>
    <col min="9478" max="9478" width="10.7109375" style="17" customWidth="1"/>
    <col min="9479" max="9730" width="9.28515625" style="17"/>
    <col min="9731" max="9731" width="11.7109375" style="17" customWidth="1"/>
    <col min="9732" max="9732" width="9.28515625" style="17"/>
    <col min="9733" max="9733" width="14.7109375" style="17" customWidth="1"/>
    <col min="9734" max="9734" width="10.7109375" style="17" customWidth="1"/>
    <col min="9735" max="9986" width="9.28515625" style="17"/>
    <col min="9987" max="9987" width="11.7109375" style="17" customWidth="1"/>
    <col min="9988" max="9988" width="9.28515625" style="17"/>
    <col min="9989" max="9989" width="14.7109375" style="17" customWidth="1"/>
    <col min="9990" max="9990" width="10.7109375" style="17" customWidth="1"/>
    <col min="9991" max="10242" width="9.28515625" style="17"/>
    <col min="10243" max="10243" width="11.7109375" style="17" customWidth="1"/>
    <col min="10244" max="10244" width="9.28515625" style="17"/>
    <col min="10245" max="10245" width="14.7109375" style="17" customWidth="1"/>
    <col min="10246" max="10246" width="10.7109375" style="17" customWidth="1"/>
    <col min="10247" max="10498" width="9.28515625" style="17"/>
    <col min="10499" max="10499" width="11.7109375" style="17" customWidth="1"/>
    <col min="10500" max="10500" width="9.28515625" style="17"/>
    <col min="10501" max="10501" width="14.7109375" style="17" customWidth="1"/>
    <col min="10502" max="10502" width="10.7109375" style="17" customWidth="1"/>
    <col min="10503" max="10754" width="9.28515625" style="17"/>
    <col min="10755" max="10755" width="11.7109375" style="17" customWidth="1"/>
    <col min="10756" max="10756" width="9.28515625" style="17"/>
    <col min="10757" max="10757" width="14.7109375" style="17" customWidth="1"/>
    <col min="10758" max="10758" width="10.7109375" style="17" customWidth="1"/>
    <col min="10759" max="11010" width="9.28515625" style="17"/>
    <col min="11011" max="11011" width="11.7109375" style="17" customWidth="1"/>
    <col min="11012" max="11012" width="9.28515625" style="17"/>
    <col min="11013" max="11013" width="14.7109375" style="17" customWidth="1"/>
    <col min="11014" max="11014" width="10.7109375" style="17" customWidth="1"/>
    <col min="11015" max="11266" width="9.28515625" style="17"/>
    <col min="11267" max="11267" width="11.7109375" style="17" customWidth="1"/>
    <col min="11268" max="11268" width="9.28515625" style="17"/>
    <col min="11269" max="11269" width="14.7109375" style="17" customWidth="1"/>
    <col min="11270" max="11270" width="10.7109375" style="17" customWidth="1"/>
    <col min="11271" max="11522" width="9.28515625" style="17"/>
    <col min="11523" max="11523" width="11.7109375" style="17" customWidth="1"/>
    <col min="11524" max="11524" width="9.28515625" style="17"/>
    <col min="11525" max="11525" width="14.7109375" style="17" customWidth="1"/>
    <col min="11526" max="11526" width="10.7109375" style="17" customWidth="1"/>
    <col min="11527" max="11778" width="9.28515625" style="17"/>
    <col min="11779" max="11779" width="11.7109375" style="17" customWidth="1"/>
    <col min="11780" max="11780" width="9.28515625" style="17"/>
    <col min="11781" max="11781" width="14.7109375" style="17" customWidth="1"/>
    <col min="11782" max="11782" width="10.7109375" style="17" customWidth="1"/>
    <col min="11783" max="12034" width="9.28515625" style="17"/>
    <col min="12035" max="12035" width="11.7109375" style="17" customWidth="1"/>
    <col min="12036" max="12036" width="9.28515625" style="17"/>
    <col min="12037" max="12037" width="14.7109375" style="17" customWidth="1"/>
    <col min="12038" max="12038" width="10.7109375" style="17" customWidth="1"/>
    <col min="12039" max="12290" width="9.28515625" style="17"/>
    <col min="12291" max="12291" width="11.7109375" style="17" customWidth="1"/>
    <col min="12292" max="12292" width="9.28515625" style="17"/>
    <col min="12293" max="12293" width="14.7109375" style="17" customWidth="1"/>
    <col min="12294" max="12294" width="10.7109375" style="17" customWidth="1"/>
    <col min="12295" max="12546" width="9.28515625" style="17"/>
    <col min="12547" max="12547" width="11.7109375" style="17" customWidth="1"/>
    <col min="12548" max="12548" width="9.28515625" style="17"/>
    <col min="12549" max="12549" width="14.7109375" style="17" customWidth="1"/>
    <col min="12550" max="12550" width="10.7109375" style="17" customWidth="1"/>
    <col min="12551" max="12802" width="9.28515625" style="17"/>
    <col min="12803" max="12803" width="11.7109375" style="17" customWidth="1"/>
    <col min="12804" max="12804" width="9.28515625" style="17"/>
    <col min="12805" max="12805" width="14.7109375" style="17" customWidth="1"/>
    <col min="12806" max="12806" width="10.7109375" style="17" customWidth="1"/>
    <col min="12807" max="13058" width="9.28515625" style="17"/>
    <col min="13059" max="13059" width="11.7109375" style="17" customWidth="1"/>
    <col min="13060" max="13060" width="9.28515625" style="17"/>
    <col min="13061" max="13061" width="14.7109375" style="17" customWidth="1"/>
    <col min="13062" max="13062" width="10.7109375" style="17" customWidth="1"/>
    <col min="13063" max="13314" width="9.28515625" style="17"/>
    <col min="13315" max="13315" width="11.7109375" style="17" customWidth="1"/>
    <col min="13316" max="13316" width="9.28515625" style="17"/>
    <col min="13317" max="13317" width="14.7109375" style="17" customWidth="1"/>
    <col min="13318" max="13318" width="10.7109375" style="17" customWidth="1"/>
    <col min="13319" max="13570" width="9.28515625" style="17"/>
    <col min="13571" max="13571" width="11.7109375" style="17" customWidth="1"/>
    <col min="13572" max="13572" width="9.28515625" style="17"/>
    <col min="13573" max="13573" width="14.7109375" style="17" customWidth="1"/>
    <col min="13574" max="13574" width="10.7109375" style="17" customWidth="1"/>
    <col min="13575" max="13826" width="9.28515625" style="17"/>
    <col min="13827" max="13827" width="11.7109375" style="17" customWidth="1"/>
    <col min="13828" max="13828" width="9.28515625" style="17"/>
    <col min="13829" max="13829" width="14.7109375" style="17" customWidth="1"/>
    <col min="13830" max="13830" width="10.7109375" style="17" customWidth="1"/>
    <col min="13831" max="14082" width="9.28515625" style="17"/>
    <col min="14083" max="14083" width="11.7109375" style="17" customWidth="1"/>
    <col min="14084" max="14084" width="9.28515625" style="17"/>
    <col min="14085" max="14085" width="14.7109375" style="17" customWidth="1"/>
    <col min="14086" max="14086" width="10.7109375" style="17" customWidth="1"/>
    <col min="14087" max="14338" width="9.28515625" style="17"/>
    <col min="14339" max="14339" width="11.7109375" style="17" customWidth="1"/>
    <col min="14340" max="14340" width="9.28515625" style="17"/>
    <col min="14341" max="14341" width="14.7109375" style="17" customWidth="1"/>
    <col min="14342" max="14342" width="10.7109375" style="17" customWidth="1"/>
    <col min="14343" max="14594" width="9.28515625" style="17"/>
    <col min="14595" max="14595" width="11.7109375" style="17" customWidth="1"/>
    <col min="14596" max="14596" width="9.28515625" style="17"/>
    <col min="14597" max="14597" width="14.7109375" style="17" customWidth="1"/>
    <col min="14598" max="14598" width="10.7109375" style="17" customWidth="1"/>
    <col min="14599" max="14850" width="9.28515625" style="17"/>
    <col min="14851" max="14851" width="11.7109375" style="17" customWidth="1"/>
    <col min="14852" max="14852" width="9.28515625" style="17"/>
    <col min="14853" max="14853" width="14.7109375" style="17" customWidth="1"/>
    <col min="14854" max="14854" width="10.7109375" style="17" customWidth="1"/>
    <col min="14855" max="15106" width="9.28515625" style="17"/>
    <col min="15107" max="15107" width="11.7109375" style="17" customWidth="1"/>
    <col min="15108" max="15108" width="9.28515625" style="17"/>
    <col min="15109" max="15109" width="14.7109375" style="17" customWidth="1"/>
    <col min="15110" max="15110" width="10.7109375" style="17" customWidth="1"/>
    <col min="15111" max="15362" width="9.28515625" style="17"/>
    <col min="15363" max="15363" width="11.7109375" style="17" customWidth="1"/>
    <col min="15364" max="15364" width="9.28515625" style="17"/>
    <col min="15365" max="15365" width="14.7109375" style="17" customWidth="1"/>
    <col min="15366" max="15366" width="10.7109375" style="17" customWidth="1"/>
    <col min="15367" max="15618" width="9.28515625" style="17"/>
    <col min="15619" max="15619" width="11.7109375" style="17" customWidth="1"/>
    <col min="15620" max="15620" width="9.28515625" style="17"/>
    <col min="15621" max="15621" width="14.7109375" style="17" customWidth="1"/>
    <col min="15622" max="15622" width="10.7109375" style="17" customWidth="1"/>
    <col min="15623" max="15874" width="9.28515625" style="17"/>
    <col min="15875" max="15875" width="11.7109375" style="17" customWidth="1"/>
    <col min="15876" max="15876" width="9.28515625" style="17"/>
    <col min="15877" max="15877" width="14.7109375" style="17" customWidth="1"/>
    <col min="15878" max="15878" width="10.7109375" style="17" customWidth="1"/>
    <col min="15879" max="16130" width="9.28515625" style="17"/>
    <col min="16131" max="16131" width="11.7109375" style="17" customWidth="1"/>
    <col min="16132" max="16132" width="9.28515625" style="17"/>
    <col min="16133" max="16133" width="14.7109375" style="17" customWidth="1"/>
    <col min="16134" max="16134" width="10.7109375" style="17" customWidth="1"/>
    <col min="16135" max="16384" width="9.28515625" style="17"/>
  </cols>
  <sheetData>
    <row r="2" spans="1:13">
      <c r="A2" s="18" t="s">
        <v>106</v>
      </c>
      <c r="B2" s="18" t="s">
        <v>108</v>
      </c>
      <c r="C2" s="18" t="s">
        <v>107</v>
      </c>
      <c r="D2" s="234" t="s">
        <v>205</v>
      </c>
      <c r="E2" s="234"/>
    </row>
    <row r="3" spans="1:13">
      <c r="A3" s="20">
        <v>1</v>
      </c>
      <c r="B3" s="20">
        <v>0</v>
      </c>
      <c r="C3" s="20">
        <v>1</v>
      </c>
      <c r="D3" s="236">
        <v>23</v>
      </c>
      <c r="E3" s="236"/>
    </row>
    <row r="5" spans="1:13" hidden="1">
      <c r="A5" s="17" t="s">
        <v>206</v>
      </c>
      <c r="B5" s="22" t="s">
        <v>207</v>
      </c>
      <c r="C5" s="22">
        <f>D3</f>
        <v>23</v>
      </c>
      <c r="D5" s="23"/>
    </row>
    <row r="6" spans="1:13">
      <c r="A6" s="17" t="s">
        <v>208</v>
      </c>
      <c r="B6" s="19">
        <v>10</v>
      </c>
      <c r="C6" s="21">
        <v>6</v>
      </c>
      <c r="D6" s="24">
        <f>((100/B6)*C6)/100</f>
        <v>0.6</v>
      </c>
    </row>
    <row r="7" spans="1:13">
      <c r="A7" s="17" t="s">
        <v>209</v>
      </c>
      <c r="B7" s="19">
        <f>A3+B3+C3+D3</f>
        <v>25</v>
      </c>
      <c r="C7" s="21">
        <v>0</v>
      </c>
      <c r="D7" s="24">
        <f t="shared" ref="D7:D12" si="0">((100/B7)*C7)/100</f>
        <v>0</v>
      </c>
      <c r="F7" s="237" t="s">
        <v>210</v>
      </c>
      <c r="G7" s="237"/>
      <c r="H7" s="25" t="s">
        <v>211</v>
      </c>
      <c r="J7" s="31"/>
    </row>
    <row r="8" spans="1:13">
      <c r="A8" s="17" t="s">
        <v>212</v>
      </c>
      <c r="B8" s="19">
        <f>C5</f>
        <v>23</v>
      </c>
      <c r="C8" s="21">
        <v>0</v>
      </c>
      <c r="D8" s="24">
        <f t="shared" si="0"/>
        <v>0</v>
      </c>
      <c r="F8" s="235" t="s">
        <v>213</v>
      </c>
      <c r="G8" s="235"/>
      <c r="H8" s="19" t="s">
        <v>214</v>
      </c>
    </row>
    <row r="9" spans="1:13">
      <c r="A9" s="17" t="s">
        <v>215</v>
      </c>
      <c r="B9" s="19">
        <f>C5</f>
        <v>23</v>
      </c>
      <c r="C9" s="21">
        <v>0</v>
      </c>
      <c r="D9" s="24">
        <f t="shared" si="0"/>
        <v>0</v>
      </c>
      <c r="F9" s="235" t="s">
        <v>216</v>
      </c>
      <c r="G9" s="235"/>
      <c r="H9" s="19" t="s">
        <v>217</v>
      </c>
    </row>
    <row r="10" spans="1:13">
      <c r="A10" s="17" t="s">
        <v>218</v>
      </c>
      <c r="B10" s="19">
        <f>C5</f>
        <v>23</v>
      </c>
      <c r="C10" s="21">
        <v>0</v>
      </c>
      <c r="D10" s="24">
        <f t="shared" si="0"/>
        <v>0</v>
      </c>
      <c r="F10" s="235" t="s">
        <v>219</v>
      </c>
      <c r="G10" s="235"/>
      <c r="H10" s="19" t="s">
        <v>156</v>
      </c>
    </row>
    <row r="11" spans="1:13">
      <c r="A11" s="26" t="s">
        <v>220</v>
      </c>
      <c r="B11" s="19">
        <f>C5</f>
        <v>23</v>
      </c>
      <c r="C11" s="21">
        <v>0</v>
      </c>
      <c r="D11" s="24">
        <f t="shared" si="0"/>
        <v>0</v>
      </c>
      <c r="F11" s="235" t="s">
        <v>221</v>
      </c>
      <c r="G11" s="235"/>
      <c r="H11" s="19" t="s">
        <v>222</v>
      </c>
    </row>
    <row r="12" spans="1:13">
      <c r="A12" s="17" t="s">
        <v>223</v>
      </c>
      <c r="B12" s="19">
        <f>C5</f>
        <v>23</v>
      </c>
      <c r="C12" s="21">
        <v>0</v>
      </c>
      <c r="D12" s="24">
        <f t="shared" si="0"/>
        <v>0</v>
      </c>
      <c r="F12" s="235" t="s">
        <v>224</v>
      </c>
      <c r="G12" s="235"/>
      <c r="H12" s="19" t="s">
        <v>225</v>
      </c>
    </row>
    <row r="13" spans="1:13">
      <c r="F13" s="235" t="s">
        <v>226</v>
      </c>
      <c r="G13" s="235"/>
      <c r="H13" s="19" t="s">
        <v>227</v>
      </c>
    </row>
    <row r="14" spans="1:13" hidden="1">
      <c r="A14" s="18"/>
      <c r="B14" s="18" t="s">
        <v>228</v>
      </c>
      <c r="C14" s="18" t="s">
        <v>229</v>
      </c>
      <c r="G14" s="18" t="s">
        <v>208</v>
      </c>
      <c r="H14" s="18" t="s">
        <v>230</v>
      </c>
      <c r="I14" s="18" t="s">
        <v>231</v>
      </c>
      <c r="J14" s="18" t="s">
        <v>232</v>
      </c>
      <c r="K14" s="18" t="s">
        <v>218</v>
      </c>
      <c r="L14" s="18" t="s">
        <v>220</v>
      </c>
      <c r="M14" s="18" t="s">
        <v>223</v>
      </c>
    </row>
    <row r="15" spans="1:13" hidden="1">
      <c r="A15" s="18" t="s">
        <v>122</v>
      </c>
      <c r="B15" s="18">
        <f>G15</f>
        <v>6</v>
      </c>
      <c r="C15" s="18">
        <f>G16</f>
        <v>26</v>
      </c>
      <c r="E15" s="234" t="s">
        <v>228</v>
      </c>
      <c r="F15" s="234"/>
      <c r="G15" s="27">
        <f>C6</f>
        <v>6</v>
      </c>
      <c r="H15" s="27">
        <f>40/B7*C7</f>
        <v>0</v>
      </c>
      <c r="I15" s="27">
        <f>15/B8*C8</f>
        <v>0</v>
      </c>
      <c r="J15" s="27">
        <f>10/B9*C9</f>
        <v>0</v>
      </c>
      <c r="K15" s="27">
        <f>10/B10*C10</f>
        <v>0</v>
      </c>
      <c r="L15" s="27">
        <f>5/B11*C11</f>
        <v>0</v>
      </c>
      <c r="M15" s="27">
        <f>5/B12*C12</f>
        <v>0</v>
      </c>
    </row>
    <row r="16" spans="1:13" hidden="1">
      <c r="A16" s="18" t="s">
        <v>233</v>
      </c>
      <c r="B16" s="18">
        <f>H15</f>
        <v>0</v>
      </c>
      <c r="C16" s="18">
        <f>H16</f>
        <v>0</v>
      </c>
      <c r="E16" s="234" t="s">
        <v>234</v>
      </c>
      <c r="F16" s="234"/>
      <c r="G16" s="18">
        <f>G15+20</f>
        <v>26</v>
      </c>
      <c r="H16" s="18">
        <f>30/B7*C7</f>
        <v>0</v>
      </c>
      <c r="I16" s="18">
        <f>15/B8*C8</f>
        <v>0</v>
      </c>
      <c r="J16" s="18">
        <f>10/B9*C9</f>
        <v>0</v>
      </c>
      <c r="K16" s="18">
        <f>5/B10*C10</f>
        <v>0</v>
      </c>
      <c r="L16" s="18">
        <f>5/B11*C11</f>
        <v>0</v>
      </c>
      <c r="M16" s="18">
        <f>5/B12*C12</f>
        <v>0</v>
      </c>
    </row>
    <row r="17" spans="1:8" hidden="1">
      <c r="A17" s="18" t="s">
        <v>231</v>
      </c>
      <c r="B17" s="18">
        <f>I15</f>
        <v>0</v>
      </c>
      <c r="C17" s="18">
        <f>I16</f>
        <v>0</v>
      </c>
    </row>
    <row r="18" spans="1:8" hidden="1">
      <c r="A18" s="18" t="s">
        <v>232</v>
      </c>
      <c r="B18" s="18">
        <f>J15</f>
        <v>0</v>
      </c>
      <c r="C18" s="18">
        <f>J16</f>
        <v>0</v>
      </c>
    </row>
    <row r="19" spans="1:8" hidden="1">
      <c r="A19" s="18" t="s">
        <v>218</v>
      </c>
      <c r="B19" s="18">
        <f>K15</f>
        <v>0</v>
      </c>
      <c r="C19" s="18">
        <f>K16</f>
        <v>0</v>
      </c>
    </row>
    <row r="20" spans="1:8" hidden="1">
      <c r="A20" s="28" t="s">
        <v>220</v>
      </c>
      <c r="B20" s="18">
        <f>L15</f>
        <v>0</v>
      </c>
      <c r="C20" s="18">
        <f>L16</f>
        <v>0</v>
      </c>
    </row>
    <row r="21" spans="1:8" hidden="1">
      <c r="A21" s="18" t="s">
        <v>223</v>
      </c>
      <c r="B21" s="18">
        <f>M15</f>
        <v>0</v>
      </c>
      <c r="C21" s="18">
        <f>M16</f>
        <v>0</v>
      </c>
    </row>
    <row r="22" spans="1:8">
      <c r="A22" s="18" t="s">
        <v>235</v>
      </c>
      <c r="B22" s="29">
        <f>(B15+B16+B17+B18+B19+B20+B21)/100</f>
        <v>0.06</v>
      </c>
      <c r="C22" s="29">
        <f>(C15+C16+C17+C18+C19+C20+C21)/100</f>
        <v>0.26</v>
      </c>
      <c r="F22" s="235" t="s">
        <v>236</v>
      </c>
      <c r="G22" s="235"/>
      <c r="H22" s="19" t="s">
        <v>217</v>
      </c>
    </row>
    <row r="23" spans="1:8">
      <c r="F23" s="235" t="s">
        <v>237</v>
      </c>
      <c r="G23" s="235"/>
      <c r="H23" s="19" t="s">
        <v>238</v>
      </c>
    </row>
    <row r="24" spans="1:8">
      <c r="A24" s="17" t="s">
        <v>121</v>
      </c>
      <c r="B24" s="30">
        <v>0.01</v>
      </c>
      <c r="C24" s="30">
        <v>0.02</v>
      </c>
      <c r="F24" s="235" t="s">
        <v>239</v>
      </c>
      <c r="G24" s="235"/>
      <c r="H24" s="19" t="s">
        <v>240</v>
      </c>
    </row>
    <row r="25" spans="1:8">
      <c r="A25" s="17" t="s">
        <v>123</v>
      </c>
      <c r="B25" s="30">
        <v>0.01</v>
      </c>
      <c r="C25" s="30">
        <v>0.03</v>
      </c>
    </row>
    <row r="26" spans="1:8">
      <c r="A26" s="17" t="s">
        <v>125</v>
      </c>
      <c r="B26" s="30">
        <v>0.03</v>
      </c>
      <c r="C26" s="30">
        <v>0.08</v>
      </c>
    </row>
    <row r="27" spans="1:8">
      <c r="A27" s="17" t="s">
        <v>128</v>
      </c>
      <c r="B27" s="30">
        <v>0.05</v>
      </c>
      <c r="C27" s="30">
        <v>0.15</v>
      </c>
    </row>
    <row r="28" spans="1:8">
      <c r="A28" s="17" t="s">
        <v>139</v>
      </c>
      <c r="B28" s="30">
        <v>7.0000000000000007E-2</v>
      </c>
      <c r="C28" s="30">
        <v>0.2</v>
      </c>
    </row>
    <row r="29" spans="1:8">
      <c r="A29" s="17" t="s">
        <v>141</v>
      </c>
      <c r="B29" s="30">
        <v>0.1</v>
      </c>
      <c r="C29" s="30">
        <v>0.3</v>
      </c>
    </row>
  </sheetData>
  <mergeCells count="14">
    <mergeCell ref="D2:E2"/>
    <mergeCell ref="D3:E3"/>
    <mergeCell ref="F7:G7"/>
    <mergeCell ref="F8:G8"/>
    <mergeCell ref="F9:G9"/>
    <mergeCell ref="E16:F16"/>
    <mergeCell ref="F22:G22"/>
    <mergeCell ref="F23:G23"/>
    <mergeCell ref="F24:G24"/>
    <mergeCell ref="F10:G10"/>
    <mergeCell ref="F11:G11"/>
    <mergeCell ref="F12:G12"/>
    <mergeCell ref="F13:G13"/>
    <mergeCell ref="E15:F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E30" sqref="E30"/>
    </sheetView>
  </sheetViews>
  <sheetFormatPr defaultColWidth="9" defaultRowHeight="15"/>
  <cols>
    <col min="1" max="1" width="20.5703125" style="17" customWidth="1"/>
    <col min="2" max="2" width="11.7109375" style="17" customWidth="1"/>
    <col min="3" max="4" width="9.28515625" style="17"/>
    <col min="5" max="5" width="10.28515625" style="17" customWidth="1"/>
    <col min="6" max="6" width="10.7109375" style="17" customWidth="1"/>
    <col min="7" max="7" width="9.28515625" style="17"/>
    <col min="8" max="8" width="10.42578125" style="17" customWidth="1"/>
    <col min="9" max="9" width="15.42578125" style="17" customWidth="1"/>
    <col min="10" max="258" width="9.28515625" style="17"/>
    <col min="259" max="259" width="11.7109375" style="17" customWidth="1"/>
    <col min="260" max="260" width="9.28515625" style="17"/>
    <col min="261" max="261" width="14.7109375" style="17" customWidth="1"/>
    <col min="262" max="262" width="10.7109375" style="17" customWidth="1"/>
    <col min="263" max="514" width="9.28515625" style="17"/>
    <col min="515" max="515" width="11.7109375" style="17" customWidth="1"/>
    <col min="516" max="516" width="9.28515625" style="17"/>
    <col min="517" max="517" width="14.7109375" style="17" customWidth="1"/>
    <col min="518" max="518" width="10.7109375" style="17" customWidth="1"/>
    <col min="519" max="770" width="9.28515625" style="17"/>
    <col min="771" max="771" width="11.7109375" style="17" customWidth="1"/>
    <col min="772" max="772" width="9.28515625" style="17"/>
    <col min="773" max="773" width="14.7109375" style="17" customWidth="1"/>
    <col min="774" max="774" width="10.7109375" style="17" customWidth="1"/>
    <col min="775" max="1026" width="9.28515625" style="17"/>
    <col min="1027" max="1027" width="11.7109375" style="17" customWidth="1"/>
    <col min="1028" max="1028" width="9.28515625" style="17"/>
    <col min="1029" max="1029" width="14.7109375" style="17" customWidth="1"/>
    <col min="1030" max="1030" width="10.7109375" style="17" customWidth="1"/>
    <col min="1031" max="1282" width="9.28515625" style="17"/>
    <col min="1283" max="1283" width="11.7109375" style="17" customWidth="1"/>
    <col min="1284" max="1284" width="9.28515625" style="17"/>
    <col min="1285" max="1285" width="14.7109375" style="17" customWidth="1"/>
    <col min="1286" max="1286" width="10.7109375" style="17" customWidth="1"/>
    <col min="1287" max="1538" width="9.28515625" style="17"/>
    <col min="1539" max="1539" width="11.7109375" style="17" customWidth="1"/>
    <col min="1540" max="1540" width="9.28515625" style="17"/>
    <col min="1541" max="1541" width="14.7109375" style="17" customWidth="1"/>
    <col min="1542" max="1542" width="10.7109375" style="17" customWidth="1"/>
    <col min="1543" max="1794" width="9.28515625" style="17"/>
    <col min="1795" max="1795" width="11.7109375" style="17" customWidth="1"/>
    <col min="1796" max="1796" width="9.28515625" style="17"/>
    <col min="1797" max="1797" width="14.7109375" style="17" customWidth="1"/>
    <col min="1798" max="1798" width="10.7109375" style="17" customWidth="1"/>
    <col min="1799" max="2050" width="9.28515625" style="17"/>
    <col min="2051" max="2051" width="11.7109375" style="17" customWidth="1"/>
    <col min="2052" max="2052" width="9.28515625" style="17"/>
    <col min="2053" max="2053" width="14.7109375" style="17" customWidth="1"/>
    <col min="2054" max="2054" width="10.7109375" style="17" customWidth="1"/>
    <col min="2055" max="2306" width="9.28515625" style="17"/>
    <col min="2307" max="2307" width="11.7109375" style="17" customWidth="1"/>
    <col min="2308" max="2308" width="9.28515625" style="17"/>
    <col min="2309" max="2309" width="14.7109375" style="17" customWidth="1"/>
    <col min="2310" max="2310" width="10.7109375" style="17" customWidth="1"/>
    <col min="2311" max="2562" width="9.28515625" style="17"/>
    <col min="2563" max="2563" width="11.7109375" style="17" customWidth="1"/>
    <col min="2564" max="2564" width="9.28515625" style="17"/>
    <col min="2565" max="2565" width="14.7109375" style="17" customWidth="1"/>
    <col min="2566" max="2566" width="10.7109375" style="17" customWidth="1"/>
    <col min="2567" max="2818" width="9.28515625" style="17"/>
    <col min="2819" max="2819" width="11.7109375" style="17" customWidth="1"/>
    <col min="2820" max="2820" width="9.28515625" style="17"/>
    <col min="2821" max="2821" width="14.7109375" style="17" customWidth="1"/>
    <col min="2822" max="2822" width="10.7109375" style="17" customWidth="1"/>
    <col min="2823" max="3074" width="9.28515625" style="17"/>
    <col min="3075" max="3075" width="11.7109375" style="17" customWidth="1"/>
    <col min="3076" max="3076" width="9.28515625" style="17"/>
    <col min="3077" max="3077" width="14.7109375" style="17" customWidth="1"/>
    <col min="3078" max="3078" width="10.7109375" style="17" customWidth="1"/>
    <col min="3079" max="3330" width="9.28515625" style="17"/>
    <col min="3331" max="3331" width="11.7109375" style="17" customWidth="1"/>
    <col min="3332" max="3332" width="9.28515625" style="17"/>
    <col min="3333" max="3333" width="14.7109375" style="17" customWidth="1"/>
    <col min="3334" max="3334" width="10.7109375" style="17" customWidth="1"/>
    <col min="3335" max="3586" width="9.28515625" style="17"/>
    <col min="3587" max="3587" width="11.7109375" style="17" customWidth="1"/>
    <col min="3588" max="3588" width="9.28515625" style="17"/>
    <col min="3589" max="3589" width="14.7109375" style="17" customWidth="1"/>
    <col min="3590" max="3590" width="10.7109375" style="17" customWidth="1"/>
    <col min="3591" max="3842" width="9.28515625" style="17"/>
    <col min="3843" max="3843" width="11.7109375" style="17" customWidth="1"/>
    <col min="3844" max="3844" width="9.28515625" style="17"/>
    <col min="3845" max="3845" width="14.7109375" style="17" customWidth="1"/>
    <col min="3846" max="3846" width="10.7109375" style="17" customWidth="1"/>
    <col min="3847" max="4098" width="9.28515625" style="17"/>
    <col min="4099" max="4099" width="11.7109375" style="17" customWidth="1"/>
    <col min="4100" max="4100" width="9.28515625" style="17"/>
    <col min="4101" max="4101" width="14.7109375" style="17" customWidth="1"/>
    <col min="4102" max="4102" width="10.7109375" style="17" customWidth="1"/>
    <col min="4103" max="4354" width="9.28515625" style="17"/>
    <col min="4355" max="4355" width="11.7109375" style="17" customWidth="1"/>
    <col min="4356" max="4356" width="9.28515625" style="17"/>
    <col min="4357" max="4357" width="14.7109375" style="17" customWidth="1"/>
    <col min="4358" max="4358" width="10.7109375" style="17" customWidth="1"/>
    <col min="4359" max="4610" width="9.28515625" style="17"/>
    <col min="4611" max="4611" width="11.7109375" style="17" customWidth="1"/>
    <col min="4612" max="4612" width="9.28515625" style="17"/>
    <col min="4613" max="4613" width="14.7109375" style="17" customWidth="1"/>
    <col min="4614" max="4614" width="10.7109375" style="17" customWidth="1"/>
    <col min="4615" max="4866" width="9.28515625" style="17"/>
    <col min="4867" max="4867" width="11.7109375" style="17" customWidth="1"/>
    <col min="4868" max="4868" width="9.28515625" style="17"/>
    <col min="4869" max="4869" width="14.7109375" style="17" customWidth="1"/>
    <col min="4870" max="4870" width="10.7109375" style="17" customWidth="1"/>
    <col min="4871" max="5122" width="9.28515625" style="17"/>
    <col min="5123" max="5123" width="11.7109375" style="17" customWidth="1"/>
    <col min="5124" max="5124" width="9.28515625" style="17"/>
    <col min="5125" max="5125" width="14.7109375" style="17" customWidth="1"/>
    <col min="5126" max="5126" width="10.7109375" style="17" customWidth="1"/>
    <col min="5127" max="5378" width="9.28515625" style="17"/>
    <col min="5379" max="5379" width="11.7109375" style="17" customWidth="1"/>
    <col min="5380" max="5380" width="9.28515625" style="17"/>
    <col min="5381" max="5381" width="14.7109375" style="17" customWidth="1"/>
    <col min="5382" max="5382" width="10.7109375" style="17" customWidth="1"/>
    <col min="5383" max="5634" width="9.28515625" style="17"/>
    <col min="5635" max="5635" width="11.7109375" style="17" customWidth="1"/>
    <col min="5636" max="5636" width="9.28515625" style="17"/>
    <col min="5637" max="5637" width="14.7109375" style="17" customWidth="1"/>
    <col min="5638" max="5638" width="10.7109375" style="17" customWidth="1"/>
    <col min="5639" max="5890" width="9.28515625" style="17"/>
    <col min="5891" max="5891" width="11.7109375" style="17" customWidth="1"/>
    <col min="5892" max="5892" width="9.28515625" style="17"/>
    <col min="5893" max="5893" width="14.7109375" style="17" customWidth="1"/>
    <col min="5894" max="5894" width="10.7109375" style="17" customWidth="1"/>
    <col min="5895" max="6146" width="9.28515625" style="17"/>
    <col min="6147" max="6147" width="11.7109375" style="17" customWidth="1"/>
    <col min="6148" max="6148" width="9.28515625" style="17"/>
    <col min="6149" max="6149" width="14.7109375" style="17" customWidth="1"/>
    <col min="6150" max="6150" width="10.7109375" style="17" customWidth="1"/>
    <col min="6151" max="6402" width="9.28515625" style="17"/>
    <col min="6403" max="6403" width="11.7109375" style="17" customWidth="1"/>
    <col min="6404" max="6404" width="9.28515625" style="17"/>
    <col min="6405" max="6405" width="14.7109375" style="17" customWidth="1"/>
    <col min="6406" max="6406" width="10.7109375" style="17" customWidth="1"/>
    <col min="6407" max="6658" width="9.28515625" style="17"/>
    <col min="6659" max="6659" width="11.7109375" style="17" customWidth="1"/>
    <col min="6660" max="6660" width="9.28515625" style="17"/>
    <col min="6661" max="6661" width="14.7109375" style="17" customWidth="1"/>
    <col min="6662" max="6662" width="10.7109375" style="17" customWidth="1"/>
    <col min="6663" max="6914" width="9.28515625" style="17"/>
    <col min="6915" max="6915" width="11.7109375" style="17" customWidth="1"/>
    <col min="6916" max="6916" width="9.28515625" style="17"/>
    <col min="6917" max="6917" width="14.7109375" style="17" customWidth="1"/>
    <col min="6918" max="6918" width="10.7109375" style="17" customWidth="1"/>
    <col min="6919" max="7170" width="9.28515625" style="17"/>
    <col min="7171" max="7171" width="11.7109375" style="17" customWidth="1"/>
    <col min="7172" max="7172" width="9.28515625" style="17"/>
    <col min="7173" max="7173" width="14.7109375" style="17" customWidth="1"/>
    <col min="7174" max="7174" width="10.7109375" style="17" customWidth="1"/>
    <col min="7175" max="7426" width="9.28515625" style="17"/>
    <col min="7427" max="7427" width="11.7109375" style="17" customWidth="1"/>
    <col min="7428" max="7428" width="9.28515625" style="17"/>
    <col min="7429" max="7429" width="14.7109375" style="17" customWidth="1"/>
    <col min="7430" max="7430" width="10.7109375" style="17" customWidth="1"/>
    <col min="7431" max="7682" width="9.28515625" style="17"/>
    <col min="7683" max="7683" width="11.7109375" style="17" customWidth="1"/>
    <col min="7684" max="7684" width="9.28515625" style="17"/>
    <col min="7685" max="7685" width="14.7109375" style="17" customWidth="1"/>
    <col min="7686" max="7686" width="10.7109375" style="17" customWidth="1"/>
    <col min="7687" max="7938" width="9.28515625" style="17"/>
    <col min="7939" max="7939" width="11.7109375" style="17" customWidth="1"/>
    <col min="7940" max="7940" width="9.28515625" style="17"/>
    <col min="7941" max="7941" width="14.7109375" style="17" customWidth="1"/>
    <col min="7942" max="7942" width="10.7109375" style="17" customWidth="1"/>
    <col min="7943" max="8194" width="9.28515625" style="17"/>
    <col min="8195" max="8195" width="11.7109375" style="17" customWidth="1"/>
    <col min="8196" max="8196" width="9.28515625" style="17"/>
    <col min="8197" max="8197" width="14.7109375" style="17" customWidth="1"/>
    <col min="8198" max="8198" width="10.7109375" style="17" customWidth="1"/>
    <col min="8199" max="8450" width="9.28515625" style="17"/>
    <col min="8451" max="8451" width="11.7109375" style="17" customWidth="1"/>
    <col min="8452" max="8452" width="9.28515625" style="17"/>
    <col min="8453" max="8453" width="14.7109375" style="17" customWidth="1"/>
    <col min="8454" max="8454" width="10.7109375" style="17" customWidth="1"/>
    <col min="8455" max="8706" width="9.28515625" style="17"/>
    <col min="8707" max="8707" width="11.7109375" style="17" customWidth="1"/>
    <col min="8708" max="8708" width="9.28515625" style="17"/>
    <col min="8709" max="8709" width="14.7109375" style="17" customWidth="1"/>
    <col min="8710" max="8710" width="10.7109375" style="17" customWidth="1"/>
    <col min="8711" max="8962" width="9.28515625" style="17"/>
    <col min="8963" max="8963" width="11.7109375" style="17" customWidth="1"/>
    <col min="8964" max="8964" width="9.28515625" style="17"/>
    <col min="8965" max="8965" width="14.7109375" style="17" customWidth="1"/>
    <col min="8966" max="8966" width="10.7109375" style="17" customWidth="1"/>
    <col min="8967" max="9218" width="9.28515625" style="17"/>
    <col min="9219" max="9219" width="11.7109375" style="17" customWidth="1"/>
    <col min="9220" max="9220" width="9.28515625" style="17"/>
    <col min="9221" max="9221" width="14.7109375" style="17" customWidth="1"/>
    <col min="9222" max="9222" width="10.7109375" style="17" customWidth="1"/>
    <col min="9223" max="9474" width="9.28515625" style="17"/>
    <col min="9475" max="9475" width="11.7109375" style="17" customWidth="1"/>
    <col min="9476" max="9476" width="9.28515625" style="17"/>
    <col min="9477" max="9477" width="14.7109375" style="17" customWidth="1"/>
    <col min="9478" max="9478" width="10.7109375" style="17" customWidth="1"/>
    <col min="9479" max="9730" width="9.28515625" style="17"/>
    <col min="9731" max="9731" width="11.7109375" style="17" customWidth="1"/>
    <col min="9732" max="9732" width="9.28515625" style="17"/>
    <col min="9733" max="9733" width="14.7109375" style="17" customWidth="1"/>
    <col min="9734" max="9734" width="10.7109375" style="17" customWidth="1"/>
    <col min="9735" max="9986" width="9.28515625" style="17"/>
    <col min="9987" max="9987" width="11.7109375" style="17" customWidth="1"/>
    <col min="9988" max="9988" width="9.28515625" style="17"/>
    <col min="9989" max="9989" width="14.7109375" style="17" customWidth="1"/>
    <col min="9990" max="9990" width="10.7109375" style="17" customWidth="1"/>
    <col min="9991" max="10242" width="9.28515625" style="17"/>
    <col min="10243" max="10243" width="11.7109375" style="17" customWidth="1"/>
    <col min="10244" max="10244" width="9.28515625" style="17"/>
    <col min="10245" max="10245" width="14.7109375" style="17" customWidth="1"/>
    <col min="10246" max="10246" width="10.7109375" style="17" customWidth="1"/>
    <col min="10247" max="10498" width="9.28515625" style="17"/>
    <col min="10499" max="10499" width="11.7109375" style="17" customWidth="1"/>
    <col min="10500" max="10500" width="9.28515625" style="17"/>
    <col min="10501" max="10501" width="14.7109375" style="17" customWidth="1"/>
    <col min="10502" max="10502" width="10.7109375" style="17" customWidth="1"/>
    <col min="10503" max="10754" width="9.28515625" style="17"/>
    <col min="10755" max="10755" width="11.7109375" style="17" customWidth="1"/>
    <col min="10756" max="10756" width="9.28515625" style="17"/>
    <col min="10757" max="10757" width="14.7109375" style="17" customWidth="1"/>
    <col min="10758" max="10758" width="10.7109375" style="17" customWidth="1"/>
    <col min="10759" max="11010" width="9.28515625" style="17"/>
    <col min="11011" max="11011" width="11.7109375" style="17" customWidth="1"/>
    <col min="11012" max="11012" width="9.28515625" style="17"/>
    <col min="11013" max="11013" width="14.7109375" style="17" customWidth="1"/>
    <col min="11014" max="11014" width="10.7109375" style="17" customWidth="1"/>
    <col min="11015" max="11266" width="9.28515625" style="17"/>
    <col min="11267" max="11267" width="11.7109375" style="17" customWidth="1"/>
    <col min="11268" max="11268" width="9.28515625" style="17"/>
    <col min="11269" max="11269" width="14.7109375" style="17" customWidth="1"/>
    <col min="11270" max="11270" width="10.7109375" style="17" customWidth="1"/>
    <col min="11271" max="11522" width="9.28515625" style="17"/>
    <col min="11523" max="11523" width="11.7109375" style="17" customWidth="1"/>
    <col min="11524" max="11524" width="9.28515625" style="17"/>
    <col min="11525" max="11525" width="14.7109375" style="17" customWidth="1"/>
    <col min="11526" max="11526" width="10.7109375" style="17" customWidth="1"/>
    <col min="11527" max="11778" width="9.28515625" style="17"/>
    <col min="11779" max="11779" width="11.7109375" style="17" customWidth="1"/>
    <col min="11780" max="11780" width="9.28515625" style="17"/>
    <col min="11781" max="11781" width="14.7109375" style="17" customWidth="1"/>
    <col min="11782" max="11782" width="10.7109375" style="17" customWidth="1"/>
    <col min="11783" max="12034" width="9.28515625" style="17"/>
    <col min="12035" max="12035" width="11.7109375" style="17" customWidth="1"/>
    <col min="12036" max="12036" width="9.28515625" style="17"/>
    <col min="12037" max="12037" width="14.7109375" style="17" customWidth="1"/>
    <col min="12038" max="12038" width="10.7109375" style="17" customWidth="1"/>
    <col min="12039" max="12290" width="9.28515625" style="17"/>
    <col min="12291" max="12291" width="11.7109375" style="17" customWidth="1"/>
    <col min="12292" max="12292" width="9.28515625" style="17"/>
    <col min="12293" max="12293" width="14.7109375" style="17" customWidth="1"/>
    <col min="12294" max="12294" width="10.7109375" style="17" customWidth="1"/>
    <col min="12295" max="12546" width="9.28515625" style="17"/>
    <col min="12547" max="12547" width="11.7109375" style="17" customWidth="1"/>
    <col min="12548" max="12548" width="9.28515625" style="17"/>
    <col min="12549" max="12549" width="14.7109375" style="17" customWidth="1"/>
    <col min="12550" max="12550" width="10.7109375" style="17" customWidth="1"/>
    <col min="12551" max="12802" width="9.28515625" style="17"/>
    <col min="12803" max="12803" width="11.7109375" style="17" customWidth="1"/>
    <col min="12804" max="12804" width="9.28515625" style="17"/>
    <col min="12805" max="12805" width="14.7109375" style="17" customWidth="1"/>
    <col min="12806" max="12806" width="10.7109375" style="17" customWidth="1"/>
    <col min="12807" max="13058" width="9.28515625" style="17"/>
    <col min="13059" max="13059" width="11.7109375" style="17" customWidth="1"/>
    <col min="13060" max="13060" width="9.28515625" style="17"/>
    <col min="13061" max="13061" width="14.7109375" style="17" customWidth="1"/>
    <col min="13062" max="13062" width="10.7109375" style="17" customWidth="1"/>
    <col min="13063" max="13314" width="9.28515625" style="17"/>
    <col min="13315" max="13315" width="11.7109375" style="17" customWidth="1"/>
    <col min="13316" max="13316" width="9.28515625" style="17"/>
    <col min="13317" max="13317" width="14.7109375" style="17" customWidth="1"/>
    <col min="13318" max="13318" width="10.7109375" style="17" customWidth="1"/>
    <col min="13319" max="13570" width="9.28515625" style="17"/>
    <col min="13571" max="13571" width="11.7109375" style="17" customWidth="1"/>
    <col min="13572" max="13572" width="9.28515625" style="17"/>
    <col min="13573" max="13573" width="14.7109375" style="17" customWidth="1"/>
    <col min="13574" max="13574" width="10.7109375" style="17" customWidth="1"/>
    <col min="13575" max="13826" width="9.28515625" style="17"/>
    <col min="13827" max="13827" width="11.7109375" style="17" customWidth="1"/>
    <col min="13828" max="13828" width="9.28515625" style="17"/>
    <col min="13829" max="13829" width="14.7109375" style="17" customWidth="1"/>
    <col min="13830" max="13830" width="10.7109375" style="17" customWidth="1"/>
    <col min="13831" max="14082" width="9.28515625" style="17"/>
    <col min="14083" max="14083" width="11.7109375" style="17" customWidth="1"/>
    <col min="14084" max="14084" width="9.28515625" style="17"/>
    <col min="14085" max="14085" width="14.7109375" style="17" customWidth="1"/>
    <col min="14086" max="14086" width="10.7109375" style="17" customWidth="1"/>
    <col min="14087" max="14338" width="9.28515625" style="17"/>
    <col min="14339" max="14339" width="11.7109375" style="17" customWidth="1"/>
    <col min="14340" max="14340" width="9.28515625" style="17"/>
    <col min="14341" max="14341" width="14.7109375" style="17" customWidth="1"/>
    <col min="14342" max="14342" width="10.7109375" style="17" customWidth="1"/>
    <col min="14343" max="14594" width="9.28515625" style="17"/>
    <col min="14595" max="14595" width="11.7109375" style="17" customWidth="1"/>
    <col min="14596" max="14596" width="9.28515625" style="17"/>
    <col min="14597" max="14597" width="14.7109375" style="17" customWidth="1"/>
    <col min="14598" max="14598" width="10.7109375" style="17" customWidth="1"/>
    <col min="14599" max="14850" width="9.28515625" style="17"/>
    <col min="14851" max="14851" width="11.7109375" style="17" customWidth="1"/>
    <col min="14852" max="14852" width="9.28515625" style="17"/>
    <col min="14853" max="14853" width="14.7109375" style="17" customWidth="1"/>
    <col min="14854" max="14854" width="10.7109375" style="17" customWidth="1"/>
    <col min="14855" max="15106" width="9.28515625" style="17"/>
    <col min="15107" max="15107" width="11.7109375" style="17" customWidth="1"/>
    <col min="15108" max="15108" width="9.28515625" style="17"/>
    <col min="15109" max="15109" width="14.7109375" style="17" customWidth="1"/>
    <col min="15110" max="15110" width="10.7109375" style="17" customWidth="1"/>
    <col min="15111" max="15362" width="9.28515625" style="17"/>
    <col min="15363" max="15363" width="11.7109375" style="17" customWidth="1"/>
    <col min="15364" max="15364" width="9.28515625" style="17"/>
    <col min="15365" max="15365" width="14.7109375" style="17" customWidth="1"/>
    <col min="15366" max="15366" width="10.7109375" style="17" customWidth="1"/>
    <col min="15367" max="15618" width="9.28515625" style="17"/>
    <col min="15619" max="15619" width="11.7109375" style="17" customWidth="1"/>
    <col min="15620" max="15620" width="9.28515625" style="17"/>
    <col min="15621" max="15621" width="14.7109375" style="17" customWidth="1"/>
    <col min="15622" max="15622" width="10.7109375" style="17" customWidth="1"/>
    <col min="15623" max="15874" width="9.28515625" style="17"/>
    <col min="15875" max="15875" width="11.7109375" style="17" customWidth="1"/>
    <col min="15876" max="15876" width="9.28515625" style="17"/>
    <col min="15877" max="15877" width="14.7109375" style="17" customWidth="1"/>
    <col min="15878" max="15878" width="10.7109375" style="17" customWidth="1"/>
    <col min="15879" max="16130" width="9.28515625" style="17"/>
    <col min="16131" max="16131" width="11.7109375" style="17" customWidth="1"/>
    <col min="16132" max="16132" width="9.28515625" style="17"/>
    <col min="16133" max="16133" width="14.7109375" style="17" customWidth="1"/>
    <col min="16134" max="16134" width="10.7109375" style="17" customWidth="1"/>
    <col min="16135" max="16384" width="9.28515625" style="17"/>
  </cols>
  <sheetData>
    <row r="2" spans="1:13">
      <c r="A2" s="18" t="s">
        <v>106</v>
      </c>
      <c r="B2" s="18" t="s">
        <v>108</v>
      </c>
      <c r="C2" s="18" t="s">
        <v>107</v>
      </c>
      <c r="D2" s="234" t="s">
        <v>205</v>
      </c>
      <c r="E2" s="234"/>
    </row>
    <row r="3" spans="1:13">
      <c r="A3" s="20">
        <v>1</v>
      </c>
      <c r="B3" s="20">
        <v>0</v>
      </c>
      <c r="C3" s="20">
        <v>1</v>
      </c>
      <c r="D3" s="236">
        <v>23</v>
      </c>
      <c r="E3" s="236"/>
    </row>
    <row r="5" spans="1:13" hidden="1">
      <c r="A5" s="17" t="s">
        <v>206</v>
      </c>
      <c r="B5" s="22" t="s">
        <v>207</v>
      </c>
      <c r="C5" s="22">
        <f>D3</f>
        <v>23</v>
      </c>
      <c r="D5" s="23"/>
    </row>
    <row r="6" spans="1:13">
      <c r="A6" s="17" t="s">
        <v>208</v>
      </c>
      <c r="B6" s="19">
        <v>10</v>
      </c>
      <c r="C6" s="21">
        <v>3</v>
      </c>
      <c r="D6" s="24">
        <f>((100/B6)*C6)/100</f>
        <v>0.3</v>
      </c>
    </row>
    <row r="7" spans="1:13">
      <c r="A7" s="17" t="s">
        <v>209</v>
      </c>
      <c r="B7" s="19">
        <f>A3+B3+C3+D3</f>
        <v>25</v>
      </c>
      <c r="C7" s="21">
        <v>0</v>
      </c>
      <c r="D7" s="24">
        <f t="shared" ref="D7:D12" si="0">((100/B7)*C7)/100</f>
        <v>0</v>
      </c>
      <c r="F7" s="237" t="s">
        <v>210</v>
      </c>
      <c r="G7" s="237"/>
      <c r="H7" s="25" t="s">
        <v>211</v>
      </c>
      <c r="J7" s="31"/>
    </row>
    <row r="8" spans="1:13">
      <c r="A8" s="17" t="s">
        <v>212</v>
      </c>
      <c r="B8" s="19">
        <f>C5</f>
        <v>23</v>
      </c>
      <c r="C8" s="21">
        <v>0</v>
      </c>
      <c r="D8" s="24">
        <f t="shared" si="0"/>
        <v>0</v>
      </c>
      <c r="F8" s="235" t="s">
        <v>213</v>
      </c>
      <c r="G8" s="235"/>
      <c r="H8" s="19" t="s">
        <v>214</v>
      </c>
    </row>
    <row r="9" spans="1:13">
      <c r="A9" s="17" t="s">
        <v>215</v>
      </c>
      <c r="B9" s="19">
        <f>C5</f>
        <v>23</v>
      </c>
      <c r="C9" s="21">
        <v>0</v>
      </c>
      <c r="D9" s="24">
        <f t="shared" si="0"/>
        <v>0</v>
      </c>
      <c r="F9" s="235" t="s">
        <v>216</v>
      </c>
      <c r="G9" s="235"/>
      <c r="H9" s="19" t="s">
        <v>217</v>
      </c>
    </row>
    <row r="10" spans="1:13">
      <c r="A10" s="17" t="s">
        <v>218</v>
      </c>
      <c r="B10" s="19">
        <f>C5</f>
        <v>23</v>
      </c>
      <c r="C10" s="21">
        <v>0</v>
      </c>
      <c r="D10" s="24">
        <f t="shared" si="0"/>
        <v>0</v>
      </c>
      <c r="F10" s="235" t="s">
        <v>219</v>
      </c>
      <c r="G10" s="235"/>
      <c r="H10" s="19" t="s">
        <v>156</v>
      </c>
    </row>
    <row r="11" spans="1:13">
      <c r="A11" s="26" t="s">
        <v>220</v>
      </c>
      <c r="B11" s="19">
        <f>C5</f>
        <v>23</v>
      </c>
      <c r="C11" s="21">
        <v>0</v>
      </c>
      <c r="D11" s="24">
        <f t="shared" si="0"/>
        <v>0</v>
      </c>
      <c r="F11" s="235" t="s">
        <v>221</v>
      </c>
      <c r="G11" s="235"/>
      <c r="H11" s="19" t="s">
        <v>222</v>
      </c>
    </row>
    <row r="12" spans="1:13">
      <c r="A12" s="17" t="s">
        <v>223</v>
      </c>
      <c r="B12" s="19">
        <f>C5</f>
        <v>23</v>
      </c>
      <c r="C12" s="21">
        <v>0</v>
      </c>
      <c r="D12" s="24">
        <f t="shared" si="0"/>
        <v>0</v>
      </c>
      <c r="F12" s="235" t="s">
        <v>224</v>
      </c>
      <c r="G12" s="235"/>
      <c r="H12" s="19" t="s">
        <v>225</v>
      </c>
    </row>
    <row r="13" spans="1:13">
      <c r="F13" s="235" t="s">
        <v>226</v>
      </c>
      <c r="G13" s="235"/>
      <c r="H13" s="19" t="s">
        <v>227</v>
      </c>
    </row>
    <row r="14" spans="1:13" hidden="1">
      <c r="A14" s="18"/>
      <c r="B14" s="18" t="s">
        <v>228</v>
      </c>
      <c r="C14" s="18" t="s">
        <v>229</v>
      </c>
      <c r="G14" s="18" t="s">
        <v>208</v>
      </c>
      <c r="H14" s="18" t="s">
        <v>230</v>
      </c>
      <c r="I14" s="18" t="s">
        <v>231</v>
      </c>
      <c r="J14" s="18" t="s">
        <v>232</v>
      </c>
      <c r="K14" s="18" t="s">
        <v>218</v>
      </c>
      <c r="L14" s="18" t="s">
        <v>220</v>
      </c>
      <c r="M14" s="18" t="s">
        <v>223</v>
      </c>
    </row>
    <row r="15" spans="1:13" hidden="1">
      <c r="A15" s="18" t="s">
        <v>122</v>
      </c>
      <c r="B15" s="18">
        <f>G15</f>
        <v>3</v>
      </c>
      <c r="C15" s="18">
        <f>G16</f>
        <v>23</v>
      </c>
      <c r="E15" s="234" t="s">
        <v>228</v>
      </c>
      <c r="F15" s="234"/>
      <c r="G15" s="27">
        <f>C6</f>
        <v>3</v>
      </c>
      <c r="H15" s="27">
        <f>40/B7*C7</f>
        <v>0</v>
      </c>
      <c r="I15" s="27">
        <f>15/B8*C8</f>
        <v>0</v>
      </c>
      <c r="J15" s="27">
        <f>10/B9*C9</f>
        <v>0</v>
      </c>
      <c r="K15" s="27">
        <f>10/B10*C10</f>
        <v>0</v>
      </c>
      <c r="L15" s="27">
        <f>5/B11*C11</f>
        <v>0</v>
      </c>
      <c r="M15" s="27">
        <f>5/B12*C12</f>
        <v>0</v>
      </c>
    </row>
    <row r="16" spans="1:13" hidden="1">
      <c r="A16" s="18" t="s">
        <v>233</v>
      </c>
      <c r="B16" s="18">
        <f>H15</f>
        <v>0</v>
      </c>
      <c r="C16" s="18">
        <f>H16</f>
        <v>0</v>
      </c>
      <c r="E16" s="234" t="s">
        <v>234</v>
      </c>
      <c r="F16" s="234"/>
      <c r="G16" s="18">
        <f>G15+20</f>
        <v>23</v>
      </c>
      <c r="H16" s="18">
        <f>30/B7*C7</f>
        <v>0</v>
      </c>
      <c r="I16" s="18">
        <f>15/B8*C8</f>
        <v>0</v>
      </c>
      <c r="J16" s="18">
        <f>10/B9*C9</f>
        <v>0</v>
      </c>
      <c r="K16" s="18">
        <f>5/B10*C10</f>
        <v>0</v>
      </c>
      <c r="L16" s="18">
        <f>5/B11*C11</f>
        <v>0</v>
      </c>
      <c r="M16" s="18">
        <f>5/B12*C12</f>
        <v>0</v>
      </c>
    </row>
    <row r="17" spans="1:8" hidden="1">
      <c r="A17" s="18" t="s">
        <v>231</v>
      </c>
      <c r="B17" s="18">
        <f>I15</f>
        <v>0</v>
      </c>
      <c r="C17" s="18">
        <f>I16</f>
        <v>0</v>
      </c>
    </row>
    <row r="18" spans="1:8" hidden="1">
      <c r="A18" s="18" t="s">
        <v>232</v>
      </c>
      <c r="B18" s="18">
        <f>J15</f>
        <v>0</v>
      </c>
      <c r="C18" s="18">
        <f>J16</f>
        <v>0</v>
      </c>
    </row>
    <row r="19" spans="1:8" hidden="1">
      <c r="A19" s="18" t="s">
        <v>218</v>
      </c>
      <c r="B19" s="18">
        <f>K15</f>
        <v>0</v>
      </c>
      <c r="C19" s="18">
        <f>K16</f>
        <v>0</v>
      </c>
    </row>
    <row r="20" spans="1:8" hidden="1">
      <c r="A20" s="28" t="s">
        <v>220</v>
      </c>
      <c r="B20" s="18">
        <f>L15</f>
        <v>0</v>
      </c>
      <c r="C20" s="18">
        <f>L16</f>
        <v>0</v>
      </c>
    </row>
    <row r="21" spans="1:8" hidden="1">
      <c r="A21" s="18" t="s">
        <v>223</v>
      </c>
      <c r="B21" s="18">
        <f>M15</f>
        <v>0</v>
      </c>
      <c r="C21" s="18">
        <f>M16</f>
        <v>0</v>
      </c>
    </row>
    <row r="22" spans="1:8">
      <c r="A22" s="18" t="s">
        <v>235</v>
      </c>
      <c r="B22" s="29">
        <f>(B15+B16+B17+B18+B19+B20+B21)/100</f>
        <v>0.03</v>
      </c>
      <c r="C22" s="29">
        <f>(C15+C16+C17+C18+C19+C20+C21)/100</f>
        <v>0.23</v>
      </c>
      <c r="F22" s="235" t="s">
        <v>236</v>
      </c>
      <c r="G22" s="235"/>
      <c r="H22" s="19" t="s">
        <v>217</v>
      </c>
    </row>
    <row r="23" spans="1:8">
      <c r="F23" s="235" t="s">
        <v>237</v>
      </c>
      <c r="G23" s="235"/>
      <c r="H23" s="19" t="s">
        <v>238</v>
      </c>
    </row>
    <row r="24" spans="1:8">
      <c r="A24" s="17" t="s">
        <v>121</v>
      </c>
      <c r="B24" s="30">
        <v>0.01</v>
      </c>
      <c r="C24" s="30">
        <v>0.02</v>
      </c>
      <c r="F24" s="235" t="s">
        <v>239</v>
      </c>
      <c r="G24" s="235"/>
      <c r="H24" s="19" t="s">
        <v>240</v>
      </c>
    </row>
    <row r="25" spans="1:8">
      <c r="A25" s="17" t="s">
        <v>123</v>
      </c>
      <c r="B25" s="30">
        <v>0.01</v>
      </c>
      <c r="C25" s="30">
        <v>0.03</v>
      </c>
    </row>
    <row r="26" spans="1:8">
      <c r="A26" s="17" t="s">
        <v>125</v>
      </c>
      <c r="B26" s="30">
        <v>0.03</v>
      </c>
      <c r="C26" s="30">
        <v>0.08</v>
      </c>
    </row>
    <row r="27" spans="1:8">
      <c r="A27" s="17" t="s">
        <v>128</v>
      </c>
      <c r="B27" s="30">
        <v>0.05</v>
      </c>
      <c r="C27" s="30">
        <v>0.15</v>
      </c>
    </row>
    <row r="28" spans="1:8">
      <c r="A28" s="17" t="s">
        <v>139</v>
      </c>
      <c r="B28" s="30">
        <v>7.0000000000000007E-2</v>
      </c>
      <c r="C28" s="30">
        <v>0.2</v>
      </c>
    </row>
    <row r="29" spans="1:8">
      <c r="A29" s="17" t="s">
        <v>141</v>
      </c>
      <c r="B29" s="30">
        <v>0.1</v>
      </c>
      <c r="C29" s="30">
        <v>0.3</v>
      </c>
    </row>
  </sheetData>
  <mergeCells count="14">
    <mergeCell ref="D2:E2"/>
    <mergeCell ref="D3:E3"/>
    <mergeCell ref="F7:G7"/>
    <mergeCell ref="F8:G8"/>
    <mergeCell ref="F9:G9"/>
    <mergeCell ref="E16:F16"/>
    <mergeCell ref="F22:G22"/>
    <mergeCell ref="F23:G23"/>
    <mergeCell ref="F24:G24"/>
    <mergeCell ref="F10:G10"/>
    <mergeCell ref="F11:G11"/>
    <mergeCell ref="F12:G12"/>
    <mergeCell ref="F13:G13"/>
    <mergeCell ref="E15:F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9"/>
  <sheetViews>
    <sheetView workbookViewId="0">
      <selection activeCell="C7" sqref="C7"/>
    </sheetView>
  </sheetViews>
  <sheetFormatPr defaultColWidth="9" defaultRowHeight="15"/>
  <cols>
    <col min="1" max="1" width="20.5703125" style="17" customWidth="1"/>
    <col min="2" max="2" width="11.7109375" style="17" customWidth="1"/>
    <col min="3" max="4" width="9.28515625" style="17"/>
    <col min="5" max="5" width="10.28515625" style="17" customWidth="1"/>
    <col min="6" max="6" width="10.7109375" style="17" customWidth="1"/>
    <col min="7" max="7" width="9.28515625" style="17"/>
    <col min="8" max="8" width="10.42578125" style="17" customWidth="1"/>
    <col min="9" max="9" width="15.42578125" style="17" customWidth="1"/>
    <col min="10" max="258" width="9.28515625" style="17"/>
    <col min="259" max="259" width="11.7109375" style="17" customWidth="1"/>
    <col min="260" max="260" width="9.28515625" style="17"/>
    <col min="261" max="261" width="14.7109375" style="17" customWidth="1"/>
    <col min="262" max="262" width="10.7109375" style="17" customWidth="1"/>
    <col min="263" max="514" width="9.28515625" style="17"/>
    <col min="515" max="515" width="11.7109375" style="17" customWidth="1"/>
    <col min="516" max="516" width="9.28515625" style="17"/>
    <col min="517" max="517" width="14.7109375" style="17" customWidth="1"/>
    <col min="518" max="518" width="10.7109375" style="17" customWidth="1"/>
    <col min="519" max="770" width="9.28515625" style="17"/>
    <col min="771" max="771" width="11.7109375" style="17" customWidth="1"/>
    <col min="772" max="772" width="9.28515625" style="17"/>
    <col min="773" max="773" width="14.7109375" style="17" customWidth="1"/>
    <col min="774" max="774" width="10.7109375" style="17" customWidth="1"/>
    <col min="775" max="1026" width="9.28515625" style="17"/>
    <col min="1027" max="1027" width="11.7109375" style="17" customWidth="1"/>
    <col min="1028" max="1028" width="9.28515625" style="17"/>
    <col min="1029" max="1029" width="14.7109375" style="17" customWidth="1"/>
    <col min="1030" max="1030" width="10.7109375" style="17" customWidth="1"/>
    <col min="1031" max="1282" width="9.28515625" style="17"/>
    <col min="1283" max="1283" width="11.7109375" style="17" customWidth="1"/>
    <col min="1284" max="1284" width="9.28515625" style="17"/>
    <col min="1285" max="1285" width="14.7109375" style="17" customWidth="1"/>
    <col min="1286" max="1286" width="10.7109375" style="17" customWidth="1"/>
    <col min="1287" max="1538" width="9.28515625" style="17"/>
    <col min="1539" max="1539" width="11.7109375" style="17" customWidth="1"/>
    <col min="1540" max="1540" width="9.28515625" style="17"/>
    <col min="1541" max="1541" width="14.7109375" style="17" customWidth="1"/>
    <col min="1542" max="1542" width="10.7109375" style="17" customWidth="1"/>
    <col min="1543" max="1794" width="9.28515625" style="17"/>
    <col min="1795" max="1795" width="11.7109375" style="17" customWidth="1"/>
    <col min="1796" max="1796" width="9.28515625" style="17"/>
    <col min="1797" max="1797" width="14.7109375" style="17" customWidth="1"/>
    <col min="1798" max="1798" width="10.7109375" style="17" customWidth="1"/>
    <col min="1799" max="2050" width="9.28515625" style="17"/>
    <col min="2051" max="2051" width="11.7109375" style="17" customWidth="1"/>
    <col min="2052" max="2052" width="9.28515625" style="17"/>
    <col min="2053" max="2053" width="14.7109375" style="17" customWidth="1"/>
    <col min="2054" max="2054" width="10.7109375" style="17" customWidth="1"/>
    <col min="2055" max="2306" width="9.28515625" style="17"/>
    <col min="2307" max="2307" width="11.7109375" style="17" customWidth="1"/>
    <col min="2308" max="2308" width="9.28515625" style="17"/>
    <col min="2309" max="2309" width="14.7109375" style="17" customWidth="1"/>
    <col min="2310" max="2310" width="10.7109375" style="17" customWidth="1"/>
    <col min="2311" max="2562" width="9.28515625" style="17"/>
    <col min="2563" max="2563" width="11.7109375" style="17" customWidth="1"/>
    <col min="2564" max="2564" width="9.28515625" style="17"/>
    <col min="2565" max="2565" width="14.7109375" style="17" customWidth="1"/>
    <col min="2566" max="2566" width="10.7109375" style="17" customWidth="1"/>
    <col min="2567" max="2818" width="9.28515625" style="17"/>
    <col min="2819" max="2819" width="11.7109375" style="17" customWidth="1"/>
    <col min="2820" max="2820" width="9.28515625" style="17"/>
    <col min="2821" max="2821" width="14.7109375" style="17" customWidth="1"/>
    <col min="2822" max="2822" width="10.7109375" style="17" customWidth="1"/>
    <col min="2823" max="3074" width="9.28515625" style="17"/>
    <col min="3075" max="3075" width="11.7109375" style="17" customWidth="1"/>
    <col min="3076" max="3076" width="9.28515625" style="17"/>
    <col min="3077" max="3077" width="14.7109375" style="17" customWidth="1"/>
    <col min="3078" max="3078" width="10.7109375" style="17" customWidth="1"/>
    <col min="3079" max="3330" width="9.28515625" style="17"/>
    <col min="3331" max="3331" width="11.7109375" style="17" customWidth="1"/>
    <col min="3332" max="3332" width="9.28515625" style="17"/>
    <col min="3333" max="3333" width="14.7109375" style="17" customWidth="1"/>
    <col min="3334" max="3334" width="10.7109375" style="17" customWidth="1"/>
    <col min="3335" max="3586" width="9.28515625" style="17"/>
    <col min="3587" max="3587" width="11.7109375" style="17" customWidth="1"/>
    <col min="3588" max="3588" width="9.28515625" style="17"/>
    <col min="3589" max="3589" width="14.7109375" style="17" customWidth="1"/>
    <col min="3590" max="3590" width="10.7109375" style="17" customWidth="1"/>
    <col min="3591" max="3842" width="9.28515625" style="17"/>
    <col min="3843" max="3843" width="11.7109375" style="17" customWidth="1"/>
    <col min="3844" max="3844" width="9.28515625" style="17"/>
    <col min="3845" max="3845" width="14.7109375" style="17" customWidth="1"/>
    <col min="3846" max="3846" width="10.7109375" style="17" customWidth="1"/>
    <col min="3847" max="4098" width="9.28515625" style="17"/>
    <col min="4099" max="4099" width="11.7109375" style="17" customWidth="1"/>
    <col min="4100" max="4100" width="9.28515625" style="17"/>
    <col min="4101" max="4101" width="14.7109375" style="17" customWidth="1"/>
    <col min="4102" max="4102" width="10.7109375" style="17" customWidth="1"/>
    <col min="4103" max="4354" width="9.28515625" style="17"/>
    <col min="4355" max="4355" width="11.7109375" style="17" customWidth="1"/>
    <col min="4356" max="4356" width="9.28515625" style="17"/>
    <col min="4357" max="4357" width="14.7109375" style="17" customWidth="1"/>
    <col min="4358" max="4358" width="10.7109375" style="17" customWidth="1"/>
    <col min="4359" max="4610" width="9.28515625" style="17"/>
    <col min="4611" max="4611" width="11.7109375" style="17" customWidth="1"/>
    <col min="4612" max="4612" width="9.28515625" style="17"/>
    <col min="4613" max="4613" width="14.7109375" style="17" customWidth="1"/>
    <col min="4614" max="4614" width="10.7109375" style="17" customWidth="1"/>
    <col min="4615" max="4866" width="9.28515625" style="17"/>
    <col min="4867" max="4867" width="11.7109375" style="17" customWidth="1"/>
    <col min="4868" max="4868" width="9.28515625" style="17"/>
    <col min="4869" max="4869" width="14.7109375" style="17" customWidth="1"/>
    <col min="4870" max="4870" width="10.7109375" style="17" customWidth="1"/>
    <col min="4871" max="5122" width="9.28515625" style="17"/>
    <col min="5123" max="5123" width="11.7109375" style="17" customWidth="1"/>
    <col min="5124" max="5124" width="9.28515625" style="17"/>
    <col min="5125" max="5125" width="14.7109375" style="17" customWidth="1"/>
    <col min="5126" max="5126" width="10.7109375" style="17" customWidth="1"/>
    <col min="5127" max="5378" width="9.28515625" style="17"/>
    <col min="5379" max="5379" width="11.7109375" style="17" customWidth="1"/>
    <col min="5380" max="5380" width="9.28515625" style="17"/>
    <col min="5381" max="5381" width="14.7109375" style="17" customWidth="1"/>
    <col min="5382" max="5382" width="10.7109375" style="17" customWidth="1"/>
    <col min="5383" max="5634" width="9.28515625" style="17"/>
    <col min="5635" max="5635" width="11.7109375" style="17" customWidth="1"/>
    <col min="5636" max="5636" width="9.28515625" style="17"/>
    <col min="5637" max="5637" width="14.7109375" style="17" customWidth="1"/>
    <col min="5638" max="5638" width="10.7109375" style="17" customWidth="1"/>
    <col min="5639" max="5890" width="9.28515625" style="17"/>
    <col min="5891" max="5891" width="11.7109375" style="17" customWidth="1"/>
    <col min="5892" max="5892" width="9.28515625" style="17"/>
    <col min="5893" max="5893" width="14.7109375" style="17" customWidth="1"/>
    <col min="5894" max="5894" width="10.7109375" style="17" customWidth="1"/>
    <col min="5895" max="6146" width="9.28515625" style="17"/>
    <col min="6147" max="6147" width="11.7109375" style="17" customWidth="1"/>
    <col min="6148" max="6148" width="9.28515625" style="17"/>
    <col min="6149" max="6149" width="14.7109375" style="17" customWidth="1"/>
    <col min="6150" max="6150" width="10.7109375" style="17" customWidth="1"/>
    <col min="6151" max="6402" width="9.28515625" style="17"/>
    <col min="6403" max="6403" width="11.7109375" style="17" customWidth="1"/>
    <col min="6404" max="6404" width="9.28515625" style="17"/>
    <col min="6405" max="6405" width="14.7109375" style="17" customWidth="1"/>
    <col min="6406" max="6406" width="10.7109375" style="17" customWidth="1"/>
    <col min="6407" max="6658" width="9.28515625" style="17"/>
    <col min="6659" max="6659" width="11.7109375" style="17" customWidth="1"/>
    <col min="6660" max="6660" width="9.28515625" style="17"/>
    <col min="6661" max="6661" width="14.7109375" style="17" customWidth="1"/>
    <col min="6662" max="6662" width="10.7109375" style="17" customWidth="1"/>
    <col min="6663" max="6914" width="9.28515625" style="17"/>
    <col min="6915" max="6915" width="11.7109375" style="17" customWidth="1"/>
    <col min="6916" max="6916" width="9.28515625" style="17"/>
    <col min="6917" max="6917" width="14.7109375" style="17" customWidth="1"/>
    <col min="6918" max="6918" width="10.7109375" style="17" customWidth="1"/>
    <col min="6919" max="7170" width="9.28515625" style="17"/>
    <col min="7171" max="7171" width="11.7109375" style="17" customWidth="1"/>
    <col min="7172" max="7172" width="9.28515625" style="17"/>
    <col min="7173" max="7173" width="14.7109375" style="17" customWidth="1"/>
    <col min="7174" max="7174" width="10.7109375" style="17" customWidth="1"/>
    <col min="7175" max="7426" width="9.28515625" style="17"/>
    <col min="7427" max="7427" width="11.7109375" style="17" customWidth="1"/>
    <col min="7428" max="7428" width="9.28515625" style="17"/>
    <col min="7429" max="7429" width="14.7109375" style="17" customWidth="1"/>
    <col min="7430" max="7430" width="10.7109375" style="17" customWidth="1"/>
    <col min="7431" max="7682" width="9.28515625" style="17"/>
    <col min="7683" max="7683" width="11.7109375" style="17" customWidth="1"/>
    <col min="7684" max="7684" width="9.28515625" style="17"/>
    <col min="7685" max="7685" width="14.7109375" style="17" customWidth="1"/>
    <col min="7686" max="7686" width="10.7109375" style="17" customWidth="1"/>
    <col min="7687" max="7938" width="9.28515625" style="17"/>
    <col min="7939" max="7939" width="11.7109375" style="17" customWidth="1"/>
    <col min="7940" max="7940" width="9.28515625" style="17"/>
    <col min="7941" max="7941" width="14.7109375" style="17" customWidth="1"/>
    <col min="7942" max="7942" width="10.7109375" style="17" customWidth="1"/>
    <col min="7943" max="8194" width="9.28515625" style="17"/>
    <col min="8195" max="8195" width="11.7109375" style="17" customWidth="1"/>
    <col min="8196" max="8196" width="9.28515625" style="17"/>
    <col min="8197" max="8197" width="14.7109375" style="17" customWidth="1"/>
    <col min="8198" max="8198" width="10.7109375" style="17" customWidth="1"/>
    <col min="8199" max="8450" width="9.28515625" style="17"/>
    <col min="8451" max="8451" width="11.7109375" style="17" customWidth="1"/>
    <col min="8452" max="8452" width="9.28515625" style="17"/>
    <col min="8453" max="8453" width="14.7109375" style="17" customWidth="1"/>
    <col min="8454" max="8454" width="10.7109375" style="17" customWidth="1"/>
    <col min="8455" max="8706" width="9.28515625" style="17"/>
    <col min="8707" max="8707" width="11.7109375" style="17" customWidth="1"/>
    <col min="8708" max="8708" width="9.28515625" style="17"/>
    <col min="8709" max="8709" width="14.7109375" style="17" customWidth="1"/>
    <col min="8710" max="8710" width="10.7109375" style="17" customWidth="1"/>
    <col min="8711" max="8962" width="9.28515625" style="17"/>
    <col min="8963" max="8963" width="11.7109375" style="17" customWidth="1"/>
    <col min="8964" max="8964" width="9.28515625" style="17"/>
    <col min="8965" max="8965" width="14.7109375" style="17" customWidth="1"/>
    <col min="8966" max="8966" width="10.7109375" style="17" customWidth="1"/>
    <col min="8967" max="9218" width="9.28515625" style="17"/>
    <col min="9219" max="9219" width="11.7109375" style="17" customWidth="1"/>
    <col min="9220" max="9220" width="9.28515625" style="17"/>
    <col min="9221" max="9221" width="14.7109375" style="17" customWidth="1"/>
    <col min="9222" max="9222" width="10.7109375" style="17" customWidth="1"/>
    <col min="9223" max="9474" width="9.28515625" style="17"/>
    <col min="9475" max="9475" width="11.7109375" style="17" customWidth="1"/>
    <col min="9476" max="9476" width="9.28515625" style="17"/>
    <col min="9477" max="9477" width="14.7109375" style="17" customWidth="1"/>
    <col min="9478" max="9478" width="10.7109375" style="17" customWidth="1"/>
    <col min="9479" max="9730" width="9.28515625" style="17"/>
    <col min="9731" max="9731" width="11.7109375" style="17" customWidth="1"/>
    <col min="9732" max="9732" width="9.28515625" style="17"/>
    <col min="9733" max="9733" width="14.7109375" style="17" customWidth="1"/>
    <col min="9734" max="9734" width="10.7109375" style="17" customWidth="1"/>
    <col min="9735" max="9986" width="9.28515625" style="17"/>
    <col min="9987" max="9987" width="11.7109375" style="17" customWidth="1"/>
    <col min="9988" max="9988" width="9.28515625" style="17"/>
    <col min="9989" max="9989" width="14.7109375" style="17" customWidth="1"/>
    <col min="9990" max="9990" width="10.7109375" style="17" customWidth="1"/>
    <col min="9991" max="10242" width="9.28515625" style="17"/>
    <col min="10243" max="10243" width="11.7109375" style="17" customWidth="1"/>
    <col min="10244" max="10244" width="9.28515625" style="17"/>
    <col min="10245" max="10245" width="14.7109375" style="17" customWidth="1"/>
    <col min="10246" max="10246" width="10.7109375" style="17" customWidth="1"/>
    <col min="10247" max="10498" width="9.28515625" style="17"/>
    <col min="10499" max="10499" width="11.7109375" style="17" customWidth="1"/>
    <col min="10500" max="10500" width="9.28515625" style="17"/>
    <col min="10501" max="10501" width="14.7109375" style="17" customWidth="1"/>
    <col min="10502" max="10502" width="10.7109375" style="17" customWidth="1"/>
    <col min="10503" max="10754" width="9.28515625" style="17"/>
    <col min="10755" max="10755" width="11.7109375" style="17" customWidth="1"/>
    <col min="10756" max="10756" width="9.28515625" style="17"/>
    <col min="10757" max="10757" width="14.7109375" style="17" customWidth="1"/>
    <col min="10758" max="10758" width="10.7109375" style="17" customWidth="1"/>
    <col min="10759" max="11010" width="9.28515625" style="17"/>
    <col min="11011" max="11011" width="11.7109375" style="17" customWidth="1"/>
    <col min="11012" max="11012" width="9.28515625" style="17"/>
    <col min="11013" max="11013" width="14.7109375" style="17" customWidth="1"/>
    <col min="11014" max="11014" width="10.7109375" style="17" customWidth="1"/>
    <col min="11015" max="11266" width="9.28515625" style="17"/>
    <col min="11267" max="11267" width="11.7109375" style="17" customWidth="1"/>
    <col min="11268" max="11268" width="9.28515625" style="17"/>
    <col min="11269" max="11269" width="14.7109375" style="17" customWidth="1"/>
    <col min="11270" max="11270" width="10.7109375" style="17" customWidth="1"/>
    <col min="11271" max="11522" width="9.28515625" style="17"/>
    <col min="11523" max="11523" width="11.7109375" style="17" customWidth="1"/>
    <col min="11524" max="11524" width="9.28515625" style="17"/>
    <col min="11525" max="11525" width="14.7109375" style="17" customWidth="1"/>
    <col min="11526" max="11526" width="10.7109375" style="17" customWidth="1"/>
    <col min="11527" max="11778" width="9.28515625" style="17"/>
    <col min="11779" max="11779" width="11.7109375" style="17" customWidth="1"/>
    <col min="11780" max="11780" width="9.28515625" style="17"/>
    <col min="11781" max="11781" width="14.7109375" style="17" customWidth="1"/>
    <col min="11782" max="11782" width="10.7109375" style="17" customWidth="1"/>
    <col min="11783" max="12034" width="9.28515625" style="17"/>
    <col min="12035" max="12035" width="11.7109375" style="17" customWidth="1"/>
    <col min="12036" max="12036" width="9.28515625" style="17"/>
    <col min="12037" max="12037" width="14.7109375" style="17" customWidth="1"/>
    <col min="12038" max="12038" width="10.7109375" style="17" customWidth="1"/>
    <col min="12039" max="12290" width="9.28515625" style="17"/>
    <col min="12291" max="12291" width="11.7109375" style="17" customWidth="1"/>
    <col min="12292" max="12292" width="9.28515625" style="17"/>
    <col min="12293" max="12293" width="14.7109375" style="17" customWidth="1"/>
    <col min="12294" max="12294" width="10.7109375" style="17" customWidth="1"/>
    <col min="12295" max="12546" width="9.28515625" style="17"/>
    <col min="12547" max="12547" width="11.7109375" style="17" customWidth="1"/>
    <col min="12548" max="12548" width="9.28515625" style="17"/>
    <col min="12549" max="12549" width="14.7109375" style="17" customWidth="1"/>
    <col min="12550" max="12550" width="10.7109375" style="17" customWidth="1"/>
    <col min="12551" max="12802" width="9.28515625" style="17"/>
    <col min="12803" max="12803" width="11.7109375" style="17" customWidth="1"/>
    <col min="12804" max="12804" width="9.28515625" style="17"/>
    <col min="12805" max="12805" width="14.7109375" style="17" customWidth="1"/>
    <col min="12806" max="12806" width="10.7109375" style="17" customWidth="1"/>
    <col min="12807" max="13058" width="9.28515625" style="17"/>
    <col min="13059" max="13059" width="11.7109375" style="17" customWidth="1"/>
    <col min="13060" max="13060" width="9.28515625" style="17"/>
    <col min="13061" max="13061" width="14.7109375" style="17" customWidth="1"/>
    <col min="13062" max="13062" width="10.7109375" style="17" customWidth="1"/>
    <col min="13063" max="13314" width="9.28515625" style="17"/>
    <col min="13315" max="13315" width="11.7109375" style="17" customWidth="1"/>
    <col min="13316" max="13316" width="9.28515625" style="17"/>
    <col min="13317" max="13317" width="14.7109375" style="17" customWidth="1"/>
    <col min="13318" max="13318" width="10.7109375" style="17" customWidth="1"/>
    <col min="13319" max="13570" width="9.28515625" style="17"/>
    <col min="13571" max="13571" width="11.7109375" style="17" customWidth="1"/>
    <col min="13572" max="13572" width="9.28515625" style="17"/>
    <col min="13573" max="13573" width="14.7109375" style="17" customWidth="1"/>
    <col min="13574" max="13574" width="10.7109375" style="17" customWidth="1"/>
    <col min="13575" max="13826" width="9.28515625" style="17"/>
    <col min="13827" max="13827" width="11.7109375" style="17" customWidth="1"/>
    <col min="13828" max="13828" width="9.28515625" style="17"/>
    <col min="13829" max="13829" width="14.7109375" style="17" customWidth="1"/>
    <col min="13830" max="13830" width="10.7109375" style="17" customWidth="1"/>
    <col min="13831" max="14082" width="9.28515625" style="17"/>
    <col min="14083" max="14083" width="11.7109375" style="17" customWidth="1"/>
    <col min="14084" max="14084" width="9.28515625" style="17"/>
    <col min="14085" max="14085" width="14.7109375" style="17" customWidth="1"/>
    <col min="14086" max="14086" width="10.7109375" style="17" customWidth="1"/>
    <col min="14087" max="14338" width="9.28515625" style="17"/>
    <col min="14339" max="14339" width="11.7109375" style="17" customWidth="1"/>
    <col min="14340" max="14340" width="9.28515625" style="17"/>
    <col min="14341" max="14341" width="14.7109375" style="17" customWidth="1"/>
    <col min="14342" max="14342" width="10.7109375" style="17" customWidth="1"/>
    <col min="14343" max="14594" width="9.28515625" style="17"/>
    <col min="14595" max="14595" width="11.7109375" style="17" customWidth="1"/>
    <col min="14596" max="14596" width="9.28515625" style="17"/>
    <col min="14597" max="14597" width="14.7109375" style="17" customWidth="1"/>
    <col min="14598" max="14598" width="10.7109375" style="17" customWidth="1"/>
    <col min="14599" max="14850" width="9.28515625" style="17"/>
    <col min="14851" max="14851" width="11.7109375" style="17" customWidth="1"/>
    <col min="14852" max="14852" width="9.28515625" style="17"/>
    <col min="14853" max="14853" width="14.7109375" style="17" customWidth="1"/>
    <col min="14854" max="14854" width="10.7109375" style="17" customWidth="1"/>
    <col min="14855" max="15106" width="9.28515625" style="17"/>
    <col min="15107" max="15107" width="11.7109375" style="17" customWidth="1"/>
    <col min="15108" max="15108" width="9.28515625" style="17"/>
    <col min="15109" max="15109" width="14.7109375" style="17" customWidth="1"/>
    <col min="15110" max="15110" width="10.7109375" style="17" customWidth="1"/>
    <col min="15111" max="15362" width="9.28515625" style="17"/>
    <col min="15363" max="15363" width="11.7109375" style="17" customWidth="1"/>
    <col min="15364" max="15364" width="9.28515625" style="17"/>
    <col min="15365" max="15365" width="14.7109375" style="17" customWidth="1"/>
    <col min="15366" max="15366" width="10.7109375" style="17" customWidth="1"/>
    <col min="15367" max="15618" width="9.28515625" style="17"/>
    <col min="15619" max="15619" width="11.7109375" style="17" customWidth="1"/>
    <col min="15620" max="15620" width="9.28515625" style="17"/>
    <col min="15621" max="15621" width="14.7109375" style="17" customWidth="1"/>
    <col min="15622" max="15622" width="10.7109375" style="17" customWidth="1"/>
    <col min="15623" max="15874" width="9.28515625" style="17"/>
    <col min="15875" max="15875" width="11.7109375" style="17" customWidth="1"/>
    <col min="15876" max="15876" width="9.28515625" style="17"/>
    <col min="15877" max="15877" width="14.7109375" style="17" customWidth="1"/>
    <col min="15878" max="15878" width="10.7109375" style="17" customWidth="1"/>
    <col min="15879" max="16130" width="9.28515625" style="17"/>
    <col min="16131" max="16131" width="11.7109375" style="17" customWidth="1"/>
    <col min="16132" max="16132" width="9.28515625" style="17"/>
    <col min="16133" max="16133" width="14.7109375" style="17" customWidth="1"/>
    <col min="16134" max="16134" width="10.7109375" style="17" customWidth="1"/>
    <col min="16135" max="16384" width="9.28515625" style="17"/>
  </cols>
  <sheetData>
    <row r="2" spans="1:13">
      <c r="A2" s="18" t="s">
        <v>106</v>
      </c>
      <c r="B2" s="18" t="s">
        <v>108</v>
      </c>
      <c r="C2" s="18" t="s">
        <v>107</v>
      </c>
      <c r="D2" s="234" t="s">
        <v>205</v>
      </c>
      <c r="E2" s="234"/>
    </row>
    <row r="3" spans="1:13">
      <c r="A3" s="20">
        <v>1</v>
      </c>
      <c r="B3" s="20">
        <v>0</v>
      </c>
      <c r="C3" s="20">
        <v>1</v>
      </c>
      <c r="D3" s="236">
        <v>23</v>
      </c>
      <c r="E3" s="236"/>
    </row>
    <row r="5" spans="1:13" hidden="1">
      <c r="A5" s="17" t="s">
        <v>206</v>
      </c>
      <c r="B5" s="22" t="s">
        <v>207</v>
      </c>
      <c r="C5" s="22">
        <f>D3</f>
        <v>23</v>
      </c>
      <c r="D5" s="23"/>
    </row>
    <row r="6" spans="1:13">
      <c r="A6" s="17" t="s">
        <v>208</v>
      </c>
      <c r="B6" s="19">
        <v>10</v>
      </c>
      <c r="C6" s="21">
        <v>7</v>
      </c>
      <c r="D6" s="24">
        <f>((100/B6)*C6)/100</f>
        <v>0.7</v>
      </c>
    </row>
    <row r="7" spans="1:13">
      <c r="A7" s="17" t="s">
        <v>209</v>
      </c>
      <c r="B7" s="19">
        <f>A3+B3+C3+D3</f>
        <v>25</v>
      </c>
      <c r="C7" s="21">
        <v>0</v>
      </c>
      <c r="D7" s="24">
        <f t="shared" ref="D7:D12" si="0">((100/B7)*C7)/100</f>
        <v>0</v>
      </c>
      <c r="F7" s="237" t="s">
        <v>210</v>
      </c>
      <c r="G7" s="237"/>
      <c r="H7" s="25" t="s">
        <v>211</v>
      </c>
      <c r="J7" s="31"/>
    </row>
    <row r="8" spans="1:13">
      <c r="A8" s="17" t="s">
        <v>212</v>
      </c>
      <c r="B8" s="19">
        <f>C5</f>
        <v>23</v>
      </c>
      <c r="C8" s="21">
        <v>0</v>
      </c>
      <c r="D8" s="24">
        <f t="shared" si="0"/>
        <v>0</v>
      </c>
      <c r="F8" s="235" t="s">
        <v>213</v>
      </c>
      <c r="G8" s="235"/>
      <c r="H8" s="19" t="s">
        <v>214</v>
      </c>
    </row>
    <row r="9" spans="1:13">
      <c r="A9" s="17" t="s">
        <v>215</v>
      </c>
      <c r="B9" s="19">
        <f>C5</f>
        <v>23</v>
      </c>
      <c r="C9" s="21">
        <v>0</v>
      </c>
      <c r="D9" s="24">
        <f t="shared" si="0"/>
        <v>0</v>
      </c>
      <c r="F9" s="235" t="s">
        <v>216</v>
      </c>
      <c r="G9" s="235"/>
      <c r="H9" s="19" t="s">
        <v>217</v>
      </c>
    </row>
    <row r="10" spans="1:13">
      <c r="A10" s="17" t="s">
        <v>218</v>
      </c>
      <c r="B10" s="19">
        <f>C5</f>
        <v>23</v>
      </c>
      <c r="C10" s="21">
        <v>0</v>
      </c>
      <c r="D10" s="24">
        <f t="shared" si="0"/>
        <v>0</v>
      </c>
      <c r="F10" s="235" t="s">
        <v>219</v>
      </c>
      <c r="G10" s="235"/>
      <c r="H10" s="19" t="s">
        <v>156</v>
      </c>
    </row>
    <row r="11" spans="1:13">
      <c r="A11" s="26" t="s">
        <v>220</v>
      </c>
      <c r="B11" s="19">
        <f>C5</f>
        <v>23</v>
      </c>
      <c r="C11" s="21">
        <v>0</v>
      </c>
      <c r="D11" s="24">
        <f t="shared" si="0"/>
        <v>0</v>
      </c>
      <c r="F11" s="235" t="s">
        <v>221</v>
      </c>
      <c r="G11" s="235"/>
      <c r="H11" s="19" t="s">
        <v>222</v>
      </c>
    </row>
    <row r="12" spans="1:13">
      <c r="A12" s="17" t="s">
        <v>223</v>
      </c>
      <c r="B12" s="19">
        <f>C5</f>
        <v>23</v>
      </c>
      <c r="C12" s="21">
        <v>0</v>
      </c>
      <c r="D12" s="24">
        <f t="shared" si="0"/>
        <v>0</v>
      </c>
      <c r="F12" s="235" t="s">
        <v>224</v>
      </c>
      <c r="G12" s="235"/>
      <c r="H12" s="19" t="s">
        <v>225</v>
      </c>
    </row>
    <row r="13" spans="1:13">
      <c r="F13" s="235" t="s">
        <v>226</v>
      </c>
      <c r="G13" s="235"/>
      <c r="H13" s="19" t="s">
        <v>227</v>
      </c>
    </row>
    <row r="14" spans="1:13" hidden="1">
      <c r="A14" s="18"/>
      <c r="B14" s="18" t="s">
        <v>228</v>
      </c>
      <c r="C14" s="18" t="s">
        <v>229</v>
      </c>
      <c r="G14" s="18" t="s">
        <v>208</v>
      </c>
      <c r="H14" s="18" t="s">
        <v>230</v>
      </c>
      <c r="I14" s="18" t="s">
        <v>231</v>
      </c>
      <c r="J14" s="18" t="s">
        <v>232</v>
      </c>
      <c r="K14" s="18" t="s">
        <v>218</v>
      </c>
      <c r="L14" s="18" t="s">
        <v>220</v>
      </c>
      <c r="M14" s="18" t="s">
        <v>223</v>
      </c>
    </row>
    <row r="15" spans="1:13" hidden="1">
      <c r="A15" s="18" t="s">
        <v>122</v>
      </c>
      <c r="B15" s="18">
        <f>G15</f>
        <v>7</v>
      </c>
      <c r="C15" s="18">
        <f>G16</f>
        <v>27</v>
      </c>
      <c r="E15" s="234" t="s">
        <v>228</v>
      </c>
      <c r="F15" s="234"/>
      <c r="G15" s="27">
        <f>C6</f>
        <v>7</v>
      </c>
      <c r="H15" s="27">
        <f>40/B7*C7</f>
        <v>0</v>
      </c>
      <c r="I15" s="27">
        <f>15/B8*C8</f>
        <v>0</v>
      </c>
      <c r="J15" s="27">
        <f>10/B9*C9</f>
        <v>0</v>
      </c>
      <c r="K15" s="27">
        <f>10/B10*C10</f>
        <v>0</v>
      </c>
      <c r="L15" s="27">
        <f>5/B11*C11</f>
        <v>0</v>
      </c>
      <c r="M15" s="27">
        <f>5/B12*C12</f>
        <v>0</v>
      </c>
    </row>
    <row r="16" spans="1:13" hidden="1">
      <c r="A16" s="18" t="s">
        <v>233</v>
      </c>
      <c r="B16" s="18">
        <f>H15</f>
        <v>0</v>
      </c>
      <c r="C16" s="18">
        <f>H16</f>
        <v>0</v>
      </c>
      <c r="E16" s="234" t="s">
        <v>234</v>
      </c>
      <c r="F16" s="234"/>
      <c r="G16" s="18">
        <f>G15+20</f>
        <v>27</v>
      </c>
      <c r="H16" s="18">
        <f>30/B7*C7</f>
        <v>0</v>
      </c>
      <c r="I16" s="18">
        <f>15/B8*C8</f>
        <v>0</v>
      </c>
      <c r="J16" s="18">
        <f>10/B9*C9</f>
        <v>0</v>
      </c>
      <c r="K16" s="18">
        <f>5/B10*C10</f>
        <v>0</v>
      </c>
      <c r="L16" s="18">
        <f>5/B11*C11</f>
        <v>0</v>
      </c>
      <c r="M16" s="18">
        <f>5/B12*C12</f>
        <v>0</v>
      </c>
    </row>
    <row r="17" spans="1:8" hidden="1">
      <c r="A17" s="18" t="s">
        <v>231</v>
      </c>
      <c r="B17" s="18">
        <f>I15</f>
        <v>0</v>
      </c>
      <c r="C17" s="18">
        <f>I16</f>
        <v>0</v>
      </c>
    </row>
    <row r="18" spans="1:8" hidden="1">
      <c r="A18" s="18" t="s">
        <v>232</v>
      </c>
      <c r="B18" s="18">
        <f>J15</f>
        <v>0</v>
      </c>
      <c r="C18" s="18">
        <f>J16</f>
        <v>0</v>
      </c>
    </row>
    <row r="19" spans="1:8" hidden="1">
      <c r="A19" s="18" t="s">
        <v>218</v>
      </c>
      <c r="B19" s="18">
        <f>K15</f>
        <v>0</v>
      </c>
      <c r="C19" s="18">
        <f>K16</f>
        <v>0</v>
      </c>
    </row>
    <row r="20" spans="1:8" hidden="1">
      <c r="A20" s="28" t="s">
        <v>220</v>
      </c>
      <c r="B20" s="18">
        <f>L15</f>
        <v>0</v>
      </c>
      <c r="C20" s="18">
        <f>L16</f>
        <v>0</v>
      </c>
    </row>
    <row r="21" spans="1:8" hidden="1">
      <c r="A21" s="18" t="s">
        <v>223</v>
      </c>
      <c r="B21" s="18">
        <f>M15</f>
        <v>0</v>
      </c>
      <c r="C21" s="18">
        <f>M16</f>
        <v>0</v>
      </c>
    </row>
    <row r="22" spans="1:8">
      <c r="A22" s="18" t="s">
        <v>235</v>
      </c>
      <c r="B22" s="29">
        <f>(B15+B16+B17+B18+B19+B20+B21)/100</f>
        <v>7.0000000000000007E-2</v>
      </c>
      <c r="C22" s="29">
        <f>(C15+C16+C17+C18+C19+C20+C21)/100</f>
        <v>0.27</v>
      </c>
      <c r="F22" s="235" t="s">
        <v>236</v>
      </c>
      <c r="G22" s="235"/>
      <c r="H22" s="19" t="s">
        <v>217</v>
      </c>
    </row>
    <row r="23" spans="1:8">
      <c r="F23" s="235" t="s">
        <v>237</v>
      </c>
      <c r="G23" s="235"/>
      <c r="H23" s="19" t="s">
        <v>238</v>
      </c>
    </row>
    <row r="24" spans="1:8">
      <c r="A24" s="17" t="s">
        <v>121</v>
      </c>
      <c r="B24" s="30">
        <v>0.01</v>
      </c>
      <c r="C24" s="30">
        <v>0.02</v>
      </c>
      <c r="F24" s="235" t="s">
        <v>239</v>
      </c>
      <c r="G24" s="235"/>
      <c r="H24" s="19" t="s">
        <v>240</v>
      </c>
    </row>
    <row r="25" spans="1:8">
      <c r="A25" s="17" t="s">
        <v>123</v>
      </c>
      <c r="B25" s="30">
        <v>0.01</v>
      </c>
      <c r="C25" s="30">
        <v>0.03</v>
      </c>
    </row>
    <row r="26" spans="1:8">
      <c r="A26" s="17" t="s">
        <v>125</v>
      </c>
      <c r="B26" s="30">
        <v>0.03</v>
      </c>
      <c r="C26" s="30">
        <v>0.08</v>
      </c>
    </row>
    <row r="27" spans="1:8">
      <c r="A27" s="17" t="s">
        <v>128</v>
      </c>
      <c r="B27" s="30">
        <v>0.05</v>
      </c>
      <c r="C27" s="30">
        <v>0.15</v>
      </c>
    </row>
    <row r="28" spans="1:8">
      <c r="A28" s="17" t="s">
        <v>139</v>
      </c>
      <c r="B28" s="30">
        <v>7.0000000000000007E-2</v>
      </c>
      <c r="C28" s="30">
        <v>0.2</v>
      </c>
    </row>
    <row r="29" spans="1:8">
      <c r="A29" s="17" t="s">
        <v>141</v>
      </c>
      <c r="B29" s="30">
        <v>0.1</v>
      </c>
      <c r="C29" s="30">
        <v>0.3</v>
      </c>
    </row>
  </sheetData>
  <mergeCells count="14">
    <mergeCell ref="D2:E2"/>
    <mergeCell ref="D3:E3"/>
    <mergeCell ref="F7:G7"/>
    <mergeCell ref="F8:G8"/>
    <mergeCell ref="F9:G9"/>
    <mergeCell ref="E16:F16"/>
    <mergeCell ref="F22:G22"/>
    <mergeCell ref="F23:G23"/>
    <mergeCell ref="F24:G24"/>
    <mergeCell ref="F10:G10"/>
    <mergeCell ref="F11:G11"/>
    <mergeCell ref="F12:G12"/>
    <mergeCell ref="F13:G13"/>
    <mergeCell ref="E15:F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6"/>
  <sheetViews>
    <sheetView topLeftCell="A16" workbookViewId="0">
      <selection activeCell="D29" sqref="D29"/>
    </sheetView>
  </sheetViews>
  <sheetFormatPr defaultColWidth="9" defaultRowHeight="15"/>
  <cols>
    <col min="2" max="2" width="12.28515625" customWidth="1"/>
  </cols>
  <sheetData>
    <row r="2" spans="1:12">
      <c r="B2" s="12" t="s">
        <v>241</v>
      </c>
      <c r="C2" s="238"/>
      <c r="D2" s="238"/>
    </row>
    <row r="3" spans="1:12">
      <c r="D3" s="13"/>
      <c r="E3" s="13"/>
      <c r="F3" s="13"/>
      <c r="G3" s="13"/>
      <c r="H3" s="13"/>
      <c r="I3" s="13"/>
    </row>
    <row r="4" spans="1:12">
      <c r="A4" s="12" t="s">
        <v>242</v>
      </c>
      <c r="B4" s="14" t="s">
        <v>243</v>
      </c>
      <c r="C4" s="239" t="s">
        <v>244</v>
      </c>
      <c r="D4" s="239"/>
      <c r="E4" s="239"/>
      <c r="F4" s="15"/>
      <c r="G4" s="239" t="s">
        <v>245</v>
      </c>
      <c r="H4" s="239"/>
      <c r="I4" s="239"/>
      <c r="J4" s="239" t="s">
        <v>246</v>
      </c>
      <c r="K4" s="239"/>
      <c r="L4" s="239"/>
    </row>
    <row r="5" spans="1:12">
      <c r="A5" s="12">
        <v>1</v>
      </c>
      <c r="B5" s="14"/>
      <c r="C5" s="14" t="s">
        <v>247</v>
      </c>
      <c r="D5" s="14" t="s">
        <v>248</v>
      </c>
      <c r="E5" s="14" t="s">
        <v>249</v>
      </c>
      <c r="F5" s="14"/>
      <c r="G5" s="14" t="s">
        <v>247</v>
      </c>
      <c r="H5" s="14" t="s">
        <v>248</v>
      </c>
      <c r="I5" s="14" t="s">
        <v>249</v>
      </c>
      <c r="J5" s="14" t="s">
        <v>247</v>
      </c>
      <c r="K5" s="14" t="s">
        <v>248</v>
      </c>
      <c r="L5" s="14" t="s">
        <v>249</v>
      </c>
    </row>
    <row r="6" spans="1:12">
      <c r="B6" s="16" t="s">
        <v>250</v>
      </c>
      <c r="C6" s="16">
        <v>2.75</v>
      </c>
      <c r="D6" s="16">
        <v>3.21</v>
      </c>
      <c r="E6" s="16">
        <f>C6*D6</f>
        <v>8.8275000000000006</v>
      </c>
      <c r="F6" s="16" t="s">
        <v>251</v>
      </c>
      <c r="G6" s="16">
        <v>1.175</v>
      </c>
      <c r="H6" s="16">
        <v>3.05</v>
      </c>
      <c r="I6" s="16">
        <f>G6*H6</f>
        <v>3.5837500000000002</v>
      </c>
      <c r="J6" s="16"/>
      <c r="K6" s="16"/>
      <c r="L6" s="16">
        <f>J6*K6</f>
        <v>0</v>
      </c>
    </row>
    <row r="7" spans="1:12">
      <c r="B7" s="16"/>
      <c r="C7" s="16"/>
      <c r="D7" s="16"/>
      <c r="E7" s="16">
        <f t="shared" ref="E7:E33" si="0">C7*D7</f>
        <v>0</v>
      </c>
      <c r="F7" s="16" t="s">
        <v>252</v>
      </c>
      <c r="G7" s="16">
        <v>2.75</v>
      </c>
      <c r="H7" s="16">
        <v>1.79</v>
      </c>
      <c r="I7" s="16">
        <f t="shared" ref="I7:I33" si="1">G7*H7</f>
        <v>4.9225000000000003</v>
      </c>
      <c r="J7" s="16"/>
      <c r="K7" s="16"/>
      <c r="L7" s="16">
        <f t="shared" ref="L7:L33" si="2">J7*K7</f>
        <v>0</v>
      </c>
    </row>
    <row r="8" spans="1:12">
      <c r="B8" s="16"/>
      <c r="C8" s="16"/>
      <c r="D8" s="16"/>
      <c r="E8" s="16">
        <f t="shared" si="0"/>
        <v>0</v>
      </c>
      <c r="F8" s="16"/>
      <c r="G8" s="16"/>
      <c r="H8" s="16"/>
      <c r="I8" s="16">
        <f t="shared" si="1"/>
        <v>0</v>
      </c>
      <c r="J8" s="16"/>
      <c r="K8" s="16"/>
      <c r="L8" s="16">
        <f t="shared" si="2"/>
        <v>0</v>
      </c>
    </row>
    <row r="9" spans="1:12">
      <c r="B9" s="16" t="s">
        <v>253</v>
      </c>
      <c r="C9" s="16">
        <v>1.665</v>
      </c>
      <c r="D9" s="16">
        <v>2.4300000000000002</v>
      </c>
      <c r="E9" s="16">
        <f t="shared" si="0"/>
        <v>4.0459500000000004</v>
      </c>
      <c r="F9" s="16" t="s">
        <v>251</v>
      </c>
      <c r="G9" s="16"/>
      <c r="H9" s="16"/>
      <c r="I9" s="16">
        <f t="shared" si="1"/>
        <v>0</v>
      </c>
      <c r="J9" s="16"/>
      <c r="K9" s="16"/>
      <c r="L9" s="16">
        <f t="shared" si="2"/>
        <v>0</v>
      </c>
    </row>
    <row r="10" spans="1:12">
      <c r="B10" s="16"/>
      <c r="C10" s="16"/>
      <c r="D10" s="16"/>
      <c r="E10" s="16">
        <f t="shared" si="0"/>
        <v>0</v>
      </c>
      <c r="F10" s="16" t="s">
        <v>252</v>
      </c>
      <c r="G10" s="16"/>
      <c r="H10" s="16"/>
      <c r="I10" s="16">
        <f t="shared" si="1"/>
        <v>0</v>
      </c>
      <c r="J10" s="16"/>
      <c r="K10" s="16"/>
      <c r="L10" s="16">
        <f t="shared" si="2"/>
        <v>0</v>
      </c>
    </row>
    <row r="11" spans="1:12">
      <c r="B11" s="16"/>
      <c r="C11" s="16"/>
      <c r="D11" s="16"/>
      <c r="E11" s="16">
        <f t="shared" si="0"/>
        <v>0</v>
      </c>
      <c r="F11" s="16"/>
      <c r="G11" s="16"/>
      <c r="H11" s="16"/>
      <c r="I11" s="16">
        <f t="shared" si="1"/>
        <v>0</v>
      </c>
      <c r="J11" s="16"/>
      <c r="K11" s="16"/>
      <c r="L11" s="16">
        <f t="shared" si="2"/>
        <v>0</v>
      </c>
    </row>
    <row r="12" spans="1:12">
      <c r="B12" s="16"/>
      <c r="C12" s="16"/>
      <c r="D12" s="16"/>
      <c r="E12" s="16">
        <f t="shared" si="0"/>
        <v>0</v>
      </c>
      <c r="F12" s="16"/>
      <c r="G12" s="16"/>
      <c r="H12" s="16"/>
      <c r="I12" s="16">
        <f t="shared" si="1"/>
        <v>0</v>
      </c>
      <c r="J12" s="16"/>
      <c r="K12" s="16"/>
      <c r="L12" s="16">
        <f t="shared" si="2"/>
        <v>0</v>
      </c>
    </row>
    <row r="13" spans="1:12">
      <c r="B13" s="16" t="s">
        <v>254</v>
      </c>
      <c r="C13" s="16">
        <v>2.125</v>
      </c>
      <c r="D13" s="16">
        <v>2.73</v>
      </c>
      <c r="E13" s="16">
        <f t="shared" si="0"/>
        <v>5.8012499999999996</v>
      </c>
      <c r="F13" s="16" t="s">
        <v>251</v>
      </c>
      <c r="G13" s="16"/>
      <c r="H13" s="16"/>
      <c r="I13" s="16">
        <f t="shared" si="1"/>
        <v>0</v>
      </c>
      <c r="J13" s="16"/>
      <c r="K13" s="16"/>
      <c r="L13" s="16">
        <f t="shared" si="2"/>
        <v>0</v>
      </c>
    </row>
    <row r="14" spans="1:12">
      <c r="B14" s="16"/>
      <c r="C14" s="16"/>
      <c r="D14" s="16"/>
      <c r="E14" s="16">
        <f t="shared" si="0"/>
        <v>0</v>
      </c>
      <c r="F14" s="16" t="s">
        <v>252</v>
      </c>
      <c r="G14" s="16"/>
      <c r="H14" s="16"/>
      <c r="I14" s="16">
        <f t="shared" si="1"/>
        <v>0</v>
      </c>
      <c r="J14" s="16"/>
      <c r="K14" s="16"/>
      <c r="L14" s="16">
        <f t="shared" si="2"/>
        <v>0</v>
      </c>
    </row>
    <row r="15" spans="1:12">
      <c r="B15" s="16"/>
      <c r="C15" s="16"/>
      <c r="D15" s="16"/>
      <c r="E15" s="16">
        <f t="shared" si="0"/>
        <v>0</v>
      </c>
      <c r="F15" s="16"/>
      <c r="G15" s="16"/>
      <c r="H15" s="16"/>
      <c r="I15" s="16">
        <f t="shared" si="1"/>
        <v>0</v>
      </c>
      <c r="J15" s="16"/>
      <c r="K15" s="16"/>
      <c r="L15" s="16">
        <f t="shared" si="2"/>
        <v>0</v>
      </c>
    </row>
    <row r="16" spans="1:12">
      <c r="B16" s="16"/>
      <c r="C16" s="16"/>
      <c r="D16" s="16"/>
      <c r="E16" s="16">
        <f t="shared" si="0"/>
        <v>0</v>
      </c>
      <c r="F16" s="16"/>
      <c r="G16" s="16"/>
      <c r="H16" s="16"/>
      <c r="I16" s="16">
        <f t="shared" si="1"/>
        <v>0</v>
      </c>
      <c r="J16" s="16"/>
      <c r="K16" s="16"/>
      <c r="L16" s="16">
        <f t="shared" si="2"/>
        <v>0</v>
      </c>
    </row>
    <row r="17" spans="2:12">
      <c r="B17" s="16" t="s">
        <v>255</v>
      </c>
      <c r="C17" s="16">
        <v>2.75</v>
      </c>
      <c r="D17" s="16">
        <v>3.05</v>
      </c>
      <c r="E17" s="16">
        <f t="shared" si="0"/>
        <v>8.3874999999999993</v>
      </c>
      <c r="F17" s="16" t="s">
        <v>251</v>
      </c>
      <c r="G17" s="16"/>
      <c r="H17" s="16"/>
      <c r="I17" s="16">
        <f t="shared" si="1"/>
        <v>0</v>
      </c>
      <c r="J17" s="16"/>
      <c r="K17" s="16"/>
      <c r="L17" s="16">
        <f t="shared" si="2"/>
        <v>0</v>
      </c>
    </row>
    <row r="18" spans="2:12">
      <c r="B18" s="16"/>
      <c r="C18" s="16"/>
      <c r="D18" s="16"/>
      <c r="E18" s="16">
        <f t="shared" si="0"/>
        <v>0</v>
      </c>
      <c r="F18" s="16" t="s">
        <v>252</v>
      </c>
      <c r="G18" s="16"/>
      <c r="H18" s="16"/>
      <c r="I18" s="16">
        <f t="shared" si="1"/>
        <v>0</v>
      </c>
      <c r="J18" s="16"/>
      <c r="K18" s="16"/>
      <c r="L18" s="16">
        <f t="shared" si="2"/>
        <v>0</v>
      </c>
    </row>
    <row r="19" spans="2:12">
      <c r="B19" s="16"/>
      <c r="C19" s="16"/>
      <c r="D19" s="16"/>
      <c r="E19" s="16">
        <f t="shared" si="0"/>
        <v>0</v>
      </c>
      <c r="F19" s="16"/>
      <c r="G19" s="16"/>
      <c r="H19" s="16"/>
      <c r="I19" s="16">
        <f t="shared" si="1"/>
        <v>0</v>
      </c>
      <c r="J19" s="16"/>
      <c r="K19" s="16"/>
      <c r="L19" s="16">
        <f t="shared" si="2"/>
        <v>0</v>
      </c>
    </row>
    <row r="20" spans="2:12">
      <c r="B20" s="16" t="s">
        <v>255</v>
      </c>
      <c r="C20" s="16"/>
      <c r="D20" s="16"/>
      <c r="E20" s="16">
        <f t="shared" si="0"/>
        <v>0</v>
      </c>
      <c r="F20" s="16" t="s">
        <v>251</v>
      </c>
      <c r="G20" s="16"/>
      <c r="H20" s="16"/>
      <c r="I20" s="16">
        <f t="shared" si="1"/>
        <v>0</v>
      </c>
      <c r="J20" s="16"/>
      <c r="K20" s="16"/>
      <c r="L20" s="16">
        <f t="shared" si="2"/>
        <v>0</v>
      </c>
    </row>
    <row r="21" spans="2:12">
      <c r="B21" s="16"/>
      <c r="C21" s="16"/>
      <c r="D21" s="16"/>
      <c r="E21" s="16">
        <f t="shared" si="0"/>
        <v>0</v>
      </c>
      <c r="F21" s="16" t="s">
        <v>252</v>
      </c>
      <c r="G21" s="16"/>
      <c r="H21" s="16"/>
      <c r="I21" s="16">
        <f t="shared" si="1"/>
        <v>0</v>
      </c>
      <c r="J21" s="16"/>
      <c r="K21" s="16"/>
      <c r="L21" s="16">
        <f t="shared" si="2"/>
        <v>0</v>
      </c>
    </row>
    <row r="22" spans="2:12">
      <c r="B22" s="16"/>
      <c r="C22" s="16"/>
      <c r="D22" s="16"/>
      <c r="E22" s="16">
        <f t="shared" si="0"/>
        <v>0</v>
      </c>
      <c r="F22" s="16"/>
      <c r="G22" s="16"/>
      <c r="H22" s="16"/>
      <c r="I22" s="16">
        <f t="shared" si="1"/>
        <v>0</v>
      </c>
      <c r="J22" s="16"/>
      <c r="K22" s="16"/>
      <c r="L22" s="16">
        <f t="shared" si="2"/>
        <v>0</v>
      </c>
    </row>
    <row r="23" spans="2:12">
      <c r="B23" s="16" t="s">
        <v>256</v>
      </c>
      <c r="C23" s="16">
        <v>1.2749999999999999</v>
      </c>
      <c r="D23" s="16">
        <v>2.0499999999999998</v>
      </c>
      <c r="E23" s="16">
        <f t="shared" si="0"/>
        <v>2.61375</v>
      </c>
      <c r="F23" s="16" t="s">
        <v>257</v>
      </c>
      <c r="G23" s="16"/>
      <c r="H23" s="16"/>
      <c r="I23" s="16">
        <f t="shared" si="1"/>
        <v>0</v>
      </c>
      <c r="J23" s="16"/>
      <c r="K23" s="16"/>
      <c r="L23" s="16">
        <f t="shared" si="2"/>
        <v>0</v>
      </c>
    </row>
    <row r="24" spans="2:12">
      <c r="B24" s="16" t="s">
        <v>258</v>
      </c>
      <c r="C24" s="16">
        <v>1.3149999999999999</v>
      </c>
      <c r="D24" s="16">
        <v>2.0499999999999998</v>
      </c>
      <c r="E24" s="16">
        <f t="shared" si="0"/>
        <v>2.6957499999999999</v>
      </c>
      <c r="F24" s="16" t="s">
        <v>257</v>
      </c>
      <c r="G24" s="16"/>
      <c r="H24" s="16"/>
      <c r="I24" s="16">
        <f t="shared" si="1"/>
        <v>0</v>
      </c>
      <c r="J24" s="16"/>
      <c r="K24" s="16"/>
      <c r="L24" s="16">
        <f t="shared" si="2"/>
        <v>0</v>
      </c>
    </row>
    <row r="25" spans="2:12">
      <c r="B25" s="16" t="s">
        <v>259</v>
      </c>
      <c r="C25" s="16"/>
      <c r="D25" s="16"/>
      <c r="E25" s="16">
        <f t="shared" si="0"/>
        <v>0</v>
      </c>
      <c r="F25" s="16" t="s">
        <v>257</v>
      </c>
      <c r="G25" s="16"/>
      <c r="H25" s="16"/>
      <c r="I25" s="16">
        <f t="shared" si="1"/>
        <v>0</v>
      </c>
      <c r="J25" s="16"/>
      <c r="K25" s="16"/>
      <c r="L25" s="16">
        <f t="shared" si="2"/>
        <v>0</v>
      </c>
    </row>
    <row r="26" spans="2:12">
      <c r="B26" s="16"/>
      <c r="C26" s="16"/>
      <c r="D26" s="16"/>
      <c r="E26" s="16">
        <f t="shared" si="0"/>
        <v>0</v>
      </c>
      <c r="F26" s="16"/>
      <c r="G26" s="16"/>
      <c r="H26" s="16"/>
      <c r="I26" s="16">
        <f t="shared" si="1"/>
        <v>0</v>
      </c>
      <c r="J26" s="16"/>
      <c r="K26" s="16"/>
      <c r="L26" s="16">
        <f t="shared" si="2"/>
        <v>0</v>
      </c>
    </row>
    <row r="27" spans="2:12">
      <c r="B27" s="16" t="s">
        <v>260</v>
      </c>
      <c r="C27" s="16">
        <v>2.8</v>
      </c>
      <c r="D27" s="16">
        <v>0.9</v>
      </c>
      <c r="E27" s="16">
        <f t="shared" si="0"/>
        <v>2.52</v>
      </c>
      <c r="F27" s="16"/>
      <c r="G27" s="16"/>
      <c r="H27" s="16"/>
      <c r="I27" s="16">
        <f t="shared" si="1"/>
        <v>0</v>
      </c>
      <c r="J27" s="16"/>
      <c r="K27" s="16"/>
      <c r="L27" s="16">
        <f t="shared" si="2"/>
        <v>0</v>
      </c>
    </row>
    <row r="28" spans="2:12">
      <c r="B28" s="16" t="s">
        <v>261</v>
      </c>
      <c r="C28" s="16">
        <v>1.5</v>
      </c>
      <c r="D28" s="16">
        <v>2.75</v>
      </c>
      <c r="E28" s="16">
        <f t="shared" si="0"/>
        <v>4.125</v>
      </c>
      <c r="F28" s="16"/>
      <c r="G28" s="16"/>
      <c r="H28" s="16"/>
      <c r="I28" s="16">
        <f t="shared" si="1"/>
        <v>0</v>
      </c>
      <c r="J28" s="16"/>
      <c r="K28" s="16"/>
      <c r="L28" s="16">
        <f t="shared" si="2"/>
        <v>0</v>
      </c>
    </row>
    <row r="29" spans="2:12">
      <c r="B29" s="16" t="s">
        <v>262</v>
      </c>
      <c r="C29" s="16"/>
      <c r="D29" s="16"/>
      <c r="E29" s="16">
        <f t="shared" si="0"/>
        <v>0</v>
      </c>
      <c r="F29" s="16"/>
      <c r="G29" s="16"/>
      <c r="H29" s="16"/>
      <c r="I29" s="16">
        <f t="shared" si="1"/>
        <v>0</v>
      </c>
      <c r="J29" s="16"/>
      <c r="K29" s="16"/>
      <c r="L29" s="16">
        <f t="shared" si="2"/>
        <v>0</v>
      </c>
    </row>
    <row r="30" spans="2:12">
      <c r="B30" s="16" t="s">
        <v>263</v>
      </c>
      <c r="C30" s="16"/>
      <c r="D30" s="16"/>
      <c r="E30" s="16">
        <f t="shared" si="0"/>
        <v>0</v>
      </c>
      <c r="F30" s="16"/>
      <c r="G30" s="16"/>
      <c r="H30" s="16"/>
      <c r="I30" s="16">
        <f t="shared" si="1"/>
        <v>0</v>
      </c>
      <c r="J30" s="16"/>
      <c r="K30" s="16"/>
      <c r="L30" s="16">
        <f t="shared" si="2"/>
        <v>0</v>
      </c>
    </row>
    <row r="31" spans="2:12">
      <c r="B31" s="16"/>
      <c r="C31" s="16"/>
      <c r="D31" s="16"/>
      <c r="E31" s="16">
        <f t="shared" si="0"/>
        <v>0</v>
      </c>
      <c r="F31" s="16"/>
      <c r="G31" s="16"/>
      <c r="H31" s="16"/>
      <c r="I31" s="16">
        <f t="shared" si="1"/>
        <v>0</v>
      </c>
      <c r="J31" s="16"/>
      <c r="K31" s="16"/>
      <c r="L31" s="16">
        <f t="shared" si="2"/>
        <v>0</v>
      </c>
    </row>
    <row r="32" spans="2:12">
      <c r="B32" s="16"/>
      <c r="C32" s="16"/>
      <c r="D32" s="16"/>
      <c r="E32" s="16">
        <f t="shared" si="0"/>
        <v>0</v>
      </c>
      <c r="F32" s="16"/>
      <c r="G32" s="16"/>
      <c r="H32" s="16"/>
      <c r="I32" s="16">
        <f t="shared" si="1"/>
        <v>0</v>
      </c>
      <c r="J32" s="16"/>
      <c r="K32" s="16"/>
      <c r="L32" s="16">
        <f t="shared" si="2"/>
        <v>0</v>
      </c>
    </row>
    <row r="33" spans="2:12">
      <c r="B33" s="16"/>
      <c r="C33" s="16"/>
      <c r="D33" s="16"/>
      <c r="E33" s="16">
        <f t="shared" si="0"/>
        <v>0</v>
      </c>
      <c r="F33" s="16"/>
      <c r="G33" s="16"/>
      <c r="H33" s="16"/>
      <c r="I33" s="16">
        <f t="shared" si="1"/>
        <v>0</v>
      </c>
      <c r="J33" s="16"/>
      <c r="K33" s="16"/>
      <c r="L33" s="16">
        <f t="shared" si="2"/>
        <v>0</v>
      </c>
    </row>
    <row r="34" spans="2:12">
      <c r="B34" s="16" t="s">
        <v>167</v>
      </c>
      <c r="C34" s="16"/>
      <c r="D34" s="16">
        <f>E34*10.764</f>
        <v>419.97575879999999</v>
      </c>
      <c r="E34" s="16">
        <f>SUM(E6:E33)</f>
        <v>39.0167</v>
      </c>
      <c r="F34" s="16"/>
      <c r="G34" s="16"/>
      <c r="H34" s="16">
        <f>I34*10.764</f>
        <v>91.561274999999995</v>
      </c>
      <c r="I34" s="16">
        <f>SUM(I6:I33)</f>
        <v>8.5062499999999996</v>
      </c>
      <c r="J34" s="16"/>
      <c r="K34" s="16">
        <f>L34*10.764</f>
        <v>0</v>
      </c>
      <c r="L34" s="16">
        <f>SUM(L6:L33)</f>
        <v>0</v>
      </c>
    </row>
    <row r="36" spans="2:12">
      <c r="D36">
        <f>D34+H34</f>
        <v>511.53703380000002</v>
      </c>
      <c r="E36">
        <f>E34+I34</f>
        <v>47.522950000000002</v>
      </c>
    </row>
  </sheetData>
  <mergeCells count="4">
    <mergeCell ref="C2:D2"/>
    <mergeCell ref="C4:E4"/>
    <mergeCell ref="G4:I4"/>
    <mergeCell ref="J4:L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election activeCell="H35" sqref="H35"/>
    </sheetView>
  </sheetViews>
  <sheetFormatPr defaultColWidth="9" defaultRowHeight="15"/>
  <cols>
    <col min="2" max="2" width="20.7109375" customWidth="1"/>
    <col min="3" max="3" width="41.7109375" customWidth="1"/>
    <col min="7" max="7" width="22.28515625" customWidth="1"/>
    <col min="8" max="8" width="28.7109375" customWidth="1"/>
  </cols>
  <sheetData>
    <row r="1" spans="1:9">
      <c r="A1" s="1"/>
      <c r="B1" s="1"/>
      <c r="C1" s="1"/>
      <c r="D1" s="1"/>
      <c r="E1" s="1"/>
      <c r="F1" s="1"/>
      <c r="G1" s="1"/>
      <c r="H1" s="1"/>
    </row>
    <row r="2" spans="1:9">
      <c r="A2" s="2"/>
      <c r="B2" s="2"/>
      <c r="C2" s="2"/>
      <c r="D2" s="2"/>
      <c r="E2" s="2"/>
      <c r="F2" s="2"/>
      <c r="G2" s="2"/>
      <c r="H2" s="2"/>
    </row>
    <row r="3" spans="1:9">
      <c r="A3" s="2"/>
      <c r="B3" s="240" t="s">
        <v>264</v>
      </c>
      <c r="C3" s="240"/>
      <c r="D3" s="240"/>
      <c r="E3" s="240"/>
      <c r="F3" s="240"/>
      <c r="G3" s="240"/>
      <c r="H3" s="240"/>
    </row>
    <row r="4" spans="1:9" ht="30">
      <c r="A4" s="2"/>
      <c r="B4" s="3" t="s">
        <v>265</v>
      </c>
      <c r="C4" s="3" t="s">
        <v>266</v>
      </c>
      <c r="D4" s="3" t="s">
        <v>242</v>
      </c>
      <c r="E4" s="3" t="s">
        <v>267</v>
      </c>
      <c r="F4" s="3" t="s">
        <v>268</v>
      </c>
      <c r="G4" s="3" t="s">
        <v>269</v>
      </c>
      <c r="H4" s="3" t="s">
        <v>270</v>
      </c>
    </row>
    <row r="5" spans="1:9">
      <c r="A5" s="2"/>
      <c r="B5" s="4" t="s">
        <v>271</v>
      </c>
      <c r="C5" s="5" t="s">
        <v>272</v>
      </c>
      <c r="D5" s="4" t="s">
        <v>182</v>
      </c>
      <c r="E5" s="4">
        <v>375</v>
      </c>
      <c r="F5" s="6">
        <f>E5*1.8</f>
        <v>675</v>
      </c>
      <c r="G5" s="6">
        <f>H5/F5</f>
        <v>4814.8148148148102</v>
      </c>
      <c r="H5" s="7">
        <v>3250000</v>
      </c>
    </row>
    <row r="6" spans="1:9">
      <c r="A6" s="2"/>
      <c r="B6" s="4" t="s">
        <v>271</v>
      </c>
      <c r="C6" s="5" t="s">
        <v>272</v>
      </c>
      <c r="D6" s="4" t="s">
        <v>273</v>
      </c>
      <c r="E6" s="4">
        <v>475</v>
      </c>
      <c r="F6" s="6">
        <f t="shared" ref="F6:F7" si="0">E6*1.8</f>
        <v>855</v>
      </c>
      <c r="G6" s="6">
        <f t="shared" ref="G6:G7" si="1">H6/F6</f>
        <v>4970.7602339181303</v>
      </c>
      <c r="H6" s="7">
        <v>4250000</v>
      </c>
    </row>
    <row r="7" spans="1:9">
      <c r="A7" s="2"/>
      <c r="B7" s="4" t="s">
        <v>271</v>
      </c>
      <c r="C7" s="5" t="s">
        <v>272</v>
      </c>
      <c r="D7" s="4" t="s">
        <v>180</v>
      </c>
      <c r="E7" s="4">
        <v>568</v>
      </c>
      <c r="F7" s="6">
        <f t="shared" si="0"/>
        <v>1022.4</v>
      </c>
      <c r="G7" s="6">
        <f t="shared" si="1"/>
        <v>5183.8810641627497</v>
      </c>
      <c r="H7" s="7">
        <v>5300000</v>
      </c>
    </row>
    <row r="8" spans="1:9">
      <c r="A8" s="2"/>
      <c r="B8" s="8" t="s">
        <v>274</v>
      </c>
      <c r="C8" s="4"/>
      <c r="D8" s="4"/>
      <c r="E8" s="4"/>
      <c r="F8" s="4"/>
      <c r="G8" s="9">
        <f>AVERAGE(G5:G7)</f>
        <v>4989.8187042985701</v>
      </c>
      <c r="H8" s="4"/>
    </row>
    <row r="9" spans="1:9">
      <c r="A9" s="1"/>
      <c r="B9" s="8" t="s">
        <v>275</v>
      </c>
      <c r="C9" s="4"/>
      <c r="D9" s="4"/>
      <c r="E9" s="4"/>
      <c r="F9" s="10"/>
      <c r="G9" s="8">
        <v>5000</v>
      </c>
      <c r="H9" s="8"/>
      <c r="I9" s="11"/>
    </row>
    <row r="10" spans="1:9">
      <c r="B10" s="1"/>
      <c r="C10" s="1"/>
      <c r="D10" s="1"/>
      <c r="E10" s="1"/>
    </row>
    <row r="11" spans="1:9">
      <c r="B11" s="1"/>
      <c r="C11" s="1"/>
      <c r="D11" s="1"/>
      <c r="E11" s="1"/>
    </row>
    <row r="12" spans="1:9">
      <c r="B12" s="1"/>
      <c r="C12" s="1"/>
      <c r="D12" s="1"/>
      <c r="E12" s="1"/>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 (2)</vt:lpstr>
      <vt:lpstr>A1%</vt:lpstr>
      <vt:lpstr>A2,A3%</vt:lpstr>
      <vt:lpstr>A3% </vt:lpstr>
      <vt:lpstr>A4%</vt:lpstr>
      <vt:lpstr>Flat detail</vt:lpstr>
      <vt:lpstr>VALUATION</vt:lpstr>
      <vt:lpstr>'Report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2025-09-13T09:40:14Z</cp:lastPrinted>
  <dcterms:created xsi:type="dcterms:W3CDTF">2019-07-16T09:29:00Z</dcterms:created>
  <dcterms:modified xsi:type="dcterms:W3CDTF">2025-09-13T09:41:06Z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ADE73D762A08432B812932254460D319_12</vt:lpwstr>
  </property>
  <property fmtid="{D5CDD505-2E9C-101B-9397-08002B2CF9AE}" pid="3" name="KSOProductBuildVer">
    <vt:lpwstr>1033-12.2.0.20326</vt:lpwstr>
  </property>
</Properties>
</file>