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D:\Gaurav\Sep 25\DUMP\"/>
    </mc:Choice>
  </mc:AlternateContent>
  <xr:revisionPtr revIDLastSave="0" documentId="13_ncr:1_{0E3E906A-15CC-41FA-BFC0-2C37A67302C8}" xr6:coauthVersionLast="36" xr6:coauthVersionMax="47" xr10:uidLastSave="{00000000-0000-0000-0000-000000000000}"/>
  <bookViews>
    <workbookView xWindow="0" yWindow="0" windowWidth="20490" windowHeight="6825" xr2:uid="{00000000-000D-0000-FFFF-FFFF00000000}"/>
  </bookViews>
  <sheets>
    <sheet name="Report (2)" sheetId="1" r:id="rId1"/>
    <sheet name="E &amp; F C%" sheetId="2" r:id="rId2"/>
    <sheet name="G C% (2)" sheetId="4" r:id="rId3"/>
    <sheet name="H C% (3)" sheetId="5" r:id="rId4"/>
    <sheet name="Note" sheetId="6" r:id="rId5"/>
    <sheet name="Flat detail" sheetId="3" r:id="rId6"/>
  </sheets>
  <definedNames>
    <definedName name="_xlnm.Print_Area" localSheetId="0">'Report (2)'!$A$1:$J$353</definedName>
  </definedNames>
  <calcPr calcId="191029"/>
</workbook>
</file>

<file path=xl/calcChain.xml><?xml version="1.0" encoding="utf-8"?>
<calcChain xmlns="http://schemas.openxmlformats.org/spreadsheetml/2006/main">
  <c r="E36" i="3" l="1"/>
  <c r="D36" i="3"/>
  <c r="L34" i="3"/>
  <c r="K34" i="3"/>
  <c r="I34" i="3"/>
  <c r="H34" i="3"/>
  <c r="E34" i="3"/>
  <c r="D34" i="3"/>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C22" i="5"/>
  <c r="B22" i="5"/>
  <c r="C21" i="5"/>
  <c r="B21" i="5"/>
  <c r="C20" i="5"/>
  <c r="B20" i="5"/>
  <c r="C19" i="5"/>
  <c r="B19" i="5"/>
  <c r="C18" i="5"/>
  <c r="B18" i="5"/>
  <c r="C17" i="5"/>
  <c r="B17" i="5"/>
  <c r="M16" i="5"/>
  <c r="L16" i="5"/>
  <c r="K16" i="5"/>
  <c r="J16" i="5"/>
  <c r="I16" i="5"/>
  <c r="H16" i="5"/>
  <c r="G16" i="5"/>
  <c r="C16" i="5"/>
  <c r="B16" i="5"/>
  <c r="M15" i="5"/>
  <c r="L15" i="5"/>
  <c r="K15" i="5"/>
  <c r="J15" i="5"/>
  <c r="I15" i="5"/>
  <c r="H15" i="5"/>
  <c r="G15" i="5"/>
  <c r="C15" i="5"/>
  <c r="B15" i="5"/>
  <c r="D12" i="5"/>
  <c r="B12" i="5"/>
  <c r="D11" i="5"/>
  <c r="B11" i="5"/>
  <c r="D10" i="5"/>
  <c r="B10" i="5"/>
  <c r="D9" i="5"/>
  <c r="B9" i="5"/>
  <c r="D8" i="5"/>
  <c r="B8" i="5"/>
  <c r="D7" i="5"/>
  <c r="B7" i="5"/>
  <c r="D6" i="5"/>
  <c r="C5" i="5"/>
  <c r="C22" i="4"/>
  <c r="B22" i="4"/>
  <c r="C21" i="4"/>
  <c r="B21" i="4"/>
  <c r="C20" i="4"/>
  <c r="B20" i="4"/>
  <c r="C19" i="4"/>
  <c r="B19" i="4"/>
  <c r="C18" i="4"/>
  <c r="B18" i="4"/>
  <c r="C17" i="4"/>
  <c r="B17" i="4"/>
  <c r="M16" i="4"/>
  <c r="L16" i="4"/>
  <c r="K16" i="4"/>
  <c r="J16" i="4"/>
  <c r="I16" i="4"/>
  <c r="H16" i="4"/>
  <c r="G16" i="4"/>
  <c r="C16" i="4"/>
  <c r="B16" i="4"/>
  <c r="M15" i="4"/>
  <c r="L15" i="4"/>
  <c r="K15" i="4"/>
  <c r="J15" i="4"/>
  <c r="I15" i="4"/>
  <c r="H15" i="4"/>
  <c r="G15" i="4"/>
  <c r="C15" i="4"/>
  <c r="B15" i="4"/>
  <c r="D12" i="4"/>
  <c r="B12" i="4"/>
  <c r="D11" i="4"/>
  <c r="B11" i="4"/>
  <c r="D10" i="4"/>
  <c r="B10" i="4"/>
  <c r="D9" i="4"/>
  <c r="B9" i="4"/>
  <c r="D8" i="4"/>
  <c r="B8" i="4"/>
  <c r="D7" i="4"/>
  <c r="B7" i="4"/>
  <c r="D6" i="4"/>
  <c r="C5" i="4"/>
  <c r="C22" i="2"/>
  <c r="B22" i="2"/>
  <c r="C21" i="2"/>
  <c r="B21" i="2"/>
  <c r="C20" i="2"/>
  <c r="B20" i="2"/>
  <c r="C19" i="2"/>
  <c r="B19" i="2"/>
  <c r="C18" i="2"/>
  <c r="B18" i="2"/>
  <c r="C17" i="2"/>
  <c r="B17" i="2"/>
  <c r="M16" i="2"/>
  <c r="L16" i="2"/>
  <c r="K16" i="2"/>
  <c r="J16" i="2"/>
  <c r="I16" i="2"/>
  <c r="H16" i="2"/>
  <c r="G16" i="2"/>
  <c r="C16" i="2"/>
  <c r="B16" i="2"/>
  <c r="M15" i="2"/>
  <c r="L15" i="2"/>
  <c r="K15" i="2"/>
  <c r="J15" i="2"/>
  <c r="I15" i="2"/>
  <c r="H15" i="2"/>
  <c r="G15" i="2"/>
  <c r="C15" i="2"/>
  <c r="B15" i="2"/>
  <c r="D12" i="2"/>
  <c r="B12" i="2"/>
  <c r="D11" i="2"/>
  <c r="B11" i="2"/>
  <c r="D10" i="2"/>
  <c r="B10" i="2"/>
  <c r="D9" i="2"/>
  <c r="B9" i="2"/>
  <c r="D8" i="2"/>
  <c r="B8" i="2"/>
  <c r="D7" i="2"/>
  <c r="B7" i="2"/>
  <c r="D6" i="2"/>
  <c r="C5" i="2"/>
  <c r="D253" i="1"/>
  <c r="D252" i="1"/>
  <c r="D251" i="1"/>
  <c r="D250" i="1"/>
  <c r="D249" i="1"/>
  <c r="I248" i="1"/>
  <c r="D248" i="1"/>
  <c r="F246" i="1"/>
  <c r="D246" i="1"/>
  <c r="F245" i="1"/>
  <c r="D245" i="1"/>
  <c r="D244" i="1"/>
  <c r="D243" i="1"/>
  <c r="D242" i="1"/>
  <c r="I241" i="1"/>
  <c r="D241" i="1"/>
  <c r="D239" i="1"/>
  <c r="I238" i="1"/>
  <c r="D238" i="1"/>
  <c r="D237" i="1"/>
  <c r="D236" i="1"/>
  <c r="D235" i="1"/>
  <c r="D234" i="1"/>
  <c r="D233" i="1"/>
  <c r="D232" i="1"/>
  <c r="D231" i="1"/>
  <c r="D230" i="1"/>
  <c r="D227" i="1"/>
  <c r="D226" i="1"/>
  <c r="D225" i="1"/>
  <c r="D224" i="1"/>
  <c r="D223" i="1"/>
  <c r="I222" i="1"/>
  <c r="D222" i="1"/>
  <c r="D220" i="1"/>
  <c r="D219" i="1"/>
  <c r="D218" i="1"/>
  <c r="D217" i="1"/>
  <c r="F216" i="1"/>
  <c r="D216" i="1"/>
  <c r="I215" i="1"/>
  <c r="D215" i="1"/>
  <c r="D213" i="1"/>
  <c r="D212" i="1"/>
  <c r="D211" i="1"/>
  <c r="D210" i="1"/>
  <c r="D209" i="1"/>
  <c r="D208" i="1"/>
  <c r="D207" i="1"/>
  <c r="D206" i="1"/>
  <c r="L205" i="1"/>
  <c r="D205" i="1"/>
  <c r="D204" i="1"/>
  <c r="D201" i="1"/>
  <c r="D200" i="1"/>
  <c r="D199" i="1"/>
  <c r="D198" i="1"/>
  <c r="D197" i="1"/>
  <c r="I196" i="1"/>
  <c r="D196" i="1"/>
  <c r="F194" i="1"/>
  <c r="D194" i="1"/>
  <c r="F193" i="1"/>
  <c r="D193" i="1"/>
  <c r="D192" i="1"/>
  <c r="D191" i="1"/>
  <c r="D190" i="1"/>
  <c r="I189" i="1"/>
  <c r="D189" i="1"/>
  <c r="L187" i="1"/>
  <c r="D187" i="1"/>
  <c r="L186" i="1"/>
  <c r="D186" i="1"/>
  <c r="L185" i="1"/>
  <c r="D185" i="1"/>
  <c r="L184" i="1"/>
  <c r="D184" i="1"/>
  <c r="L183" i="1"/>
  <c r="D183" i="1"/>
  <c r="L182" i="1"/>
  <c r="D182" i="1"/>
  <c r="L181" i="1"/>
  <c r="D181" i="1"/>
  <c r="L180" i="1"/>
  <c r="D180" i="1"/>
  <c r="L179" i="1"/>
  <c r="D179" i="1"/>
  <c r="L178" i="1"/>
  <c r="D178" i="1"/>
  <c r="L177" i="1"/>
  <c r="L176" i="1"/>
  <c r="L175" i="1"/>
  <c r="D175" i="1"/>
  <c r="L174" i="1"/>
  <c r="D174" i="1"/>
  <c r="L173" i="1"/>
  <c r="D173" i="1"/>
  <c r="L172" i="1"/>
  <c r="D172" i="1"/>
  <c r="L171" i="1"/>
  <c r="D171" i="1"/>
  <c r="L170" i="1"/>
  <c r="I170" i="1"/>
  <c r="D170" i="1"/>
  <c r="L169" i="1"/>
  <c r="L168" i="1"/>
  <c r="D168" i="1"/>
  <c r="L167" i="1"/>
  <c r="D167" i="1"/>
  <c r="L166" i="1"/>
  <c r="D166" i="1"/>
  <c r="L165" i="1"/>
  <c r="D165" i="1"/>
  <c r="L164" i="1"/>
  <c r="F164" i="1"/>
  <c r="D164" i="1"/>
  <c r="L163" i="1"/>
  <c r="I163" i="1"/>
  <c r="D163" i="1"/>
  <c r="D161" i="1"/>
  <c r="D160" i="1"/>
  <c r="D159" i="1"/>
  <c r="D158" i="1"/>
  <c r="D157" i="1"/>
  <c r="D156" i="1"/>
  <c r="D155" i="1"/>
  <c r="D154" i="1"/>
  <c r="D153" i="1"/>
  <c r="G150" i="1"/>
  <c r="D150" i="1"/>
  <c r="G149" i="1"/>
  <c r="D149" i="1"/>
  <c r="G148" i="1"/>
  <c r="D148" i="1"/>
  <c r="I147" i="1"/>
  <c r="G147" i="1"/>
  <c r="D147" i="1"/>
  <c r="G145" i="1"/>
  <c r="D145" i="1"/>
  <c r="G144" i="1"/>
  <c r="D144" i="1"/>
  <c r="G143" i="1"/>
  <c r="D143" i="1"/>
  <c r="I142" i="1"/>
  <c r="G142" i="1"/>
  <c r="D142" i="1"/>
  <c r="G140" i="1"/>
  <c r="D140" i="1"/>
  <c r="G139" i="1"/>
  <c r="D139" i="1"/>
  <c r="G138" i="1"/>
  <c r="D138" i="1"/>
  <c r="M137" i="1"/>
  <c r="I137" i="1"/>
  <c r="G137" i="1"/>
  <c r="D137" i="1"/>
  <c r="G130" i="1"/>
  <c r="D130" i="1"/>
  <c r="C130" i="1"/>
  <c r="G129" i="1"/>
  <c r="D129" i="1"/>
  <c r="C129" i="1"/>
  <c r="G128" i="1"/>
  <c r="D128" i="1"/>
  <c r="C128" i="1"/>
  <c r="G127" i="1"/>
  <c r="D127" i="1"/>
  <c r="C127" i="1"/>
  <c r="G126" i="1"/>
  <c r="D126" i="1"/>
  <c r="C126" i="1"/>
  <c r="G125" i="1"/>
  <c r="D125" i="1"/>
  <c r="C125" i="1"/>
  <c r="N122" i="1"/>
  <c r="M122" i="1"/>
  <c r="G122" i="1"/>
  <c r="D122" i="1"/>
  <c r="C122" i="1"/>
  <c r="G121" i="1"/>
  <c r="D121" i="1"/>
  <c r="C121" i="1"/>
  <c r="G120" i="1"/>
  <c r="D120" i="1"/>
  <c r="C120" i="1"/>
  <c r="G119" i="1"/>
  <c r="D119" i="1"/>
  <c r="C119" i="1"/>
  <c r="G118" i="1"/>
  <c r="D118" i="1"/>
  <c r="C118" i="1"/>
  <c r="G115" i="1"/>
  <c r="L103" i="1"/>
  <c r="L102" i="1"/>
  <c r="L101" i="1"/>
  <c r="L100" i="1"/>
  <c r="L89" i="1"/>
  <c r="L88" i="1"/>
  <c r="L87" i="1"/>
  <c r="L86" i="1"/>
  <c r="L75" i="1"/>
  <c r="L74" i="1"/>
  <c r="L73" i="1"/>
  <c r="L72" i="1"/>
  <c r="C59" i="1"/>
  <c r="D53" i="1"/>
  <c r="D51" i="1"/>
  <c r="H47" i="1"/>
  <c r="F42" i="1"/>
  <c r="F41" i="1"/>
  <c r="C14" i="1"/>
  <c r="F7" i="1"/>
  <c r="F3" i="1"/>
  <c r="I63" i="1"/>
  <c r="I79" i="1"/>
  <c r="I58" i="1"/>
  <c r="I93" i="1"/>
  <c r="D77" i="1" l="1"/>
  <c r="D73" i="1"/>
  <c r="L69" i="1"/>
  <c r="C68" i="1" s="1"/>
  <c r="D68" i="1" s="1"/>
  <c r="L67" i="1"/>
  <c r="C70" i="1"/>
  <c r="D70" i="1" s="1"/>
  <c r="L68" i="1"/>
  <c r="D75" i="1"/>
  <c r="D71" i="1"/>
  <c r="D74" i="1"/>
  <c r="D76" i="1"/>
  <c r="D72" i="1"/>
  <c r="L70" i="1"/>
  <c r="L71" i="1" s="1"/>
  <c r="L76" i="1" s="1"/>
  <c r="L77" i="1" s="1"/>
  <c r="C69" i="1" s="1"/>
  <c r="L84" i="1"/>
  <c r="L85" i="1" s="1"/>
  <c r="L90" i="1" s="1"/>
  <c r="L91" i="1" s="1"/>
  <c r="C83" i="1" s="1"/>
  <c r="D89" i="1"/>
  <c r="D85" i="1"/>
  <c r="D88" i="1"/>
  <c r="D91" i="1"/>
  <c r="D87" i="1"/>
  <c r="L83" i="1"/>
  <c r="C82" i="1" s="1"/>
  <c r="D82" i="1" s="1"/>
  <c r="L81" i="1"/>
  <c r="D90" i="1"/>
  <c r="D86" i="1"/>
  <c r="L82" i="1"/>
  <c r="C84" i="1"/>
  <c r="D84" i="1" s="1"/>
  <c r="D105" i="1"/>
  <c r="D101" i="1"/>
  <c r="D104" i="1"/>
  <c r="D100" i="1"/>
  <c r="L96" i="1"/>
  <c r="D103" i="1"/>
  <c r="D99" i="1"/>
  <c r="L98" i="1"/>
  <c r="L99" i="1" s="1"/>
  <c r="L104" i="1" s="1"/>
  <c r="L105" i="1" s="1"/>
  <c r="C97" i="1" s="1"/>
  <c r="D102" i="1"/>
  <c r="L97" i="1"/>
  <c r="C96" i="1" s="1"/>
  <c r="D96" i="1" s="1"/>
  <c r="L95" i="1"/>
  <c r="D98" i="1"/>
  <c r="F68" i="1" l="1"/>
  <c r="K62" i="1" s="1"/>
  <c r="C64" i="1" s="1"/>
  <c r="K57" i="1" s="1"/>
  <c r="D69" i="1"/>
  <c r="F96" i="1"/>
  <c r="K92" i="1" s="1"/>
  <c r="C94" i="1" s="1"/>
  <c r="D97" i="1"/>
  <c r="F82" i="1"/>
  <c r="K78" i="1" s="1"/>
  <c r="C80" i="1" s="1"/>
  <c r="D83" i="1"/>
  <c r="H82" i="1"/>
  <c r="H68" i="1"/>
  <c r="H96" i="1"/>
</calcChain>
</file>

<file path=xl/sharedStrings.xml><?xml version="1.0" encoding="utf-8"?>
<sst xmlns="http://schemas.openxmlformats.org/spreadsheetml/2006/main" count="754" uniqueCount="278">
  <si>
    <t>Office No. 1031, Wing J, Akshar Business Park, Plot No. 03 Sector 25, Near APMC Market, Vashi, Navi Mumbai, Maharashtra 400703 TEL: 022-46090378/79/80                                                                                             E mail : vsjcapf@gmail.com. Web site : www.vsjadon.com</t>
  </si>
  <si>
    <t xml:space="preserve">Valuation Report </t>
  </si>
  <si>
    <t>Date:</t>
  </si>
  <si>
    <t>CPC Name:</t>
  </si>
  <si>
    <t>Axis Sanpada</t>
  </si>
  <si>
    <t>Date Of Property Visit</t>
  </si>
  <si>
    <t>Name of the builder group</t>
  </si>
  <si>
    <t xml:space="preserve">M/s.Alexander And Pal Garden Phase II
</t>
  </si>
  <si>
    <t>Name of the builder company</t>
  </si>
  <si>
    <t>Name of the Project</t>
  </si>
  <si>
    <t>Pal Garden Phase II</t>
  </si>
  <si>
    <t>Contect Details ( Name &amp; Contect No.)</t>
  </si>
  <si>
    <t>Site Meet Contect Details ( Name &amp; Contect No.)</t>
  </si>
  <si>
    <t>Mr. R.K. Mishra : 7249509059.</t>
  </si>
  <si>
    <t>Name / No of the Building</t>
  </si>
  <si>
    <t>Wing (D, E, F, G &amp; H)</t>
  </si>
  <si>
    <t>Docouments Provided</t>
  </si>
  <si>
    <t>Approved Layout, Approved Building Plan, CC</t>
  </si>
  <si>
    <t>RERA No.</t>
  </si>
  <si>
    <t>P52000015378</t>
  </si>
  <si>
    <t xml:space="preserve">Project location details       </t>
  </si>
  <si>
    <t>Survey No</t>
  </si>
  <si>
    <t>Hissa No</t>
  </si>
  <si>
    <t>1/C/1, 2, 3</t>
  </si>
  <si>
    <t>Road</t>
  </si>
  <si>
    <t>Internal Road</t>
  </si>
  <si>
    <t>Locality/Village</t>
  </si>
  <si>
    <t>Karjat</t>
  </si>
  <si>
    <t>City</t>
  </si>
  <si>
    <t>District</t>
  </si>
  <si>
    <t>Raigad</t>
  </si>
  <si>
    <t>Taluka</t>
  </si>
  <si>
    <t>Pin Code</t>
  </si>
  <si>
    <t>Near by Landmark</t>
  </si>
  <si>
    <t>Mateshwari Hills Park</t>
  </si>
  <si>
    <t xml:space="preserve">Distance from city centre: </t>
  </si>
  <si>
    <t>About 1.1Km from Karjat Railway Station</t>
  </si>
  <si>
    <t>Accessibility to the Project from the City: (Proximity to civic amenities like school, hospital, market, etc.)</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</si>
  <si>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</si>
  <si>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</si>
  <si>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</si>
  <si>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</si>
  <si>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</si>
  <si>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</si>
  <si>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</si>
  <si>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</si>
  <si>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</si>
  <si>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</si>
  <si>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</si>
  <si>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</si>
  <si>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</si>
  <si>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</si>
  <si>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North</t>
  </si>
  <si>
    <t>South</t>
  </si>
  <si>
    <t>As per deed</t>
  </si>
  <si>
    <t>NA</t>
  </si>
  <si>
    <t>At site</t>
  </si>
  <si>
    <t xml:space="preserve">Building
</t>
  </si>
  <si>
    <t xml:space="preserve">Open Plot
</t>
  </si>
  <si>
    <t>Does the boundaries at site match, as mentioned in the Docoumentation: NA</t>
  </si>
  <si>
    <t>Type of Structure : RCC Frame Structure</t>
  </si>
  <si>
    <t xml:space="preserve">Latitude &amp; Longitude </t>
  </si>
  <si>
    <t>Latitude</t>
  </si>
  <si>
    <t>Longitude</t>
  </si>
  <si>
    <t>Location Link</t>
  </si>
  <si>
    <t>https://maps.app.goo.gl/1rDwh6TNo7h8KsLN7</t>
  </si>
  <si>
    <t>Approval details:</t>
  </si>
  <si>
    <t xml:space="preserve">Approved usage of the Property:                                                                                                                                             </t>
  </si>
  <si>
    <t>Residential + Commercial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</si>
  <si>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</si>
  <si>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</si>
  <si>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</si>
  <si>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</si>
  <si>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</si>
  <si>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</si>
  <si>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</si>
  <si>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</si>
  <si>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</si>
  <si>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04 Buildings</t>
  </si>
  <si>
    <t xml:space="preserve">Approval Detail : Plan approval </t>
  </si>
  <si>
    <t xml:space="preserve">Layout Approval No     </t>
  </si>
  <si>
    <t>S.R-40/16-17</t>
  </si>
  <si>
    <t>Dated</t>
  </si>
  <si>
    <t>04/02/2017.</t>
  </si>
  <si>
    <t>Approved Floor plan No. Wing E, F, G, &amp; H</t>
  </si>
  <si>
    <t>Approved Floor plan No. Wing D</t>
  </si>
  <si>
    <t>S.R-27/12-13</t>
  </si>
  <si>
    <t>21/02/2013.</t>
  </si>
  <si>
    <t>Commencement Certificate No.</t>
  </si>
  <si>
    <t>JK/90/16-17/KT-1/SR.40/16-17
Valid Up to:  Wing E, F, G, &amp; H = G + 4th Floor</t>
  </si>
  <si>
    <t>O. Certificate No.: 
Approved upto :</t>
  </si>
  <si>
    <t>1751/16-17
D Wing = Gr. + 1st to 3rd Floor</t>
  </si>
  <si>
    <t xml:space="preserve">Date of approval: </t>
  </si>
  <si>
    <t xml:space="preserve">10/10/2016.
</t>
  </si>
  <si>
    <t xml:space="preserve">Commencement date of construction </t>
  </si>
  <si>
    <t>Expected Completion</t>
  </si>
  <si>
    <t>31/12/2025.</t>
  </si>
  <si>
    <t>Building wise Construction details</t>
  </si>
  <si>
    <t>Approved area of the building in Sq.Mt</t>
  </si>
  <si>
    <t>Approved no of units</t>
  </si>
  <si>
    <t>Flats = 96  &amp; shop = 39</t>
  </si>
  <si>
    <t>Approved no of Floors</t>
  </si>
  <si>
    <t>Wing D = G + 3rd Floor
Wing E, F, G &amp; H = G + 4th Floor</t>
  </si>
  <si>
    <t>Quality of construction: Good</t>
  </si>
  <si>
    <t>Projected life of the structure: 60 Years After Completion</t>
  </si>
  <si>
    <t xml:space="preserve">Material laying at Site: Bricks, Cement &amp; Steel etc. </t>
  </si>
  <si>
    <t>Construction details:</t>
  </si>
  <si>
    <t>Wing D = G + 1st to 3rd Floor</t>
  </si>
  <si>
    <t>Basement</t>
  </si>
  <si>
    <t>Ground</t>
  </si>
  <si>
    <t>Podium</t>
  </si>
  <si>
    <t>Floors</t>
  </si>
  <si>
    <t xml:space="preserve">Stage of construction: </t>
  </si>
  <si>
    <t>All work Completed. OC Received.</t>
  </si>
  <si>
    <t>Progress %</t>
  </si>
  <si>
    <t>Disbursement %</t>
  </si>
  <si>
    <t>Wing E &amp; F = G + 1st to 4th Floor</t>
  </si>
  <si>
    <t>Type of Work</t>
  </si>
  <si>
    <t>Slab/Floor</t>
  </si>
  <si>
    <t>Complition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</si>
  <si>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</si>
  <si>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</si>
  <si>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</si>
  <si>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</si>
  <si>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</si>
  <si>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</si>
  <si>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</si>
  <si>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</si>
  <si>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</si>
  <si>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</si>
  <si>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</si>
  <si>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</si>
  <si>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</si>
  <si>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</si>
  <si>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</si>
  <si>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</si>
  <si>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</si>
  <si>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</si>
  <si>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</si>
  <si>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</si>
  <si>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</si>
  <si>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</si>
  <si>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</si>
  <si>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Wing G &amp; H = G + 1st to 4th Floor</t>
  </si>
  <si>
    <t>Wing H = G + 1st to 4th Floor</t>
  </si>
  <si>
    <t xml:space="preserve">Wheather the construction is as per approved Building plan : Under Construction </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</si>
  <si>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</si>
  <si>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</si>
  <si>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</si>
  <si>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</si>
  <si>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 on Saleable area)</t>
  </si>
  <si>
    <t>Recommended rate of the Shop Per Sq. Ft. ( on Saleable area)</t>
  </si>
  <si>
    <t>5000/-</t>
  </si>
  <si>
    <t>Legal charges &amp; Other</t>
  </si>
  <si>
    <t>12000/-</t>
  </si>
  <si>
    <t xml:space="preserve">Development Charges &amp; Meter Society </t>
  </si>
  <si>
    <t>75000/-</t>
  </si>
  <si>
    <t xml:space="preserve">Recommended rate of Parking </t>
  </si>
  <si>
    <t>100000/-</t>
  </si>
  <si>
    <t>Distressed valuation of the Property</t>
  </si>
  <si>
    <t>Commercial Area Details :</t>
  </si>
  <si>
    <t>Building &amp; Wing</t>
  </si>
  <si>
    <t>No. of Units</t>
  </si>
  <si>
    <t>Total Carpet Area</t>
  </si>
  <si>
    <t>Total Saleable Area</t>
  </si>
  <si>
    <t>E Wing</t>
  </si>
  <si>
    <t xml:space="preserve">F Wing </t>
  </si>
  <si>
    <t xml:space="preserve">G Wing </t>
  </si>
  <si>
    <t xml:space="preserve">H Wing </t>
  </si>
  <si>
    <t>Total</t>
  </si>
  <si>
    <t>Residential Area Details :</t>
  </si>
  <si>
    <t>D Wing</t>
  </si>
  <si>
    <t>Building details Floor Wise</t>
  </si>
  <si>
    <t xml:space="preserve">Details of Flats in Building   </t>
  </si>
  <si>
    <t>Flat/Shop No.</t>
  </si>
  <si>
    <t>Description</t>
  </si>
  <si>
    <t>Gross Carpet area</t>
  </si>
  <si>
    <t>Attached Terrace area</t>
  </si>
  <si>
    <t>Builder Saleable area</t>
  </si>
  <si>
    <t>PLC Y/N</t>
  </si>
  <si>
    <t>Floor</t>
  </si>
  <si>
    <t xml:space="preserve">D Wing </t>
  </si>
  <si>
    <t>Ground Floor for Parking</t>
  </si>
  <si>
    <t>1st Floor</t>
  </si>
  <si>
    <t>2BHK</t>
  </si>
  <si>
    <t>N</t>
  </si>
  <si>
    <t>1BHK</t>
  </si>
  <si>
    <t>2nd Floor</t>
  </si>
  <si>
    <t>3rd Floor</t>
  </si>
  <si>
    <t xml:space="preserve">E Wing </t>
  </si>
  <si>
    <t xml:space="preserve">Ground Floor for Parking &amp; Commercial </t>
  </si>
  <si>
    <t>Shop</t>
  </si>
  <si>
    <t xml:space="preserve">Ground Floor </t>
  </si>
  <si>
    <t>1st &amp; 3rd Floor</t>
  </si>
  <si>
    <t>1RK</t>
  </si>
  <si>
    <t>2nd &amp; 4th Floor</t>
  </si>
  <si>
    <t xml:space="preserve">F  Wing </t>
  </si>
  <si>
    <t>Ground Floor</t>
  </si>
  <si>
    <t xml:space="preserve">Remarks: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</si>
  <si>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</si>
  <si>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</si>
  <si>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</si>
  <si>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</si>
  <si>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</si>
  <si>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</si>
  <si>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</si>
  <si>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</si>
  <si>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Naynesh Lovanshi</t>
  </si>
  <si>
    <t>Report Prepared By :</t>
  </si>
  <si>
    <t>Authorized Signatory
Name &amp; Seal of the agency</t>
  </si>
  <si>
    <t xml:space="preserve">PHOTOGRAPHS OF PROPERTY : 
</t>
  </si>
  <si>
    <t>Pal garden Phase II</t>
  </si>
  <si>
    <t>Google Map :</t>
  </si>
  <si>
    <t>Upper Floor</t>
  </si>
  <si>
    <t>Particulars</t>
  </si>
  <si>
    <t xml:space="preserve">total floor </t>
  </si>
  <si>
    <t>plinth</t>
  </si>
  <si>
    <t>slab</t>
  </si>
  <si>
    <t>Parking</t>
  </si>
  <si>
    <t>Rate</t>
  </si>
  <si>
    <t xml:space="preserve">Bricks </t>
  </si>
  <si>
    <t>Palghar</t>
  </si>
  <si>
    <t>plaster</t>
  </si>
  <si>
    <t>Ulwe, karanjade</t>
  </si>
  <si>
    <t>200000/-</t>
  </si>
  <si>
    <t>Flooring</t>
  </si>
  <si>
    <t>Panvel</t>
  </si>
  <si>
    <t>300000/-</t>
  </si>
  <si>
    <t>Wood &amp; painting</t>
  </si>
  <si>
    <t>Mumbai - G + 15</t>
  </si>
  <si>
    <t>500000/-</t>
  </si>
  <si>
    <t>Finishing</t>
  </si>
  <si>
    <t>Mumbai - G + 25</t>
  </si>
  <si>
    <t>800000/-</t>
  </si>
  <si>
    <t>Mumbai - G + 35</t>
  </si>
  <si>
    <t>1000000/-</t>
  </si>
  <si>
    <t>Progress</t>
  </si>
  <si>
    <t>Recommended</t>
  </si>
  <si>
    <t>rcc</t>
  </si>
  <si>
    <t>Bricks</t>
  </si>
  <si>
    <t>Plaster</t>
  </si>
  <si>
    <t>RCC</t>
  </si>
  <si>
    <t xml:space="preserve">Recommended </t>
  </si>
  <si>
    <t>total</t>
  </si>
  <si>
    <t>Thane - G + 7</t>
  </si>
  <si>
    <t>Thane - G + 15</t>
  </si>
  <si>
    <t>400000/-</t>
  </si>
  <si>
    <t>Thane - G + 25</t>
  </si>
  <si>
    <t>600000/-</t>
  </si>
  <si>
    <t>24/03/2021</t>
  </si>
  <si>
    <t>Pratiksha</t>
  </si>
  <si>
    <t>OLD APF</t>
  </si>
  <si>
    <t>As per his information,  1RK =12.5 Lac, 1BHK = 21 Lac, 2BHK = 27 Lac, Shop = 11 Lac</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</si>
  <si>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</si>
  <si>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</si>
  <si>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</si>
  <si>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</si>
  <si>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</si>
  <si>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</si>
  <si>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</si>
  <si>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</si>
  <si>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</si>
  <si>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</si>
  <si>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</si>
  <si>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</si>
  <si>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</si>
  <si>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</si>
  <si>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</si>
  <si>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</si>
  <si>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</si>
  <si>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</si>
  <si>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</si>
  <si>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</si>
  <si>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</si>
  <si>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</si>
  <si>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</si>
  <si>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r>
      <t xml:space="preserve">1. D Wing = All work completed. OC Received.
    E &amp; F Wing = All work completed. Please provide OC.
   G &amp; H Wing = Some flat are occupied by tenants but finishing &amp; lift work is Pending.
3. We considered Saleable area as per Builder area sheet.
4. We considered Carpet area as per Approved Plan.
5. We considered Gross carpet area = Net carpet + Enclose balcony + A.P Area.
6. We have considered rate by verifying it from market inquire.
7. We have considered Other charges from cost sheet.
8. Car parking is subjected to authentic documentation.
9. We have updated revised plans &amp; CC of Wing D (on 23/12/2022).
10. </t>
    </r>
    <r>
      <rPr>
        <b/>
        <sz val="12"/>
        <color rgb="FFFF0000"/>
        <rFont val="Times New Roman"/>
        <family val="1"/>
      </rPr>
      <t xml:space="preserve">As per RERA, completion period of project Pal Garden is expired on 30/12/2023 but still project is under construction.
</t>
    </r>
    <r>
      <rPr>
        <b/>
        <sz val="12"/>
        <rFont val="Times New Roman"/>
        <family val="1"/>
      </rPr>
      <t xml:space="preserve">11. Since the Rera website is down right now, on 29/06/2024, we are unable to find outExpiry Date of Pal Garden.
</t>
    </r>
  </si>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</sst>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rgb="FF000000"/>
      <name val="Calibri"/>
      <charset val="134"/>
    </font>
    <font>
      <b/>
      <sz val="11"/>
      <color theme="1"/>
      <name val="Calibri"/>
      <family val="2"/>
      <scheme val="minor"/>
    </font>
    <font>
      <sz val="11"/>
      <color rgb="FF000000"/>
      <name val="Times New Roman"/>
      <family val="1"/>
    </font>
    <font>
      <b/>
      <sz val="11"/>
      <color theme="1"/>
      <name val="Times New Roman"/>
      <family val="1"/>
    </font>
    <font>
      <b/>
      <sz val="11"/>
      <color rgb="FF000000"/>
      <name val="Times New Roman"/>
      <family val="1"/>
    </font>
    <font>
      <b/>
      <sz val="12"/>
      <color theme="1"/>
      <name val="Times New Roman"/>
      <family val="1"/>
    </font>
    <font>
      <sz val="12"/>
      <color theme="1"/>
      <name val="Times New Roman"/>
      <family val="1"/>
    </font>
    <font>
      <sz val="12"/>
      <color indexed="8"/>
      <name val="Times New Roman"/>
      <family val="1"/>
    </font>
    <font>
      <sz val="12"/>
      <name val="Times New Roman"/>
      <family val="1"/>
    </font>
    <font>
      <b/>
      <sz val="11.5"/>
      <color indexed="8"/>
      <name val="Times New Roman"/>
      <family val="1"/>
    </font>
    <font>
      <b/>
      <sz val="12"/>
      <color indexed="8"/>
      <name val="Times New Roman"/>
      <family val="1"/>
    </font>
    <font>
      <u/>
      <sz val="11"/>
      <color theme="10"/>
      <name val="Calibri"/>
      <family val="2"/>
    </font>
    <font>
      <b/>
      <sz val="12"/>
      <name val="Times New Roman"/>
      <family val="1"/>
    </font>
    <font>
      <b/>
      <sz val="11"/>
      <color indexed="8"/>
      <name val="Times New Roman"/>
      <family val="1"/>
    </font>
    <font>
      <sz val="11"/>
      <color indexed="8"/>
      <name val="Times New Roman"/>
      <family val="1"/>
    </font>
    <font>
      <sz val="11"/>
      <name val="Times New Roman"/>
      <family val="1"/>
    </font>
    <font>
      <sz val="11"/>
      <color theme="1"/>
      <name val="Calibri"/>
      <family val="2"/>
      <scheme val="minor"/>
    </font>
    <font>
      <sz val="11"/>
      <color indexed="8"/>
      <name val="Calibri"/>
      <family val="2"/>
    </font>
    <font>
      <b/>
      <sz val="12"/>
      <color rgb="FFFF0000"/>
      <name val="Times New Roman"/>
      <family val="1"/>
    </font>
    <font>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top/>
      <bottom/>
      <diagonal/>
    </border>
    <border>
      <left/>
      <right style="thin">
        <color auto="1"/>
      </right>
      <top/>
      <bottom/>
      <diagonal/>
    </border>
  </borders>
  <cellStyleXfs count="6">
    <xf numFmtId="0" fontId="0" fillId="0" borderId="0"/>
    <xf numFmtId="9" fontId="19" fillId="0" borderId="0" applyFont="0" applyFill="0" applyBorder="0" applyAlignment="0" applyProtection="0"/>
    <xf numFmtId="0" fontId="11" fillId="0" borderId="0" applyNumberFormat="0" applyFill="0" applyBorder="0" applyAlignment="0" applyProtection="0"/>
    <xf numFmtId="0" fontId="17" fillId="0" borderId="0"/>
    <xf numFmtId="0" fontId="16" fillId="0" borderId="0"/>
    <xf numFmtId="0" fontId="16" fillId="0" borderId="0"/>
  </cellStyleXfs>
  <cellXfs count="247">
    <xf numFmtId="0" fontId="0" fillId="0" borderId="0" xfId="0"/>
    <xf numFmtId="0" fontId="0" fillId="2" borderId="1" xfId="0" applyFill="1" applyBorder="1"/>
    <xf numFmtId="0" fontId="0" fillId="0" borderId="2" xfId="0" applyBorder="1"/>
    <xf numFmtId="0" fontId="1" fillId="0" borderId="1" xfId="0" applyFont="1" applyBorder="1"/>
    <xf numFmtId="0" fontId="1" fillId="0" borderId="1" xfId="0" applyFont="1" applyBorder="1" applyAlignment="1">
      <alignment horizontal="center"/>
    </xf>
    <xf numFmtId="0" fontId="0" fillId="0" borderId="1" xfId="0" applyBorder="1"/>
    <xf numFmtId="0" fontId="2" fillId="0" borderId="0" xfId="0" applyFont="1"/>
    <xf numFmtId="0" fontId="2" fillId="0" borderId="1" xfId="0" applyFont="1" applyBorder="1"/>
    <xf numFmtId="0" fontId="2" fillId="0" borderId="1" xfId="0" applyFont="1" applyBorder="1" applyAlignment="1">
      <alignment horizontal="center"/>
    </xf>
    <xf numFmtId="0" fontId="2" fillId="2" borderId="1" xfId="0" applyFont="1" applyFill="1" applyBorder="1"/>
    <xf numFmtId="0" fontId="2" fillId="2" borderId="1" xfId="0" applyFont="1" applyFill="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9" fontId="2" fillId="0" borderId="0" xfId="1" applyFont="1" applyBorder="1"/>
    <xf numFmtId="0" fontId="4" fillId="0" borderId="1" xfId="0" applyFont="1" applyBorder="1" applyAlignment="1">
      <alignment horizontal="center"/>
    </xf>
    <xf numFmtId="0" fontId="2" fillId="0" borderId="0" xfId="0" applyFont="1" applyAlignment="1">
      <alignment wrapText="1"/>
    </xf>
    <xf numFmtId="0" fontId="2" fillId="0" borderId="3" xfId="0" applyFont="1" applyBorder="1"/>
    <xf numFmtId="0" fontId="2" fillId="0" borderId="1" xfId="0" applyFont="1" applyBorder="1" applyAlignment="1">
      <alignment wrapText="1"/>
    </xf>
    <xf numFmtId="9" fontId="2" fillId="0" borderId="1" xfId="1" applyFont="1" applyBorder="1"/>
    <xf numFmtId="9" fontId="2" fillId="0" borderId="0" xfId="0" applyNumberFormat="1" applyFont="1"/>
    <xf numFmtId="0" fontId="2" fillId="0" borderId="0" xfId="0" applyFont="1" applyAlignment="1">
      <alignment horizontal="right"/>
    </xf>
    <xf numFmtId="0" fontId="5" fillId="0" borderId="0" xfId="5" applyFont="1"/>
    <xf numFmtId="0" fontId="6" fillId="0" borderId="0" xfId="5" applyFont="1" applyAlignment="1">
      <alignment horizontal="center" vertical="center"/>
    </xf>
    <xf numFmtId="0" fontId="7" fillId="0" borderId="0" xfId="3"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6" fillId="0" borderId="0" xfId="5" applyFont="1"/>
    <xf numFmtId="0" fontId="7" fillId="3" borderId="1" xfId="5" applyFont="1" applyFill="1" applyBorder="1" applyAlignment="1">
      <alignment horizontal="left" vertical="top"/>
    </xf>
    <xf numFmtId="0" fontId="7" fillId="3" borderId="1" xfId="5" applyFont="1" applyFill="1" applyBorder="1" applyAlignment="1">
      <alignment vertical="top"/>
    </xf>
    <xf numFmtId="0" fontId="10" fillId="3" borderId="1" xfId="5" applyFont="1" applyFill="1" applyBorder="1" applyAlignment="1">
      <alignment horizontal="left" vertical="top"/>
    </xf>
    <xf numFmtId="0" fontId="8" fillId="0" borderId="14" xfId="5" applyFont="1" applyBorder="1" applyAlignment="1" applyProtection="1">
      <alignment horizontal="center" vertical="top"/>
      <protection locked="0"/>
    </xf>
    <xf numFmtId="0" fontId="8" fillId="0" borderId="1" xfId="5" applyFont="1" applyBorder="1" applyAlignment="1" applyProtection="1">
      <alignment horizontal="center" vertical="top"/>
      <protection locked="0"/>
    </xf>
    <xf numFmtId="0" fontId="6" fillId="0" borderId="0" xfId="5" applyFont="1" applyProtection="1">
      <protection hidden="1"/>
    </xf>
    <xf numFmtId="0" fontId="6" fillId="0" borderId="0" xfId="5" applyFont="1" applyAlignment="1" applyProtection="1">
      <alignment horizontal="center" vertical="center"/>
      <protection hidden="1"/>
    </xf>
    <xf numFmtId="0" fontId="8" fillId="0" borderId="21" xfId="5" applyFont="1" applyBorder="1" applyAlignment="1" applyProtection="1">
      <alignment horizontal="center" vertical="top" wrapText="1"/>
      <protection locked="0"/>
    </xf>
    <xf numFmtId="0" fontId="8" fillId="0" borderId="1" xfId="5" applyFont="1" applyBorder="1" applyAlignment="1" applyProtection="1">
      <alignment horizontal="center" wrapText="1"/>
      <protection locked="0"/>
    </xf>
    <xf numFmtId="1" fontId="8" fillId="0" borderId="1" xfId="5" applyNumberFormat="1" applyFont="1" applyBorder="1" applyAlignment="1" applyProtection="1">
      <alignment horizontal="center" wrapText="1"/>
      <protection locked="0"/>
    </xf>
    <xf numFmtId="0" fontId="8" fillId="0" borderId="16" xfId="5" applyFont="1" applyBorder="1" applyAlignment="1" applyProtection="1">
      <alignment horizontal="center" wrapText="1"/>
      <protection locked="0"/>
    </xf>
    <xf numFmtId="0" fontId="8" fillId="0" borderId="4" xfId="5" applyFont="1" applyBorder="1" applyAlignment="1" applyProtection="1">
      <alignment horizontal="center" vertical="top"/>
      <protection locked="0"/>
    </xf>
    <xf numFmtId="0" fontId="8" fillId="0" borderId="1" xfId="5" applyFont="1" applyBorder="1" applyAlignment="1" applyProtection="1">
      <alignment horizontal="center" vertical="top" wrapText="1"/>
      <protection locked="0"/>
    </xf>
    <xf numFmtId="0" fontId="5" fillId="0" borderId="1" xfId="0" applyFont="1" applyBorder="1" applyAlignment="1">
      <alignment horizontal="center" vertical="center"/>
    </xf>
    <xf numFmtId="1" fontId="6"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2" fillId="0" borderId="0" xfId="0" applyFont="1" applyProtection="1">
      <protection hidden="1"/>
    </xf>
    <xf numFmtId="1" fontId="0" fillId="0" borderId="0" xfId="0" applyNumberFormat="1"/>
    <xf numFmtId="1" fontId="0" fillId="0" borderId="0" xfId="0" applyNumberFormat="1" applyAlignment="1">
      <alignment horizontal="right"/>
    </xf>
    <xf numFmtId="1" fontId="6" fillId="0" borderId="0" xfId="0" applyNumberFormat="1" applyFont="1" applyAlignment="1">
      <alignment horizontal="center" vertical="center"/>
    </xf>
    <xf numFmtId="1" fontId="10" fillId="0" borderId="1" xfId="5" applyNumberFormat="1" applyFont="1" applyBorder="1" applyAlignment="1">
      <alignment horizontal="center" vertical="top" wrapText="1"/>
    </xf>
    <xf numFmtId="1" fontId="13" fillId="0" borderId="1" xfId="5" applyNumberFormat="1" applyFont="1" applyBorder="1" applyAlignment="1">
      <alignment horizontal="center" vertical="top" wrapText="1"/>
    </xf>
    <xf numFmtId="1" fontId="7" fillId="0" borderId="1" xfId="5" applyNumberFormat="1" applyFont="1" applyBorder="1" applyAlignment="1">
      <alignment horizontal="center" vertical="center" wrapText="1"/>
    </xf>
    <xf numFmtId="0" fontId="10" fillId="0" borderId="0" xfId="5" applyFont="1" applyAlignment="1">
      <alignment vertical="top"/>
    </xf>
    <xf numFmtId="0" fontId="10" fillId="0" borderId="0" xfId="5" applyFont="1" applyAlignment="1">
      <alignment vertical="top" wrapText="1"/>
    </xf>
    <xf numFmtId="1" fontId="7" fillId="0" borderId="0" xfId="5" applyNumberFormat="1" applyFont="1" applyAlignment="1">
      <alignment horizontal="center" vertical="center" wrapText="1"/>
    </xf>
    <xf numFmtId="1" fontId="7" fillId="0" borderId="0" xfId="5" applyNumberFormat="1" applyFont="1" applyAlignment="1">
      <alignment horizontal="center" vertical="center" wrapText="1"/>
    </xf>
    <xf numFmtId="0" fontId="10" fillId="0" borderId="0" xfId="5" applyFont="1" applyAlignment="1">
      <alignment horizontal="center" vertical="top"/>
    </xf>
    <xf numFmtId="1" fontId="7" fillId="0" borderId="7" xfId="5" applyNumberFormat="1" applyFont="1" applyBorder="1" applyAlignment="1">
      <alignment horizontal="center" vertical="center" wrapText="1"/>
    </xf>
    <xf numFmtId="1" fontId="7" fillId="0" borderId="8" xfId="5" applyNumberFormat="1" applyFont="1" applyBorder="1" applyAlignment="1">
      <alignment horizontal="center" vertical="center" wrapText="1"/>
    </xf>
    <xf numFmtId="1" fontId="7" fillId="0" borderId="27" xfId="5" applyNumberFormat="1" applyFont="1" applyBorder="1" applyAlignment="1">
      <alignment horizontal="center" vertical="center" wrapText="1"/>
    </xf>
    <xf numFmtId="1" fontId="7" fillId="0" borderId="28" xfId="5" applyNumberFormat="1" applyFont="1" applyBorder="1" applyAlignment="1">
      <alignment horizontal="center" vertical="center" wrapText="1"/>
    </xf>
    <xf numFmtId="0" fontId="7" fillId="0" borderId="7" xfId="5" applyFont="1" applyBorder="1" applyAlignment="1">
      <alignment horizontal="left" vertical="top" wrapText="1"/>
    </xf>
    <xf numFmtId="0" fontId="7" fillId="0" borderId="9" xfId="5" applyFont="1" applyBorder="1" applyAlignment="1">
      <alignment horizontal="left" vertical="top" wrapText="1"/>
    </xf>
    <xf numFmtId="0" fontId="7" fillId="0" borderId="8" xfId="5" applyFont="1" applyBorder="1" applyAlignment="1">
      <alignment horizontal="left" vertical="top" wrapText="1"/>
    </xf>
    <xf numFmtId="0" fontId="7" fillId="0" borderId="10" xfId="5" applyFont="1" applyBorder="1" applyAlignment="1">
      <alignment horizontal="left" vertical="top" wrapText="1"/>
    </xf>
    <xf numFmtId="0" fontId="7" fillId="0" borderId="2" xfId="5" applyFont="1" applyBorder="1" applyAlignment="1">
      <alignment horizontal="left" vertical="top" wrapText="1"/>
    </xf>
    <xf numFmtId="0" fontId="7" fillId="0" borderId="11" xfId="5" applyFont="1" applyBorder="1" applyAlignment="1">
      <alignment horizontal="left" vertical="top" wrapText="1"/>
    </xf>
    <xf numFmtId="0" fontId="7" fillId="0" borderId="7" xfId="5" applyFont="1" applyBorder="1" applyAlignment="1">
      <alignment horizontal="left" vertical="top"/>
    </xf>
    <xf numFmtId="0" fontId="7" fillId="0" borderId="9" xfId="5" applyFont="1" applyBorder="1" applyAlignment="1">
      <alignment horizontal="left" vertical="top"/>
    </xf>
    <xf numFmtId="0" fontId="7" fillId="0" borderId="8" xfId="5" applyFont="1" applyBorder="1" applyAlignment="1">
      <alignment horizontal="left" vertical="top"/>
    </xf>
    <xf numFmtId="0" fontId="7" fillId="0" borderId="10" xfId="5" applyFont="1" applyBorder="1" applyAlignment="1">
      <alignment horizontal="left" vertical="top"/>
    </xf>
    <xf numFmtId="0" fontId="7" fillId="0" borderId="2" xfId="5" applyFont="1" applyBorder="1" applyAlignment="1">
      <alignment horizontal="left" vertical="top"/>
    </xf>
    <xf numFmtId="0" fontId="7" fillId="0" borderId="11" xfId="5" applyFont="1" applyBorder="1" applyAlignment="1">
      <alignment horizontal="left" vertical="top"/>
    </xf>
    <xf numFmtId="9" fontId="8" fillId="3" borderId="1" xfId="5" applyNumberFormat="1" applyFont="1" applyFill="1" applyBorder="1" applyAlignment="1" applyProtection="1">
      <alignment horizontal="center" vertical="center" wrapText="1"/>
      <protection hidden="1"/>
    </xf>
    <xf numFmtId="9" fontId="8" fillId="3" borderId="16" xfId="5" applyNumberFormat="1" applyFont="1" applyFill="1" applyBorder="1" applyAlignment="1" applyProtection="1">
      <alignment horizontal="center" vertical="center" wrapText="1"/>
      <protection hidden="1"/>
    </xf>
    <xf numFmtId="1" fontId="7" fillId="0" borderId="10" xfId="5" applyNumberFormat="1" applyFont="1" applyBorder="1" applyAlignment="1">
      <alignment horizontal="center" vertical="center" wrapText="1"/>
    </xf>
    <xf numFmtId="1" fontId="7" fillId="0" borderId="11" xfId="5" applyNumberFormat="1" applyFont="1" applyBorder="1" applyAlignment="1">
      <alignment horizontal="center" vertical="center" wrapText="1"/>
    </xf>
    <xf numFmtId="0" fontId="10" fillId="0" borderId="7" xfId="5" applyFont="1" applyBorder="1" applyAlignment="1">
      <alignment horizontal="center" vertical="top" wrapText="1"/>
    </xf>
    <xf numFmtId="0" fontId="10" fillId="0" borderId="9" xfId="5" applyFont="1" applyBorder="1" applyAlignment="1">
      <alignment horizontal="center" vertical="top" wrapText="1"/>
    </xf>
    <xf numFmtId="0" fontId="10" fillId="0" borderId="8" xfId="5" applyFont="1" applyBorder="1" applyAlignment="1">
      <alignment horizontal="center" vertical="top" wrapText="1"/>
    </xf>
    <xf numFmtId="0" fontId="10" fillId="0" borderId="27" xfId="5" applyFont="1" applyBorder="1" applyAlignment="1">
      <alignment horizontal="center" vertical="top" wrapText="1"/>
    </xf>
    <xf numFmtId="0" fontId="10" fillId="0" borderId="0" xfId="5" applyFont="1" applyAlignment="1">
      <alignment horizontal="center" vertical="top" wrapText="1"/>
    </xf>
    <xf numFmtId="0" fontId="10" fillId="0" borderId="28" xfId="5" applyFont="1" applyBorder="1" applyAlignment="1">
      <alignment horizontal="center" vertical="top" wrapText="1"/>
    </xf>
    <xf numFmtId="0" fontId="10" fillId="0" borderId="10" xfId="5" applyFont="1" applyBorder="1" applyAlignment="1">
      <alignment horizontal="center" vertical="top" wrapText="1"/>
    </xf>
    <xf numFmtId="0" fontId="10" fillId="0" borderId="2" xfId="5" applyFont="1" applyBorder="1" applyAlignment="1">
      <alignment horizontal="center" vertical="top" wrapText="1"/>
    </xf>
    <xf numFmtId="0" fontId="10" fillId="0" borderId="11" xfId="5" applyFont="1" applyBorder="1" applyAlignment="1">
      <alignment horizontal="center" vertical="top" wrapText="1"/>
    </xf>
    <xf numFmtId="0" fontId="7" fillId="0" borderId="4" xfId="5" applyFont="1" applyBorder="1" applyAlignment="1">
      <alignment horizontal="left" vertical="top"/>
    </xf>
    <xf numFmtId="0" fontId="7" fillId="0" borderId="5" xfId="5" applyFont="1" applyBorder="1" applyAlignment="1">
      <alignment horizontal="left" vertical="top"/>
    </xf>
    <xf numFmtId="0" fontId="7" fillId="0" borderId="6" xfId="5" applyFont="1" applyBorder="1" applyAlignment="1">
      <alignment horizontal="left" vertical="top"/>
    </xf>
    <xf numFmtId="0" fontId="7" fillId="0" borderId="4" xfId="5" applyFont="1" applyBorder="1" applyAlignment="1">
      <alignment horizontal="left" vertical="top" wrapText="1"/>
    </xf>
    <xf numFmtId="0" fontId="7" fillId="0" borderId="5" xfId="5" applyFont="1" applyBorder="1" applyAlignment="1">
      <alignment horizontal="left" vertical="top" wrapText="1"/>
    </xf>
    <xf numFmtId="0" fontId="7" fillId="0" borderId="6" xfId="5" applyFont="1" applyBorder="1" applyAlignment="1">
      <alignment horizontal="left" vertical="top" wrapText="1"/>
    </xf>
    <xf numFmtId="0" fontId="14" fillId="0" borderId="1" xfId="5" applyFont="1" applyBorder="1" applyAlignment="1">
      <alignment horizontal="center" vertical="top" wrapText="1"/>
    </xf>
    <xf numFmtId="0" fontId="15" fillId="0" borderId="1" xfId="5" applyFont="1" applyBorder="1" applyAlignment="1">
      <alignment horizontal="center" vertical="top" wrapText="1"/>
    </xf>
    <xf numFmtId="1" fontId="7" fillId="0" borderId="4" xfId="5" applyNumberFormat="1" applyFont="1" applyBorder="1" applyAlignment="1">
      <alignment horizontal="center" vertical="center" wrapText="1"/>
    </xf>
    <xf numFmtId="1" fontId="7" fillId="0" borderId="6" xfId="5" applyNumberFormat="1" applyFont="1" applyBorder="1" applyAlignment="1">
      <alignment horizontal="center" vertical="center" wrapText="1"/>
    </xf>
    <xf numFmtId="1" fontId="12" fillId="0" borderId="1" xfId="0" applyNumberFormat="1" applyFont="1" applyBorder="1" applyAlignment="1">
      <alignment horizontal="left" vertical="top" wrapText="1"/>
    </xf>
    <xf numFmtId="0" fontId="12" fillId="0" borderId="1" xfId="3" applyFont="1" applyBorder="1" applyAlignment="1">
      <alignment horizontal="left" vertical="top" wrapText="1"/>
    </xf>
    <xf numFmtId="0" fontId="7" fillId="0" borderId="4" xfId="5" applyFont="1" applyBorder="1" applyAlignment="1">
      <alignment vertical="top"/>
    </xf>
    <xf numFmtId="0" fontId="7" fillId="0" borderId="5" xfId="5" applyFont="1" applyBorder="1" applyAlignment="1">
      <alignment vertical="top"/>
    </xf>
    <xf numFmtId="0" fontId="7" fillId="0" borderId="6" xfId="5" applyFont="1" applyBorder="1" applyAlignment="1">
      <alignment vertical="top"/>
    </xf>
    <xf numFmtId="1" fontId="10" fillId="0" borderId="4" xfId="5" applyNumberFormat="1" applyFont="1" applyBorder="1" applyAlignment="1">
      <alignment horizontal="center" vertical="center" wrapText="1"/>
    </xf>
    <xf numFmtId="1" fontId="10" fillId="0" borderId="5" xfId="5" applyNumberFormat="1" applyFont="1" applyBorder="1" applyAlignment="1">
      <alignment horizontal="center" vertical="center" wrapText="1"/>
    </xf>
    <xf numFmtId="1" fontId="10" fillId="0" borderId="6" xfId="5" applyNumberFormat="1" applyFont="1" applyBorder="1" applyAlignment="1">
      <alignment horizontal="center" vertical="center" wrapText="1"/>
    </xf>
    <xf numFmtId="0" fontId="10" fillId="0" borderId="4" xfId="5" applyFont="1" applyBorder="1" applyAlignment="1">
      <alignment horizontal="center" vertical="top"/>
    </xf>
    <xf numFmtId="0" fontId="10" fillId="0" borderId="5" xfId="5" applyFont="1" applyBorder="1" applyAlignment="1">
      <alignment horizontal="center" vertical="top"/>
    </xf>
    <xf numFmtId="0" fontId="10" fillId="0" borderId="6" xfId="5" applyFont="1" applyBorder="1" applyAlignment="1">
      <alignment horizontal="center" vertical="top"/>
    </xf>
    <xf numFmtId="1" fontId="10" fillId="0" borderId="4" xfId="5" applyNumberFormat="1" applyFont="1" applyBorder="1" applyAlignment="1">
      <alignment horizontal="center" vertical="top" wrapText="1"/>
    </xf>
    <xf numFmtId="1" fontId="10" fillId="0" borderId="6" xfId="5" applyNumberFormat="1" applyFont="1" applyBorder="1" applyAlignment="1">
      <alignment horizontal="center" vertical="top" wrapText="1"/>
    </xf>
    <xf numFmtId="1" fontId="7" fillId="0" borderId="4"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 fontId="6" fillId="0" borderId="4"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1" fontId="7" fillId="0" borderId="4" xfId="0" applyNumberFormat="1" applyFont="1" applyBorder="1" applyAlignment="1">
      <alignment horizontal="center" vertical="top" wrapText="1"/>
    </xf>
    <xf numFmtId="1" fontId="7" fillId="0" borderId="5" xfId="0" applyNumberFormat="1" applyFont="1" applyBorder="1" applyAlignment="1">
      <alignment horizontal="center" vertical="top" wrapText="1"/>
    </xf>
    <xf numFmtId="1" fontId="7" fillId="0" borderId="6" xfId="0" applyNumberFormat="1" applyFont="1" applyBorder="1" applyAlignment="1">
      <alignment horizontal="center" vertical="top" wrapText="1"/>
    </xf>
    <xf numFmtId="1" fontId="10" fillId="0" borderId="4"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2" fillId="0" borderId="4" xfId="0" applyNumberFormat="1" applyFont="1" applyBorder="1" applyAlignment="1">
      <alignment horizontal="center" vertical="top" wrapText="1"/>
    </xf>
    <xf numFmtId="1" fontId="12" fillId="0" borderId="5" xfId="0" applyNumberFormat="1" applyFont="1" applyBorder="1" applyAlignment="1">
      <alignment horizontal="center" vertical="top" wrapText="1"/>
    </xf>
    <xf numFmtId="1" fontId="12" fillId="0" borderId="6" xfId="0" applyNumberFormat="1" applyFont="1" applyBorder="1" applyAlignment="1">
      <alignment horizontal="center" vertical="top" wrapText="1"/>
    </xf>
    <xf numFmtId="1" fontId="10" fillId="0" borderId="4" xfId="0" applyNumberFormat="1" applyFont="1" applyBorder="1" applyAlignment="1">
      <alignment horizontal="center" vertical="top" wrapText="1"/>
    </xf>
    <xf numFmtId="1" fontId="10" fillId="0" borderId="5" xfId="0" applyNumberFormat="1" applyFont="1" applyBorder="1" applyAlignment="1">
      <alignment horizontal="center" vertical="top" wrapText="1"/>
    </xf>
    <xf numFmtId="1" fontId="10" fillId="0" borderId="6" xfId="0" applyNumberFormat="1" applyFont="1" applyBorder="1" applyAlignment="1">
      <alignment horizontal="center" vertical="top" wrapText="1"/>
    </xf>
    <xf numFmtId="1" fontId="10" fillId="0" borderId="6" xfId="0" applyNumberFormat="1" applyFont="1" applyBorder="1" applyAlignment="1">
      <alignment horizontal="center" vertical="center"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7" fillId="3" borderId="4" xfId="5" applyFont="1" applyFill="1" applyBorder="1" applyAlignment="1">
      <alignment horizontal="left" vertical="top" wrapText="1"/>
    </xf>
    <xf numFmtId="0" fontId="7" fillId="3" borderId="5" xfId="5" applyFont="1" applyFill="1" applyBorder="1" applyAlignment="1">
      <alignment horizontal="left" vertical="top" wrapText="1"/>
    </xf>
    <xf numFmtId="0" fontId="7" fillId="3" borderId="6" xfId="5" applyFont="1" applyFill="1" applyBorder="1" applyAlignment="1">
      <alignment horizontal="left" vertical="top" wrapText="1"/>
    </xf>
    <xf numFmtId="0" fontId="10" fillId="0" borderId="4" xfId="5" applyFont="1" applyBorder="1" applyAlignment="1">
      <alignment horizontal="left" vertical="top"/>
    </xf>
    <xf numFmtId="0" fontId="10" fillId="0" borderId="5" xfId="5" applyFont="1" applyBorder="1" applyAlignment="1">
      <alignment horizontal="left" vertical="top"/>
    </xf>
    <xf numFmtId="0" fontId="10" fillId="0" borderId="6" xfId="5" applyFont="1" applyBorder="1" applyAlignment="1">
      <alignment horizontal="left" vertical="top"/>
    </xf>
    <xf numFmtId="0" fontId="7" fillId="3" borderId="4" xfId="5" applyFont="1" applyFill="1" applyBorder="1" applyAlignment="1">
      <alignment horizontal="left" vertical="top"/>
    </xf>
    <xf numFmtId="0" fontId="7" fillId="3" borderId="5" xfId="5" applyFont="1" applyFill="1" applyBorder="1" applyAlignment="1">
      <alignment horizontal="left" vertical="top"/>
    </xf>
    <xf numFmtId="0" fontId="7" fillId="3" borderId="6" xfId="5" applyFont="1" applyFill="1" applyBorder="1" applyAlignment="1">
      <alignment horizontal="left" vertical="top"/>
    </xf>
    <xf numFmtId="0" fontId="12" fillId="0" borderId="4" xfId="5" applyFont="1" applyBorder="1" applyAlignment="1">
      <alignment horizontal="left" vertical="top"/>
    </xf>
    <xf numFmtId="0" fontId="12" fillId="0" borderId="6" xfId="5" applyFont="1" applyBorder="1" applyAlignment="1">
      <alignment horizontal="left" vertical="top"/>
    </xf>
    <xf numFmtId="0" fontId="12" fillId="0" borderId="4" xfId="5" applyFont="1" applyBorder="1" applyAlignment="1">
      <alignment horizontal="left" vertical="top" wrapText="1"/>
    </xf>
    <xf numFmtId="0" fontId="12" fillId="0" borderId="5" xfId="5" applyFont="1" applyBorder="1" applyAlignment="1">
      <alignment horizontal="left" vertical="top" wrapText="1"/>
    </xf>
    <xf numFmtId="0" fontId="12" fillId="0" borderId="6" xfId="5" applyFont="1" applyBorder="1" applyAlignment="1">
      <alignment horizontal="left" vertical="top" wrapText="1"/>
    </xf>
    <xf numFmtId="0" fontId="8" fillId="0" borderId="4" xfId="5" applyFont="1" applyBorder="1" applyAlignment="1">
      <alignment horizontal="left" vertical="top"/>
    </xf>
    <xf numFmtId="0" fontId="8" fillId="0" borderId="5" xfId="5" applyFont="1" applyBorder="1" applyAlignment="1">
      <alignment horizontal="left" vertical="top"/>
    </xf>
    <xf numFmtId="0" fontId="8" fillId="0" borderId="6" xfId="5" applyFont="1" applyBorder="1" applyAlignment="1">
      <alignment horizontal="left" vertical="top"/>
    </xf>
    <xf numFmtId="0" fontId="8" fillId="3" borderId="4" xfId="5" applyFont="1" applyFill="1" applyBorder="1" applyAlignment="1">
      <alignment horizontal="left" vertical="top"/>
    </xf>
    <xf numFmtId="0" fontId="8" fillId="3" borderId="5" xfId="5" applyFont="1" applyFill="1" applyBorder="1" applyAlignment="1">
      <alignment horizontal="left" vertical="top"/>
    </xf>
    <xf numFmtId="0" fontId="8" fillId="3" borderId="6" xfId="5" applyFont="1" applyFill="1" applyBorder="1" applyAlignment="1">
      <alignment horizontal="left" vertical="top"/>
    </xf>
    <xf numFmtId="0" fontId="8" fillId="0" borderId="14" xfId="5" applyFont="1" applyBorder="1" applyAlignment="1" applyProtection="1">
      <alignment horizontal="center" vertical="top" wrapText="1"/>
      <protection locked="0"/>
    </xf>
    <xf numFmtId="0" fontId="8" fillId="0" borderId="4" xfId="5" applyFont="1" applyBorder="1" applyAlignment="1" applyProtection="1">
      <alignment horizontal="center" vertical="top" wrapText="1"/>
      <protection locked="0"/>
    </xf>
    <xf numFmtId="0" fontId="8" fillId="0" borderId="15" xfId="5" applyFont="1" applyBorder="1" applyAlignment="1" applyProtection="1">
      <alignment horizontal="center" vertical="top" wrapText="1"/>
      <protection locked="0"/>
    </xf>
    <xf numFmtId="0" fontId="8" fillId="0" borderId="22" xfId="5" applyFont="1" applyBorder="1" applyAlignment="1" applyProtection="1">
      <alignment horizontal="center" vertical="top" wrapText="1"/>
      <protection locked="0"/>
    </xf>
    <xf numFmtId="9" fontId="8" fillId="3" borderId="18" xfId="5" applyNumberFormat="1" applyFont="1" applyFill="1" applyBorder="1" applyAlignment="1" applyProtection="1">
      <alignment horizontal="center" vertical="center" wrapText="1"/>
      <protection hidden="1"/>
    </xf>
    <xf numFmtId="9" fontId="8" fillId="3" borderId="19" xfId="5" applyNumberFormat="1" applyFont="1" applyFill="1" applyBorder="1" applyAlignment="1" applyProtection="1">
      <alignment horizontal="center" vertical="center" wrapText="1"/>
      <protection hidden="1"/>
    </xf>
    <xf numFmtId="0" fontId="8" fillId="0" borderId="1" xfId="5" applyFont="1" applyBorder="1" applyAlignment="1" applyProtection="1">
      <alignment horizontal="center" vertical="top"/>
      <protection locked="0"/>
    </xf>
    <xf numFmtId="0" fontId="8" fillId="0" borderId="18" xfId="5" applyFont="1" applyBorder="1" applyAlignment="1" applyProtection="1">
      <alignment horizontal="center" vertical="top"/>
      <protection locked="0"/>
    </xf>
    <xf numFmtId="0" fontId="12" fillId="0" borderId="14" xfId="5" applyFont="1" applyBorder="1" applyAlignment="1" applyProtection="1">
      <alignment horizontal="left" vertical="top"/>
      <protection locked="0"/>
    </xf>
    <xf numFmtId="0" fontId="12" fillId="0" borderId="4" xfId="5" applyFont="1" applyBorder="1" applyAlignment="1" applyProtection="1">
      <alignment horizontal="left" vertical="top"/>
      <protection locked="0"/>
    </xf>
    <xf numFmtId="0" fontId="12" fillId="0" borderId="1" xfId="5" applyFont="1" applyBorder="1" applyAlignment="1" applyProtection="1">
      <alignment horizontal="left" vertical="top" wrapText="1"/>
      <protection locked="0"/>
    </xf>
    <xf numFmtId="0" fontId="12" fillId="0" borderId="18" xfId="5" applyFont="1" applyBorder="1" applyAlignment="1" applyProtection="1">
      <alignment horizontal="left" vertical="top" wrapText="1"/>
      <protection locked="0"/>
    </xf>
    <xf numFmtId="0" fontId="8" fillId="0" borderId="25" xfId="5" applyFont="1" applyBorder="1" applyAlignment="1" applyProtection="1">
      <alignment horizontal="center" vertical="top" wrapText="1"/>
      <protection locked="0"/>
    </xf>
    <xf numFmtId="0" fontId="8" fillId="0" borderId="5" xfId="5" applyFont="1" applyBorder="1" applyAlignment="1" applyProtection="1">
      <alignment horizontal="center" vertical="top" wrapText="1"/>
      <protection locked="0"/>
    </xf>
    <xf numFmtId="0" fontId="8" fillId="0" borderId="1" xfId="5" applyFont="1" applyBorder="1" applyAlignment="1" applyProtection="1">
      <alignment horizontal="center" vertical="top" wrapText="1"/>
      <protection locked="0"/>
    </xf>
    <xf numFmtId="0" fontId="8" fillId="0" borderId="18" xfId="5" applyFont="1" applyBorder="1" applyAlignment="1" applyProtection="1">
      <alignment horizontal="center" vertical="top" wrapText="1"/>
      <protection locked="0"/>
    </xf>
    <xf numFmtId="0" fontId="12" fillId="0" borderId="23" xfId="5" applyFont="1" applyBorder="1" applyAlignment="1" applyProtection="1">
      <alignment horizontal="center" vertical="top" wrapText="1"/>
      <protection locked="0"/>
    </xf>
    <xf numFmtId="0" fontId="12" fillId="0" borderId="24" xfId="5" applyFont="1" applyBorder="1" applyAlignment="1" applyProtection="1">
      <alignment horizontal="center" vertical="top" wrapText="1"/>
      <protection locked="0"/>
    </xf>
    <xf numFmtId="0" fontId="12" fillId="0" borderId="13" xfId="5" applyFont="1" applyBorder="1" applyAlignment="1" applyProtection="1">
      <alignment horizontal="left" vertical="top" wrapText="1"/>
      <protection locked="0"/>
    </xf>
    <xf numFmtId="0" fontId="12" fillId="0" borderId="17" xfId="5" applyFont="1" applyBorder="1" applyAlignment="1" applyProtection="1">
      <alignment horizontal="left" vertical="top" wrapText="1"/>
      <protection locked="0"/>
    </xf>
    <xf numFmtId="0" fontId="12" fillId="0" borderId="1" xfId="5" applyFont="1" applyBorder="1" applyAlignment="1" applyProtection="1">
      <alignment horizontal="left" vertical="top"/>
      <protection locked="0"/>
    </xf>
    <xf numFmtId="0" fontId="8" fillId="0" borderId="20" xfId="5" applyFont="1" applyBorder="1" applyAlignment="1" applyProtection="1">
      <alignment horizontal="center" vertical="top" wrapText="1"/>
      <protection locked="0"/>
    </xf>
    <xf numFmtId="0" fontId="8" fillId="0" borderId="2" xfId="5" applyFont="1" applyBorder="1" applyAlignment="1" applyProtection="1">
      <alignment horizontal="center" vertical="top" wrapText="1"/>
      <protection locked="0"/>
    </xf>
    <xf numFmtId="0" fontId="8" fillId="0" borderId="21" xfId="5" applyFont="1" applyBorder="1" applyAlignment="1" applyProtection="1">
      <alignment horizontal="center" vertical="top" wrapText="1"/>
      <protection locked="0"/>
    </xf>
    <xf numFmtId="0" fontId="8" fillId="0" borderId="26" xfId="5" applyFont="1" applyBorder="1" applyAlignment="1" applyProtection="1">
      <alignment horizontal="center" vertical="top" wrapText="1"/>
      <protection locked="0"/>
    </xf>
    <xf numFmtId="0" fontId="12" fillId="0" borderId="14" xfId="5" applyFont="1" applyBorder="1" applyAlignment="1" applyProtection="1">
      <alignment horizontal="center" vertical="center"/>
      <protection locked="0"/>
    </xf>
    <xf numFmtId="0" fontId="12" fillId="0" borderId="1" xfId="5" applyFont="1" applyBorder="1" applyAlignment="1" applyProtection="1">
      <alignment horizontal="center" vertical="center"/>
      <protection locked="0"/>
    </xf>
    <xf numFmtId="0" fontId="12" fillId="0" borderId="15" xfId="5" applyFont="1" applyBorder="1" applyAlignment="1" applyProtection="1">
      <alignment horizontal="center" vertical="center"/>
      <protection locked="0"/>
    </xf>
    <xf numFmtId="0" fontId="12" fillId="0" borderId="16" xfId="5" applyFont="1" applyBorder="1" applyAlignment="1" applyProtection="1">
      <alignment horizontal="center" vertical="center"/>
      <protection locked="0"/>
    </xf>
    <xf numFmtId="9" fontId="12" fillId="0" borderId="1" xfId="5" applyNumberFormat="1" applyFont="1" applyBorder="1" applyAlignment="1" applyProtection="1">
      <alignment horizontal="center" vertical="center" wrapText="1"/>
      <protection locked="0"/>
    </xf>
    <xf numFmtId="0" fontId="12" fillId="0" borderId="1" xfId="5" applyFont="1" applyBorder="1" applyAlignment="1" applyProtection="1">
      <alignment horizontal="center" vertical="center" wrapText="1"/>
      <protection locked="0"/>
    </xf>
    <xf numFmtId="0" fontId="12" fillId="0" borderId="16" xfId="5" applyFont="1" applyBorder="1" applyAlignment="1" applyProtection="1">
      <alignment horizontal="center" vertical="center" wrapText="1"/>
      <protection locked="0"/>
    </xf>
    <xf numFmtId="0" fontId="12" fillId="0" borderId="18" xfId="5" applyFont="1" applyBorder="1" applyAlignment="1" applyProtection="1">
      <alignment horizontal="center" vertical="center" wrapText="1"/>
      <protection locked="0"/>
    </xf>
    <xf numFmtId="0" fontId="12" fillId="0" borderId="19" xfId="5" applyFont="1" applyBorder="1" applyAlignment="1" applyProtection="1">
      <alignment horizontal="center" vertical="center" wrapText="1"/>
      <protection locked="0"/>
    </xf>
    <xf numFmtId="0" fontId="8" fillId="0" borderId="7" xfId="5" applyFont="1" applyBorder="1" applyAlignment="1">
      <alignment horizontal="left" vertical="top"/>
    </xf>
    <xf numFmtId="0" fontId="8" fillId="0" borderId="9" xfId="5" applyFont="1" applyBorder="1" applyAlignment="1">
      <alignment horizontal="left" vertical="top"/>
    </xf>
    <xf numFmtId="0" fontId="8" fillId="0" borderId="8" xfId="5" applyFont="1" applyBorder="1" applyAlignment="1">
      <alignment horizontal="left" vertical="top"/>
    </xf>
    <xf numFmtId="0" fontId="12" fillId="0" borderId="12" xfId="5" applyFont="1" applyBorder="1" applyAlignment="1" applyProtection="1">
      <alignment horizontal="center" vertical="top" wrapText="1"/>
      <protection locked="0"/>
    </xf>
    <xf numFmtId="0" fontId="12" fillId="0" borderId="13" xfId="5" applyFont="1" applyBorder="1" applyAlignment="1" applyProtection="1">
      <alignment horizontal="center" vertical="top" wrapText="1"/>
      <protection locked="0"/>
    </xf>
    <xf numFmtId="0" fontId="10" fillId="0" borderId="4" xfId="5" applyFont="1" applyBorder="1" applyAlignment="1">
      <alignment vertical="top"/>
    </xf>
    <xf numFmtId="0" fontId="10" fillId="0" borderId="5" xfId="5" applyFont="1" applyBorder="1" applyAlignment="1">
      <alignment vertical="top"/>
    </xf>
    <xf numFmtId="0" fontId="10" fillId="0" borderId="6" xfId="5" applyFont="1" applyBorder="1" applyAlignment="1">
      <alignment vertical="top"/>
    </xf>
    <xf numFmtId="0" fontId="7" fillId="0" borderId="4" xfId="5" applyFont="1" applyBorder="1" applyAlignment="1">
      <alignment horizontal="center" vertical="top"/>
    </xf>
    <xf numFmtId="0" fontId="7" fillId="0" borderId="6" xfId="5" applyFont="1" applyBorder="1" applyAlignment="1">
      <alignment horizontal="center" vertical="top"/>
    </xf>
    <xf numFmtId="0" fontId="6" fillId="0" borderId="4" xfId="5" applyFont="1" applyBorder="1" applyAlignment="1">
      <alignment horizontal="center" vertical="top" wrapText="1"/>
    </xf>
    <xf numFmtId="0" fontId="6" fillId="0" borderId="6" xfId="5" applyFont="1" applyBorder="1" applyAlignment="1">
      <alignment horizontal="center" vertical="top" wrapText="1"/>
    </xf>
    <xf numFmtId="0" fontId="6" fillId="0" borderId="5" xfId="5" applyFont="1" applyBorder="1" applyAlignment="1">
      <alignment horizontal="center" vertical="top" wrapText="1"/>
    </xf>
    <xf numFmtId="0" fontId="8" fillId="0" borderId="4" xfId="5" applyFont="1" applyBorder="1" applyAlignment="1">
      <alignment horizontal="left" vertical="top" wrapText="1"/>
    </xf>
    <xf numFmtId="0" fontId="10" fillId="0" borderId="4" xfId="5" applyFont="1" applyBorder="1" applyAlignment="1">
      <alignment horizontal="left" vertical="top" wrapText="1"/>
    </xf>
    <xf numFmtId="0" fontId="10" fillId="0" borderId="6" xfId="5" applyFont="1" applyBorder="1" applyAlignment="1">
      <alignment horizontal="left" vertical="top" wrapText="1"/>
    </xf>
    <xf numFmtId="0" fontId="10" fillId="3" borderId="4" xfId="5" applyFont="1" applyFill="1" applyBorder="1" applyAlignment="1">
      <alignment horizontal="left" vertical="top" wrapText="1"/>
    </xf>
    <xf numFmtId="0" fontId="10" fillId="3" borderId="5" xfId="5" applyFont="1" applyFill="1" applyBorder="1" applyAlignment="1">
      <alignment horizontal="left" vertical="top"/>
    </xf>
    <xf numFmtId="0" fontId="10" fillId="3" borderId="6" xfId="5" applyFont="1" applyFill="1" applyBorder="1" applyAlignment="1">
      <alignment horizontal="left" vertical="top"/>
    </xf>
    <xf numFmtId="14" fontId="10" fillId="0" borderId="4" xfId="5" applyNumberFormat="1" applyFont="1" applyBorder="1" applyAlignment="1">
      <alignment horizontal="left" vertical="top" wrapText="1"/>
    </xf>
    <xf numFmtId="0" fontId="10" fillId="0" borderId="5" xfId="5" applyFont="1" applyBorder="1" applyAlignment="1">
      <alignment horizontal="left" vertical="top" wrapText="1"/>
    </xf>
    <xf numFmtId="0" fontId="7" fillId="0" borderId="1" xfId="5" applyFont="1" applyBorder="1" applyAlignment="1">
      <alignment horizontal="left" vertical="top"/>
    </xf>
    <xf numFmtId="0" fontId="7" fillId="0" borderId="1" xfId="5" applyFont="1" applyBorder="1" applyAlignment="1">
      <alignment horizontal="center" vertical="top"/>
    </xf>
    <xf numFmtId="0" fontId="6" fillId="0" borderId="6" xfId="5" applyFont="1" applyBorder="1" applyAlignment="1">
      <alignment horizontal="left"/>
    </xf>
    <xf numFmtId="14" fontId="8" fillId="0" borderId="4" xfId="5" applyNumberFormat="1" applyFont="1" applyBorder="1" applyAlignment="1">
      <alignment horizontal="left" vertical="top"/>
    </xf>
    <xf numFmtId="14" fontId="7" fillId="0" borderId="4" xfId="5" applyNumberFormat="1" applyFont="1" applyBorder="1" applyAlignment="1">
      <alignment horizontal="left" vertical="top" wrapText="1"/>
    </xf>
    <xf numFmtId="14" fontId="7" fillId="0" borderId="5" xfId="5" applyNumberFormat="1" applyFont="1" applyBorder="1" applyAlignment="1">
      <alignment horizontal="left" vertical="top" wrapText="1"/>
    </xf>
    <xf numFmtId="14" fontId="7" fillId="0" borderId="6" xfId="5" applyNumberFormat="1" applyFont="1" applyBorder="1" applyAlignment="1">
      <alignment horizontal="left" vertical="top" wrapText="1"/>
    </xf>
    <xf numFmtId="164" fontId="7" fillId="0" borderId="4" xfId="5" applyNumberFormat="1" applyFont="1" applyBorder="1" applyAlignment="1">
      <alignment horizontal="left" vertical="top"/>
    </xf>
    <xf numFmtId="164" fontId="7" fillId="0" borderId="5" xfId="5" applyNumberFormat="1" applyFont="1" applyBorder="1" applyAlignment="1">
      <alignment horizontal="left" vertical="top"/>
    </xf>
    <xf numFmtId="164" fontId="7" fillId="0" borderId="6" xfId="5" applyNumberFormat="1" applyFont="1" applyBorder="1" applyAlignment="1">
      <alignment horizontal="left" vertical="top"/>
    </xf>
    <xf numFmtId="0" fontId="11" fillId="0" borderId="4" xfId="2" applyFill="1" applyBorder="1" applyAlignment="1">
      <alignment horizontal="center" vertical="top"/>
    </xf>
    <xf numFmtId="0" fontId="7" fillId="0" borderId="5" xfId="5" applyFont="1" applyBorder="1" applyAlignment="1">
      <alignment horizontal="center" vertical="top"/>
    </xf>
    <xf numFmtId="0" fontId="8" fillId="0" borderId="4" xfId="5" applyFont="1" applyBorder="1" applyAlignment="1" applyProtection="1">
      <alignment horizontal="left" vertical="center" wrapText="1"/>
      <protection locked="0"/>
    </xf>
    <xf numFmtId="0" fontId="8" fillId="0" borderId="5" xfId="5" applyFont="1" applyBorder="1" applyAlignment="1" applyProtection="1">
      <alignment horizontal="left" vertical="center" wrapText="1"/>
      <protection locked="0"/>
    </xf>
    <xf numFmtId="0" fontId="8" fillId="0" borderId="6" xfId="5" applyFont="1" applyBorder="1" applyAlignment="1" applyProtection="1">
      <alignment horizontal="left" vertical="center" wrapText="1"/>
      <protection locked="0"/>
    </xf>
    <xf numFmtId="164" fontId="7" fillId="0" borderId="4" xfId="5" applyNumberFormat="1" applyFont="1" applyBorder="1" applyAlignment="1">
      <alignment horizontal="left" vertical="top" wrapText="1"/>
    </xf>
    <xf numFmtId="164" fontId="7" fillId="0" borderId="5" xfId="5" applyNumberFormat="1" applyFont="1" applyBorder="1" applyAlignment="1">
      <alignment horizontal="left" vertical="top" wrapText="1"/>
    </xf>
    <xf numFmtId="164" fontId="7" fillId="0" borderId="6" xfId="5" applyNumberFormat="1" applyFont="1" applyBorder="1" applyAlignment="1">
      <alignment horizontal="left" vertical="top" wrapText="1"/>
    </xf>
    <xf numFmtId="0" fontId="7" fillId="0" borderId="4" xfId="5" applyFont="1" applyBorder="1" applyAlignment="1">
      <alignment horizontal="center" vertical="top" wrapText="1"/>
    </xf>
    <xf numFmtId="0" fontId="7" fillId="0" borderId="6" xfId="5" applyFont="1" applyBorder="1" applyAlignment="1">
      <alignment horizontal="center" vertical="top" wrapText="1"/>
    </xf>
    <xf numFmtId="0" fontId="6" fillId="0" borderId="4" xfId="5" applyFont="1" applyBorder="1" applyAlignment="1" applyProtection="1">
      <alignment horizontal="left" vertical="center" wrapText="1"/>
      <protection locked="0"/>
    </xf>
    <xf numFmtId="0" fontId="6" fillId="0" borderId="5" xfId="5" applyFont="1" applyBorder="1" applyAlignment="1" applyProtection="1">
      <alignment horizontal="left" vertical="center" wrapText="1"/>
      <protection locked="0"/>
    </xf>
    <xf numFmtId="0" fontId="6" fillId="0" borderId="6" xfId="5" applyFont="1" applyBorder="1" applyAlignment="1" applyProtection="1">
      <alignment horizontal="left" vertical="center" wrapText="1"/>
      <protection locked="0"/>
    </xf>
    <xf numFmtId="0" fontId="6" fillId="0" borderId="4" xfId="5" applyFont="1" applyBorder="1" applyAlignment="1">
      <alignment horizontal="center" vertical="top"/>
    </xf>
    <xf numFmtId="0" fontId="6" fillId="0" borderId="6" xfId="5" applyFont="1" applyBorder="1" applyAlignment="1">
      <alignment horizontal="center" vertical="top"/>
    </xf>
    <xf numFmtId="0" fontId="7" fillId="3" borderId="1" xfId="5" applyFont="1" applyFill="1" applyBorder="1" applyAlignment="1">
      <alignment horizontal="left" vertical="top"/>
    </xf>
    <xf numFmtId="0" fontId="7" fillId="0" borderId="1" xfId="5" applyFont="1" applyBorder="1" applyAlignment="1">
      <alignment horizontal="left" vertical="top" wrapText="1"/>
    </xf>
    <xf numFmtId="0" fontId="8" fillId="0" borderId="5" xfId="5" applyFont="1" applyBorder="1" applyAlignment="1">
      <alignment horizontal="left" vertical="top" wrapText="1"/>
    </xf>
    <xf numFmtId="0" fontId="8" fillId="0" borderId="6" xfId="5" applyFont="1" applyBorder="1" applyAlignment="1">
      <alignment horizontal="left" vertical="top" wrapText="1"/>
    </xf>
    <xf numFmtId="0" fontId="8" fillId="0" borderId="1" xfId="5" applyFont="1" applyBorder="1" applyAlignment="1">
      <alignment horizontal="left" vertical="top"/>
    </xf>
    <xf numFmtId="0" fontId="8" fillId="0" borderId="1" xfId="5" applyFont="1" applyBorder="1" applyAlignment="1">
      <alignment horizontal="left"/>
    </xf>
    <xf numFmtId="0" fontId="9" fillId="0" borderId="4" xfId="5" applyFont="1" applyBorder="1" applyAlignment="1">
      <alignment horizontal="center" vertical="top" wrapText="1"/>
    </xf>
    <xf numFmtId="0" fontId="9" fillId="0" borderId="5" xfId="5" applyFont="1" applyBorder="1" applyAlignment="1">
      <alignment horizontal="center" vertical="top" wrapText="1"/>
    </xf>
    <xf numFmtId="0" fontId="9" fillId="0" borderId="6" xfId="5" applyFont="1" applyBorder="1" applyAlignment="1">
      <alignment horizontal="center" vertical="top" wrapText="1"/>
    </xf>
    <xf numFmtId="14" fontId="7" fillId="0" borderId="4" xfId="5" applyNumberFormat="1" applyFont="1" applyBorder="1" applyAlignment="1">
      <alignment horizontal="left" vertical="top"/>
    </xf>
    <xf numFmtId="14" fontId="7" fillId="0" borderId="5" xfId="5" applyNumberFormat="1" applyFont="1" applyBorder="1" applyAlignment="1">
      <alignment horizontal="left" vertical="top"/>
    </xf>
    <xf numFmtId="14" fontId="7" fillId="0" borderId="6" xfId="5" applyNumberFormat="1" applyFont="1" applyBorder="1" applyAlignment="1">
      <alignment horizontal="left" vertical="top"/>
    </xf>
    <xf numFmtId="0" fontId="2" fillId="0" borderId="1" xfId="0" applyFont="1" applyBorder="1" applyAlignment="1">
      <alignment horizontal="center"/>
    </xf>
    <xf numFmtId="0" fontId="2" fillId="0" borderId="1" xfId="0" applyFont="1" applyBorder="1" applyAlignment="1">
      <alignment horizontal="left"/>
    </xf>
    <xf numFmtId="0" fontId="2" fillId="2" borderId="1" xfId="0" applyFont="1" applyFill="1" applyBorder="1" applyAlignment="1">
      <alignment horizontal="center"/>
    </xf>
    <xf numFmtId="0" fontId="4" fillId="0" borderId="1" xfId="0" applyFont="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20" fontId="6" fillId="0" borderId="0" xfId="5" applyNumberFormat="1" applyFont="1"/>
  </cellXfs>
  <cellStyles count="6">
    <cellStyle name="Excel Built-in Normal" xfId="3" xr:uid="{00000000-0005-0000-0000-000031000000}"/>
    <cellStyle name="Hyperlink" xfId="2" builtinId="8"/>
    <cellStyle name="Normal" xfId="0" builtinId="0"/>
    <cellStyle name="Normal 2" xfId="4" xr:uid="{00000000-0005-0000-0000-000032000000}"/>
    <cellStyle name="Normal 3" xfId="5" xr:uid="{00000000-0005-0000-0000-00003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editAs="oneCell">
    <xdr:from>
      <xdr:col>0</xdr:col>
      <xdr:colOff>504823</xdr:colOff>
      <xdr:row>313</xdr:row>
      <xdr:rowOff>0</xdr:rowOff>
    </xdr:from>
    <xdr:to>
      <xdr:col>8</xdr:col>
      <xdr:colOff>380273</xdr:colOff>
      <xdr:row>331</xdr:row>
      <xdr:rowOff>418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srcRect/>
        <a:stretch>
          <a:fillRect/>
        </a:stretch>
      </xdr:blipFill>
      <xdr:spPr>
        <a:xfrm>
          <a:off x="504190" y="62029975"/>
          <a:ext cx="5401945" cy="3600450"/>
        </a:xfrm>
        <a:prstGeom prst="rect">
          <a:avLst/>
        </a:prstGeom>
        <a:ln>
          <a:solidFill>
            <a:schemeClr val="tx1"/>
          </a:solidFill>
        </a:ln>
      </xdr:spPr>
    </xdr:pic>
    <xdr:clientData/>
  </xdr:twoCellAnchor>
  <xdr:twoCellAnchor editAs="oneCell">
    <xdr:from>
      <xdr:col>0</xdr:col>
      <xdr:colOff>504824</xdr:colOff>
      <xdr:row>331</xdr:row>
      <xdr:rowOff>164322</xdr:rowOff>
    </xdr:from>
    <xdr:to>
      <xdr:col>8</xdr:col>
      <xdr:colOff>380274</xdr:colOff>
      <xdr:row>349</xdr:row>
      <xdr:rowOff>163871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rcRect/>
        <a:stretch>
          <a:fillRect/>
        </a:stretch>
      </xdr:blipFill>
      <xdr:spPr>
        <a:xfrm>
          <a:off x="504190" y="65794255"/>
          <a:ext cx="5401945" cy="3600450"/>
        </a:xfrm>
        <a:prstGeom prst="rect">
          <a:avLst/>
        </a:prstGeom>
        <a:ln>
          <a:solidFill>
            <a:schemeClr val="tx1"/>
          </a:solidFill>
        </a:ln>
      </xdr:spPr>
    </xdr:pic>
    <xdr:clientData/>
  </xdr:twoCellAnchor>
  <xdr:twoCellAnchor>
    <xdr:from>
      <xdr:col>12</xdr:col>
      <xdr:colOff>567106</xdr:colOff>
      <xdr:row>285</xdr:row>
      <xdr:rowOff>11951</xdr:rowOff>
    </xdr:from>
    <xdr:to>
      <xdr:col>15</xdr:col>
      <xdr:colOff>190087</xdr:colOff>
      <xdr:row>286</xdr:row>
      <xdr:rowOff>185201</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1465" y="56440705"/>
          <a:ext cx="1459230" cy="37338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E &amp; F Wing </a:t>
          </a:r>
        </a:p>
      </xdr:txBody>
    </xdr:sp>
    <xdr:clientData/>
  </xdr:twoCellAnchor>
  <xdr:twoCellAnchor>
    <xdr:from>
      <xdr:col>11</xdr:col>
      <xdr:colOff>251110</xdr:colOff>
      <xdr:row>264</xdr:row>
      <xdr:rowOff>112565</xdr:rowOff>
    </xdr:from>
    <xdr:to>
      <xdr:col>12</xdr:col>
      <xdr:colOff>547371</xdr:colOff>
      <xdr:row>266</xdr:row>
      <xdr:rowOff>88388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6983095" y="52341145"/>
          <a:ext cx="908685" cy="37592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G Wing </a:t>
          </a:r>
        </a:p>
      </xdr:txBody>
    </xdr:sp>
    <xdr:clientData/>
  </xdr:twoCellAnchor>
  <xdr:twoCellAnchor>
    <xdr:from>
      <xdr:col>14</xdr:col>
      <xdr:colOff>24844</xdr:colOff>
      <xdr:row>265</xdr:row>
      <xdr:rowOff>51951</xdr:rowOff>
    </xdr:from>
    <xdr:to>
      <xdr:col>15</xdr:col>
      <xdr:colOff>327912</xdr:colOff>
      <xdr:row>267</xdr:row>
      <xdr:rowOff>26042</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8593455" y="52480210"/>
          <a:ext cx="915035" cy="37465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H Wing </a:t>
          </a:r>
        </a:p>
      </xdr:txBody>
    </xdr:sp>
    <xdr:clientData/>
  </xdr:twoCellAnchor>
  <xdr:twoCellAnchor editAs="oneCell">
    <xdr:from>
      <xdr:col>11</xdr:col>
      <xdr:colOff>219364</xdr:colOff>
      <xdr:row>49</xdr:row>
      <xdr:rowOff>219364</xdr:rowOff>
    </xdr:from>
    <xdr:to>
      <xdr:col>19</xdr:col>
      <xdr:colOff>493182</xdr:colOff>
      <xdr:row>53</xdr:row>
      <xdr:rowOff>166038</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
        <a:stretch>
          <a:fillRect/>
        </a:stretch>
      </xdr:blipFill>
      <xdr:spPr>
        <a:xfrm>
          <a:off x="6951345" y="11420475"/>
          <a:ext cx="5170805" cy="975360"/>
        </a:xfrm>
        <a:prstGeom prst="rect">
          <a:avLst/>
        </a:prstGeom>
        <a:ln>
          <a:solidFill>
            <a:schemeClr val="tx1"/>
          </a:solidFill>
        </a:ln>
      </xdr:spPr>
    </xdr:pic>
    <xdr:clientData/>
  </xdr:twoCellAnchor>
  <xdr:oneCellAnchor>
    <xdr:from>
      <xdr:col>12</xdr:col>
      <xdr:colOff>79375</xdr:colOff>
      <xdr:row>268</xdr:row>
      <xdr:rowOff>168275</xdr:rowOff>
    </xdr:from>
    <xdr:ext cx="603948" cy="267735"/>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7423785" y="53197125"/>
          <a:ext cx="603885" cy="267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G Wing</a:t>
          </a:r>
        </a:p>
      </xdr:txBody>
    </xdr:sp>
    <xdr:clientData/>
  </xdr:oneCellAnchor>
  <xdr:oneCellAnchor>
    <xdr:from>
      <xdr:col>13</xdr:col>
      <xdr:colOff>416560</xdr:colOff>
      <xdr:row>268</xdr:row>
      <xdr:rowOff>95250</xdr:rowOff>
    </xdr:from>
    <xdr:ext cx="603948" cy="270910"/>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8373110" y="53124100"/>
          <a:ext cx="603885" cy="270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H Wing</a:t>
          </a:r>
        </a:p>
      </xdr:txBody>
    </xdr:sp>
    <xdr:clientData/>
  </xdr:oneCellAnchor>
  <xdr:oneCellAnchor>
    <xdr:from>
      <xdr:col>18</xdr:col>
      <xdr:colOff>219075</xdr:colOff>
      <xdr:row>268</xdr:row>
      <xdr:rowOff>95250</xdr:rowOff>
    </xdr:from>
    <xdr:ext cx="603948" cy="27091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11236325" y="53124100"/>
          <a:ext cx="603885" cy="270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H Wing</a:t>
          </a:r>
        </a:p>
      </xdr:txBody>
    </xdr:sp>
    <xdr:clientData/>
  </xdr:oneCellAnchor>
  <xdr:twoCellAnchor>
    <xdr:from>
      <xdr:col>11</xdr:col>
      <xdr:colOff>285750</xdr:colOff>
      <xdr:row>268</xdr:row>
      <xdr:rowOff>13335</xdr:rowOff>
    </xdr:from>
    <xdr:to>
      <xdr:col>21</xdr:col>
      <xdr:colOff>504190</xdr:colOff>
      <xdr:row>301</xdr:row>
      <xdr:rowOff>6350</xdr:rowOff>
    </xdr:to>
    <xdr:grpSp>
      <xdr:nvGrpSpPr>
        <xdr:cNvPr id="23" name="Group 22">
          <a:extLst>
            <a:ext uri="{FF2B5EF4-FFF2-40B4-BE49-F238E27FC236}">
              <a16:creationId xmlns:a16="http://schemas.microsoft.com/office/drawing/2014/main" id="{00000000-0008-0000-0000-000017000000}"/>
            </a:ext>
          </a:extLst>
        </xdr:cNvPr>
        <xdr:cNvGrpSpPr/>
      </xdr:nvGrpSpPr>
      <xdr:grpSpPr>
        <a:xfrm>
          <a:off x="7019925" y="52991385"/>
          <a:ext cx="6409690" cy="6593840"/>
          <a:chOff x="75" y="89100"/>
          <a:chExt cx="10058" cy="10384"/>
        </a:xfrm>
      </xdr:grpSpPr>
      <xdr:grpSp>
        <xdr:nvGrpSpPr>
          <xdr:cNvPr id="19" name="Group 18">
            <a:extLst>
              <a:ext uri="{FF2B5EF4-FFF2-40B4-BE49-F238E27FC236}">
                <a16:creationId xmlns:a16="http://schemas.microsoft.com/office/drawing/2014/main" id="{00000000-0008-0000-0000-000013000000}"/>
              </a:ext>
            </a:extLst>
          </xdr:cNvPr>
          <xdr:cNvGrpSpPr/>
        </xdr:nvGrpSpPr>
        <xdr:grpSpPr>
          <a:xfrm>
            <a:off x="75" y="89100"/>
            <a:ext cx="10059" cy="10385"/>
            <a:chOff x="75" y="89100"/>
            <a:chExt cx="10059" cy="10385"/>
          </a:xfrm>
        </xdr:grpSpPr>
        <xdr:pic>
          <xdr:nvPicPr>
            <xdr:cNvPr id="3" name="Picture 2" descr="https://vsjcllp.vsjadon.com/upload/insp-220661-1525.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172" y="96909"/>
              <a:ext cx="1887" cy="25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8" descr="https://vsjcllp.vsjadon.com/upload/insp-220661-860.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5" y="93534"/>
              <a:ext cx="2425" cy="3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10" descr="https://vsjcllp.vsjadon.com/upload/insp-220661-871.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2606" y="93539"/>
              <a:ext cx="2435" cy="3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12" descr="https://vsjcllp.vsjadon.com/upload/insp-220661-874.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7697" y="93524"/>
              <a:ext cx="2437" cy="32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14" descr="https://vsjcllp.vsjadon.com/upload/insp-220661-877.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152" y="96965"/>
              <a:ext cx="1886" cy="25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6" descr="https://vsjcllp.vsjadon.com/upload/insp-220661-940.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65" y="96961"/>
              <a:ext cx="1875" cy="25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8" descr="https://vsjcllp.vsjadon.com/upload/insp-220661-883.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3511" y="89102"/>
              <a:ext cx="3199" cy="42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20" descr="https://vsjcllp.vsjadon.com/upload/insp-220661-931.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5146" y="93536"/>
              <a:ext cx="2434" cy="3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22" descr="https://vsjcllp.vsjadon.com/upload/insp-220661-925.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4155" y="96948"/>
              <a:ext cx="1894" cy="252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24" descr="https://vsjcllp.vsjadon.com/upload/insp-220661-1512.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6180" y="96924"/>
              <a:ext cx="1885" cy="25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26" descr="https://vsjcllp.vsjadon.com/upload/insp-220661-880.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51" y="89100"/>
              <a:ext cx="3224" cy="42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4" descr="https://vsjcllp.vsjadon.com/upload/insp-220661-861.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6840" y="89100"/>
              <a:ext cx="3221" cy="42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21" name="TextBox 39">
            <a:extLst>
              <a:ext uri="{FF2B5EF4-FFF2-40B4-BE49-F238E27FC236}">
                <a16:creationId xmlns:a16="http://schemas.microsoft.com/office/drawing/2014/main" id="{00000000-0008-0000-0000-000015000000}"/>
              </a:ext>
            </a:extLst>
          </xdr:cNvPr>
          <xdr:cNvSpPr txBox="1"/>
        </xdr:nvSpPr>
        <xdr:spPr>
          <a:xfrm>
            <a:off x="225" y="89130"/>
            <a:ext cx="1028" cy="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G Wing</a:t>
            </a:r>
          </a:p>
        </xdr:txBody>
      </xdr:sp>
      <xdr:sp macro="" textlink="">
        <xdr:nvSpPr>
          <xdr:cNvPr id="22" name="TextBox 39">
            <a:extLst>
              <a:ext uri="{FF2B5EF4-FFF2-40B4-BE49-F238E27FC236}">
                <a16:creationId xmlns:a16="http://schemas.microsoft.com/office/drawing/2014/main" id="{00000000-0008-0000-0000-000016000000}"/>
              </a:ext>
            </a:extLst>
          </xdr:cNvPr>
          <xdr:cNvSpPr txBox="1"/>
        </xdr:nvSpPr>
        <xdr:spPr>
          <a:xfrm>
            <a:off x="5505" y="89175"/>
            <a:ext cx="1025" cy="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en-US" altLang="en-IN" sz="1200" b="1" cap="none" spc="0">
                <a:ln w="0"/>
                <a:solidFill>
                  <a:sysClr val="windowText" lastClr="000000"/>
                </a:solidFill>
                <a:effectLst>
                  <a:outerShdw blurRad="38100" dist="25400" dir="5400000" algn="ctr" rotWithShape="0">
                    <a:srgbClr val="6E747A">
                      <a:alpha val="43000"/>
                    </a:srgbClr>
                  </a:outerShdw>
                </a:effectLst>
              </a:rPr>
              <a:t>H</a:t>
            </a:r>
            <a:r>
              <a:rPr lang="en-IN" sz="1200" b="1" cap="none" spc="0">
                <a:ln w="0"/>
                <a:solidFill>
                  <a:sysClr val="windowText" lastClr="000000"/>
                </a:solidFill>
                <a:effectLst>
                  <a:outerShdw blurRad="38100" dist="25400" dir="5400000" algn="ctr" rotWithShape="0">
                    <a:srgbClr val="6E747A">
                      <a:alpha val="43000"/>
                    </a:srgbClr>
                  </a:outerShdw>
                </a:effectLst>
              </a:rPr>
              <a:t> Wing</a:t>
            </a:r>
          </a:p>
        </xdr:txBody>
      </xdr:sp>
    </xdr:grpSp>
    <xdr:clientData/>
  </xdr:twoCellAnchor>
  <xdr:twoCellAnchor>
    <xdr:from>
      <xdr:col>11</xdr:col>
      <xdr:colOff>257175</xdr:colOff>
      <xdr:row>267</xdr:row>
      <xdr:rowOff>167641</xdr:rowOff>
    </xdr:from>
    <xdr:to>
      <xdr:col>20</xdr:col>
      <xdr:colOff>594360</xdr:colOff>
      <xdr:row>307</xdr:row>
      <xdr:rowOff>182881</xdr:rowOff>
    </xdr:to>
    <xdr:grpSp>
      <xdr:nvGrpSpPr>
        <xdr:cNvPr id="4" name="Group 3">
          <a:extLst>
            <a:ext uri="{FF2B5EF4-FFF2-40B4-BE49-F238E27FC236}">
              <a16:creationId xmlns:a16="http://schemas.microsoft.com/office/drawing/2014/main" id="{953A399E-A5F0-CF94-74D2-7AE09EEAACD7}"/>
            </a:ext>
          </a:extLst>
        </xdr:cNvPr>
        <xdr:cNvGrpSpPr/>
      </xdr:nvGrpSpPr>
      <xdr:grpSpPr>
        <a:xfrm>
          <a:off x="6991350" y="52945666"/>
          <a:ext cx="5909310" cy="8016240"/>
          <a:chOff x="323372" y="0"/>
          <a:chExt cx="6061803" cy="8481867"/>
        </a:xfrm>
      </xdr:grpSpPr>
      <xdr:pic>
        <xdr:nvPicPr>
          <xdr:cNvPr id="5" name="Picture 4">
            <a:extLst>
              <a:ext uri="{FF2B5EF4-FFF2-40B4-BE49-F238E27FC236}">
                <a16:creationId xmlns:a16="http://schemas.microsoft.com/office/drawing/2014/main" id="{4C4E979E-1698-12A4-1231-E8E847BB1375}"/>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67081" y="0"/>
            <a:ext cx="2880000" cy="3844005"/>
          </a:xfrm>
          <a:prstGeom prst="rect">
            <a:avLst/>
          </a:prstGeom>
          <a:ln>
            <a:solidFill>
              <a:schemeClr val="tx1"/>
            </a:solidFill>
          </a:ln>
        </xdr:spPr>
      </xdr:pic>
      <xdr:pic>
        <xdr:nvPicPr>
          <xdr:cNvPr id="24" name="Picture 23">
            <a:extLst>
              <a:ext uri="{FF2B5EF4-FFF2-40B4-BE49-F238E27FC236}">
                <a16:creationId xmlns:a16="http://schemas.microsoft.com/office/drawing/2014/main" id="{F35DD3C4-4C9F-D3F1-6105-D98B3C938D1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461465" y="0"/>
            <a:ext cx="2880000" cy="3844005"/>
          </a:xfrm>
          <a:prstGeom prst="rect">
            <a:avLst/>
          </a:prstGeom>
          <a:ln>
            <a:solidFill>
              <a:schemeClr val="tx1"/>
            </a:solidFill>
          </a:ln>
        </xdr:spPr>
      </xdr:pic>
      <xdr:pic>
        <xdr:nvPicPr>
          <xdr:cNvPr id="25" name="Picture 24">
            <a:extLst>
              <a:ext uri="{FF2B5EF4-FFF2-40B4-BE49-F238E27FC236}">
                <a16:creationId xmlns:a16="http://schemas.microsoft.com/office/drawing/2014/main" id="{8EDF5BCF-08CA-D0B5-59BE-B85ABEAA13A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23372" y="4002936"/>
            <a:ext cx="1888031"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F4BC4837-CD0E-9EF8-AACD-7F0BE4D7020F}"/>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497144" y="4002936"/>
            <a:ext cx="1888031"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1B94AAFB-D483-DD05-62D0-6F9911BC37B7}"/>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410258" y="4002936"/>
            <a:ext cx="1888031" cy="2520000"/>
          </a:xfrm>
          <a:prstGeom prst="rect">
            <a:avLst/>
          </a:prstGeom>
          <a:ln>
            <a:solidFill>
              <a:schemeClr val="tx1"/>
            </a:solidFill>
          </a:ln>
        </xdr:spPr>
      </xdr:pic>
      <xdr:pic>
        <xdr:nvPicPr>
          <xdr:cNvPr id="30" name="Picture 29">
            <a:extLst>
              <a:ext uri="{FF2B5EF4-FFF2-40B4-BE49-F238E27FC236}">
                <a16:creationId xmlns:a16="http://schemas.microsoft.com/office/drawing/2014/main" id="{B39942F2-76AC-D123-28BD-80B572D90655}"/>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4933558" y="6681867"/>
            <a:ext cx="1348594" cy="1800000"/>
          </a:xfrm>
          <a:prstGeom prst="rect">
            <a:avLst/>
          </a:prstGeom>
          <a:ln>
            <a:solidFill>
              <a:schemeClr val="tx1"/>
            </a:solidFill>
          </a:ln>
        </xdr:spPr>
      </xdr:pic>
      <xdr:pic>
        <xdr:nvPicPr>
          <xdr:cNvPr id="43" name="Picture 42">
            <a:extLst>
              <a:ext uri="{FF2B5EF4-FFF2-40B4-BE49-F238E27FC236}">
                <a16:creationId xmlns:a16="http://schemas.microsoft.com/office/drawing/2014/main" id="{0464331A-79FA-704C-227C-E05C6EA06881}"/>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928782" y="6681867"/>
            <a:ext cx="1348594" cy="1800000"/>
          </a:xfrm>
          <a:prstGeom prst="rect">
            <a:avLst/>
          </a:prstGeom>
          <a:ln>
            <a:solidFill>
              <a:schemeClr val="tx1"/>
            </a:solidFill>
          </a:ln>
        </xdr:spPr>
      </xdr:pic>
      <xdr:pic>
        <xdr:nvPicPr>
          <xdr:cNvPr id="44" name="Picture 43">
            <a:extLst>
              <a:ext uri="{FF2B5EF4-FFF2-40B4-BE49-F238E27FC236}">
                <a16:creationId xmlns:a16="http://schemas.microsoft.com/office/drawing/2014/main" id="{7B563F6B-0B73-3F06-8498-08FCDB0032F2}"/>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26394" y="6681867"/>
            <a:ext cx="1348594" cy="1800000"/>
          </a:xfrm>
          <a:prstGeom prst="rect">
            <a:avLst/>
          </a:prstGeom>
          <a:ln>
            <a:solidFill>
              <a:schemeClr val="tx1"/>
            </a:solidFill>
          </a:ln>
        </xdr:spPr>
      </xdr:pic>
      <xdr:pic>
        <xdr:nvPicPr>
          <xdr:cNvPr id="45" name="Picture 44">
            <a:extLst>
              <a:ext uri="{FF2B5EF4-FFF2-40B4-BE49-F238E27FC236}">
                <a16:creationId xmlns:a16="http://schemas.microsoft.com/office/drawing/2014/main" id="{D511CC83-BBF4-0E95-9436-12D6C51AEC19}"/>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431170" y="6681867"/>
            <a:ext cx="1348594" cy="1800000"/>
          </a:xfrm>
          <a:prstGeom prst="rect">
            <a:avLst/>
          </a:prstGeom>
          <a:ln>
            <a:solidFill>
              <a:schemeClr val="tx1"/>
            </a:solidFill>
          </a:ln>
        </xdr:spPr>
      </xdr:pic>
      <xdr:sp macro="" textlink="">
        <xdr:nvSpPr>
          <xdr:cNvPr id="46" name="TextBox 32">
            <a:extLst>
              <a:ext uri="{FF2B5EF4-FFF2-40B4-BE49-F238E27FC236}">
                <a16:creationId xmlns:a16="http://schemas.microsoft.com/office/drawing/2014/main" id="{1F4BFE1E-A3E2-7428-990D-937336F81780}"/>
              </a:ext>
            </a:extLst>
          </xdr:cNvPr>
          <xdr:cNvSpPr txBox="1"/>
        </xdr:nvSpPr>
        <xdr:spPr>
          <a:xfrm>
            <a:off x="2594338" y="8204867"/>
            <a:ext cx="65274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Wing G</a:t>
            </a:r>
          </a:p>
        </xdr:txBody>
      </xdr:sp>
      <xdr:sp macro="" textlink="">
        <xdr:nvSpPr>
          <xdr:cNvPr id="47" name="TextBox 33">
            <a:extLst>
              <a:ext uri="{FF2B5EF4-FFF2-40B4-BE49-F238E27FC236}">
                <a16:creationId xmlns:a16="http://schemas.microsoft.com/office/drawing/2014/main" id="{D5F4DC11-B83E-638C-6769-F6EA398B58C4}"/>
              </a:ext>
            </a:extLst>
          </xdr:cNvPr>
          <xdr:cNvSpPr txBox="1"/>
        </xdr:nvSpPr>
        <xdr:spPr>
          <a:xfrm>
            <a:off x="5114787" y="4100070"/>
            <a:ext cx="625492"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F</a:t>
            </a:r>
          </a:p>
        </xdr:txBody>
      </xdr:sp>
      <xdr:sp macro="" textlink="">
        <xdr:nvSpPr>
          <xdr:cNvPr id="48" name="TextBox 34">
            <a:extLst>
              <a:ext uri="{FF2B5EF4-FFF2-40B4-BE49-F238E27FC236}">
                <a16:creationId xmlns:a16="http://schemas.microsoft.com/office/drawing/2014/main" id="{E60A74C0-482E-92A8-774B-DC4E59219EE4}"/>
              </a:ext>
            </a:extLst>
          </xdr:cNvPr>
          <xdr:cNvSpPr txBox="1"/>
        </xdr:nvSpPr>
        <xdr:spPr>
          <a:xfrm>
            <a:off x="1200222" y="8204868"/>
            <a:ext cx="65274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Wing H</a:t>
            </a:r>
          </a:p>
        </xdr:txBody>
      </xdr:sp>
      <xdr:sp macro="" textlink="">
        <xdr:nvSpPr>
          <xdr:cNvPr id="49" name="TextBox 35">
            <a:extLst>
              <a:ext uri="{FF2B5EF4-FFF2-40B4-BE49-F238E27FC236}">
                <a16:creationId xmlns:a16="http://schemas.microsoft.com/office/drawing/2014/main" id="{119B782B-66C6-D6F6-1748-0A65C823F846}"/>
              </a:ext>
            </a:extLst>
          </xdr:cNvPr>
          <xdr:cNvSpPr txBox="1"/>
        </xdr:nvSpPr>
        <xdr:spPr>
          <a:xfrm>
            <a:off x="4955112" y="256065"/>
            <a:ext cx="65274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H</a:t>
            </a:r>
          </a:p>
        </xdr:txBody>
      </xdr:sp>
      <xdr:sp macro="" textlink="">
        <xdr:nvSpPr>
          <xdr:cNvPr id="50" name="TextBox 36">
            <a:extLst>
              <a:ext uri="{FF2B5EF4-FFF2-40B4-BE49-F238E27FC236}">
                <a16:creationId xmlns:a16="http://schemas.microsoft.com/office/drawing/2014/main" id="{D688D602-8D34-2BB6-E40E-9C5B6283AC9B}"/>
              </a:ext>
            </a:extLst>
          </xdr:cNvPr>
          <xdr:cNvSpPr txBox="1"/>
        </xdr:nvSpPr>
        <xdr:spPr>
          <a:xfrm>
            <a:off x="941015" y="4433500"/>
            <a:ext cx="65274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D</a:t>
            </a:r>
          </a:p>
        </xdr:txBody>
      </xdr:sp>
      <xdr:sp macro="" textlink="">
        <xdr:nvSpPr>
          <xdr:cNvPr id="51" name="TextBox 37">
            <a:extLst>
              <a:ext uri="{FF2B5EF4-FFF2-40B4-BE49-F238E27FC236}">
                <a16:creationId xmlns:a16="http://schemas.microsoft.com/office/drawing/2014/main" id="{70EF3774-16E4-C554-61EC-9EE3EBD30EAA}"/>
              </a:ext>
            </a:extLst>
          </xdr:cNvPr>
          <xdr:cNvSpPr txBox="1"/>
        </xdr:nvSpPr>
        <xdr:spPr>
          <a:xfrm>
            <a:off x="2459824" y="4002936"/>
            <a:ext cx="65274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E</a:t>
            </a:r>
          </a:p>
        </xdr:txBody>
      </xdr:sp>
      <xdr:sp macro="" textlink="">
        <xdr:nvSpPr>
          <xdr:cNvPr id="52" name="TextBox 38">
            <a:extLst>
              <a:ext uri="{FF2B5EF4-FFF2-40B4-BE49-F238E27FC236}">
                <a16:creationId xmlns:a16="http://schemas.microsoft.com/office/drawing/2014/main" id="{9AF95771-BA89-2411-490A-EA2CD07B225A}"/>
              </a:ext>
            </a:extLst>
          </xdr:cNvPr>
          <xdr:cNvSpPr txBox="1"/>
        </xdr:nvSpPr>
        <xdr:spPr>
          <a:xfrm>
            <a:off x="1807081" y="117566"/>
            <a:ext cx="65274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G</a:t>
            </a:r>
          </a:p>
        </xdr:txBody>
      </xdr:sp>
    </xdr:grpSp>
    <xdr:clientData/>
  </xdr:twoCellAnchor>
  <xdr:twoCellAnchor>
    <xdr:from>
      <xdr:col>0</xdr:col>
      <xdr:colOff>104775</xdr:colOff>
      <xdr:row>268</xdr:row>
      <xdr:rowOff>104775</xdr:rowOff>
    </xdr:from>
    <xdr:to>
      <xdr:col>9</xdr:col>
      <xdr:colOff>294782</xdr:colOff>
      <xdr:row>306</xdr:row>
      <xdr:rowOff>196111</xdr:rowOff>
    </xdr:to>
    <xdr:grpSp>
      <xdr:nvGrpSpPr>
        <xdr:cNvPr id="53" name="Group 52">
          <a:extLst>
            <a:ext uri="{FF2B5EF4-FFF2-40B4-BE49-F238E27FC236}">
              <a16:creationId xmlns:a16="http://schemas.microsoft.com/office/drawing/2014/main" id="{DB31C5C7-14C6-4370-AE09-B42F5FA42929}"/>
            </a:ext>
          </a:extLst>
        </xdr:cNvPr>
        <xdr:cNvGrpSpPr/>
      </xdr:nvGrpSpPr>
      <xdr:grpSpPr>
        <a:xfrm>
          <a:off x="104775" y="53082825"/>
          <a:ext cx="6305057" cy="7692286"/>
          <a:chOff x="294987" y="193900"/>
          <a:chExt cx="6305057" cy="7692286"/>
        </a:xfrm>
      </xdr:grpSpPr>
      <xdr:grpSp>
        <xdr:nvGrpSpPr>
          <xdr:cNvPr id="54" name="Group 53">
            <a:extLst>
              <a:ext uri="{FF2B5EF4-FFF2-40B4-BE49-F238E27FC236}">
                <a16:creationId xmlns:a16="http://schemas.microsoft.com/office/drawing/2014/main" id="{F42F9E51-48A1-4423-81D4-87947D21993A}"/>
              </a:ext>
            </a:extLst>
          </xdr:cNvPr>
          <xdr:cNvGrpSpPr/>
        </xdr:nvGrpSpPr>
        <xdr:grpSpPr>
          <a:xfrm>
            <a:off x="294987" y="193900"/>
            <a:ext cx="6305057" cy="7692286"/>
            <a:chOff x="294987" y="193900"/>
            <a:chExt cx="6305057" cy="7692286"/>
          </a:xfrm>
        </xdr:grpSpPr>
        <xdr:pic>
          <xdr:nvPicPr>
            <xdr:cNvPr id="62" name="Picture 61">
              <a:extLst>
                <a:ext uri="{FF2B5EF4-FFF2-40B4-BE49-F238E27FC236}">
                  <a16:creationId xmlns:a16="http://schemas.microsoft.com/office/drawing/2014/main" id="{E29BD1B7-40A8-4480-9311-96419B7438EC}"/>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884213" y="209968"/>
              <a:ext cx="2427468" cy="3240000"/>
            </a:xfrm>
            <a:prstGeom prst="rect">
              <a:avLst/>
            </a:prstGeom>
            <a:ln>
              <a:solidFill>
                <a:schemeClr val="tx1"/>
              </a:solidFill>
            </a:ln>
          </xdr:spPr>
        </xdr:pic>
        <xdr:pic>
          <xdr:nvPicPr>
            <xdr:cNvPr id="63" name="Picture 62">
              <a:extLst>
                <a:ext uri="{FF2B5EF4-FFF2-40B4-BE49-F238E27FC236}">
                  <a16:creationId xmlns:a16="http://schemas.microsoft.com/office/drawing/2014/main" id="{523DA7B2-A9BF-4DDC-AA9A-24906A7A565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470673" y="193900"/>
              <a:ext cx="2427469" cy="3240000"/>
            </a:xfrm>
            <a:prstGeom prst="rect">
              <a:avLst/>
            </a:prstGeom>
            <a:ln>
              <a:solidFill>
                <a:schemeClr val="tx1"/>
              </a:solidFill>
            </a:ln>
          </xdr:spPr>
        </xdr:pic>
        <xdr:pic>
          <xdr:nvPicPr>
            <xdr:cNvPr id="64" name="Picture 63">
              <a:extLst>
                <a:ext uri="{FF2B5EF4-FFF2-40B4-BE49-F238E27FC236}">
                  <a16:creationId xmlns:a16="http://schemas.microsoft.com/office/drawing/2014/main" id="{A2C6231D-A0D2-4AA6-BC18-BB987A07A50A}"/>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2575323" y="3566186"/>
              <a:ext cx="1618313" cy="2160000"/>
            </a:xfrm>
            <a:prstGeom prst="rect">
              <a:avLst/>
            </a:prstGeom>
            <a:ln>
              <a:solidFill>
                <a:schemeClr val="tx1"/>
              </a:solidFill>
            </a:ln>
          </xdr:spPr>
        </xdr:pic>
        <xdr:pic>
          <xdr:nvPicPr>
            <xdr:cNvPr id="65" name="Picture 64">
              <a:extLst>
                <a:ext uri="{FF2B5EF4-FFF2-40B4-BE49-F238E27FC236}">
                  <a16:creationId xmlns:a16="http://schemas.microsoft.com/office/drawing/2014/main" id="{ABB117E1-7F3F-4924-A846-090DC1E9D45D}"/>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804141" y="3566186"/>
              <a:ext cx="1618313" cy="2160000"/>
            </a:xfrm>
            <a:prstGeom prst="rect">
              <a:avLst/>
            </a:prstGeom>
            <a:ln>
              <a:solidFill>
                <a:schemeClr val="tx1"/>
              </a:solidFill>
            </a:ln>
          </xdr:spPr>
        </xdr:pic>
        <xdr:pic>
          <xdr:nvPicPr>
            <xdr:cNvPr id="66" name="Picture 65">
              <a:extLst>
                <a:ext uri="{FF2B5EF4-FFF2-40B4-BE49-F238E27FC236}">
                  <a16:creationId xmlns:a16="http://schemas.microsoft.com/office/drawing/2014/main" id="{9FBAF18A-A05C-426F-BA72-6CF1EEB10D05}"/>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4340270" y="3566186"/>
              <a:ext cx="1618313" cy="2160000"/>
            </a:xfrm>
            <a:prstGeom prst="rect">
              <a:avLst/>
            </a:prstGeom>
            <a:ln>
              <a:solidFill>
                <a:schemeClr val="tx1"/>
              </a:solidFill>
            </a:ln>
          </xdr:spPr>
        </xdr:pic>
        <xdr:pic>
          <xdr:nvPicPr>
            <xdr:cNvPr id="67" name="Picture 66">
              <a:extLst>
                <a:ext uri="{FF2B5EF4-FFF2-40B4-BE49-F238E27FC236}">
                  <a16:creationId xmlns:a16="http://schemas.microsoft.com/office/drawing/2014/main" id="{3053927D-5887-4D5E-88E4-57ADC36664D3}"/>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294987" y="5906186"/>
              <a:ext cx="1483453" cy="1980000"/>
            </a:xfrm>
            <a:prstGeom prst="rect">
              <a:avLst/>
            </a:prstGeom>
            <a:ln>
              <a:solidFill>
                <a:schemeClr val="tx1"/>
              </a:solidFill>
            </a:ln>
          </xdr:spPr>
        </xdr:pic>
        <xdr:pic>
          <xdr:nvPicPr>
            <xdr:cNvPr id="68" name="Picture 67">
              <a:extLst>
                <a:ext uri="{FF2B5EF4-FFF2-40B4-BE49-F238E27FC236}">
                  <a16:creationId xmlns:a16="http://schemas.microsoft.com/office/drawing/2014/main" id="{9CF2C84C-A016-4B35-BDEA-95C0349AA50A}"/>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888397" y="5906186"/>
              <a:ext cx="1486727" cy="1980000"/>
            </a:xfrm>
            <a:prstGeom prst="rect">
              <a:avLst/>
            </a:prstGeom>
            <a:ln>
              <a:solidFill>
                <a:schemeClr val="tx1"/>
              </a:solidFill>
            </a:ln>
          </xdr:spPr>
        </xdr:pic>
        <xdr:pic>
          <xdr:nvPicPr>
            <xdr:cNvPr id="69" name="Picture 68">
              <a:extLst>
                <a:ext uri="{FF2B5EF4-FFF2-40B4-BE49-F238E27FC236}">
                  <a16:creationId xmlns:a16="http://schemas.microsoft.com/office/drawing/2014/main" id="{920C44FF-E64A-43ED-AEB3-A2C20953E956}"/>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3504131" y="5906186"/>
              <a:ext cx="1483453" cy="1980000"/>
            </a:xfrm>
            <a:prstGeom prst="rect">
              <a:avLst/>
            </a:prstGeom>
            <a:ln>
              <a:solidFill>
                <a:schemeClr val="tx1"/>
              </a:solidFill>
            </a:ln>
          </xdr:spPr>
        </xdr:pic>
        <xdr:pic>
          <xdr:nvPicPr>
            <xdr:cNvPr id="70" name="Picture 69">
              <a:extLst>
                <a:ext uri="{FF2B5EF4-FFF2-40B4-BE49-F238E27FC236}">
                  <a16:creationId xmlns:a16="http://schemas.microsoft.com/office/drawing/2014/main" id="{BB141E35-C023-40B3-AD28-C85DF1FAA8B2}"/>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5116591" y="5906186"/>
              <a:ext cx="1483453" cy="1980000"/>
            </a:xfrm>
            <a:prstGeom prst="rect">
              <a:avLst/>
            </a:prstGeom>
            <a:ln>
              <a:solidFill>
                <a:schemeClr val="tx1"/>
              </a:solidFill>
            </a:ln>
          </xdr:spPr>
        </xdr:pic>
      </xdr:grpSp>
      <xdr:sp macro="" textlink="">
        <xdr:nvSpPr>
          <xdr:cNvPr id="55" name="TextBox 136">
            <a:extLst>
              <a:ext uri="{FF2B5EF4-FFF2-40B4-BE49-F238E27FC236}">
                <a16:creationId xmlns:a16="http://schemas.microsoft.com/office/drawing/2014/main" id="{E1DAECAF-85C9-4166-8C09-35637F3D98FF}"/>
              </a:ext>
            </a:extLst>
          </xdr:cNvPr>
          <xdr:cNvSpPr txBox="1"/>
        </xdr:nvSpPr>
        <xdr:spPr>
          <a:xfrm>
            <a:off x="1613297" y="213368"/>
            <a:ext cx="111440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Wing G</a:t>
            </a:r>
            <a:endParaRPr lang="en-IN" sz="2400" b="1"/>
          </a:p>
        </xdr:txBody>
      </xdr:sp>
      <xdr:sp macro="" textlink="">
        <xdr:nvSpPr>
          <xdr:cNvPr id="56" name="TextBox 137">
            <a:extLst>
              <a:ext uri="{FF2B5EF4-FFF2-40B4-BE49-F238E27FC236}">
                <a16:creationId xmlns:a16="http://schemas.microsoft.com/office/drawing/2014/main" id="{54158A49-0CB0-4F3F-B0E3-1DC20A7E00B8}"/>
              </a:ext>
            </a:extLst>
          </xdr:cNvPr>
          <xdr:cNvSpPr txBox="1"/>
        </xdr:nvSpPr>
        <xdr:spPr>
          <a:xfrm>
            <a:off x="4111484" y="213368"/>
            <a:ext cx="1112805"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Wing H</a:t>
            </a:r>
            <a:endParaRPr lang="en-IN" sz="2400" b="1"/>
          </a:p>
        </xdr:txBody>
      </xdr:sp>
      <xdr:sp macro="" textlink="">
        <xdr:nvSpPr>
          <xdr:cNvPr id="57" name="TextBox 138">
            <a:extLst>
              <a:ext uri="{FF2B5EF4-FFF2-40B4-BE49-F238E27FC236}">
                <a16:creationId xmlns:a16="http://schemas.microsoft.com/office/drawing/2014/main" id="{BC9E1DE9-0582-4333-B5B8-BA43E6C554D9}"/>
              </a:ext>
            </a:extLst>
          </xdr:cNvPr>
          <xdr:cNvSpPr txBox="1"/>
        </xdr:nvSpPr>
        <xdr:spPr>
          <a:xfrm>
            <a:off x="1086833" y="3551268"/>
            <a:ext cx="1112805"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Wing D</a:t>
            </a:r>
            <a:endParaRPr lang="en-IN" sz="2400" b="1"/>
          </a:p>
        </xdr:txBody>
      </xdr:sp>
      <xdr:sp macro="" textlink="">
        <xdr:nvSpPr>
          <xdr:cNvPr id="58" name="TextBox 139">
            <a:extLst>
              <a:ext uri="{FF2B5EF4-FFF2-40B4-BE49-F238E27FC236}">
                <a16:creationId xmlns:a16="http://schemas.microsoft.com/office/drawing/2014/main" id="{5FC2582B-DC9C-4ACC-B04A-00F3A14CBFB7}"/>
              </a:ext>
            </a:extLst>
          </xdr:cNvPr>
          <xdr:cNvSpPr txBox="1"/>
        </xdr:nvSpPr>
        <xdr:spPr>
          <a:xfrm>
            <a:off x="2586939" y="3503436"/>
            <a:ext cx="106952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Wing E</a:t>
            </a:r>
            <a:endParaRPr lang="en-IN" sz="2400" b="1"/>
          </a:p>
        </xdr:txBody>
      </xdr:sp>
      <xdr:sp macro="" textlink="">
        <xdr:nvSpPr>
          <xdr:cNvPr id="59" name="TextBox 140">
            <a:extLst>
              <a:ext uri="{FF2B5EF4-FFF2-40B4-BE49-F238E27FC236}">
                <a16:creationId xmlns:a16="http://schemas.microsoft.com/office/drawing/2014/main" id="{D3B3A81F-551A-43D1-A37C-70D42D92440B}"/>
              </a:ext>
            </a:extLst>
          </xdr:cNvPr>
          <xdr:cNvSpPr txBox="1"/>
        </xdr:nvSpPr>
        <xdr:spPr>
          <a:xfrm>
            <a:off x="4580737" y="3503436"/>
            <a:ext cx="1059906"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Wing F</a:t>
            </a:r>
            <a:endParaRPr lang="en-IN" sz="2400" b="1"/>
          </a:p>
        </xdr:txBody>
      </xdr:sp>
      <xdr:sp macro="" textlink="">
        <xdr:nvSpPr>
          <xdr:cNvPr id="60" name="TextBox 141">
            <a:extLst>
              <a:ext uri="{FF2B5EF4-FFF2-40B4-BE49-F238E27FC236}">
                <a16:creationId xmlns:a16="http://schemas.microsoft.com/office/drawing/2014/main" id="{7F3DE0C9-2F7F-426C-9175-1DF35712E4CC}"/>
              </a:ext>
            </a:extLst>
          </xdr:cNvPr>
          <xdr:cNvSpPr txBox="1"/>
        </xdr:nvSpPr>
        <xdr:spPr>
          <a:xfrm>
            <a:off x="460654" y="6237318"/>
            <a:ext cx="111440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Wing G</a:t>
            </a:r>
            <a:endParaRPr lang="en-IN" sz="2400" b="1"/>
          </a:p>
        </xdr:txBody>
      </xdr:sp>
      <xdr:sp macro="" textlink="">
        <xdr:nvSpPr>
          <xdr:cNvPr id="61" name="TextBox 142">
            <a:extLst>
              <a:ext uri="{FF2B5EF4-FFF2-40B4-BE49-F238E27FC236}">
                <a16:creationId xmlns:a16="http://schemas.microsoft.com/office/drawing/2014/main" id="{390C3E6A-CD7D-41AB-A703-3E7F305ECF6B}"/>
              </a:ext>
            </a:extLst>
          </xdr:cNvPr>
          <xdr:cNvSpPr txBox="1"/>
        </xdr:nvSpPr>
        <xdr:spPr>
          <a:xfrm>
            <a:off x="2298816" y="6468150"/>
            <a:ext cx="1112805"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Wing H</a:t>
            </a:r>
            <a:endParaRPr lang="en-IN" sz="24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0</xdr:colOff>
      <xdr:row>38</xdr:row>
      <xdr:rowOff>75286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2819380" cy="7313930"/>
        </a:xfrm>
        <a:prstGeom prst="rect">
          <a:avLst/>
        </a:prstGeom>
      </xdr:spPr>
    </xdr:pic>
    <xdr:clientData/>
  </xdr:twoCellAnchor>
  <xdr:twoCellAnchor editAs="oneCell">
    <xdr:from>
      <xdr:col>0</xdr:col>
      <xdr:colOff>0</xdr:colOff>
      <xdr:row>40</xdr:row>
      <xdr:rowOff>0</xdr:rowOff>
    </xdr:from>
    <xdr:to>
      <xdr:col>21</xdr:col>
      <xdr:colOff>0</xdr:colOff>
      <xdr:row>78</xdr:row>
      <xdr:rowOff>75286</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0" y="7620000"/>
          <a:ext cx="12819380" cy="7313930"/>
        </a:xfrm>
        <a:prstGeom prst="rect">
          <a:avLst/>
        </a:prstGeom>
      </xdr:spPr>
    </xdr:pic>
    <xdr:clientData/>
  </xdr:twoCellAnchor>
  <xdr:twoCellAnchor editAs="oneCell">
    <xdr:from>
      <xdr:col>0</xdr:col>
      <xdr:colOff>0</xdr:colOff>
      <xdr:row>80</xdr:row>
      <xdr:rowOff>0</xdr:rowOff>
    </xdr:from>
    <xdr:to>
      <xdr:col>21</xdr:col>
      <xdr:colOff>0</xdr:colOff>
      <xdr:row>118</xdr:row>
      <xdr:rowOff>75286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0" y="15240000"/>
          <a:ext cx="12819380" cy="73139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rDwh6TNo7h8KsLN7" TargetMode="Externa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7"/>
  <sheetViews>
    <sheetView tabSelected="1" view="pageBreakPreview" topLeftCell="A55" zoomScaleNormal="100" workbookViewId="0">
      <selection activeCell="R11" sqref="R11"/>
    </sheetView>
  </sheetViews>
  <sheetFormatPr defaultColWidth="9" defaultRowHeight="15.75"/>
  <cols>
    <col min="1" max="1" width="9.5703125" style="27" customWidth="1"/>
    <col min="2" max="2" width="11.28515625" style="27" customWidth="1"/>
    <col min="3" max="3" width="14.7109375" style="27" customWidth="1"/>
    <col min="4" max="4" width="7.28515625" style="27" customWidth="1"/>
    <col min="5" max="5" width="5.5703125" style="27" customWidth="1"/>
    <col min="6" max="6" width="15" style="27" customWidth="1"/>
    <col min="7" max="7" width="9" style="27" customWidth="1"/>
    <col min="8" max="8" width="10.5703125" style="27" customWidth="1"/>
    <col min="9" max="9" width="8.7109375" style="27" customWidth="1"/>
    <col min="10" max="10" width="5.7109375" style="27" customWidth="1"/>
    <col min="11" max="11" width="3.5703125" style="27" customWidth="1"/>
    <col min="12" max="256" width="9.28515625" style="27"/>
    <col min="257" max="257" width="8.7109375" style="27" customWidth="1"/>
    <col min="258" max="258" width="9.7109375" style="27" customWidth="1"/>
    <col min="259" max="259" width="14.42578125" style="27" customWidth="1"/>
    <col min="260" max="260" width="7.28515625" style="27" customWidth="1"/>
    <col min="261" max="261" width="5.5703125" style="27" customWidth="1"/>
    <col min="262" max="262" width="9" style="27" customWidth="1"/>
    <col min="263" max="264" width="9.7109375" style="27" customWidth="1"/>
    <col min="265" max="265" width="11.28515625" style="27" customWidth="1"/>
    <col min="266" max="266" width="2.7109375" style="27" customWidth="1"/>
    <col min="267" max="267" width="3.5703125" style="27" customWidth="1"/>
    <col min="268" max="512" width="9.28515625" style="27"/>
    <col min="513" max="513" width="8.7109375" style="27" customWidth="1"/>
    <col min="514" max="514" width="9.7109375" style="27" customWidth="1"/>
    <col min="515" max="515" width="14.42578125" style="27" customWidth="1"/>
    <col min="516" max="516" width="7.28515625" style="27" customWidth="1"/>
    <col min="517" max="517" width="5.5703125" style="27" customWidth="1"/>
    <col min="518" max="518" width="9" style="27" customWidth="1"/>
    <col min="519" max="520" width="9.7109375" style="27" customWidth="1"/>
    <col min="521" max="521" width="11.28515625" style="27" customWidth="1"/>
    <col min="522" max="522" width="2.7109375" style="27" customWidth="1"/>
    <col min="523" max="523" width="3.5703125" style="27" customWidth="1"/>
    <col min="524" max="768" width="9.28515625" style="27"/>
    <col min="769" max="769" width="8.7109375" style="27" customWidth="1"/>
    <col min="770" max="770" width="9.7109375" style="27" customWidth="1"/>
    <col min="771" max="771" width="14.42578125" style="27" customWidth="1"/>
    <col min="772" max="772" width="7.28515625" style="27" customWidth="1"/>
    <col min="773" max="773" width="5.5703125" style="27" customWidth="1"/>
    <col min="774" max="774" width="9" style="27" customWidth="1"/>
    <col min="775" max="776" width="9.7109375" style="27" customWidth="1"/>
    <col min="777" max="777" width="11.28515625" style="27" customWidth="1"/>
    <col min="778" max="778" width="2.7109375" style="27" customWidth="1"/>
    <col min="779" max="779" width="3.5703125" style="27" customWidth="1"/>
    <col min="780" max="1024" width="9.28515625" style="27"/>
    <col min="1025" max="1025" width="8.7109375" style="27" customWidth="1"/>
    <col min="1026" max="1026" width="9.7109375" style="27" customWidth="1"/>
    <col min="1027" max="1027" width="14.42578125" style="27" customWidth="1"/>
    <col min="1028" max="1028" width="7.28515625" style="27" customWidth="1"/>
    <col min="1029" max="1029" width="5.5703125" style="27" customWidth="1"/>
    <col min="1030" max="1030" width="9" style="27" customWidth="1"/>
    <col min="1031" max="1032" width="9.7109375" style="27" customWidth="1"/>
    <col min="1033" max="1033" width="11.28515625" style="27" customWidth="1"/>
    <col min="1034" max="1034" width="2.7109375" style="27" customWidth="1"/>
    <col min="1035" max="1035" width="3.5703125" style="27" customWidth="1"/>
    <col min="1036" max="1280" width="9.28515625" style="27"/>
    <col min="1281" max="1281" width="8.7109375" style="27" customWidth="1"/>
    <col min="1282" max="1282" width="9.7109375" style="27" customWidth="1"/>
    <col min="1283" max="1283" width="14.42578125" style="27" customWidth="1"/>
    <col min="1284" max="1284" width="7.28515625" style="27" customWidth="1"/>
    <col min="1285" max="1285" width="5.5703125" style="27" customWidth="1"/>
    <col min="1286" max="1286" width="9" style="27" customWidth="1"/>
    <col min="1287" max="1288" width="9.7109375" style="27" customWidth="1"/>
    <col min="1289" max="1289" width="11.28515625" style="27" customWidth="1"/>
    <col min="1290" max="1290" width="2.7109375" style="27" customWidth="1"/>
    <col min="1291" max="1291" width="3.5703125" style="27" customWidth="1"/>
    <col min="1292" max="1536" width="9.28515625" style="27"/>
    <col min="1537" max="1537" width="8.7109375" style="27" customWidth="1"/>
    <col min="1538" max="1538" width="9.7109375" style="27" customWidth="1"/>
    <col min="1539" max="1539" width="14.42578125" style="27" customWidth="1"/>
    <col min="1540" max="1540" width="7.28515625" style="27" customWidth="1"/>
    <col min="1541" max="1541" width="5.5703125" style="27" customWidth="1"/>
    <col min="1542" max="1542" width="9" style="27" customWidth="1"/>
    <col min="1543" max="1544" width="9.7109375" style="27" customWidth="1"/>
    <col min="1545" max="1545" width="11.28515625" style="27" customWidth="1"/>
    <col min="1546" max="1546" width="2.7109375" style="27" customWidth="1"/>
    <col min="1547" max="1547" width="3.5703125" style="27" customWidth="1"/>
    <col min="1548" max="1792" width="9.28515625" style="27"/>
    <col min="1793" max="1793" width="8.7109375" style="27" customWidth="1"/>
    <col min="1794" max="1794" width="9.7109375" style="27" customWidth="1"/>
    <col min="1795" max="1795" width="14.42578125" style="27" customWidth="1"/>
    <col min="1796" max="1796" width="7.28515625" style="27" customWidth="1"/>
    <col min="1797" max="1797" width="5.5703125" style="27" customWidth="1"/>
    <col min="1798" max="1798" width="9" style="27" customWidth="1"/>
    <col min="1799" max="1800" width="9.7109375" style="27" customWidth="1"/>
    <col min="1801" max="1801" width="11.28515625" style="27" customWidth="1"/>
    <col min="1802" max="1802" width="2.7109375" style="27" customWidth="1"/>
    <col min="1803" max="1803" width="3.5703125" style="27" customWidth="1"/>
    <col min="1804" max="2048" width="9.28515625" style="27"/>
    <col min="2049" max="2049" width="8.7109375" style="27" customWidth="1"/>
    <col min="2050" max="2050" width="9.7109375" style="27" customWidth="1"/>
    <col min="2051" max="2051" width="14.42578125" style="27" customWidth="1"/>
    <col min="2052" max="2052" width="7.28515625" style="27" customWidth="1"/>
    <col min="2053" max="2053" width="5.5703125" style="27" customWidth="1"/>
    <col min="2054" max="2054" width="9" style="27" customWidth="1"/>
    <col min="2055" max="2056" width="9.7109375" style="27" customWidth="1"/>
    <col min="2057" max="2057" width="11.28515625" style="27" customWidth="1"/>
    <col min="2058" max="2058" width="2.7109375" style="27" customWidth="1"/>
    <col min="2059" max="2059" width="3.5703125" style="27" customWidth="1"/>
    <col min="2060" max="2304" width="9.28515625" style="27"/>
    <col min="2305" max="2305" width="8.7109375" style="27" customWidth="1"/>
    <col min="2306" max="2306" width="9.7109375" style="27" customWidth="1"/>
    <col min="2307" max="2307" width="14.42578125" style="27" customWidth="1"/>
    <col min="2308" max="2308" width="7.28515625" style="27" customWidth="1"/>
    <col min="2309" max="2309" width="5.5703125" style="27" customWidth="1"/>
    <col min="2310" max="2310" width="9" style="27" customWidth="1"/>
    <col min="2311" max="2312" width="9.7109375" style="27" customWidth="1"/>
    <col min="2313" max="2313" width="11.28515625" style="27" customWidth="1"/>
    <col min="2314" max="2314" width="2.7109375" style="27" customWidth="1"/>
    <col min="2315" max="2315" width="3.5703125" style="27" customWidth="1"/>
    <col min="2316" max="2560" width="9.28515625" style="27"/>
    <col min="2561" max="2561" width="8.7109375" style="27" customWidth="1"/>
    <col min="2562" max="2562" width="9.7109375" style="27" customWidth="1"/>
    <col min="2563" max="2563" width="14.42578125" style="27" customWidth="1"/>
    <col min="2564" max="2564" width="7.28515625" style="27" customWidth="1"/>
    <col min="2565" max="2565" width="5.5703125" style="27" customWidth="1"/>
    <col min="2566" max="2566" width="9" style="27" customWidth="1"/>
    <col min="2567" max="2568" width="9.7109375" style="27" customWidth="1"/>
    <col min="2569" max="2569" width="11.28515625" style="27" customWidth="1"/>
    <col min="2570" max="2570" width="2.7109375" style="27" customWidth="1"/>
    <col min="2571" max="2571" width="3.5703125" style="27" customWidth="1"/>
    <col min="2572" max="2816" width="9.28515625" style="27"/>
    <col min="2817" max="2817" width="8.7109375" style="27" customWidth="1"/>
    <col min="2818" max="2818" width="9.7109375" style="27" customWidth="1"/>
    <col min="2819" max="2819" width="14.42578125" style="27" customWidth="1"/>
    <col min="2820" max="2820" width="7.28515625" style="27" customWidth="1"/>
    <col min="2821" max="2821" width="5.5703125" style="27" customWidth="1"/>
    <col min="2822" max="2822" width="9" style="27" customWidth="1"/>
    <col min="2823" max="2824" width="9.7109375" style="27" customWidth="1"/>
    <col min="2825" max="2825" width="11.28515625" style="27" customWidth="1"/>
    <col min="2826" max="2826" width="2.7109375" style="27" customWidth="1"/>
    <col min="2827" max="2827" width="3.5703125" style="27" customWidth="1"/>
    <col min="2828" max="3072" width="9.28515625" style="27"/>
    <col min="3073" max="3073" width="8.7109375" style="27" customWidth="1"/>
    <col min="3074" max="3074" width="9.7109375" style="27" customWidth="1"/>
    <col min="3075" max="3075" width="14.42578125" style="27" customWidth="1"/>
    <col min="3076" max="3076" width="7.28515625" style="27" customWidth="1"/>
    <col min="3077" max="3077" width="5.5703125" style="27" customWidth="1"/>
    <col min="3078" max="3078" width="9" style="27" customWidth="1"/>
    <col min="3079" max="3080" width="9.7109375" style="27" customWidth="1"/>
    <col min="3081" max="3081" width="11.28515625" style="27" customWidth="1"/>
    <col min="3082" max="3082" width="2.7109375" style="27" customWidth="1"/>
    <col min="3083" max="3083" width="3.5703125" style="27" customWidth="1"/>
    <col min="3084" max="3328" width="9.28515625" style="27"/>
    <col min="3329" max="3329" width="8.7109375" style="27" customWidth="1"/>
    <col min="3330" max="3330" width="9.7109375" style="27" customWidth="1"/>
    <col min="3331" max="3331" width="14.42578125" style="27" customWidth="1"/>
    <col min="3332" max="3332" width="7.28515625" style="27" customWidth="1"/>
    <col min="3333" max="3333" width="5.5703125" style="27" customWidth="1"/>
    <col min="3334" max="3334" width="9" style="27" customWidth="1"/>
    <col min="3335" max="3336" width="9.7109375" style="27" customWidth="1"/>
    <col min="3337" max="3337" width="11.28515625" style="27" customWidth="1"/>
    <col min="3338" max="3338" width="2.7109375" style="27" customWidth="1"/>
    <col min="3339" max="3339" width="3.5703125" style="27" customWidth="1"/>
    <col min="3340" max="3584" width="9.28515625" style="27"/>
    <col min="3585" max="3585" width="8.7109375" style="27" customWidth="1"/>
    <col min="3586" max="3586" width="9.7109375" style="27" customWidth="1"/>
    <col min="3587" max="3587" width="14.42578125" style="27" customWidth="1"/>
    <col min="3588" max="3588" width="7.28515625" style="27" customWidth="1"/>
    <col min="3589" max="3589" width="5.5703125" style="27" customWidth="1"/>
    <col min="3590" max="3590" width="9" style="27" customWidth="1"/>
    <col min="3591" max="3592" width="9.7109375" style="27" customWidth="1"/>
    <col min="3593" max="3593" width="11.28515625" style="27" customWidth="1"/>
    <col min="3594" max="3594" width="2.7109375" style="27" customWidth="1"/>
    <col min="3595" max="3595" width="3.5703125" style="27" customWidth="1"/>
    <col min="3596" max="3840" width="9.28515625" style="27"/>
    <col min="3841" max="3841" width="8.7109375" style="27" customWidth="1"/>
    <col min="3842" max="3842" width="9.7109375" style="27" customWidth="1"/>
    <col min="3843" max="3843" width="14.42578125" style="27" customWidth="1"/>
    <col min="3844" max="3844" width="7.28515625" style="27" customWidth="1"/>
    <col min="3845" max="3845" width="5.5703125" style="27" customWidth="1"/>
    <col min="3846" max="3846" width="9" style="27" customWidth="1"/>
    <col min="3847" max="3848" width="9.7109375" style="27" customWidth="1"/>
    <col min="3849" max="3849" width="11.28515625" style="27" customWidth="1"/>
    <col min="3850" max="3850" width="2.7109375" style="27" customWidth="1"/>
    <col min="3851" max="3851" width="3.5703125" style="27" customWidth="1"/>
    <col min="3852" max="4096" width="9.28515625" style="27"/>
    <col min="4097" max="4097" width="8.7109375" style="27" customWidth="1"/>
    <col min="4098" max="4098" width="9.7109375" style="27" customWidth="1"/>
    <col min="4099" max="4099" width="14.42578125" style="27" customWidth="1"/>
    <col min="4100" max="4100" width="7.28515625" style="27" customWidth="1"/>
    <col min="4101" max="4101" width="5.5703125" style="27" customWidth="1"/>
    <col min="4102" max="4102" width="9" style="27" customWidth="1"/>
    <col min="4103" max="4104" width="9.7109375" style="27" customWidth="1"/>
    <col min="4105" max="4105" width="11.28515625" style="27" customWidth="1"/>
    <col min="4106" max="4106" width="2.7109375" style="27" customWidth="1"/>
    <col min="4107" max="4107" width="3.5703125" style="27" customWidth="1"/>
    <col min="4108" max="4352" width="9.28515625" style="27"/>
    <col min="4353" max="4353" width="8.7109375" style="27" customWidth="1"/>
    <col min="4354" max="4354" width="9.7109375" style="27" customWidth="1"/>
    <col min="4355" max="4355" width="14.42578125" style="27" customWidth="1"/>
    <col min="4356" max="4356" width="7.28515625" style="27" customWidth="1"/>
    <col min="4357" max="4357" width="5.5703125" style="27" customWidth="1"/>
    <col min="4358" max="4358" width="9" style="27" customWidth="1"/>
    <col min="4359" max="4360" width="9.7109375" style="27" customWidth="1"/>
    <col min="4361" max="4361" width="11.28515625" style="27" customWidth="1"/>
    <col min="4362" max="4362" width="2.7109375" style="27" customWidth="1"/>
    <col min="4363" max="4363" width="3.5703125" style="27" customWidth="1"/>
    <col min="4364" max="4608" width="9.28515625" style="27"/>
    <col min="4609" max="4609" width="8.7109375" style="27" customWidth="1"/>
    <col min="4610" max="4610" width="9.7109375" style="27" customWidth="1"/>
    <col min="4611" max="4611" width="14.42578125" style="27" customWidth="1"/>
    <col min="4612" max="4612" width="7.28515625" style="27" customWidth="1"/>
    <col min="4613" max="4613" width="5.5703125" style="27" customWidth="1"/>
    <col min="4614" max="4614" width="9" style="27" customWidth="1"/>
    <col min="4615" max="4616" width="9.7109375" style="27" customWidth="1"/>
    <col min="4617" max="4617" width="11.28515625" style="27" customWidth="1"/>
    <col min="4618" max="4618" width="2.7109375" style="27" customWidth="1"/>
    <col min="4619" max="4619" width="3.5703125" style="27" customWidth="1"/>
    <col min="4620" max="4864" width="9.28515625" style="27"/>
    <col min="4865" max="4865" width="8.7109375" style="27" customWidth="1"/>
    <col min="4866" max="4866" width="9.7109375" style="27" customWidth="1"/>
    <col min="4867" max="4867" width="14.42578125" style="27" customWidth="1"/>
    <col min="4868" max="4868" width="7.28515625" style="27" customWidth="1"/>
    <col min="4869" max="4869" width="5.5703125" style="27" customWidth="1"/>
    <col min="4870" max="4870" width="9" style="27" customWidth="1"/>
    <col min="4871" max="4872" width="9.7109375" style="27" customWidth="1"/>
    <col min="4873" max="4873" width="11.28515625" style="27" customWidth="1"/>
    <col min="4874" max="4874" width="2.7109375" style="27" customWidth="1"/>
    <col min="4875" max="4875" width="3.5703125" style="27" customWidth="1"/>
    <col min="4876" max="5120" width="9.28515625" style="27"/>
    <col min="5121" max="5121" width="8.7109375" style="27" customWidth="1"/>
    <col min="5122" max="5122" width="9.7109375" style="27" customWidth="1"/>
    <col min="5123" max="5123" width="14.42578125" style="27" customWidth="1"/>
    <col min="5124" max="5124" width="7.28515625" style="27" customWidth="1"/>
    <col min="5125" max="5125" width="5.5703125" style="27" customWidth="1"/>
    <col min="5126" max="5126" width="9" style="27" customWidth="1"/>
    <col min="5127" max="5128" width="9.7109375" style="27" customWidth="1"/>
    <col min="5129" max="5129" width="11.28515625" style="27" customWidth="1"/>
    <col min="5130" max="5130" width="2.7109375" style="27" customWidth="1"/>
    <col min="5131" max="5131" width="3.5703125" style="27" customWidth="1"/>
    <col min="5132" max="5376" width="9.28515625" style="27"/>
    <col min="5377" max="5377" width="8.7109375" style="27" customWidth="1"/>
    <col min="5378" max="5378" width="9.7109375" style="27" customWidth="1"/>
    <col min="5379" max="5379" width="14.42578125" style="27" customWidth="1"/>
    <col min="5380" max="5380" width="7.28515625" style="27" customWidth="1"/>
    <col min="5381" max="5381" width="5.5703125" style="27" customWidth="1"/>
    <col min="5382" max="5382" width="9" style="27" customWidth="1"/>
    <col min="5383" max="5384" width="9.7109375" style="27" customWidth="1"/>
    <col min="5385" max="5385" width="11.28515625" style="27" customWidth="1"/>
    <col min="5386" max="5386" width="2.7109375" style="27" customWidth="1"/>
    <col min="5387" max="5387" width="3.5703125" style="27" customWidth="1"/>
    <col min="5388" max="5632" width="9.28515625" style="27"/>
    <col min="5633" max="5633" width="8.7109375" style="27" customWidth="1"/>
    <col min="5634" max="5634" width="9.7109375" style="27" customWidth="1"/>
    <col min="5635" max="5635" width="14.42578125" style="27" customWidth="1"/>
    <col min="5636" max="5636" width="7.28515625" style="27" customWidth="1"/>
    <col min="5637" max="5637" width="5.5703125" style="27" customWidth="1"/>
    <col min="5638" max="5638" width="9" style="27" customWidth="1"/>
    <col min="5639" max="5640" width="9.7109375" style="27" customWidth="1"/>
    <col min="5641" max="5641" width="11.28515625" style="27" customWidth="1"/>
    <col min="5642" max="5642" width="2.7109375" style="27" customWidth="1"/>
    <col min="5643" max="5643" width="3.5703125" style="27" customWidth="1"/>
    <col min="5644" max="5888" width="9.28515625" style="27"/>
    <col min="5889" max="5889" width="8.7109375" style="27" customWidth="1"/>
    <col min="5890" max="5890" width="9.7109375" style="27" customWidth="1"/>
    <col min="5891" max="5891" width="14.42578125" style="27" customWidth="1"/>
    <col min="5892" max="5892" width="7.28515625" style="27" customWidth="1"/>
    <col min="5893" max="5893" width="5.5703125" style="27" customWidth="1"/>
    <col min="5894" max="5894" width="9" style="27" customWidth="1"/>
    <col min="5895" max="5896" width="9.7109375" style="27" customWidth="1"/>
    <col min="5897" max="5897" width="11.28515625" style="27" customWidth="1"/>
    <col min="5898" max="5898" width="2.7109375" style="27" customWidth="1"/>
    <col min="5899" max="5899" width="3.5703125" style="27" customWidth="1"/>
    <col min="5900" max="6144" width="9.28515625" style="27"/>
    <col min="6145" max="6145" width="8.7109375" style="27" customWidth="1"/>
    <col min="6146" max="6146" width="9.7109375" style="27" customWidth="1"/>
    <col min="6147" max="6147" width="14.42578125" style="27" customWidth="1"/>
    <col min="6148" max="6148" width="7.28515625" style="27" customWidth="1"/>
    <col min="6149" max="6149" width="5.5703125" style="27" customWidth="1"/>
    <col min="6150" max="6150" width="9" style="27" customWidth="1"/>
    <col min="6151" max="6152" width="9.7109375" style="27" customWidth="1"/>
    <col min="6153" max="6153" width="11.28515625" style="27" customWidth="1"/>
    <col min="6154" max="6154" width="2.7109375" style="27" customWidth="1"/>
    <col min="6155" max="6155" width="3.5703125" style="27" customWidth="1"/>
    <col min="6156" max="6400" width="9.28515625" style="27"/>
    <col min="6401" max="6401" width="8.7109375" style="27" customWidth="1"/>
    <col min="6402" max="6402" width="9.7109375" style="27" customWidth="1"/>
    <col min="6403" max="6403" width="14.42578125" style="27" customWidth="1"/>
    <col min="6404" max="6404" width="7.28515625" style="27" customWidth="1"/>
    <col min="6405" max="6405" width="5.5703125" style="27" customWidth="1"/>
    <col min="6406" max="6406" width="9" style="27" customWidth="1"/>
    <col min="6407" max="6408" width="9.7109375" style="27" customWidth="1"/>
    <col min="6409" max="6409" width="11.28515625" style="27" customWidth="1"/>
    <col min="6410" max="6410" width="2.7109375" style="27" customWidth="1"/>
    <col min="6411" max="6411" width="3.5703125" style="27" customWidth="1"/>
    <col min="6412" max="6656" width="9.28515625" style="27"/>
    <col min="6657" max="6657" width="8.7109375" style="27" customWidth="1"/>
    <col min="6658" max="6658" width="9.7109375" style="27" customWidth="1"/>
    <col min="6659" max="6659" width="14.42578125" style="27" customWidth="1"/>
    <col min="6660" max="6660" width="7.28515625" style="27" customWidth="1"/>
    <col min="6661" max="6661" width="5.5703125" style="27" customWidth="1"/>
    <col min="6662" max="6662" width="9" style="27" customWidth="1"/>
    <col min="6663" max="6664" width="9.7109375" style="27" customWidth="1"/>
    <col min="6665" max="6665" width="11.28515625" style="27" customWidth="1"/>
    <col min="6666" max="6666" width="2.7109375" style="27" customWidth="1"/>
    <col min="6667" max="6667" width="3.5703125" style="27" customWidth="1"/>
    <col min="6668" max="6912" width="9.28515625" style="27"/>
    <col min="6913" max="6913" width="8.7109375" style="27" customWidth="1"/>
    <col min="6914" max="6914" width="9.7109375" style="27" customWidth="1"/>
    <col min="6915" max="6915" width="14.42578125" style="27" customWidth="1"/>
    <col min="6916" max="6916" width="7.28515625" style="27" customWidth="1"/>
    <col min="6917" max="6917" width="5.5703125" style="27" customWidth="1"/>
    <col min="6918" max="6918" width="9" style="27" customWidth="1"/>
    <col min="6919" max="6920" width="9.7109375" style="27" customWidth="1"/>
    <col min="6921" max="6921" width="11.28515625" style="27" customWidth="1"/>
    <col min="6922" max="6922" width="2.7109375" style="27" customWidth="1"/>
    <col min="6923" max="6923" width="3.5703125" style="27" customWidth="1"/>
    <col min="6924" max="7168" width="9.28515625" style="27"/>
    <col min="7169" max="7169" width="8.7109375" style="27" customWidth="1"/>
    <col min="7170" max="7170" width="9.7109375" style="27" customWidth="1"/>
    <col min="7171" max="7171" width="14.42578125" style="27" customWidth="1"/>
    <col min="7172" max="7172" width="7.28515625" style="27" customWidth="1"/>
    <col min="7173" max="7173" width="5.5703125" style="27" customWidth="1"/>
    <col min="7174" max="7174" width="9" style="27" customWidth="1"/>
    <col min="7175" max="7176" width="9.7109375" style="27" customWidth="1"/>
    <col min="7177" max="7177" width="11.28515625" style="27" customWidth="1"/>
    <col min="7178" max="7178" width="2.7109375" style="27" customWidth="1"/>
    <col min="7179" max="7179" width="3.5703125" style="27" customWidth="1"/>
    <col min="7180" max="7424" width="9.28515625" style="27"/>
    <col min="7425" max="7425" width="8.7109375" style="27" customWidth="1"/>
    <col min="7426" max="7426" width="9.7109375" style="27" customWidth="1"/>
    <col min="7427" max="7427" width="14.42578125" style="27" customWidth="1"/>
    <col min="7428" max="7428" width="7.28515625" style="27" customWidth="1"/>
    <col min="7429" max="7429" width="5.5703125" style="27" customWidth="1"/>
    <col min="7430" max="7430" width="9" style="27" customWidth="1"/>
    <col min="7431" max="7432" width="9.7109375" style="27" customWidth="1"/>
    <col min="7433" max="7433" width="11.28515625" style="27" customWidth="1"/>
    <col min="7434" max="7434" width="2.7109375" style="27" customWidth="1"/>
    <col min="7435" max="7435" width="3.5703125" style="27" customWidth="1"/>
    <col min="7436" max="7680" width="9.28515625" style="27"/>
    <col min="7681" max="7681" width="8.7109375" style="27" customWidth="1"/>
    <col min="7682" max="7682" width="9.7109375" style="27" customWidth="1"/>
    <col min="7683" max="7683" width="14.42578125" style="27" customWidth="1"/>
    <col min="7684" max="7684" width="7.28515625" style="27" customWidth="1"/>
    <col min="7685" max="7685" width="5.5703125" style="27" customWidth="1"/>
    <col min="7686" max="7686" width="9" style="27" customWidth="1"/>
    <col min="7687" max="7688" width="9.7109375" style="27" customWidth="1"/>
    <col min="7689" max="7689" width="11.28515625" style="27" customWidth="1"/>
    <col min="7690" max="7690" width="2.7109375" style="27" customWidth="1"/>
    <col min="7691" max="7691" width="3.5703125" style="27" customWidth="1"/>
    <col min="7692" max="7936" width="9.28515625" style="27"/>
    <col min="7937" max="7937" width="8.7109375" style="27" customWidth="1"/>
    <col min="7938" max="7938" width="9.7109375" style="27" customWidth="1"/>
    <col min="7939" max="7939" width="14.42578125" style="27" customWidth="1"/>
    <col min="7940" max="7940" width="7.28515625" style="27" customWidth="1"/>
    <col min="7941" max="7941" width="5.5703125" style="27" customWidth="1"/>
    <col min="7942" max="7942" width="9" style="27" customWidth="1"/>
    <col min="7943" max="7944" width="9.7109375" style="27" customWidth="1"/>
    <col min="7945" max="7945" width="11.28515625" style="27" customWidth="1"/>
    <col min="7946" max="7946" width="2.7109375" style="27" customWidth="1"/>
    <col min="7947" max="7947" width="3.5703125" style="27" customWidth="1"/>
    <col min="7948" max="8192" width="9.28515625" style="27"/>
    <col min="8193" max="8193" width="8.7109375" style="27" customWidth="1"/>
    <col min="8194" max="8194" width="9.7109375" style="27" customWidth="1"/>
    <col min="8195" max="8195" width="14.42578125" style="27" customWidth="1"/>
    <col min="8196" max="8196" width="7.28515625" style="27" customWidth="1"/>
    <col min="8197" max="8197" width="5.5703125" style="27" customWidth="1"/>
    <col min="8198" max="8198" width="9" style="27" customWidth="1"/>
    <col min="8199" max="8200" width="9.7109375" style="27" customWidth="1"/>
    <col min="8201" max="8201" width="11.28515625" style="27" customWidth="1"/>
    <col min="8202" max="8202" width="2.7109375" style="27" customWidth="1"/>
    <col min="8203" max="8203" width="3.5703125" style="27" customWidth="1"/>
    <col min="8204" max="8448" width="9.28515625" style="27"/>
    <col min="8449" max="8449" width="8.7109375" style="27" customWidth="1"/>
    <col min="8450" max="8450" width="9.7109375" style="27" customWidth="1"/>
    <col min="8451" max="8451" width="14.42578125" style="27" customWidth="1"/>
    <col min="8452" max="8452" width="7.28515625" style="27" customWidth="1"/>
    <col min="8453" max="8453" width="5.5703125" style="27" customWidth="1"/>
    <col min="8454" max="8454" width="9" style="27" customWidth="1"/>
    <col min="8455" max="8456" width="9.7109375" style="27" customWidth="1"/>
    <col min="8457" max="8457" width="11.28515625" style="27" customWidth="1"/>
    <col min="8458" max="8458" width="2.7109375" style="27" customWidth="1"/>
    <col min="8459" max="8459" width="3.5703125" style="27" customWidth="1"/>
    <col min="8460" max="8704" width="9.28515625" style="27"/>
    <col min="8705" max="8705" width="8.7109375" style="27" customWidth="1"/>
    <col min="8706" max="8706" width="9.7109375" style="27" customWidth="1"/>
    <col min="8707" max="8707" width="14.42578125" style="27" customWidth="1"/>
    <col min="8708" max="8708" width="7.28515625" style="27" customWidth="1"/>
    <col min="8709" max="8709" width="5.5703125" style="27" customWidth="1"/>
    <col min="8710" max="8710" width="9" style="27" customWidth="1"/>
    <col min="8711" max="8712" width="9.7109375" style="27" customWidth="1"/>
    <col min="8713" max="8713" width="11.28515625" style="27" customWidth="1"/>
    <col min="8714" max="8714" width="2.7109375" style="27" customWidth="1"/>
    <col min="8715" max="8715" width="3.5703125" style="27" customWidth="1"/>
    <col min="8716" max="8960" width="9.28515625" style="27"/>
    <col min="8961" max="8961" width="8.7109375" style="27" customWidth="1"/>
    <col min="8962" max="8962" width="9.7109375" style="27" customWidth="1"/>
    <col min="8963" max="8963" width="14.42578125" style="27" customWidth="1"/>
    <col min="8964" max="8964" width="7.28515625" style="27" customWidth="1"/>
    <col min="8965" max="8965" width="5.5703125" style="27" customWidth="1"/>
    <col min="8966" max="8966" width="9" style="27" customWidth="1"/>
    <col min="8967" max="8968" width="9.7109375" style="27" customWidth="1"/>
    <col min="8969" max="8969" width="11.28515625" style="27" customWidth="1"/>
    <col min="8970" max="8970" width="2.7109375" style="27" customWidth="1"/>
    <col min="8971" max="8971" width="3.5703125" style="27" customWidth="1"/>
    <col min="8972" max="9216" width="9.28515625" style="27"/>
    <col min="9217" max="9217" width="8.7109375" style="27" customWidth="1"/>
    <col min="9218" max="9218" width="9.7109375" style="27" customWidth="1"/>
    <col min="9219" max="9219" width="14.42578125" style="27" customWidth="1"/>
    <col min="9220" max="9220" width="7.28515625" style="27" customWidth="1"/>
    <col min="9221" max="9221" width="5.5703125" style="27" customWidth="1"/>
    <col min="9222" max="9222" width="9" style="27" customWidth="1"/>
    <col min="9223" max="9224" width="9.7109375" style="27" customWidth="1"/>
    <col min="9225" max="9225" width="11.28515625" style="27" customWidth="1"/>
    <col min="9226" max="9226" width="2.7109375" style="27" customWidth="1"/>
    <col min="9227" max="9227" width="3.5703125" style="27" customWidth="1"/>
    <col min="9228" max="9472" width="9.28515625" style="27"/>
    <col min="9473" max="9473" width="8.7109375" style="27" customWidth="1"/>
    <col min="9474" max="9474" width="9.7109375" style="27" customWidth="1"/>
    <col min="9475" max="9475" width="14.42578125" style="27" customWidth="1"/>
    <col min="9476" max="9476" width="7.28515625" style="27" customWidth="1"/>
    <col min="9477" max="9477" width="5.5703125" style="27" customWidth="1"/>
    <col min="9478" max="9478" width="9" style="27" customWidth="1"/>
    <col min="9479" max="9480" width="9.7109375" style="27" customWidth="1"/>
    <col min="9481" max="9481" width="11.28515625" style="27" customWidth="1"/>
    <col min="9482" max="9482" width="2.7109375" style="27" customWidth="1"/>
    <col min="9483" max="9483" width="3.5703125" style="27" customWidth="1"/>
    <col min="9484" max="9728" width="9.28515625" style="27"/>
    <col min="9729" max="9729" width="8.7109375" style="27" customWidth="1"/>
    <col min="9730" max="9730" width="9.7109375" style="27" customWidth="1"/>
    <col min="9731" max="9731" width="14.42578125" style="27" customWidth="1"/>
    <col min="9732" max="9732" width="7.28515625" style="27" customWidth="1"/>
    <col min="9733" max="9733" width="5.5703125" style="27" customWidth="1"/>
    <col min="9734" max="9734" width="9" style="27" customWidth="1"/>
    <col min="9735" max="9736" width="9.7109375" style="27" customWidth="1"/>
    <col min="9737" max="9737" width="11.28515625" style="27" customWidth="1"/>
    <col min="9738" max="9738" width="2.7109375" style="27" customWidth="1"/>
    <col min="9739" max="9739" width="3.5703125" style="27" customWidth="1"/>
    <col min="9740" max="9984" width="9.28515625" style="27"/>
    <col min="9985" max="9985" width="8.7109375" style="27" customWidth="1"/>
    <col min="9986" max="9986" width="9.7109375" style="27" customWidth="1"/>
    <col min="9987" max="9987" width="14.42578125" style="27" customWidth="1"/>
    <col min="9988" max="9988" width="7.28515625" style="27" customWidth="1"/>
    <col min="9989" max="9989" width="5.5703125" style="27" customWidth="1"/>
    <col min="9990" max="9990" width="9" style="27" customWidth="1"/>
    <col min="9991" max="9992" width="9.7109375" style="27" customWidth="1"/>
    <col min="9993" max="9993" width="11.28515625" style="27" customWidth="1"/>
    <col min="9994" max="9994" width="2.7109375" style="27" customWidth="1"/>
    <col min="9995" max="9995" width="3.5703125" style="27" customWidth="1"/>
    <col min="9996" max="10240" width="9.28515625" style="27"/>
    <col min="10241" max="10241" width="8.7109375" style="27" customWidth="1"/>
    <col min="10242" max="10242" width="9.7109375" style="27" customWidth="1"/>
    <col min="10243" max="10243" width="14.42578125" style="27" customWidth="1"/>
    <col min="10244" max="10244" width="7.28515625" style="27" customWidth="1"/>
    <col min="10245" max="10245" width="5.5703125" style="27" customWidth="1"/>
    <col min="10246" max="10246" width="9" style="27" customWidth="1"/>
    <col min="10247" max="10248" width="9.7109375" style="27" customWidth="1"/>
    <col min="10249" max="10249" width="11.28515625" style="27" customWidth="1"/>
    <col min="10250" max="10250" width="2.7109375" style="27" customWidth="1"/>
    <col min="10251" max="10251" width="3.5703125" style="27" customWidth="1"/>
    <col min="10252" max="10496" width="9.28515625" style="27"/>
    <col min="10497" max="10497" width="8.7109375" style="27" customWidth="1"/>
    <col min="10498" max="10498" width="9.7109375" style="27" customWidth="1"/>
    <col min="10499" max="10499" width="14.42578125" style="27" customWidth="1"/>
    <col min="10500" max="10500" width="7.28515625" style="27" customWidth="1"/>
    <col min="10501" max="10501" width="5.5703125" style="27" customWidth="1"/>
    <col min="10502" max="10502" width="9" style="27" customWidth="1"/>
    <col min="10503" max="10504" width="9.7109375" style="27" customWidth="1"/>
    <col min="10505" max="10505" width="11.28515625" style="27" customWidth="1"/>
    <col min="10506" max="10506" width="2.7109375" style="27" customWidth="1"/>
    <col min="10507" max="10507" width="3.5703125" style="27" customWidth="1"/>
    <col min="10508" max="10752" width="9.28515625" style="27"/>
    <col min="10753" max="10753" width="8.7109375" style="27" customWidth="1"/>
    <col min="10754" max="10754" width="9.7109375" style="27" customWidth="1"/>
    <col min="10755" max="10755" width="14.42578125" style="27" customWidth="1"/>
    <col min="10756" max="10756" width="7.28515625" style="27" customWidth="1"/>
    <col min="10757" max="10757" width="5.5703125" style="27" customWidth="1"/>
    <col min="10758" max="10758" width="9" style="27" customWidth="1"/>
    <col min="10759" max="10760" width="9.7109375" style="27" customWidth="1"/>
    <col min="10761" max="10761" width="11.28515625" style="27" customWidth="1"/>
    <col min="10762" max="10762" width="2.7109375" style="27" customWidth="1"/>
    <col min="10763" max="10763" width="3.5703125" style="27" customWidth="1"/>
    <col min="10764" max="11008" width="9.28515625" style="27"/>
    <col min="11009" max="11009" width="8.7109375" style="27" customWidth="1"/>
    <col min="11010" max="11010" width="9.7109375" style="27" customWidth="1"/>
    <col min="11011" max="11011" width="14.42578125" style="27" customWidth="1"/>
    <col min="11012" max="11012" width="7.28515625" style="27" customWidth="1"/>
    <col min="11013" max="11013" width="5.5703125" style="27" customWidth="1"/>
    <col min="11014" max="11014" width="9" style="27" customWidth="1"/>
    <col min="11015" max="11016" width="9.7109375" style="27" customWidth="1"/>
    <col min="11017" max="11017" width="11.28515625" style="27" customWidth="1"/>
    <col min="11018" max="11018" width="2.7109375" style="27" customWidth="1"/>
    <col min="11019" max="11019" width="3.5703125" style="27" customWidth="1"/>
    <col min="11020" max="11264" width="9.28515625" style="27"/>
    <col min="11265" max="11265" width="8.7109375" style="27" customWidth="1"/>
    <col min="11266" max="11266" width="9.7109375" style="27" customWidth="1"/>
    <col min="11267" max="11267" width="14.42578125" style="27" customWidth="1"/>
    <col min="11268" max="11268" width="7.28515625" style="27" customWidth="1"/>
    <col min="11269" max="11269" width="5.5703125" style="27" customWidth="1"/>
    <col min="11270" max="11270" width="9" style="27" customWidth="1"/>
    <col min="11271" max="11272" width="9.7109375" style="27" customWidth="1"/>
    <col min="11273" max="11273" width="11.28515625" style="27" customWidth="1"/>
    <col min="11274" max="11274" width="2.7109375" style="27" customWidth="1"/>
    <col min="11275" max="11275" width="3.5703125" style="27" customWidth="1"/>
    <col min="11276" max="11520" width="9.28515625" style="27"/>
    <col min="11521" max="11521" width="8.7109375" style="27" customWidth="1"/>
    <col min="11522" max="11522" width="9.7109375" style="27" customWidth="1"/>
    <col min="11523" max="11523" width="14.42578125" style="27" customWidth="1"/>
    <col min="11524" max="11524" width="7.28515625" style="27" customWidth="1"/>
    <col min="11525" max="11525" width="5.5703125" style="27" customWidth="1"/>
    <col min="11526" max="11526" width="9" style="27" customWidth="1"/>
    <col min="11527" max="11528" width="9.7109375" style="27" customWidth="1"/>
    <col min="11529" max="11529" width="11.28515625" style="27" customWidth="1"/>
    <col min="11530" max="11530" width="2.7109375" style="27" customWidth="1"/>
    <col min="11531" max="11531" width="3.5703125" style="27" customWidth="1"/>
    <col min="11532" max="11776" width="9.28515625" style="27"/>
    <col min="11777" max="11777" width="8.7109375" style="27" customWidth="1"/>
    <col min="11778" max="11778" width="9.7109375" style="27" customWidth="1"/>
    <col min="11779" max="11779" width="14.42578125" style="27" customWidth="1"/>
    <col min="11780" max="11780" width="7.28515625" style="27" customWidth="1"/>
    <col min="11781" max="11781" width="5.5703125" style="27" customWidth="1"/>
    <col min="11782" max="11782" width="9" style="27" customWidth="1"/>
    <col min="11783" max="11784" width="9.7109375" style="27" customWidth="1"/>
    <col min="11785" max="11785" width="11.28515625" style="27" customWidth="1"/>
    <col min="11786" max="11786" width="2.7109375" style="27" customWidth="1"/>
    <col min="11787" max="11787" width="3.5703125" style="27" customWidth="1"/>
    <col min="11788" max="12032" width="9.28515625" style="27"/>
    <col min="12033" max="12033" width="8.7109375" style="27" customWidth="1"/>
    <col min="12034" max="12034" width="9.7109375" style="27" customWidth="1"/>
    <col min="12035" max="12035" width="14.42578125" style="27" customWidth="1"/>
    <col min="12036" max="12036" width="7.28515625" style="27" customWidth="1"/>
    <col min="12037" max="12037" width="5.5703125" style="27" customWidth="1"/>
    <col min="12038" max="12038" width="9" style="27" customWidth="1"/>
    <col min="12039" max="12040" width="9.7109375" style="27" customWidth="1"/>
    <col min="12041" max="12041" width="11.28515625" style="27" customWidth="1"/>
    <col min="12042" max="12042" width="2.7109375" style="27" customWidth="1"/>
    <col min="12043" max="12043" width="3.5703125" style="27" customWidth="1"/>
    <col min="12044" max="12288" width="9.28515625" style="27"/>
    <col min="12289" max="12289" width="8.7109375" style="27" customWidth="1"/>
    <col min="12290" max="12290" width="9.7109375" style="27" customWidth="1"/>
    <col min="12291" max="12291" width="14.42578125" style="27" customWidth="1"/>
    <col min="12292" max="12292" width="7.28515625" style="27" customWidth="1"/>
    <col min="12293" max="12293" width="5.5703125" style="27" customWidth="1"/>
    <col min="12294" max="12294" width="9" style="27" customWidth="1"/>
    <col min="12295" max="12296" width="9.7109375" style="27" customWidth="1"/>
    <col min="12297" max="12297" width="11.28515625" style="27" customWidth="1"/>
    <col min="12298" max="12298" width="2.7109375" style="27" customWidth="1"/>
    <col min="12299" max="12299" width="3.5703125" style="27" customWidth="1"/>
    <col min="12300" max="12544" width="9.28515625" style="27"/>
    <col min="12545" max="12545" width="8.7109375" style="27" customWidth="1"/>
    <col min="12546" max="12546" width="9.7109375" style="27" customWidth="1"/>
    <col min="12547" max="12547" width="14.42578125" style="27" customWidth="1"/>
    <col min="12548" max="12548" width="7.28515625" style="27" customWidth="1"/>
    <col min="12549" max="12549" width="5.5703125" style="27" customWidth="1"/>
    <col min="12550" max="12550" width="9" style="27" customWidth="1"/>
    <col min="12551" max="12552" width="9.7109375" style="27" customWidth="1"/>
    <col min="12553" max="12553" width="11.28515625" style="27" customWidth="1"/>
    <col min="12554" max="12554" width="2.7109375" style="27" customWidth="1"/>
    <col min="12555" max="12555" width="3.5703125" style="27" customWidth="1"/>
    <col min="12556" max="12800" width="9.28515625" style="27"/>
    <col min="12801" max="12801" width="8.7109375" style="27" customWidth="1"/>
    <col min="12802" max="12802" width="9.7109375" style="27" customWidth="1"/>
    <col min="12803" max="12803" width="14.42578125" style="27" customWidth="1"/>
    <col min="12804" max="12804" width="7.28515625" style="27" customWidth="1"/>
    <col min="12805" max="12805" width="5.5703125" style="27" customWidth="1"/>
    <col min="12806" max="12806" width="9" style="27" customWidth="1"/>
    <col min="12807" max="12808" width="9.7109375" style="27" customWidth="1"/>
    <col min="12809" max="12809" width="11.28515625" style="27" customWidth="1"/>
    <col min="12810" max="12810" width="2.7109375" style="27" customWidth="1"/>
    <col min="12811" max="12811" width="3.5703125" style="27" customWidth="1"/>
    <col min="12812" max="13056" width="9.28515625" style="27"/>
    <col min="13057" max="13057" width="8.7109375" style="27" customWidth="1"/>
    <col min="13058" max="13058" width="9.7109375" style="27" customWidth="1"/>
    <col min="13059" max="13059" width="14.42578125" style="27" customWidth="1"/>
    <col min="13060" max="13060" width="7.28515625" style="27" customWidth="1"/>
    <col min="13061" max="13061" width="5.5703125" style="27" customWidth="1"/>
    <col min="13062" max="13062" width="9" style="27" customWidth="1"/>
    <col min="13063" max="13064" width="9.7109375" style="27" customWidth="1"/>
    <col min="13065" max="13065" width="11.28515625" style="27" customWidth="1"/>
    <col min="13066" max="13066" width="2.7109375" style="27" customWidth="1"/>
    <col min="13067" max="13067" width="3.5703125" style="27" customWidth="1"/>
    <col min="13068" max="13312" width="9.28515625" style="27"/>
    <col min="13313" max="13313" width="8.7109375" style="27" customWidth="1"/>
    <col min="13314" max="13314" width="9.7109375" style="27" customWidth="1"/>
    <col min="13315" max="13315" width="14.42578125" style="27" customWidth="1"/>
    <col min="13316" max="13316" width="7.28515625" style="27" customWidth="1"/>
    <col min="13317" max="13317" width="5.5703125" style="27" customWidth="1"/>
    <col min="13318" max="13318" width="9" style="27" customWidth="1"/>
    <col min="13319" max="13320" width="9.7109375" style="27" customWidth="1"/>
    <col min="13321" max="13321" width="11.28515625" style="27" customWidth="1"/>
    <col min="13322" max="13322" width="2.7109375" style="27" customWidth="1"/>
    <col min="13323" max="13323" width="3.5703125" style="27" customWidth="1"/>
    <col min="13324" max="13568" width="9.28515625" style="27"/>
    <col min="13569" max="13569" width="8.7109375" style="27" customWidth="1"/>
    <col min="13570" max="13570" width="9.7109375" style="27" customWidth="1"/>
    <col min="13571" max="13571" width="14.42578125" style="27" customWidth="1"/>
    <col min="13572" max="13572" width="7.28515625" style="27" customWidth="1"/>
    <col min="13573" max="13573" width="5.5703125" style="27" customWidth="1"/>
    <col min="13574" max="13574" width="9" style="27" customWidth="1"/>
    <col min="13575" max="13576" width="9.7109375" style="27" customWidth="1"/>
    <col min="13577" max="13577" width="11.28515625" style="27" customWidth="1"/>
    <col min="13578" max="13578" width="2.7109375" style="27" customWidth="1"/>
    <col min="13579" max="13579" width="3.5703125" style="27" customWidth="1"/>
    <col min="13580" max="13824" width="9.28515625" style="27"/>
    <col min="13825" max="13825" width="8.7109375" style="27" customWidth="1"/>
    <col min="13826" max="13826" width="9.7109375" style="27" customWidth="1"/>
    <col min="13827" max="13827" width="14.42578125" style="27" customWidth="1"/>
    <col min="13828" max="13828" width="7.28515625" style="27" customWidth="1"/>
    <col min="13829" max="13829" width="5.5703125" style="27" customWidth="1"/>
    <col min="13830" max="13830" width="9" style="27" customWidth="1"/>
    <col min="13831" max="13832" width="9.7109375" style="27" customWidth="1"/>
    <col min="13833" max="13833" width="11.28515625" style="27" customWidth="1"/>
    <col min="13834" max="13834" width="2.7109375" style="27" customWidth="1"/>
    <col min="13835" max="13835" width="3.5703125" style="27" customWidth="1"/>
    <col min="13836" max="14080" width="9.28515625" style="27"/>
    <col min="14081" max="14081" width="8.7109375" style="27" customWidth="1"/>
    <col min="14082" max="14082" width="9.7109375" style="27" customWidth="1"/>
    <col min="14083" max="14083" width="14.42578125" style="27" customWidth="1"/>
    <col min="14084" max="14084" width="7.28515625" style="27" customWidth="1"/>
    <col min="14085" max="14085" width="5.5703125" style="27" customWidth="1"/>
    <col min="14086" max="14086" width="9" style="27" customWidth="1"/>
    <col min="14087" max="14088" width="9.7109375" style="27" customWidth="1"/>
    <col min="14089" max="14089" width="11.28515625" style="27" customWidth="1"/>
    <col min="14090" max="14090" width="2.7109375" style="27" customWidth="1"/>
    <col min="14091" max="14091" width="3.5703125" style="27" customWidth="1"/>
    <col min="14092" max="14336" width="9.28515625" style="27"/>
    <col min="14337" max="14337" width="8.7109375" style="27" customWidth="1"/>
    <col min="14338" max="14338" width="9.7109375" style="27" customWidth="1"/>
    <col min="14339" max="14339" width="14.42578125" style="27" customWidth="1"/>
    <col min="14340" max="14340" width="7.28515625" style="27" customWidth="1"/>
    <col min="14341" max="14341" width="5.5703125" style="27" customWidth="1"/>
    <col min="14342" max="14342" width="9" style="27" customWidth="1"/>
    <col min="14343" max="14344" width="9.7109375" style="27" customWidth="1"/>
    <col min="14345" max="14345" width="11.28515625" style="27" customWidth="1"/>
    <col min="14346" max="14346" width="2.7109375" style="27" customWidth="1"/>
    <col min="14347" max="14347" width="3.5703125" style="27" customWidth="1"/>
    <col min="14348" max="14592" width="9.28515625" style="27"/>
    <col min="14593" max="14593" width="8.7109375" style="27" customWidth="1"/>
    <col min="14594" max="14594" width="9.7109375" style="27" customWidth="1"/>
    <col min="14595" max="14595" width="14.42578125" style="27" customWidth="1"/>
    <col min="14596" max="14596" width="7.28515625" style="27" customWidth="1"/>
    <col min="14597" max="14597" width="5.5703125" style="27" customWidth="1"/>
    <col min="14598" max="14598" width="9" style="27" customWidth="1"/>
    <col min="14599" max="14600" width="9.7109375" style="27" customWidth="1"/>
    <col min="14601" max="14601" width="11.28515625" style="27" customWidth="1"/>
    <col min="14602" max="14602" width="2.7109375" style="27" customWidth="1"/>
    <col min="14603" max="14603" width="3.5703125" style="27" customWidth="1"/>
    <col min="14604" max="14848" width="9.28515625" style="27"/>
    <col min="14849" max="14849" width="8.7109375" style="27" customWidth="1"/>
    <col min="14850" max="14850" width="9.7109375" style="27" customWidth="1"/>
    <col min="14851" max="14851" width="14.42578125" style="27" customWidth="1"/>
    <col min="14852" max="14852" width="7.28515625" style="27" customWidth="1"/>
    <col min="14853" max="14853" width="5.5703125" style="27" customWidth="1"/>
    <col min="14854" max="14854" width="9" style="27" customWidth="1"/>
    <col min="14855" max="14856" width="9.7109375" style="27" customWidth="1"/>
    <col min="14857" max="14857" width="11.28515625" style="27" customWidth="1"/>
    <col min="14858" max="14858" width="2.7109375" style="27" customWidth="1"/>
    <col min="14859" max="14859" width="3.5703125" style="27" customWidth="1"/>
    <col min="14860" max="15104" width="9.28515625" style="27"/>
    <col min="15105" max="15105" width="8.7109375" style="27" customWidth="1"/>
    <col min="15106" max="15106" width="9.7109375" style="27" customWidth="1"/>
    <col min="15107" max="15107" width="14.42578125" style="27" customWidth="1"/>
    <col min="15108" max="15108" width="7.28515625" style="27" customWidth="1"/>
    <col min="15109" max="15109" width="5.5703125" style="27" customWidth="1"/>
    <col min="15110" max="15110" width="9" style="27" customWidth="1"/>
    <col min="15111" max="15112" width="9.7109375" style="27" customWidth="1"/>
    <col min="15113" max="15113" width="11.28515625" style="27" customWidth="1"/>
    <col min="15114" max="15114" width="2.7109375" style="27" customWidth="1"/>
    <col min="15115" max="15115" width="3.5703125" style="27" customWidth="1"/>
    <col min="15116" max="15360" width="9.28515625" style="27"/>
    <col min="15361" max="15361" width="8.7109375" style="27" customWidth="1"/>
    <col min="15362" max="15362" width="9.7109375" style="27" customWidth="1"/>
    <col min="15363" max="15363" width="14.42578125" style="27" customWidth="1"/>
    <col min="15364" max="15364" width="7.28515625" style="27" customWidth="1"/>
    <col min="15365" max="15365" width="5.5703125" style="27" customWidth="1"/>
    <col min="15366" max="15366" width="9" style="27" customWidth="1"/>
    <col min="15367" max="15368" width="9.7109375" style="27" customWidth="1"/>
    <col min="15369" max="15369" width="11.28515625" style="27" customWidth="1"/>
    <col min="15370" max="15370" width="2.7109375" style="27" customWidth="1"/>
    <col min="15371" max="15371" width="3.5703125" style="27" customWidth="1"/>
    <col min="15372" max="15616" width="9.28515625" style="27"/>
    <col min="15617" max="15617" width="8.7109375" style="27" customWidth="1"/>
    <col min="15618" max="15618" width="9.7109375" style="27" customWidth="1"/>
    <col min="15619" max="15619" width="14.42578125" style="27" customWidth="1"/>
    <col min="15620" max="15620" width="7.28515625" style="27" customWidth="1"/>
    <col min="15621" max="15621" width="5.5703125" style="27" customWidth="1"/>
    <col min="15622" max="15622" width="9" style="27" customWidth="1"/>
    <col min="15623" max="15624" width="9.7109375" style="27" customWidth="1"/>
    <col min="15625" max="15625" width="11.28515625" style="27" customWidth="1"/>
    <col min="15626" max="15626" width="2.7109375" style="27" customWidth="1"/>
    <col min="15627" max="15627" width="3.5703125" style="27" customWidth="1"/>
    <col min="15628" max="15872" width="9.28515625" style="27"/>
    <col min="15873" max="15873" width="8.7109375" style="27" customWidth="1"/>
    <col min="15874" max="15874" width="9.7109375" style="27" customWidth="1"/>
    <col min="15875" max="15875" width="14.42578125" style="27" customWidth="1"/>
    <col min="15876" max="15876" width="7.28515625" style="27" customWidth="1"/>
    <col min="15877" max="15877" width="5.5703125" style="27" customWidth="1"/>
    <col min="15878" max="15878" width="9" style="27" customWidth="1"/>
    <col min="15879" max="15880" width="9.7109375" style="27" customWidth="1"/>
    <col min="15881" max="15881" width="11.28515625" style="27" customWidth="1"/>
    <col min="15882" max="15882" width="2.7109375" style="27" customWidth="1"/>
    <col min="15883" max="15883" width="3.5703125" style="27" customWidth="1"/>
    <col min="15884" max="16128" width="9.28515625" style="27"/>
    <col min="16129" max="16129" width="8.7109375" style="27" customWidth="1"/>
    <col min="16130" max="16130" width="9.7109375" style="27" customWidth="1"/>
    <col min="16131" max="16131" width="14.42578125" style="27" customWidth="1"/>
    <col min="16132" max="16132" width="7.28515625" style="27" customWidth="1"/>
    <col min="16133" max="16133" width="5.5703125" style="27" customWidth="1"/>
    <col min="16134" max="16134" width="9" style="27" customWidth="1"/>
    <col min="16135" max="16136" width="9.7109375" style="27" customWidth="1"/>
    <col min="16137" max="16137" width="11.28515625" style="27" customWidth="1"/>
    <col min="16138" max="16138" width="2.7109375" style="27" customWidth="1"/>
    <col min="16139" max="16139" width="3.5703125" style="27" customWidth="1"/>
    <col min="16140" max="16384" width="9.28515625" style="27"/>
  </cols>
  <sheetData>
    <row r="1" spans="1:16" ht="46.5" customHeight="1">
      <c r="A1" s="234" t="s">
        <v>0</v>
      </c>
      <c r="B1" s="235"/>
      <c r="C1" s="235"/>
      <c r="D1" s="235"/>
      <c r="E1" s="235"/>
      <c r="F1" s="235"/>
      <c r="G1" s="235"/>
      <c r="H1" s="235"/>
      <c r="I1" s="235"/>
      <c r="J1" s="236"/>
    </row>
    <row r="2" spans="1:16" ht="16.5" customHeight="1">
      <c r="A2" s="103" t="s">
        <v>1</v>
      </c>
      <c r="B2" s="104"/>
      <c r="C2" s="104"/>
      <c r="D2" s="104"/>
      <c r="E2" s="104"/>
      <c r="F2" s="104"/>
      <c r="G2" s="104"/>
      <c r="H2" s="104"/>
      <c r="I2" s="104"/>
      <c r="J2" s="105"/>
    </row>
    <row r="3" spans="1:16">
      <c r="A3" s="85" t="s">
        <v>2</v>
      </c>
      <c r="B3" s="86"/>
      <c r="C3" s="86"/>
      <c r="D3" s="86"/>
      <c r="E3" s="87"/>
      <c r="F3" s="237" t="str">
        <f ca="1">TEXT(TODAY(),"DD/MM/YYYY")</f>
        <v>18/09/2025</v>
      </c>
      <c r="G3" s="238"/>
      <c r="H3" s="238"/>
      <c r="I3" s="238"/>
      <c r="J3" s="239"/>
    </row>
    <row r="4" spans="1:16" ht="15" customHeight="1">
      <c r="A4" s="85" t="s">
        <v>3</v>
      </c>
      <c r="B4" s="86"/>
      <c r="C4" s="86"/>
      <c r="D4" s="86"/>
      <c r="E4" s="87"/>
      <c r="F4" s="223" t="s">
        <v>4</v>
      </c>
      <c r="G4" s="224"/>
      <c r="H4" s="224"/>
      <c r="I4" s="224"/>
      <c r="J4" s="225"/>
    </row>
    <row r="5" spans="1:16">
      <c r="A5" s="85" t="s">
        <v>5</v>
      </c>
      <c r="B5" s="86"/>
      <c r="C5" s="86"/>
      <c r="D5" s="86"/>
      <c r="E5" s="87"/>
      <c r="F5" s="237">
        <v>45913</v>
      </c>
      <c r="G5" s="238"/>
      <c r="H5" s="238"/>
      <c r="I5" s="238"/>
      <c r="J5" s="239"/>
    </row>
    <row r="6" spans="1:16" ht="16.5" customHeight="1">
      <c r="A6" s="85" t="s">
        <v>6</v>
      </c>
      <c r="B6" s="86"/>
      <c r="C6" s="86"/>
      <c r="D6" s="86"/>
      <c r="E6" s="87"/>
      <c r="F6" s="88" t="s">
        <v>7</v>
      </c>
      <c r="G6" s="89"/>
      <c r="H6" s="89"/>
      <c r="I6" s="89"/>
      <c r="J6" s="90"/>
    </row>
    <row r="7" spans="1:16" ht="15" customHeight="1">
      <c r="A7" s="85" t="s">
        <v>8</v>
      </c>
      <c r="B7" s="86"/>
      <c r="C7" s="86"/>
      <c r="D7" s="86"/>
      <c r="E7" s="87"/>
      <c r="F7" s="88" t="str">
        <f>F6</f>
        <v>M/s.Alexander And Pal Garden Phase II</v>
      </c>
      <c r="G7" s="89"/>
      <c r="H7" s="89"/>
      <c r="I7" s="89"/>
      <c r="J7" s="90"/>
    </row>
    <row r="8" spans="1:16">
      <c r="A8" s="85" t="s">
        <v>9</v>
      </c>
      <c r="B8" s="86"/>
      <c r="C8" s="86"/>
      <c r="D8" s="86"/>
      <c r="E8" s="87"/>
      <c r="F8" s="131" t="s">
        <v>10</v>
      </c>
      <c r="G8" s="132"/>
      <c r="H8" s="132"/>
      <c r="I8" s="132"/>
      <c r="J8" s="133"/>
    </row>
    <row r="9" spans="1:16">
      <c r="A9" s="85" t="s">
        <v>11</v>
      </c>
      <c r="B9" s="86"/>
      <c r="C9" s="86"/>
      <c r="D9" s="86"/>
      <c r="E9" s="87"/>
      <c r="F9" s="85">
        <v>9960940306</v>
      </c>
      <c r="G9" s="86"/>
      <c r="H9" s="86"/>
      <c r="I9" s="86"/>
      <c r="J9" s="87"/>
    </row>
    <row r="10" spans="1:16">
      <c r="A10" s="85" t="s">
        <v>12</v>
      </c>
      <c r="B10" s="86"/>
      <c r="C10" s="86"/>
      <c r="D10" s="86"/>
      <c r="E10" s="87"/>
      <c r="F10" s="85" t="s">
        <v>55</v>
      </c>
      <c r="G10" s="86"/>
      <c r="H10" s="86"/>
      <c r="I10" s="86"/>
      <c r="J10" s="87"/>
      <c r="L10" s="85" t="s">
        <v>13</v>
      </c>
      <c r="M10" s="86"/>
      <c r="N10" s="86"/>
      <c r="O10" s="86"/>
      <c r="P10" s="87"/>
    </row>
    <row r="11" spans="1:16">
      <c r="A11" s="85" t="s">
        <v>14</v>
      </c>
      <c r="B11" s="86"/>
      <c r="C11" s="86"/>
      <c r="D11" s="86"/>
      <c r="E11" s="87"/>
      <c r="F11" s="142" t="s">
        <v>15</v>
      </c>
      <c r="G11" s="143"/>
      <c r="H11" s="143"/>
      <c r="I11" s="143"/>
      <c r="J11" s="144"/>
    </row>
    <row r="12" spans="1:16" ht="16.5" customHeight="1">
      <c r="A12" s="85" t="s">
        <v>16</v>
      </c>
      <c r="B12" s="86"/>
      <c r="C12" s="86"/>
      <c r="D12" s="86"/>
      <c r="E12" s="87"/>
      <c r="F12" s="195" t="s">
        <v>17</v>
      </c>
      <c r="G12" s="230"/>
      <c r="H12" s="230"/>
      <c r="I12" s="230"/>
      <c r="J12" s="231"/>
    </row>
    <row r="13" spans="1:16">
      <c r="A13" s="85" t="s">
        <v>18</v>
      </c>
      <c r="B13" s="86"/>
      <c r="C13" s="86"/>
      <c r="D13" s="86"/>
      <c r="E13" s="87"/>
      <c r="F13" s="85" t="s">
        <v>19</v>
      </c>
      <c r="G13" s="86"/>
      <c r="H13" s="86"/>
      <c r="I13" s="86"/>
      <c r="J13" s="87"/>
    </row>
    <row r="14" spans="1:16" ht="31.5" customHeight="1">
      <c r="A14" s="229" t="s">
        <v>20</v>
      </c>
      <c r="B14" s="229"/>
      <c r="C14" s="88" t="str">
        <f>CONCATENATE((IF(OR(F8="",F8="NA"),"",F8)),", ",(IF(OR(A15="",A15="NA"),"",A15)),".",(IF(OR(C15="",C15="NA"),"",C15)),", ",(IF(OR(F15="",F15="NA"),"",F15)),".",(IF(OR(H15="",H15="NA"),"",H15)),", ",(IF(OR(C16="",C16="NA"),"",C16)),", ",(IF(OR(H16="",H16="NA"),"",H16)),", ",(IF(OR(H17="",H17="NA"),"",H17)),".")</f>
        <v>Pal Garden Phase II, Survey No.17, Hissa No.1/C/1, 2, 3, Internal Road, Karjat, Raigad.</v>
      </c>
      <c r="D14" s="89"/>
      <c r="E14" s="89"/>
      <c r="F14" s="89"/>
      <c r="G14" s="89"/>
      <c r="H14" s="89"/>
      <c r="I14" s="89"/>
      <c r="J14" s="90"/>
      <c r="N14" s="246"/>
      <c r="O14" s="246"/>
    </row>
    <row r="15" spans="1:16" ht="15.75" customHeight="1">
      <c r="A15" s="88" t="s">
        <v>21</v>
      </c>
      <c r="B15" s="90"/>
      <c r="C15" s="195">
        <v>17</v>
      </c>
      <c r="D15" s="230"/>
      <c r="E15" s="230"/>
      <c r="F15" s="60" t="s">
        <v>22</v>
      </c>
      <c r="G15" s="62"/>
      <c r="H15" s="195" t="s">
        <v>23</v>
      </c>
      <c r="I15" s="230"/>
      <c r="J15" s="231"/>
      <c r="O15" s="246"/>
    </row>
    <row r="16" spans="1:16" ht="15.75" customHeight="1">
      <c r="A16" s="88" t="s">
        <v>24</v>
      </c>
      <c r="B16" s="90"/>
      <c r="C16" s="232" t="s">
        <v>25</v>
      </c>
      <c r="D16" s="232"/>
      <c r="E16" s="232"/>
      <c r="F16" s="60" t="s">
        <v>26</v>
      </c>
      <c r="G16" s="62"/>
      <c r="H16" s="195" t="s">
        <v>27</v>
      </c>
      <c r="I16" s="230"/>
      <c r="J16" s="231"/>
    </row>
    <row r="17" spans="1:10">
      <c r="A17" s="203" t="s">
        <v>28</v>
      </c>
      <c r="B17" s="203"/>
      <c r="C17" s="232" t="s">
        <v>27</v>
      </c>
      <c r="D17" s="232"/>
      <c r="E17" s="232"/>
      <c r="F17" s="60" t="s">
        <v>29</v>
      </c>
      <c r="G17" s="62"/>
      <c r="H17" s="233" t="s">
        <v>30</v>
      </c>
      <c r="I17" s="233"/>
      <c r="J17" s="233"/>
    </row>
    <row r="18" spans="1:10">
      <c r="A18" s="203" t="s">
        <v>31</v>
      </c>
      <c r="B18" s="203"/>
      <c r="C18" s="195" t="s">
        <v>27</v>
      </c>
      <c r="D18" s="230"/>
      <c r="E18" s="231"/>
      <c r="F18" s="60" t="s">
        <v>32</v>
      </c>
      <c r="G18" s="62"/>
      <c r="H18" s="195">
        <v>410201</v>
      </c>
      <c r="I18" s="230"/>
      <c r="J18" s="231"/>
    </row>
    <row r="19" spans="1:10" ht="32.25" customHeight="1">
      <c r="A19" s="203" t="s">
        <v>33</v>
      </c>
      <c r="B19" s="203"/>
      <c r="C19" s="228" t="s">
        <v>34</v>
      </c>
      <c r="D19" s="228"/>
      <c r="E19" s="228"/>
      <c r="F19" s="229" t="s">
        <v>35</v>
      </c>
      <c r="G19" s="229"/>
      <c r="H19" s="230" t="s">
        <v>36</v>
      </c>
      <c r="I19" s="230"/>
      <c r="J19" s="231"/>
    </row>
    <row r="20" spans="1:10" ht="15" customHeight="1">
      <c r="A20" s="60" t="s">
        <v>37</v>
      </c>
      <c r="B20" s="61"/>
      <c r="C20" s="61"/>
      <c r="D20" s="61"/>
      <c r="E20" s="62"/>
      <c r="F20" s="66" t="s">
        <v>38</v>
      </c>
      <c r="G20" s="67"/>
      <c r="H20" s="67"/>
      <c r="I20" s="67"/>
      <c r="J20" s="68"/>
    </row>
    <row r="21" spans="1:10" ht="18.75" customHeight="1">
      <c r="A21" s="63"/>
      <c r="B21" s="64"/>
      <c r="C21" s="64"/>
      <c r="D21" s="64"/>
      <c r="E21" s="65"/>
      <c r="F21" s="69"/>
      <c r="G21" s="70"/>
      <c r="H21" s="70"/>
      <c r="I21" s="70"/>
      <c r="J21" s="71"/>
    </row>
    <row r="22" spans="1:10" ht="15" customHeight="1">
      <c r="A22" s="60" t="s">
        <v>39</v>
      </c>
      <c r="B22" s="61"/>
      <c r="C22" s="61"/>
      <c r="D22" s="61"/>
      <c r="E22" s="62"/>
      <c r="F22" s="60" t="s">
        <v>40</v>
      </c>
      <c r="G22" s="61"/>
      <c r="H22" s="61"/>
      <c r="I22" s="61"/>
      <c r="J22" s="62"/>
    </row>
    <row r="23" spans="1:10">
      <c r="A23" s="63"/>
      <c r="B23" s="64"/>
      <c r="C23" s="64"/>
      <c r="D23" s="64"/>
      <c r="E23" s="65"/>
      <c r="F23" s="63"/>
      <c r="G23" s="64"/>
      <c r="H23" s="64"/>
      <c r="I23" s="64"/>
      <c r="J23" s="65"/>
    </row>
    <row r="24" spans="1:10" ht="15" customHeight="1">
      <c r="A24" s="85" t="s">
        <v>41</v>
      </c>
      <c r="B24" s="86"/>
      <c r="C24" s="86"/>
      <c r="D24" s="86"/>
      <c r="E24" s="87"/>
      <c r="F24" s="223" t="s">
        <v>42</v>
      </c>
      <c r="G24" s="224"/>
      <c r="H24" s="224"/>
      <c r="I24" s="224"/>
      <c r="J24" s="225"/>
    </row>
    <row r="25" spans="1:10">
      <c r="A25" s="85" t="s">
        <v>43</v>
      </c>
      <c r="B25" s="86"/>
      <c r="C25" s="86"/>
      <c r="D25" s="86"/>
      <c r="E25" s="87"/>
      <c r="F25" s="223" t="s">
        <v>44</v>
      </c>
      <c r="G25" s="224"/>
      <c r="H25" s="224"/>
      <c r="I25" s="224"/>
      <c r="J25" s="225"/>
    </row>
    <row r="26" spans="1:10" ht="15" customHeight="1">
      <c r="A26" s="85" t="s">
        <v>45</v>
      </c>
      <c r="B26" s="86"/>
      <c r="C26" s="86"/>
      <c r="D26" s="86"/>
      <c r="E26" s="87"/>
      <c r="F26" s="223" t="s">
        <v>46</v>
      </c>
      <c r="G26" s="224"/>
      <c r="H26" s="224"/>
      <c r="I26" s="224"/>
      <c r="J26" s="225"/>
    </row>
    <row r="27" spans="1:10">
      <c r="A27" s="85" t="s">
        <v>47</v>
      </c>
      <c r="B27" s="86"/>
      <c r="C27" s="86"/>
      <c r="D27" s="86"/>
      <c r="E27" s="87"/>
      <c r="F27" s="223" t="s">
        <v>48</v>
      </c>
      <c r="G27" s="224"/>
      <c r="H27" s="224"/>
      <c r="I27" s="224"/>
      <c r="J27" s="225"/>
    </row>
    <row r="28" spans="1:10">
      <c r="A28" s="226" t="s">
        <v>49</v>
      </c>
      <c r="B28" s="227"/>
      <c r="C28" s="226" t="s">
        <v>50</v>
      </c>
      <c r="D28" s="227"/>
      <c r="E28" s="226" t="s">
        <v>51</v>
      </c>
      <c r="F28" s="227"/>
      <c r="G28" s="226" t="s">
        <v>52</v>
      </c>
      <c r="H28" s="227"/>
      <c r="I28" s="226" t="s">
        <v>53</v>
      </c>
      <c r="J28" s="227"/>
    </row>
    <row r="29" spans="1:10">
      <c r="A29" s="190" t="s">
        <v>54</v>
      </c>
      <c r="B29" s="191"/>
      <c r="C29" s="190" t="s">
        <v>55</v>
      </c>
      <c r="D29" s="191"/>
      <c r="E29" s="190" t="s">
        <v>55</v>
      </c>
      <c r="F29" s="191"/>
      <c r="G29" s="190" t="s">
        <v>55</v>
      </c>
      <c r="H29" s="191"/>
      <c r="I29" s="190" t="s">
        <v>55</v>
      </c>
      <c r="J29" s="191"/>
    </row>
    <row r="30" spans="1:10">
      <c r="A30" s="190" t="s">
        <v>56</v>
      </c>
      <c r="B30" s="191"/>
      <c r="C30" s="221" t="s">
        <v>57</v>
      </c>
      <c r="D30" s="191"/>
      <c r="E30" s="221" t="s">
        <v>24</v>
      </c>
      <c r="F30" s="222"/>
      <c r="G30" s="221" t="s">
        <v>58</v>
      </c>
      <c r="H30" s="191"/>
      <c r="I30" s="221" t="s">
        <v>24</v>
      </c>
      <c r="J30" s="191"/>
    </row>
    <row r="31" spans="1:10">
      <c r="A31" s="85" t="s">
        <v>59</v>
      </c>
      <c r="B31" s="86"/>
      <c r="C31" s="86"/>
      <c r="D31" s="86"/>
      <c r="E31" s="86"/>
      <c r="F31" s="86"/>
      <c r="G31" s="86"/>
      <c r="H31" s="86"/>
      <c r="I31" s="86"/>
      <c r="J31" s="87"/>
    </row>
    <row r="32" spans="1:10">
      <c r="A32" s="85" t="s">
        <v>60</v>
      </c>
      <c r="B32" s="86"/>
      <c r="C32" s="86"/>
      <c r="D32" s="86"/>
      <c r="E32" s="86"/>
      <c r="F32" s="86"/>
      <c r="G32" s="86"/>
      <c r="H32" s="86"/>
      <c r="I32" s="86"/>
      <c r="J32" s="87"/>
    </row>
    <row r="33" spans="1:10">
      <c r="A33" s="85" t="s">
        <v>61</v>
      </c>
      <c r="B33" s="87"/>
      <c r="C33" s="190" t="s">
        <v>62</v>
      </c>
      <c r="D33" s="191"/>
      <c r="E33" s="190">
        <v>18.9062324</v>
      </c>
      <c r="F33" s="191"/>
      <c r="G33" s="190" t="s">
        <v>63</v>
      </c>
      <c r="H33" s="191"/>
      <c r="I33" s="190">
        <v>73.316114400000004</v>
      </c>
      <c r="J33" s="191"/>
    </row>
    <row r="34" spans="1:10">
      <c r="A34" s="85" t="s">
        <v>64</v>
      </c>
      <c r="B34" s="87"/>
      <c r="C34" s="213" t="s">
        <v>65</v>
      </c>
      <c r="D34" s="214"/>
      <c r="E34" s="214"/>
      <c r="F34" s="214"/>
      <c r="G34" s="214"/>
      <c r="H34" s="214"/>
      <c r="I34" s="214"/>
      <c r="J34" s="191"/>
    </row>
    <row r="35" spans="1:10">
      <c r="A35" s="131" t="s">
        <v>66</v>
      </c>
      <c r="B35" s="132"/>
      <c r="C35" s="132"/>
      <c r="D35" s="132"/>
      <c r="E35" s="132"/>
      <c r="F35" s="132"/>
      <c r="G35" s="132"/>
      <c r="H35" s="132"/>
      <c r="I35" s="132"/>
      <c r="J35" s="133"/>
    </row>
    <row r="36" spans="1:10" ht="15" customHeight="1">
      <c r="A36" s="88" t="s">
        <v>67</v>
      </c>
      <c r="B36" s="89"/>
      <c r="C36" s="89"/>
      <c r="D36" s="89"/>
      <c r="E36" s="90"/>
      <c r="F36" s="215" t="s">
        <v>68</v>
      </c>
      <c r="G36" s="216"/>
      <c r="H36" s="216"/>
      <c r="I36" s="216"/>
      <c r="J36" s="217"/>
    </row>
    <row r="37" spans="1:10" ht="15" customHeight="1">
      <c r="A37" s="63" t="s">
        <v>69</v>
      </c>
      <c r="B37" s="64"/>
      <c r="C37" s="64"/>
      <c r="D37" s="64"/>
      <c r="E37" s="64"/>
      <c r="F37" s="88" t="s">
        <v>70</v>
      </c>
      <c r="G37" s="89"/>
      <c r="H37" s="89"/>
      <c r="I37" s="89"/>
      <c r="J37" s="90"/>
    </row>
    <row r="38" spans="1:10">
      <c r="A38" s="131" t="s">
        <v>71</v>
      </c>
      <c r="B38" s="132"/>
      <c r="C38" s="132"/>
      <c r="D38" s="132"/>
      <c r="E38" s="132"/>
      <c r="F38" s="132"/>
      <c r="G38" s="132"/>
      <c r="H38" s="132"/>
      <c r="I38" s="132"/>
      <c r="J38" s="133"/>
    </row>
    <row r="39" spans="1:10">
      <c r="A39" s="85" t="s">
        <v>72</v>
      </c>
      <c r="B39" s="86"/>
      <c r="C39" s="86"/>
      <c r="D39" s="86"/>
      <c r="E39" s="87"/>
      <c r="F39" s="218">
        <v>4920</v>
      </c>
      <c r="G39" s="219"/>
      <c r="H39" s="219"/>
      <c r="I39" s="219"/>
      <c r="J39" s="220"/>
    </row>
    <row r="40" spans="1:10">
      <c r="A40" s="85" t="s">
        <v>73</v>
      </c>
      <c r="B40" s="86"/>
      <c r="C40" s="86"/>
      <c r="D40" s="86"/>
      <c r="E40" s="87"/>
      <c r="F40" s="210">
        <v>1</v>
      </c>
      <c r="G40" s="211"/>
      <c r="H40" s="211"/>
      <c r="I40" s="211"/>
      <c r="J40" s="212"/>
    </row>
    <row r="41" spans="1:10">
      <c r="A41" s="85" t="s">
        <v>74</v>
      </c>
      <c r="B41" s="86"/>
      <c r="C41" s="86"/>
      <c r="D41" s="86"/>
      <c r="E41" s="87"/>
      <c r="F41" s="210">
        <f>F43/F39-F40</f>
        <v>0.20447154471544701</v>
      </c>
      <c r="G41" s="211"/>
      <c r="H41" s="211"/>
      <c r="I41" s="211"/>
      <c r="J41" s="212"/>
    </row>
    <row r="42" spans="1:10">
      <c r="A42" s="85" t="s">
        <v>75</v>
      </c>
      <c r="B42" s="86"/>
      <c r="C42" s="86"/>
      <c r="D42" s="86"/>
      <c r="E42" s="87"/>
      <c r="F42" s="210">
        <f>F40+F41</f>
        <v>1.2044715447154499</v>
      </c>
      <c r="G42" s="211"/>
      <c r="H42" s="211"/>
      <c r="I42" s="211"/>
      <c r="J42" s="212"/>
    </row>
    <row r="43" spans="1:10">
      <c r="A43" s="85" t="s">
        <v>76</v>
      </c>
      <c r="B43" s="86"/>
      <c r="C43" s="86"/>
      <c r="D43" s="86"/>
      <c r="E43" s="87"/>
      <c r="F43" s="210">
        <v>5926</v>
      </c>
      <c r="G43" s="211"/>
      <c r="H43" s="211"/>
      <c r="I43" s="211"/>
      <c r="J43" s="212"/>
    </row>
    <row r="44" spans="1:10">
      <c r="A44" s="85" t="s">
        <v>77</v>
      </c>
      <c r="B44" s="86"/>
      <c r="C44" s="86"/>
      <c r="D44" s="86"/>
      <c r="E44" s="87"/>
      <c r="F44" s="142" t="s">
        <v>78</v>
      </c>
      <c r="G44" s="143"/>
      <c r="H44" s="143"/>
      <c r="I44" s="143"/>
      <c r="J44" s="144"/>
    </row>
    <row r="45" spans="1:10">
      <c r="A45" s="131" t="s">
        <v>79</v>
      </c>
      <c r="B45" s="132"/>
      <c r="C45" s="132"/>
      <c r="D45" s="132"/>
      <c r="E45" s="132"/>
      <c r="F45" s="132"/>
      <c r="G45" s="132"/>
      <c r="H45" s="132"/>
      <c r="I45" s="132"/>
      <c r="J45" s="133"/>
    </row>
    <row r="46" spans="1:10">
      <c r="A46" s="88" t="s">
        <v>80</v>
      </c>
      <c r="B46" s="90"/>
      <c r="C46" s="128" t="s">
        <v>81</v>
      </c>
      <c r="D46" s="129"/>
      <c r="E46" s="129"/>
      <c r="F46" s="130"/>
      <c r="G46" s="28" t="s">
        <v>82</v>
      </c>
      <c r="H46" s="88" t="s">
        <v>83</v>
      </c>
      <c r="I46" s="89"/>
      <c r="J46" s="90"/>
    </row>
    <row r="47" spans="1:10" ht="31.5" customHeight="1">
      <c r="A47" s="88" t="s">
        <v>84</v>
      </c>
      <c r="B47" s="90"/>
      <c r="C47" s="128" t="s">
        <v>81</v>
      </c>
      <c r="D47" s="129"/>
      <c r="E47" s="129"/>
      <c r="F47" s="130"/>
      <c r="G47" s="28" t="s">
        <v>82</v>
      </c>
      <c r="H47" s="88" t="str">
        <f>H46</f>
        <v>04/02/2017.</v>
      </c>
      <c r="I47" s="89"/>
      <c r="J47" s="90"/>
    </row>
    <row r="48" spans="1:10" ht="31.5" customHeight="1">
      <c r="A48" s="88" t="s">
        <v>85</v>
      </c>
      <c r="B48" s="90"/>
      <c r="C48" s="128" t="s">
        <v>86</v>
      </c>
      <c r="D48" s="129"/>
      <c r="E48" s="129"/>
      <c r="F48" s="130"/>
      <c r="G48" s="28" t="s">
        <v>82</v>
      </c>
      <c r="H48" s="207" t="s">
        <v>87</v>
      </c>
      <c r="I48" s="208"/>
      <c r="J48" s="209"/>
    </row>
    <row r="49" spans="1:12" ht="32.25" customHeight="1">
      <c r="A49" s="88" t="s">
        <v>88</v>
      </c>
      <c r="B49" s="90"/>
      <c r="C49" s="128" t="s">
        <v>89</v>
      </c>
      <c r="D49" s="135"/>
      <c r="E49" s="135"/>
      <c r="F49" s="136"/>
      <c r="G49" s="29" t="s">
        <v>82</v>
      </c>
      <c r="H49" s="134" t="s">
        <v>83</v>
      </c>
      <c r="I49" s="135"/>
      <c r="J49" s="136"/>
    </row>
    <row r="50" spans="1:12" s="21" customFormat="1" ht="33.75" customHeight="1">
      <c r="A50" s="196" t="s">
        <v>90</v>
      </c>
      <c r="B50" s="197"/>
      <c r="C50" s="198" t="s">
        <v>91</v>
      </c>
      <c r="D50" s="199"/>
      <c r="E50" s="199"/>
      <c r="F50" s="200" t="s">
        <v>92</v>
      </c>
      <c r="G50" s="30" t="s">
        <v>82</v>
      </c>
      <c r="H50" s="201" t="s">
        <v>93</v>
      </c>
      <c r="I50" s="202" t="s">
        <v>55</v>
      </c>
      <c r="J50" s="197"/>
    </row>
    <row r="51" spans="1:12">
      <c r="A51" s="203" t="s">
        <v>94</v>
      </c>
      <c r="B51" s="203"/>
      <c r="C51" s="203"/>
      <c r="D51" s="204" t="str">
        <f>H49</f>
        <v>04/02/2017.</v>
      </c>
      <c r="E51" s="204"/>
      <c r="F51" s="85" t="s">
        <v>95</v>
      </c>
      <c r="G51" s="205"/>
      <c r="H51" s="206" t="s">
        <v>96</v>
      </c>
      <c r="I51" s="143"/>
      <c r="J51" s="144"/>
    </row>
    <row r="52" spans="1:12">
      <c r="A52" s="187" t="s">
        <v>97</v>
      </c>
      <c r="B52" s="188"/>
      <c r="C52" s="188"/>
      <c r="D52" s="188"/>
      <c r="E52" s="188"/>
      <c r="F52" s="188"/>
      <c r="G52" s="188"/>
      <c r="H52" s="188"/>
      <c r="I52" s="188"/>
      <c r="J52" s="189"/>
    </row>
    <row r="53" spans="1:12" ht="15.75" customHeight="1">
      <c r="A53" s="85" t="s">
        <v>98</v>
      </c>
      <c r="B53" s="86"/>
      <c r="C53" s="87"/>
      <c r="D53" s="190">
        <f>F43</f>
        <v>5926</v>
      </c>
      <c r="E53" s="191"/>
      <c r="F53" s="192" t="s">
        <v>99</v>
      </c>
      <c r="G53" s="193"/>
      <c r="H53" s="192" t="s">
        <v>100</v>
      </c>
      <c r="I53" s="194"/>
      <c r="J53" s="193"/>
    </row>
    <row r="54" spans="1:12" ht="33" customHeight="1">
      <c r="A54" s="142" t="s">
        <v>101</v>
      </c>
      <c r="B54" s="143"/>
      <c r="C54" s="195" t="s">
        <v>102</v>
      </c>
      <c r="D54" s="143"/>
      <c r="E54" s="143"/>
      <c r="F54" s="143"/>
      <c r="G54" s="143"/>
      <c r="H54" s="143"/>
      <c r="I54" s="143"/>
      <c r="J54" s="144"/>
    </row>
    <row r="55" spans="1:12" ht="15.75" customHeight="1">
      <c r="A55" s="85" t="s">
        <v>103</v>
      </c>
      <c r="B55" s="86"/>
      <c r="C55" s="86"/>
      <c r="D55" s="88" t="s">
        <v>104</v>
      </c>
      <c r="E55" s="89"/>
      <c r="F55" s="89"/>
      <c r="G55" s="89"/>
      <c r="H55" s="89"/>
      <c r="I55" s="89"/>
      <c r="J55" s="90"/>
    </row>
    <row r="56" spans="1:12">
      <c r="A56" s="182" t="s">
        <v>105</v>
      </c>
      <c r="B56" s="183"/>
      <c r="C56" s="183"/>
      <c r="D56" s="183"/>
      <c r="E56" s="183"/>
      <c r="F56" s="183"/>
      <c r="G56" s="183"/>
      <c r="H56" s="183"/>
      <c r="I56" s="183"/>
      <c r="J56" s="184"/>
    </row>
    <row r="57" spans="1:12">
      <c r="A57" s="185" t="s">
        <v>106</v>
      </c>
      <c r="B57" s="186"/>
      <c r="C57" s="166" t="s">
        <v>107</v>
      </c>
      <c r="D57" s="166"/>
      <c r="E57" s="166"/>
      <c r="F57" s="166"/>
      <c r="G57" s="166"/>
      <c r="H57" s="166"/>
      <c r="I57" s="166"/>
      <c r="J57" s="167"/>
      <c r="K57" s="33" t="str">
        <f ca="1">(IF(F63&gt;99%,"All work completed. Please provide OC.",IF(F63&gt;89.8%,"Plinth, RCC, Brick, Plaster, Flooring, Painting work Completed. Finishing work is in process.",IF(F63&lt;94%,(IF(C63=0,"Work not yet Started.",IF(D63=25%,"Piling work in process",IF(D63=50%,"Excavation work in process",IF(D63=100%,"Excavation work Completed. ","0")))&amp;(IF(C64=0%,"",IF(C64=L65,"Footing work is process",IF(C64=L66,"Footing work Completed",IF(C64=L67,"1st Basement Completed",IF(C64=L68,"1st &amp; 2nd Basement Completed",IF(C64=L69,"1st to 3rd Basement Completed",IF(C64=L70,"1st to 4th Basement Completed",IF(C64=L71,"Plinth work is process",IF(C64=L72,"Plinth work completed","0")))))))))))&amp;(IF(C65=(D58+G58+I58),", RCC Slab",IF(C65&gt;0,", RCC upto "&amp;C65&amp;" Slab",""))&amp;(IF(C66=I58,", Brickwork",IF(C66&gt;0,", Brickwork upto "&amp;C66&amp;" Floor",""))&amp;(IF(C67=I58,", Internal Plaster",IF(C67&gt;0,", Internal Plaster upto "&amp;C67&amp;" Floor",""))&amp;(IF(C68=I58,", External Plaster",IF(C68&gt;0,", External Plaster upto "&amp;C68&amp;" Floor",""))&amp;(IF(C69=I58,", Flooring",IF(C69&gt;0,", Flooring upto "&amp;C69&amp;" Floor",""))&amp;(IF(C70=I58,", Painting",IF(C70&gt;0,", Painting upto "&amp;C70&amp;" Floor",""))&amp;(IF(C71&gt;0,", Finishing upto "&amp;C71&amp;" Floor","")&amp;(IF(C65&gt;0.5," Completed",""))))))))))))))</f>
        <v>Excavation work Completed. 0, RCC upto 1 Slab, Internal Plaster upto Slab/Floor Floor, External Plaster upto 4 Floor, Flooring upto 4 Floor, Painting upto 5 Floor, Finishing upto 4 Floor Completed</v>
      </c>
      <c r="L57" s="33"/>
    </row>
    <row r="58" spans="1:12">
      <c r="A58" s="31" t="s">
        <v>108</v>
      </c>
      <c r="B58" s="32">
        <v>0</v>
      </c>
      <c r="C58" s="32" t="s">
        <v>109</v>
      </c>
      <c r="D58" s="32">
        <v>1</v>
      </c>
      <c r="E58" s="154" t="s">
        <v>110</v>
      </c>
      <c r="F58" s="154"/>
      <c r="G58" s="32">
        <v>0</v>
      </c>
      <c r="H58" s="32" t="s">
        <v>111</v>
      </c>
      <c r="I58" s="154">
        <f ca="1">--TRIM(RIGHT(SUBSTITUTE(LEFT(C57,_xlfn.AGGREGATE(16,6,FIND({0,1,2,3,4,5,6,7,8,9},C57,ROW(INDIRECT("1:"&amp;LEN(C57)))),1))," ",REPT(" ",LEN(C57))),LEN(C57)))</f>
        <v>3</v>
      </c>
      <c r="J58" s="155"/>
      <c r="K58" s="33"/>
      <c r="L58" s="33"/>
    </row>
    <row r="59" spans="1:12">
      <c r="A59" s="156" t="s">
        <v>112</v>
      </c>
      <c r="B59" s="168"/>
      <c r="C59" s="158" t="str">
        <f>K59</f>
        <v>All work Completed. OC Received.</v>
      </c>
      <c r="D59" s="158"/>
      <c r="E59" s="158"/>
      <c r="F59" s="158"/>
      <c r="G59" s="158"/>
      <c r="H59" s="158"/>
      <c r="I59" s="158"/>
      <c r="J59" s="159"/>
      <c r="K59" s="33" t="s">
        <v>113</v>
      </c>
      <c r="L59" s="33"/>
    </row>
    <row r="60" spans="1:12" s="22" customFormat="1">
      <c r="A60" s="173" t="s">
        <v>114</v>
      </c>
      <c r="B60" s="174"/>
      <c r="C60" s="177">
        <v>1</v>
      </c>
      <c r="D60" s="178"/>
      <c r="E60" s="178"/>
      <c r="F60" s="178" t="s">
        <v>115</v>
      </c>
      <c r="G60" s="178"/>
      <c r="H60" s="177">
        <v>1</v>
      </c>
      <c r="I60" s="178"/>
      <c r="J60" s="180"/>
      <c r="K60" s="34"/>
      <c r="L60" s="34"/>
    </row>
    <row r="61" spans="1:12" s="22" customFormat="1">
      <c r="A61" s="175"/>
      <c r="B61" s="176"/>
      <c r="C61" s="179"/>
      <c r="D61" s="179"/>
      <c r="E61" s="179"/>
      <c r="F61" s="179"/>
      <c r="G61" s="179"/>
      <c r="H61" s="179"/>
      <c r="I61" s="179"/>
      <c r="J61" s="181"/>
      <c r="K61" s="34"/>
      <c r="L61" s="34"/>
    </row>
    <row r="62" spans="1:12">
      <c r="A62" s="185" t="s">
        <v>106</v>
      </c>
      <c r="B62" s="186"/>
      <c r="C62" s="166" t="s">
        <v>116</v>
      </c>
      <c r="D62" s="166"/>
      <c r="E62" s="166"/>
      <c r="F62" s="166"/>
      <c r="G62" s="166"/>
      <c r="H62" s="166"/>
      <c r="I62" s="166"/>
      <c r="J62" s="167"/>
      <c r="K62" s="33" t="str">
        <f ca="1">(IF(F68&gt;99%,"All work completed. Please provide OC.",IF(F68&gt;89.8%,"Plinth, RCC, Brick, Plaster, Flooring, Painting work Completed. Finishing work is in process.",IF(F68&lt;94%,(IF(C68=0,"Work not yet Started.",IF(D68=25%,"Piling work in process",IF(D68=50%,"Excavation work in process",IF(D68=100%,"Excavation work Completed. ","0")))&amp;(IF(C69=0%,"",IF(C69=L70,"Footing work is process",IF(C69=L71,"Footing work Completed",IF(C69=L72,"1st Basement Completed",IF(C69=L73,"1st &amp; 2nd Basement Completed",IF(C69=L74,"1st to 3rd Basement Completed",IF(C69=L75,"1st to 4th Basement Completed",IF(C69=L76,"Plinth work is process",IF(C69=L77,"Plinth work completed","0")))))))))))&amp;(IF(C70=(D63+G63+I63),", RCC Slab",IF(C70&gt;0,", RCC upto "&amp;C70&amp;" Slab",""))&amp;(IF(C71=I63,", Brickwork",IF(C71&gt;0,", Brickwork upto "&amp;C71&amp;" Floor",""))&amp;(IF(C72=I63,", Internal Plaster",IF(C72&gt;0,", Internal Plaster upto "&amp;C72&amp;" Floor",""))&amp;(IF(C73=I63,", External Plaster",IF(C73&gt;0,", External Plaster upto "&amp;C73&amp;" Floor",""))&amp;(IF(C74=I63,", Flooring",IF(C74&gt;0,", Flooring upto "&amp;C74&amp;" Floor",""))&amp;(IF(C75=I63,", Painting",IF(C75&gt;0,", Painting upto "&amp;C75&amp;" Floor",""))&amp;(IF(C76&gt;0,", Finishing upto "&amp;C76&amp;" Floor","")&amp;(IF(C70&gt;0.5," Completed",""))))))))))))))</f>
        <v>All work completed. Please provide OC.</v>
      </c>
      <c r="L62" s="33"/>
    </row>
    <row r="63" spans="1:12">
      <c r="A63" s="31" t="s">
        <v>108</v>
      </c>
      <c r="B63" s="32">
        <v>0</v>
      </c>
      <c r="C63" s="32" t="s">
        <v>109</v>
      </c>
      <c r="D63" s="32">
        <v>1</v>
      </c>
      <c r="E63" s="154" t="s">
        <v>110</v>
      </c>
      <c r="F63" s="154"/>
      <c r="G63" s="32">
        <v>0</v>
      </c>
      <c r="H63" s="32" t="s">
        <v>111</v>
      </c>
      <c r="I63" s="154">
        <f ca="1">--TRIM(RIGHT(SUBSTITUTE(LEFT(C62,_xlfn.AGGREGATE(16,6,FIND({0,1,2,3,4,5,6,7,8,9},C62,ROW(INDIRECT("1:"&amp;LEN(C62)))),1))," ",REPT(" ",LEN(C62))),LEN(C62)))</f>
        <v>4</v>
      </c>
      <c r="J63" s="155"/>
      <c r="K63" s="33"/>
      <c r="L63" s="33"/>
    </row>
    <row r="64" spans="1:12">
      <c r="A64" s="156" t="s">
        <v>112</v>
      </c>
      <c r="B64" s="168"/>
      <c r="C64" s="158" t="str">
        <f ca="1">K62</f>
        <v>All work completed. Please provide OC.</v>
      </c>
      <c r="D64" s="158"/>
      <c r="E64" s="158"/>
      <c r="F64" s="158"/>
      <c r="G64" s="158"/>
      <c r="H64" s="158"/>
      <c r="I64" s="158"/>
      <c r="J64" s="159"/>
      <c r="K64" s="33" t="s">
        <v>113</v>
      </c>
      <c r="L64" s="33"/>
    </row>
    <row r="65" spans="1:12" s="22" customFormat="1">
      <c r="A65" s="173" t="s">
        <v>114</v>
      </c>
      <c r="B65" s="174"/>
      <c r="C65" s="177">
        <v>1</v>
      </c>
      <c r="D65" s="178"/>
      <c r="E65" s="178"/>
      <c r="F65" s="178" t="s">
        <v>115</v>
      </c>
      <c r="G65" s="178"/>
      <c r="H65" s="177">
        <v>1</v>
      </c>
      <c r="I65" s="178"/>
      <c r="J65" s="180"/>
      <c r="K65" s="34"/>
      <c r="L65" s="34"/>
    </row>
    <row r="66" spans="1:12" s="22" customFormat="1">
      <c r="A66" s="175"/>
      <c r="B66" s="176"/>
      <c r="C66" s="179"/>
      <c r="D66" s="179"/>
      <c r="E66" s="179"/>
      <c r="F66" s="179"/>
      <c r="G66" s="179"/>
      <c r="H66" s="179"/>
      <c r="I66" s="179"/>
      <c r="J66" s="181"/>
      <c r="K66" s="34"/>
      <c r="L66" s="34"/>
    </row>
    <row r="67" spans="1:12" hidden="1">
      <c r="A67" s="169" t="s">
        <v>117</v>
      </c>
      <c r="B67" s="170"/>
      <c r="C67" s="35" t="s">
        <v>118</v>
      </c>
      <c r="D67" s="171" t="s">
        <v>119</v>
      </c>
      <c r="E67" s="171"/>
      <c r="F67" s="171" t="s">
        <v>114</v>
      </c>
      <c r="G67" s="171"/>
      <c r="H67" s="171" t="s">
        <v>115</v>
      </c>
      <c r="I67" s="171"/>
      <c r="J67" s="172"/>
      <c r="K67" s="44" t="s">
        <v>120</v>
      </c>
      <c r="L67" s="27">
        <f ca="1">I63*25%</f>
        <v>1</v>
      </c>
    </row>
    <row r="68" spans="1:12" hidden="1">
      <c r="A68" s="148" t="s">
        <v>121</v>
      </c>
      <c r="B68" s="149"/>
      <c r="C68" s="36">
        <f ca="1">L69</f>
        <v>4</v>
      </c>
      <c r="D68" s="72">
        <f ca="1">((100/I63)*C68)/100</f>
        <v>1</v>
      </c>
      <c r="E68" s="72"/>
      <c r="F68" s="72">
        <f ca="1">(((C69/I63*10)+(40/(D63+G63+I63)*C70)+(7.5/(I63)*C71)+(7.5/(I63)*C72)+(10/I63*C73)+(10/I63*C74)+(5/I63*C75)+(5/I63*C76)+(5/I63*C77))/100)</f>
        <v>1</v>
      </c>
      <c r="G68" s="72"/>
      <c r="H68" s="72">
        <f ca="1">((((C68/I63)*20)+((C69/I63)*25)+(30/(I63+G63+D63)*C70)+(5/I63*C71)+(5/I63*C72)+(5/I63*C73)+(5/I63*C74)+(0/I63*C75)+(0/I63*C76)+(5/I63*C77))/100)</f>
        <v>1</v>
      </c>
      <c r="I68" s="72"/>
      <c r="J68" s="152"/>
      <c r="K68" s="44" t="s">
        <v>122</v>
      </c>
      <c r="L68" s="44">
        <f ca="1">I63*50%</f>
        <v>2</v>
      </c>
    </row>
    <row r="69" spans="1:12" hidden="1">
      <c r="A69" s="148" t="s">
        <v>123</v>
      </c>
      <c r="B69" s="149"/>
      <c r="C69" s="37">
        <f ca="1">L77</f>
        <v>4</v>
      </c>
      <c r="D69" s="72">
        <f ca="1">((100/I63)*C69)/100</f>
        <v>1</v>
      </c>
      <c r="E69" s="72"/>
      <c r="F69" s="72"/>
      <c r="G69" s="72"/>
      <c r="H69" s="72"/>
      <c r="I69" s="72"/>
      <c r="J69" s="152"/>
      <c r="K69" s="44" t="s">
        <v>124</v>
      </c>
      <c r="L69" s="44">
        <f ca="1">I63</f>
        <v>4</v>
      </c>
    </row>
    <row r="70" spans="1:12" hidden="1">
      <c r="A70" s="148" t="s">
        <v>125</v>
      </c>
      <c r="B70" s="149"/>
      <c r="C70" s="37">
        <f ca="1">D63+I63</f>
        <v>5</v>
      </c>
      <c r="D70" s="72">
        <f ca="1">((100/(D63+G63+I63))*C70)/100</f>
        <v>1</v>
      </c>
      <c r="E70" s="72"/>
      <c r="F70" s="72"/>
      <c r="G70" s="72"/>
      <c r="H70" s="72"/>
      <c r="I70" s="72"/>
      <c r="J70" s="152"/>
      <c r="K70" s="44" t="s">
        <v>126</v>
      </c>
      <c r="L70" s="45">
        <f ca="1">(IF(B63&gt;1,(I63/(B63+2)),I63/4))</f>
        <v>1</v>
      </c>
    </row>
    <row r="71" spans="1:12" hidden="1">
      <c r="A71" s="148" t="s">
        <v>127</v>
      </c>
      <c r="B71" s="149" t="s">
        <v>128</v>
      </c>
      <c r="C71" s="36">
        <v>4</v>
      </c>
      <c r="D71" s="72">
        <f ca="1">((100/I63)*C71)/100</f>
        <v>1</v>
      </c>
      <c r="E71" s="72"/>
      <c r="F71" s="72"/>
      <c r="G71" s="72"/>
      <c r="H71" s="72"/>
      <c r="I71" s="72"/>
      <c r="J71" s="152"/>
      <c r="K71" s="44" t="s">
        <v>129</v>
      </c>
      <c r="L71" s="45">
        <f ca="1">(IF(B63&gt;1,(I63/(B63+2)+L70),I63/4+L70))</f>
        <v>2</v>
      </c>
    </row>
    <row r="72" spans="1:12" hidden="1">
      <c r="A72" s="148" t="s">
        <v>130</v>
      </c>
      <c r="B72" s="149" t="s">
        <v>128</v>
      </c>
      <c r="C72" s="36">
        <v>4</v>
      </c>
      <c r="D72" s="72">
        <f ca="1">((100/I63)*C72)/100</f>
        <v>1</v>
      </c>
      <c r="E72" s="72"/>
      <c r="F72" s="72"/>
      <c r="G72" s="72"/>
      <c r="H72" s="72"/>
      <c r="I72" s="72"/>
      <c r="J72" s="152"/>
      <c r="K72" s="44" t="s">
        <v>131</v>
      </c>
      <c r="L72" s="45">
        <f>(IF(B63&gt;1,(I63/(B63+2)+L71),0))</f>
        <v>0</v>
      </c>
    </row>
    <row r="73" spans="1:12" hidden="1">
      <c r="A73" s="148" t="s">
        <v>132</v>
      </c>
      <c r="B73" s="149" t="s">
        <v>133</v>
      </c>
      <c r="C73" s="36">
        <v>4</v>
      </c>
      <c r="D73" s="72">
        <f ca="1">((100/(I63))*C73)/100</f>
        <v>1</v>
      </c>
      <c r="E73" s="72"/>
      <c r="F73" s="72"/>
      <c r="G73" s="72"/>
      <c r="H73" s="72"/>
      <c r="I73" s="72"/>
      <c r="J73" s="152"/>
      <c r="K73" s="44" t="s">
        <v>134</v>
      </c>
      <c r="L73" s="45">
        <f>(IF(B63&gt;2,(I63/(B63+2)+L72),0))</f>
        <v>0</v>
      </c>
    </row>
    <row r="74" spans="1:12" hidden="1">
      <c r="A74" s="148" t="s">
        <v>135</v>
      </c>
      <c r="B74" s="149" t="s">
        <v>135</v>
      </c>
      <c r="C74" s="36">
        <v>4</v>
      </c>
      <c r="D74" s="72">
        <f ca="1">((100/I63)*C74)/100</f>
        <v>1</v>
      </c>
      <c r="E74" s="72"/>
      <c r="F74" s="72"/>
      <c r="G74" s="72"/>
      <c r="H74" s="72"/>
      <c r="I74" s="72"/>
      <c r="J74" s="152"/>
      <c r="K74" s="44" t="s">
        <v>136</v>
      </c>
      <c r="L74" s="46">
        <f>(IF(B63&gt;3,(I63/(B63+2)+L73),0))</f>
        <v>0</v>
      </c>
    </row>
    <row r="75" spans="1:12" hidden="1">
      <c r="A75" s="148" t="s">
        <v>137</v>
      </c>
      <c r="B75" s="149"/>
      <c r="C75" s="36">
        <v>4</v>
      </c>
      <c r="D75" s="72">
        <f ca="1">((100/I63)*C75)/100</f>
        <v>1</v>
      </c>
      <c r="E75" s="72"/>
      <c r="F75" s="72"/>
      <c r="G75" s="72"/>
      <c r="H75" s="72"/>
      <c r="I75" s="72"/>
      <c r="J75" s="152"/>
      <c r="K75" s="44" t="s">
        <v>138</v>
      </c>
      <c r="L75" s="45">
        <f>(IF(B63&gt;4,(I63/(B63+2)+L74),0))</f>
        <v>0</v>
      </c>
    </row>
    <row r="76" spans="1:12" hidden="1">
      <c r="A76" s="148" t="s">
        <v>139</v>
      </c>
      <c r="B76" s="149" t="s">
        <v>139</v>
      </c>
      <c r="C76" s="36">
        <v>4</v>
      </c>
      <c r="D76" s="72">
        <f ca="1">((100/(I63))*C76)/100</f>
        <v>1</v>
      </c>
      <c r="E76" s="72"/>
      <c r="F76" s="72"/>
      <c r="G76" s="72"/>
      <c r="H76" s="72"/>
      <c r="I76" s="72"/>
      <c r="J76" s="152"/>
      <c r="K76" s="44" t="s">
        <v>140</v>
      </c>
      <c r="L76" s="45">
        <f ca="1">(IF(B63=1,(I63/(B63+3)+L71),IF(B63=0,(I63/4+L71),IF(B63&gt;1,0))))</f>
        <v>3</v>
      </c>
    </row>
    <row r="77" spans="1:12" hidden="1">
      <c r="A77" s="150" t="s">
        <v>141</v>
      </c>
      <c r="B77" s="151"/>
      <c r="C77" s="38">
        <v>4</v>
      </c>
      <c r="D77" s="73">
        <f ca="1">((100/(I63))*C77)/100</f>
        <v>1</v>
      </c>
      <c r="E77" s="73"/>
      <c r="F77" s="73"/>
      <c r="G77" s="73"/>
      <c r="H77" s="73"/>
      <c r="I77" s="73"/>
      <c r="J77" s="153"/>
      <c r="K77" s="44" t="s">
        <v>142</v>
      </c>
      <c r="L77" s="45">
        <f ca="1">(IF(B63&gt;1.5,(I63/(B63+2)+L71+MAX(0,L72-L71)+MAX(0,L73-L72)+MAX(0,L74-L73)+MAX(0,L75-L74)+MAX(0,L76-L75)),IF(B63=1,(I63/(B63+3)+L76),IF(B63=0,I63/4+L76))))</f>
        <v>4</v>
      </c>
    </row>
    <row r="78" spans="1:12">
      <c r="A78" s="164" t="s">
        <v>106</v>
      </c>
      <c r="B78" s="165"/>
      <c r="C78" s="166" t="s">
        <v>143</v>
      </c>
      <c r="D78" s="166"/>
      <c r="E78" s="166"/>
      <c r="F78" s="166"/>
      <c r="G78" s="166"/>
      <c r="H78" s="166"/>
      <c r="I78" s="166"/>
      <c r="J78" s="167"/>
      <c r="K78" s="33" t="str">
        <f ca="1">(IF(F82&gt;99%,"All work completed. Please provide OC.",IF(F82&gt;89.8%,"Plinth, RCC, Brick, Plaster, Flooring, Painting work Completed. Finishing work is in process.",IF(F82&lt;94%,(IF(C82=0,"Work not yet Started.",IF(D82=25%,"Piling work in process",IF(D82=50%,"Excavation work in process",IF(D82=100%,"Excavation work Completed. ","0")))&amp;(IF(C83=0%,"",IF(C83=L84,"Footing work is process",IF(C83=L85,"Footing work Completed",IF(C83=L86,"1st Basement Completed",IF(C83=L87,"1st &amp; 2nd Basement Completed",IF(C83=L88,"1st to 3rd Basement Completed",IF(C83=L89,"1st to 4th Basement Completed",IF(C83=L90,"Plinth work is process",IF(C83=L91,"Plinth work completed","0")))))))))))&amp;(IF(C84=(D79+G79+I79),", RCC Slab",IF(C84&gt;0,", RCC upto "&amp;C84&amp;" Slab",""))&amp;(IF(C85=I79,", Brickwork",IF(C85&gt;0,", Brickwork upto "&amp;C85&amp;" Floor",""))&amp;(IF(C86=I79,", Internal Plaster",IF(C86&gt;0,", Internal Plaster upto "&amp;C86&amp;" Floor",""))&amp;(IF(C87=I79,", External Plaster",IF(C87&gt;0,", External Plaster upto "&amp;C87&amp;" Floor",""))&amp;(IF(C88=I79,", Flooring",IF(C88&gt;0,", Flooring upto "&amp;C88&amp;" Floor",""))&amp;(IF(C89=I79,", Painting",IF(C89&gt;0,", Painting upto "&amp;C89&amp;" Floor",""))&amp;(IF(C90&gt;0,", Finishing upto "&amp;C90&amp;" Floor","")&amp;(IF(C84&gt;0.5," Completed",""))))))))))))))</f>
        <v>Plinth, RCC, Brick, Plaster, Flooring, Painting work Completed. Finishing work is in process.</v>
      </c>
      <c r="L78" s="33"/>
    </row>
    <row r="79" spans="1:12">
      <c r="A79" s="31" t="s">
        <v>108</v>
      </c>
      <c r="B79" s="39">
        <v>0</v>
      </c>
      <c r="C79" s="32" t="s">
        <v>109</v>
      </c>
      <c r="D79" s="32">
        <v>1</v>
      </c>
      <c r="E79" s="154" t="s">
        <v>110</v>
      </c>
      <c r="F79" s="154"/>
      <c r="G79" s="32">
        <v>0</v>
      </c>
      <c r="H79" s="32" t="s">
        <v>111</v>
      </c>
      <c r="I79" s="154">
        <f ca="1">--TRIM(RIGHT(SUBSTITUTE(LEFT(C78,_xlfn.AGGREGATE(16,6,FIND({0,1,2,3,4,5,6,7,8,9},C78,ROW(INDIRECT("1:"&amp;LEN(C78)))),1))," ",REPT(" ",LEN(C78))),LEN(C78)))</f>
        <v>4</v>
      </c>
      <c r="J79" s="155"/>
      <c r="K79" s="33"/>
      <c r="L79" s="33"/>
    </row>
    <row r="80" spans="1:12" ht="34.9" customHeight="1">
      <c r="A80" s="156" t="s">
        <v>112</v>
      </c>
      <c r="B80" s="157"/>
      <c r="C80" s="158" t="str">
        <f ca="1">K78</f>
        <v>Plinth, RCC, Brick, Plaster, Flooring, Painting work Completed. Finishing work is in process.</v>
      </c>
      <c r="D80" s="158"/>
      <c r="E80" s="158"/>
      <c r="F80" s="158"/>
      <c r="G80" s="158"/>
      <c r="H80" s="158"/>
      <c r="I80" s="158"/>
      <c r="J80" s="159"/>
      <c r="K80" s="33" t="s">
        <v>113</v>
      </c>
      <c r="L80" s="33"/>
    </row>
    <row r="81" spans="1:12">
      <c r="A81" s="160" t="s">
        <v>117</v>
      </c>
      <c r="B81" s="161"/>
      <c r="C81" s="40" t="s">
        <v>118</v>
      </c>
      <c r="D81" s="162" t="s">
        <v>119</v>
      </c>
      <c r="E81" s="162"/>
      <c r="F81" s="162" t="s">
        <v>114</v>
      </c>
      <c r="G81" s="162"/>
      <c r="H81" s="162" t="s">
        <v>115</v>
      </c>
      <c r="I81" s="162"/>
      <c r="J81" s="163"/>
      <c r="K81" s="44" t="s">
        <v>120</v>
      </c>
      <c r="L81" s="27">
        <f ca="1">I79*25%</f>
        <v>1</v>
      </c>
    </row>
    <row r="82" spans="1:12">
      <c r="A82" s="148" t="s">
        <v>121</v>
      </c>
      <c r="B82" s="149"/>
      <c r="C82" s="36">
        <f ca="1">L83</f>
        <v>4</v>
      </c>
      <c r="D82" s="72">
        <f ca="1">((100/I79)*C82)/100</f>
        <v>1</v>
      </c>
      <c r="E82" s="72"/>
      <c r="F82" s="72">
        <f ca="1">(((C83/I79*10)+(40/(D79+G79+I79)*C84)+(7.5/(I79)*C85)+(7.5/(I79)*C86)+(10/I79*C87)+(10/I79*C88)+(5/I79*C89)+(5/I79*C90)+(5/I79*C91))/100)</f>
        <v>0.91249999999999998</v>
      </c>
      <c r="G82" s="72"/>
      <c r="H82" s="72">
        <f ca="1">((((C82/I79)*20)+((C83/I79)*25)+(30/(I79+G79+D79)*C84)+(5/I79*C85)+(5/I79*C86)+(5/I79*C87)+(5/I79*C88)+(0/I79*C89)+(0/I79*C90)+(5/I79*C91))/100)</f>
        <v>0.95</v>
      </c>
      <c r="I82" s="72"/>
      <c r="J82" s="152"/>
      <c r="K82" s="44" t="s">
        <v>122</v>
      </c>
      <c r="L82" s="44">
        <f ca="1">I79*50%</f>
        <v>2</v>
      </c>
    </row>
    <row r="83" spans="1:12">
      <c r="A83" s="148" t="s">
        <v>123</v>
      </c>
      <c r="B83" s="149"/>
      <c r="C83" s="37">
        <f ca="1">L91</f>
        <v>4</v>
      </c>
      <c r="D83" s="72">
        <f ca="1">((100/I79)*C83)/100</f>
        <v>1</v>
      </c>
      <c r="E83" s="72"/>
      <c r="F83" s="72"/>
      <c r="G83" s="72"/>
      <c r="H83" s="72"/>
      <c r="I83" s="72"/>
      <c r="J83" s="152"/>
      <c r="K83" s="44" t="s">
        <v>124</v>
      </c>
      <c r="L83" s="44">
        <f ca="1">I79</f>
        <v>4</v>
      </c>
    </row>
    <row r="84" spans="1:12">
      <c r="A84" s="148" t="s">
        <v>125</v>
      </c>
      <c r="B84" s="149"/>
      <c r="C84" s="37">
        <f ca="1">D79+I79</f>
        <v>5</v>
      </c>
      <c r="D84" s="72">
        <f ca="1">((100/(D79+G79+I79))*C84)/100</f>
        <v>1</v>
      </c>
      <c r="E84" s="72"/>
      <c r="F84" s="72"/>
      <c r="G84" s="72"/>
      <c r="H84" s="72"/>
      <c r="I84" s="72"/>
      <c r="J84" s="152"/>
      <c r="K84" s="44" t="s">
        <v>126</v>
      </c>
      <c r="L84" s="45">
        <f ca="1">(IF(B79&gt;1,(I79/(B79+2)),I79/4))</f>
        <v>1</v>
      </c>
    </row>
    <row r="85" spans="1:12">
      <c r="A85" s="148" t="s">
        <v>127</v>
      </c>
      <c r="B85" s="149" t="s">
        <v>128</v>
      </c>
      <c r="C85" s="36">
        <v>4</v>
      </c>
      <c r="D85" s="72">
        <f ca="1">((100/I79)*C85)/100</f>
        <v>1</v>
      </c>
      <c r="E85" s="72"/>
      <c r="F85" s="72"/>
      <c r="G85" s="72"/>
      <c r="H85" s="72"/>
      <c r="I85" s="72"/>
      <c r="J85" s="152"/>
      <c r="K85" s="44" t="s">
        <v>129</v>
      </c>
      <c r="L85" s="45">
        <f ca="1">(IF(B79&gt;1,(I79/(B79+2)+L84),I79/4+L84))</f>
        <v>2</v>
      </c>
    </row>
    <row r="86" spans="1:12">
      <c r="A86" s="148" t="s">
        <v>130</v>
      </c>
      <c r="B86" s="149" t="s">
        <v>128</v>
      </c>
      <c r="C86" s="36">
        <v>4</v>
      </c>
      <c r="D86" s="72">
        <f ca="1">((100/I79)*C86)/100</f>
        <v>1</v>
      </c>
      <c r="E86" s="72"/>
      <c r="F86" s="72"/>
      <c r="G86" s="72"/>
      <c r="H86" s="72"/>
      <c r="I86" s="72"/>
      <c r="J86" s="152"/>
      <c r="K86" s="44" t="s">
        <v>131</v>
      </c>
      <c r="L86" s="45">
        <f>(IF(B79&gt;1,(I79/(B79+2)+L85),0))</f>
        <v>0</v>
      </c>
    </row>
    <row r="87" spans="1:12">
      <c r="A87" s="148" t="s">
        <v>132</v>
      </c>
      <c r="B87" s="149" t="s">
        <v>133</v>
      </c>
      <c r="C87" s="36">
        <v>4</v>
      </c>
      <c r="D87" s="72">
        <f ca="1">((100/(I79))*C87)/100</f>
        <v>1</v>
      </c>
      <c r="E87" s="72"/>
      <c r="F87" s="72"/>
      <c r="G87" s="72"/>
      <c r="H87" s="72"/>
      <c r="I87" s="72"/>
      <c r="J87" s="152"/>
      <c r="K87" s="44" t="s">
        <v>134</v>
      </c>
      <c r="L87" s="45">
        <f>(IF(B79&gt;2,(I79/(B79+2)+L86),0))</f>
        <v>0</v>
      </c>
    </row>
    <row r="88" spans="1:12">
      <c r="A88" s="148" t="s">
        <v>135</v>
      </c>
      <c r="B88" s="149" t="s">
        <v>135</v>
      </c>
      <c r="C88" s="36">
        <v>4</v>
      </c>
      <c r="D88" s="72">
        <f ca="1">((100/I79)*C88)/100</f>
        <v>1</v>
      </c>
      <c r="E88" s="72"/>
      <c r="F88" s="72"/>
      <c r="G88" s="72"/>
      <c r="H88" s="72"/>
      <c r="I88" s="72"/>
      <c r="J88" s="152"/>
      <c r="K88" s="44" t="s">
        <v>136</v>
      </c>
      <c r="L88" s="46">
        <f>(IF(B79&gt;3,(I79/(B79+2)+L87),0))</f>
        <v>0</v>
      </c>
    </row>
    <row r="89" spans="1:12">
      <c r="A89" s="148" t="s">
        <v>137</v>
      </c>
      <c r="B89" s="149"/>
      <c r="C89" s="36">
        <v>3</v>
      </c>
      <c r="D89" s="72">
        <f ca="1">((100/I79)*C89)/100</f>
        <v>0.75</v>
      </c>
      <c r="E89" s="72"/>
      <c r="F89" s="72"/>
      <c r="G89" s="72"/>
      <c r="H89" s="72"/>
      <c r="I89" s="72"/>
      <c r="J89" s="152"/>
      <c r="K89" s="44" t="s">
        <v>138</v>
      </c>
      <c r="L89" s="45">
        <f>(IF(B79&gt;4,(I79/(B79+2)+L88),0))</f>
        <v>0</v>
      </c>
    </row>
    <row r="90" spans="1:12">
      <c r="A90" s="148" t="s">
        <v>139</v>
      </c>
      <c r="B90" s="149" t="s">
        <v>139</v>
      </c>
      <c r="C90" s="36">
        <v>2</v>
      </c>
      <c r="D90" s="72">
        <f ca="1">((100/(I79))*C90)/100</f>
        <v>0.5</v>
      </c>
      <c r="E90" s="72"/>
      <c r="F90" s="72"/>
      <c r="G90" s="72"/>
      <c r="H90" s="72"/>
      <c r="I90" s="72"/>
      <c r="J90" s="152"/>
      <c r="K90" s="44" t="s">
        <v>140</v>
      </c>
      <c r="L90" s="45">
        <f ca="1">(IF(B79=1,(I79/(B79+3)+L85),IF(B79=0,(I79/4+L85),IF(B79&gt;1,0))))</f>
        <v>3</v>
      </c>
    </row>
    <row r="91" spans="1:12">
      <c r="A91" s="150" t="s">
        <v>141</v>
      </c>
      <c r="B91" s="151"/>
      <c r="C91" s="38">
        <v>0</v>
      </c>
      <c r="D91" s="73">
        <f ca="1">((100/(I79))*C91)/100</f>
        <v>0</v>
      </c>
      <c r="E91" s="73"/>
      <c r="F91" s="73"/>
      <c r="G91" s="73"/>
      <c r="H91" s="73"/>
      <c r="I91" s="73"/>
      <c r="J91" s="153"/>
      <c r="K91" s="44" t="s">
        <v>142</v>
      </c>
      <c r="L91" s="45">
        <f ca="1">(IF(B79&gt;1.5,(I79/(B79+2)+L85+MAX(0,L86-L85)+MAX(0,L87-L86)+MAX(0,L88-L87)+MAX(0,L89-L88)+MAX(0,L90-L89)),IF(B79=1,(I79/(B79+3)+L90),IF(B79=0,I79/4+L90))))</f>
        <v>4</v>
      </c>
    </row>
    <row r="92" spans="1:12" hidden="1">
      <c r="A92" s="164" t="s">
        <v>106</v>
      </c>
      <c r="B92" s="165"/>
      <c r="C92" s="166" t="s">
        <v>144</v>
      </c>
      <c r="D92" s="166"/>
      <c r="E92" s="166"/>
      <c r="F92" s="166"/>
      <c r="G92" s="166"/>
      <c r="H92" s="166"/>
      <c r="I92" s="166"/>
      <c r="J92" s="167"/>
      <c r="K92" s="33" t="str">
        <f ca="1">(IF(F96&gt;99%,"All work completed. Please provide OC.",IF(F96&gt;89.8%,"Plinth, RCC, Brick, Plaster, Flooring, Painting work Completed. Finishing work is in process.",IF(F96&lt;94%,(IF(C96=0,"Work not yet Started.",IF(D96=25%,"Piling work in process",IF(D96=50%,"Excavation work in process",IF(D96=100%,"Excavation work Completed. ","0")))&amp;(IF(C97=0%,"",IF(C97=L98,"Footing work is process",IF(C97=L99,"Footing work Completed",IF(C97=L100,"1st Basement Completed",IF(C97=L101,"1st &amp; 2nd Basement Completed",IF(C97=L102,"1st to 3rd Basement Completed",IF(C97=L103,"1st to 4th Basement Completed",IF(C97=L104,"Plinth work is process",IF(C97=L105,"Plinth work completed","0")))))))))))&amp;(IF(C98=(D93+G93+I93),", RCC Slab",IF(C98&gt;0,", RCC upto "&amp;C98&amp;" Slab",""))&amp;(IF(C99=I93,", Brickwork",IF(C99&gt;0,", Brickwork upto "&amp;C99&amp;" Floor",""))&amp;(IF(C100=I93,", Internal Plaster",IF(C100&gt;0,", Internal Plaster upto "&amp;C100&amp;" Floor",""))&amp;(IF(C101=I93,", External Plaster",IF(C101&gt;0,", External Plaster upto "&amp;C101&amp;" Floor",""))&amp;(IF(C102=I93,", Flooring",IF(C102&gt;0,", Flooring upto "&amp;C102&amp;" Floor",""))&amp;(IF(C103=I93,", Painting",IF(C103&gt;0,", Painting upto "&amp;C103&amp;" Floor",""))&amp;(IF(C104&gt;0,", Finishing upto "&amp;C104&amp;" Floor","")&amp;(IF(C98&gt;0.5," Completed",""))))))))))))))</f>
        <v>Plinth, RCC, Brick, Plaster, Flooring, Painting work Completed. Finishing work is in process.</v>
      </c>
      <c r="L92" s="33"/>
    </row>
    <row r="93" spans="1:12" hidden="1">
      <c r="A93" s="31" t="s">
        <v>108</v>
      </c>
      <c r="B93" s="39">
        <v>0</v>
      </c>
      <c r="C93" s="32" t="s">
        <v>109</v>
      </c>
      <c r="D93" s="32">
        <v>1</v>
      </c>
      <c r="E93" s="154" t="s">
        <v>110</v>
      </c>
      <c r="F93" s="154"/>
      <c r="G93" s="32">
        <v>0</v>
      </c>
      <c r="H93" s="32" t="s">
        <v>111</v>
      </c>
      <c r="I93" s="154">
        <f ca="1">--TRIM(RIGHT(SUBSTITUTE(LEFT(C92,_xlfn.AGGREGATE(16,6,FIND({0,1,2,3,4,5,6,7,8,9},C92,ROW(INDIRECT("1:"&amp;LEN(C92)))),1))," ",REPT(" ",LEN(C92))),LEN(C92)))</f>
        <v>4</v>
      </c>
      <c r="J93" s="155"/>
      <c r="K93" s="33"/>
      <c r="L93" s="33"/>
    </row>
    <row r="94" spans="1:12" ht="36" hidden="1" customHeight="1">
      <c r="A94" s="156" t="s">
        <v>112</v>
      </c>
      <c r="B94" s="157"/>
      <c r="C94" s="158" t="str">
        <f ca="1">K92</f>
        <v>Plinth, RCC, Brick, Plaster, Flooring, Painting work Completed. Finishing work is in process.</v>
      </c>
      <c r="D94" s="158"/>
      <c r="E94" s="158"/>
      <c r="F94" s="158"/>
      <c r="G94" s="158"/>
      <c r="H94" s="158"/>
      <c r="I94" s="158"/>
      <c r="J94" s="159"/>
      <c r="K94" s="33" t="s">
        <v>113</v>
      </c>
      <c r="L94" s="33"/>
    </row>
    <row r="95" spans="1:12" hidden="1">
      <c r="A95" s="160" t="s">
        <v>117</v>
      </c>
      <c r="B95" s="161"/>
      <c r="C95" s="40" t="s">
        <v>118</v>
      </c>
      <c r="D95" s="162" t="s">
        <v>119</v>
      </c>
      <c r="E95" s="162"/>
      <c r="F95" s="162" t="s">
        <v>114</v>
      </c>
      <c r="G95" s="162"/>
      <c r="H95" s="162" t="s">
        <v>115</v>
      </c>
      <c r="I95" s="162"/>
      <c r="J95" s="163"/>
      <c r="K95" s="44" t="s">
        <v>120</v>
      </c>
      <c r="L95" s="27">
        <f ca="1">I93*25%</f>
        <v>1</v>
      </c>
    </row>
    <row r="96" spans="1:12" hidden="1">
      <c r="A96" s="148" t="s">
        <v>121</v>
      </c>
      <c r="B96" s="149"/>
      <c r="C96" s="36">
        <f ca="1">L97</f>
        <v>4</v>
      </c>
      <c r="D96" s="72">
        <f ca="1">((100/I93)*C96)/100</f>
        <v>1</v>
      </c>
      <c r="E96" s="72"/>
      <c r="F96" s="72">
        <f ca="1">(((C97/I93*10)+(40/(D93+G93+I93)*C98)+(7.5/(I93)*C99)+(7.5/(I93)*C100)+(10/I93*C101)+(10/I93*C102)+(5/I93*C103)+(5/I93*C104)+(5/I93*C105))/100)</f>
        <v>0.91249999999999998</v>
      </c>
      <c r="G96" s="72"/>
      <c r="H96" s="72">
        <f ca="1">((((C96/I93)*20)+((C97/I93)*25)+(30/(I93+G93+D93)*C98)+(5/I93*C99)+(5/I93*C100)+(5/I93*C101)+(5/I93*C102)+(0/I93*C103)+(0/I93*C104)+(5/I93*C105))/100)</f>
        <v>0.95</v>
      </c>
      <c r="I96" s="72"/>
      <c r="J96" s="152"/>
      <c r="K96" s="44" t="s">
        <v>122</v>
      </c>
      <c r="L96" s="44">
        <f ca="1">I93*50%</f>
        <v>2</v>
      </c>
    </row>
    <row r="97" spans="1:12" hidden="1">
      <c r="A97" s="148" t="s">
        <v>123</v>
      </c>
      <c r="B97" s="149"/>
      <c r="C97" s="37">
        <f ca="1">L105</f>
        <v>4</v>
      </c>
      <c r="D97" s="72">
        <f ca="1">((100/I93)*C97)/100</f>
        <v>1</v>
      </c>
      <c r="E97" s="72"/>
      <c r="F97" s="72"/>
      <c r="G97" s="72"/>
      <c r="H97" s="72"/>
      <c r="I97" s="72"/>
      <c r="J97" s="152"/>
      <c r="K97" s="44" t="s">
        <v>124</v>
      </c>
      <c r="L97" s="44">
        <f ca="1">I93</f>
        <v>4</v>
      </c>
    </row>
    <row r="98" spans="1:12" hidden="1">
      <c r="A98" s="148" t="s">
        <v>125</v>
      </c>
      <c r="B98" s="149"/>
      <c r="C98" s="37">
        <v>5</v>
      </c>
      <c r="D98" s="72">
        <f ca="1">((100/(D93+G93+I93))*C98)/100</f>
        <v>1</v>
      </c>
      <c r="E98" s="72"/>
      <c r="F98" s="72"/>
      <c r="G98" s="72"/>
      <c r="H98" s="72"/>
      <c r="I98" s="72"/>
      <c r="J98" s="152"/>
      <c r="K98" s="44" t="s">
        <v>126</v>
      </c>
      <c r="L98" s="45">
        <f ca="1">(IF(B93&gt;1,(I93/(B93+2)),I93/4))</f>
        <v>1</v>
      </c>
    </row>
    <row r="99" spans="1:12" hidden="1">
      <c r="A99" s="148" t="s">
        <v>127</v>
      </c>
      <c r="B99" s="149" t="s">
        <v>128</v>
      </c>
      <c r="C99" s="36">
        <v>4</v>
      </c>
      <c r="D99" s="72">
        <f ca="1">((100/I93)*C99)/100</f>
        <v>1</v>
      </c>
      <c r="E99" s="72"/>
      <c r="F99" s="72"/>
      <c r="G99" s="72"/>
      <c r="H99" s="72"/>
      <c r="I99" s="72"/>
      <c r="J99" s="152"/>
      <c r="K99" s="44" t="s">
        <v>129</v>
      </c>
      <c r="L99" s="45">
        <f ca="1">(IF(B93&gt;1,(I93/(B93+2)+L98),I93/4+L98))</f>
        <v>2</v>
      </c>
    </row>
    <row r="100" spans="1:12" hidden="1">
      <c r="A100" s="148" t="s">
        <v>130</v>
      </c>
      <c r="B100" s="149" t="s">
        <v>128</v>
      </c>
      <c r="C100" s="36">
        <v>4</v>
      </c>
      <c r="D100" s="72">
        <f ca="1">((100/I93)*C100)/100</f>
        <v>1</v>
      </c>
      <c r="E100" s="72"/>
      <c r="F100" s="72"/>
      <c r="G100" s="72"/>
      <c r="H100" s="72"/>
      <c r="I100" s="72"/>
      <c r="J100" s="152"/>
      <c r="K100" s="44" t="s">
        <v>131</v>
      </c>
      <c r="L100" s="45">
        <f>(IF(B93&gt;1,(I93/(B93+2)+L99),0))</f>
        <v>0</v>
      </c>
    </row>
    <row r="101" spans="1:12" hidden="1">
      <c r="A101" s="148" t="s">
        <v>132</v>
      </c>
      <c r="B101" s="149" t="s">
        <v>133</v>
      </c>
      <c r="C101" s="36">
        <v>4</v>
      </c>
      <c r="D101" s="72">
        <f ca="1">((100/(I93))*C101)/100</f>
        <v>1</v>
      </c>
      <c r="E101" s="72"/>
      <c r="F101" s="72"/>
      <c r="G101" s="72"/>
      <c r="H101" s="72"/>
      <c r="I101" s="72"/>
      <c r="J101" s="152"/>
      <c r="K101" s="44" t="s">
        <v>134</v>
      </c>
      <c r="L101" s="45">
        <f>(IF(B93&gt;2,(I93/(B93+2)+L100),0))</f>
        <v>0</v>
      </c>
    </row>
    <row r="102" spans="1:12" hidden="1">
      <c r="A102" s="148" t="s">
        <v>135</v>
      </c>
      <c r="B102" s="149" t="s">
        <v>135</v>
      </c>
      <c r="C102" s="36">
        <v>4</v>
      </c>
      <c r="D102" s="72">
        <f ca="1">((100/I93)*C102)/100</f>
        <v>1</v>
      </c>
      <c r="E102" s="72"/>
      <c r="F102" s="72"/>
      <c r="G102" s="72"/>
      <c r="H102" s="72"/>
      <c r="I102" s="72"/>
      <c r="J102" s="152"/>
      <c r="K102" s="44" t="s">
        <v>136</v>
      </c>
      <c r="L102" s="46">
        <f>(IF(B93&gt;3,(I93/(B93+2)+L101),0))</f>
        <v>0</v>
      </c>
    </row>
    <row r="103" spans="1:12" hidden="1">
      <c r="A103" s="148" t="s">
        <v>137</v>
      </c>
      <c r="B103" s="149"/>
      <c r="C103" s="36">
        <v>3</v>
      </c>
      <c r="D103" s="72">
        <f ca="1">((100/I93)*C103)/100</f>
        <v>0.75</v>
      </c>
      <c r="E103" s="72"/>
      <c r="F103" s="72"/>
      <c r="G103" s="72"/>
      <c r="H103" s="72"/>
      <c r="I103" s="72"/>
      <c r="J103" s="152"/>
      <c r="K103" s="44" t="s">
        <v>138</v>
      </c>
      <c r="L103" s="45">
        <f>(IF(B93&gt;4,(I93/(B93+2)+L102),0))</f>
        <v>0</v>
      </c>
    </row>
    <row r="104" spans="1:12" hidden="1">
      <c r="A104" s="148" t="s">
        <v>139</v>
      </c>
      <c r="B104" s="149" t="s">
        <v>139</v>
      </c>
      <c r="C104" s="36">
        <v>2</v>
      </c>
      <c r="D104" s="72">
        <f ca="1">((100/(I93))*C104)/100</f>
        <v>0.5</v>
      </c>
      <c r="E104" s="72"/>
      <c r="F104" s="72"/>
      <c r="G104" s="72"/>
      <c r="H104" s="72"/>
      <c r="I104" s="72"/>
      <c r="J104" s="152"/>
      <c r="K104" s="44" t="s">
        <v>140</v>
      </c>
      <c r="L104" s="45">
        <f ca="1">(IF(B93=1,(I93/(B93+3)+L99),IF(B93=0,(I93/4+L99),IF(B93&gt;1,0))))</f>
        <v>3</v>
      </c>
    </row>
    <row r="105" spans="1:12" hidden="1">
      <c r="A105" s="150" t="s">
        <v>141</v>
      </c>
      <c r="B105" s="151"/>
      <c r="C105" s="38">
        <v>0</v>
      </c>
      <c r="D105" s="73">
        <f ca="1">((100/(I93))*C105)/100</f>
        <v>0</v>
      </c>
      <c r="E105" s="73"/>
      <c r="F105" s="73"/>
      <c r="G105" s="73"/>
      <c r="H105" s="73"/>
      <c r="I105" s="73"/>
      <c r="J105" s="153"/>
      <c r="K105" s="44" t="s">
        <v>142</v>
      </c>
      <c r="L105" s="45">
        <f ca="1">(IF(B93&gt;1.5,(I93/(B93+2)+L99+MAX(0,L100-L99)+MAX(0,L101-L100)+MAX(0,L102-L101)+MAX(0,L103-L102)+MAX(0,L104-L103)),IF(B93=1,(I93/(B93+3)+L104),IF(B93=0,I93/4+L104))))</f>
        <v>4</v>
      </c>
    </row>
    <row r="106" spans="1:12">
      <c r="A106" s="142" t="s">
        <v>145</v>
      </c>
      <c r="B106" s="143"/>
      <c r="C106" s="143"/>
      <c r="D106" s="143"/>
      <c r="E106" s="143"/>
      <c r="F106" s="143"/>
      <c r="G106" s="143"/>
      <c r="H106" s="143"/>
      <c r="I106" s="143"/>
      <c r="J106" s="144"/>
    </row>
    <row r="107" spans="1:12">
      <c r="A107" s="85" t="s">
        <v>146</v>
      </c>
      <c r="B107" s="86"/>
      <c r="C107" s="86"/>
      <c r="D107" s="86"/>
      <c r="E107" s="86"/>
      <c r="F107" s="86"/>
      <c r="G107" s="86"/>
      <c r="H107" s="86"/>
      <c r="I107" s="86"/>
      <c r="J107" s="87"/>
    </row>
    <row r="108" spans="1:12" ht="15" customHeight="1">
      <c r="A108" s="137" t="s">
        <v>147</v>
      </c>
      <c r="B108" s="138"/>
      <c r="C108" s="139" t="s">
        <v>148</v>
      </c>
      <c r="D108" s="140"/>
      <c r="E108" s="140"/>
      <c r="F108" s="140"/>
      <c r="G108" s="140"/>
      <c r="H108" s="140"/>
      <c r="I108" s="140"/>
      <c r="J108" s="141"/>
    </row>
    <row r="109" spans="1:12">
      <c r="A109" s="131" t="s">
        <v>149</v>
      </c>
      <c r="B109" s="132"/>
      <c r="C109" s="132"/>
      <c r="D109" s="132"/>
      <c r="E109" s="132"/>
      <c r="F109" s="132"/>
      <c r="G109" s="132"/>
      <c r="H109" s="132"/>
      <c r="I109" s="132"/>
      <c r="J109" s="133"/>
    </row>
    <row r="110" spans="1:12">
      <c r="A110" s="85" t="s">
        <v>150</v>
      </c>
      <c r="B110" s="86"/>
      <c r="C110" s="86"/>
      <c r="D110" s="86"/>
      <c r="E110" s="86"/>
      <c r="F110" s="87"/>
      <c r="G110" s="134">
        <v>3500</v>
      </c>
      <c r="H110" s="135"/>
      <c r="I110" s="135"/>
      <c r="J110" s="136"/>
    </row>
    <row r="111" spans="1:12">
      <c r="A111" s="142" t="s">
        <v>151</v>
      </c>
      <c r="B111" s="143"/>
      <c r="C111" s="143"/>
      <c r="D111" s="143"/>
      <c r="E111" s="143"/>
      <c r="F111" s="144"/>
      <c r="G111" s="145" t="s">
        <v>152</v>
      </c>
      <c r="H111" s="146"/>
      <c r="I111" s="146"/>
      <c r="J111" s="147"/>
    </row>
    <row r="112" spans="1:12" ht="15.75" hidden="1" customHeight="1">
      <c r="A112" s="88" t="s">
        <v>153</v>
      </c>
      <c r="B112" s="89"/>
      <c r="C112" s="89"/>
      <c r="D112" s="89"/>
      <c r="E112" s="89"/>
      <c r="F112" s="90"/>
      <c r="G112" s="128" t="s">
        <v>154</v>
      </c>
      <c r="H112" s="129"/>
      <c r="I112" s="129"/>
      <c r="J112" s="130"/>
    </row>
    <row r="113" spans="1:14">
      <c r="A113" s="85" t="s">
        <v>155</v>
      </c>
      <c r="B113" s="86"/>
      <c r="C113" s="86"/>
      <c r="D113" s="86"/>
      <c r="E113" s="86"/>
      <c r="F113" s="87"/>
      <c r="G113" s="128" t="s">
        <v>156</v>
      </c>
      <c r="H113" s="129"/>
      <c r="I113" s="129"/>
      <c r="J113" s="130"/>
    </row>
    <row r="114" spans="1:14">
      <c r="A114" s="85" t="s">
        <v>157</v>
      </c>
      <c r="B114" s="86"/>
      <c r="C114" s="86"/>
      <c r="D114" s="86"/>
      <c r="E114" s="86"/>
      <c r="F114" s="87"/>
      <c r="G114" s="128" t="s">
        <v>158</v>
      </c>
      <c r="H114" s="129"/>
      <c r="I114" s="129"/>
      <c r="J114" s="130"/>
    </row>
    <row r="115" spans="1:14" s="23" customFormat="1" ht="14.65" customHeight="1">
      <c r="A115" s="131" t="s">
        <v>159</v>
      </c>
      <c r="B115" s="132"/>
      <c r="C115" s="132"/>
      <c r="D115" s="132"/>
      <c r="E115" s="132"/>
      <c r="F115" s="133"/>
      <c r="G115" s="134">
        <f>G110*0.8</f>
        <v>2800</v>
      </c>
      <c r="H115" s="135"/>
      <c r="I115" s="135"/>
      <c r="J115" s="136"/>
    </row>
    <row r="116" spans="1:14" s="24" customFormat="1" ht="15.75" customHeight="1">
      <c r="A116" s="116" t="s">
        <v>160</v>
      </c>
      <c r="B116" s="117"/>
      <c r="C116" s="117"/>
      <c r="D116" s="117"/>
      <c r="E116" s="117"/>
      <c r="F116" s="117"/>
      <c r="G116" s="117"/>
      <c r="H116" s="117"/>
      <c r="I116" s="117"/>
      <c r="J116" s="124"/>
    </row>
    <row r="117" spans="1:14" s="24" customFormat="1" ht="15.75" customHeight="1">
      <c r="A117" s="121" t="s">
        <v>161</v>
      </c>
      <c r="B117" s="123"/>
      <c r="C117" s="41" t="s">
        <v>162</v>
      </c>
      <c r="D117" s="125" t="s">
        <v>163</v>
      </c>
      <c r="E117" s="126"/>
      <c r="F117" s="127"/>
      <c r="G117" s="121" t="s">
        <v>164</v>
      </c>
      <c r="H117" s="122"/>
      <c r="I117" s="122"/>
      <c r="J117" s="123"/>
    </row>
    <row r="118" spans="1:14" s="24" customFormat="1">
      <c r="A118" s="108" t="s">
        <v>165</v>
      </c>
      <c r="B118" s="109"/>
      <c r="C118" s="42">
        <f>COUNT(D153:E161)</f>
        <v>9</v>
      </c>
      <c r="D118" s="110">
        <f>SUM(D153:E161)</f>
        <v>914.18651999999997</v>
      </c>
      <c r="E118" s="111"/>
      <c r="F118" s="112"/>
      <c r="G118" s="113">
        <f>SUM(G153:G161)</f>
        <v>1306</v>
      </c>
      <c r="H118" s="114"/>
      <c r="I118" s="114"/>
      <c r="J118" s="115"/>
    </row>
    <row r="119" spans="1:14" s="24" customFormat="1">
      <c r="A119" s="108" t="s">
        <v>166</v>
      </c>
      <c r="B119" s="109"/>
      <c r="C119" s="42">
        <f>COUNT(D178:E187)</f>
        <v>10</v>
      </c>
      <c r="D119" s="110">
        <f>SUM(D178:E187)</f>
        <v>1010.30904</v>
      </c>
      <c r="E119" s="111"/>
      <c r="F119" s="112"/>
      <c r="G119" s="113">
        <f>SUM(G178:G187)</f>
        <v>1443</v>
      </c>
      <c r="H119" s="114"/>
      <c r="I119" s="114"/>
      <c r="J119" s="115"/>
    </row>
    <row r="120" spans="1:14" s="24" customFormat="1">
      <c r="A120" s="108" t="s">
        <v>167</v>
      </c>
      <c r="B120" s="109"/>
      <c r="C120" s="42">
        <f>COUNT(D204:E213)</f>
        <v>10</v>
      </c>
      <c r="D120" s="110">
        <f>SUM(D204:E213)</f>
        <v>1010.30904</v>
      </c>
      <c r="E120" s="111"/>
      <c r="F120" s="112"/>
      <c r="G120" s="113">
        <f>SUM(G204:G213)</f>
        <v>1443</v>
      </c>
      <c r="H120" s="114"/>
      <c r="I120" s="114"/>
      <c r="J120" s="115"/>
    </row>
    <row r="121" spans="1:14" s="24" customFormat="1">
      <c r="A121" s="108" t="s">
        <v>168</v>
      </c>
      <c r="B121" s="109"/>
      <c r="C121" s="42">
        <f>COUNT(D230:E239)</f>
        <v>10</v>
      </c>
      <c r="D121" s="110">
        <f>SUM(D230:E239)</f>
        <v>1010.30904</v>
      </c>
      <c r="E121" s="111"/>
      <c r="F121" s="112"/>
      <c r="G121" s="113">
        <f>SUM(G230:G239)</f>
        <v>1443</v>
      </c>
      <c r="H121" s="114"/>
      <c r="I121" s="114"/>
      <c r="J121" s="115"/>
    </row>
    <row r="122" spans="1:14" s="24" customFormat="1">
      <c r="A122" s="116" t="s">
        <v>169</v>
      </c>
      <c r="B122" s="117"/>
      <c r="C122" s="43">
        <f>SUM(C118:C121)</f>
        <v>39</v>
      </c>
      <c r="D122" s="118">
        <f>SUM(D118:F121)</f>
        <v>3945.11364</v>
      </c>
      <c r="E122" s="119"/>
      <c r="F122" s="120"/>
      <c r="G122" s="121">
        <f>SUM(G118:J121)</f>
        <v>5635</v>
      </c>
      <c r="H122" s="122"/>
      <c r="I122" s="122"/>
      <c r="J122" s="123"/>
      <c r="M122" s="47">
        <f>G122+G130</f>
        <v>62337.226741259998</v>
      </c>
      <c r="N122" s="47">
        <f>D122+D130</f>
        <v>44099.803378800003</v>
      </c>
    </row>
    <row r="123" spans="1:14" s="24" customFormat="1">
      <c r="A123" s="116" t="s">
        <v>170</v>
      </c>
      <c r="B123" s="117"/>
      <c r="C123" s="117"/>
      <c r="D123" s="117"/>
      <c r="E123" s="117"/>
      <c r="F123" s="117"/>
      <c r="G123" s="117"/>
      <c r="H123" s="117"/>
      <c r="I123" s="117"/>
      <c r="J123" s="124"/>
    </row>
    <row r="124" spans="1:14" s="24" customFormat="1">
      <c r="A124" s="121" t="s">
        <v>161</v>
      </c>
      <c r="B124" s="123"/>
      <c r="C124" s="41" t="s">
        <v>162</v>
      </c>
      <c r="D124" s="125" t="s">
        <v>163</v>
      </c>
      <c r="E124" s="126"/>
      <c r="F124" s="127"/>
      <c r="G124" s="121" t="s">
        <v>164</v>
      </c>
      <c r="H124" s="122"/>
      <c r="I124" s="122"/>
      <c r="J124" s="123"/>
    </row>
    <row r="125" spans="1:14" s="24" customFormat="1">
      <c r="A125" s="108" t="s">
        <v>171</v>
      </c>
      <c r="B125" s="109"/>
      <c r="C125" s="42">
        <f>COUNT(D137:E140)*3</f>
        <v>12</v>
      </c>
      <c r="D125" s="110">
        <f>SUM(D137:E140)*3</f>
        <v>6602.2253387999999</v>
      </c>
      <c r="E125" s="111"/>
      <c r="F125" s="112"/>
      <c r="G125" s="113">
        <f>SUM(G137:G140)*3</f>
        <v>9573.2267412599995</v>
      </c>
      <c r="H125" s="114"/>
      <c r="I125" s="114"/>
      <c r="J125" s="115"/>
    </row>
    <row r="126" spans="1:14" s="24" customFormat="1">
      <c r="A126" s="108" t="s">
        <v>165</v>
      </c>
      <c r="B126" s="109"/>
      <c r="C126" s="42">
        <f>COUNT(D163:E168)*2+COUNT(D170:E175)*2</f>
        <v>24</v>
      </c>
      <c r="D126" s="110">
        <f>SUM(D163:E168)*2+SUM(D170:E175)*2</f>
        <v>8745.1041600000008</v>
      </c>
      <c r="E126" s="111"/>
      <c r="F126" s="112"/>
      <c r="G126" s="113">
        <f>SUM(G163:G168)*2+SUM(G170:G175)*2</f>
        <v>12220</v>
      </c>
      <c r="H126" s="114"/>
      <c r="I126" s="114"/>
      <c r="J126" s="115"/>
    </row>
    <row r="127" spans="1:14" s="24" customFormat="1">
      <c r="A127" s="108" t="s">
        <v>166</v>
      </c>
      <c r="B127" s="109"/>
      <c r="C127" s="42">
        <f>COUNT(D189:E194)*2+COUNT(D196:E201)</f>
        <v>18</v>
      </c>
      <c r="D127" s="110">
        <f>SUM(D189:E194)*2+SUM(D196:E201)</f>
        <v>7466.2333200000003</v>
      </c>
      <c r="E127" s="111"/>
      <c r="F127" s="112"/>
      <c r="G127" s="113">
        <f>SUM(G189:G194)*2+SUM(G196:G201)</f>
        <v>10522</v>
      </c>
      <c r="H127" s="114"/>
      <c r="I127" s="114"/>
      <c r="J127" s="115"/>
    </row>
    <row r="128" spans="1:14" s="24" customFormat="1">
      <c r="A128" s="108" t="s">
        <v>167</v>
      </c>
      <c r="B128" s="109"/>
      <c r="C128" s="42">
        <f>COUNT(D215:E220)*2+COUNT(D222:E227)*2</f>
        <v>24</v>
      </c>
      <c r="D128" s="110">
        <f>SUM(D215:E220)*2+SUM(D222:E227)*2</f>
        <v>9874.8935999999994</v>
      </c>
      <c r="E128" s="111"/>
      <c r="F128" s="112"/>
      <c r="G128" s="113">
        <f>SUM(G215:G220)*2+SUM(G222:G227)*2</f>
        <v>13894</v>
      </c>
      <c r="H128" s="114"/>
      <c r="I128" s="114"/>
      <c r="J128" s="115"/>
    </row>
    <row r="129" spans="1:13" s="24" customFormat="1">
      <c r="A129" s="108" t="s">
        <v>168</v>
      </c>
      <c r="B129" s="109"/>
      <c r="C129" s="42">
        <f>COUNT(D241:E246)+COUNT(D248:E253)*2</f>
        <v>18</v>
      </c>
      <c r="D129" s="110">
        <f>SUM(D241:E246)+SUM(D248:E253)*2</f>
        <v>7466.2333200000003</v>
      </c>
      <c r="E129" s="111"/>
      <c r="F129" s="112"/>
      <c r="G129" s="113">
        <f>SUM(G241:G246)+SUM(G248:G253)*2</f>
        <v>10493</v>
      </c>
      <c r="H129" s="114"/>
      <c r="I129" s="114"/>
      <c r="J129" s="115"/>
    </row>
    <row r="130" spans="1:13" s="24" customFormat="1">
      <c r="A130" s="116" t="s">
        <v>169</v>
      </c>
      <c r="B130" s="117"/>
      <c r="C130" s="43">
        <f>SUM(C125:C129)</f>
        <v>96</v>
      </c>
      <c r="D130" s="118">
        <f>SUM(D125:D129)</f>
        <v>40154.6897388</v>
      </c>
      <c r="E130" s="119"/>
      <c r="F130" s="120"/>
      <c r="G130" s="121">
        <f>SUM(G125:G129)</f>
        <v>56702.226741259998</v>
      </c>
      <c r="H130" s="122"/>
      <c r="I130" s="122"/>
      <c r="J130" s="123"/>
    </row>
    <row r="131" spans="1:13" s="23" customFormat="1">
      <c r="A131" s="103" t="s">
        <v>172</v>
      </c>
      <c r="B131" s="104"/>
      <c r="C131" s="104"/>
      <c r="D131" s="104"/>
      <c r="E131" s="104"/>
      <c r="F131" s="104"/>
      <c r="G131" s="104"/>
      <c r="H131" s="104"/>
      <c r="I131" s="104"/>
      <c r="J131" s="105"/>
    </row>
    <row r="132" spans="1:13">
      <c r="A132" s="103" t="s">
        <v>173</v>
      </c>
      <c r="B132" s="104"/>
      <c r="C132" s="104"/>
      <c r="D132" s="104"/>
      <c r="E132" s="104"/>
      <c r="F132" s="104"/>
      <c r="G132" s="104"/>
      <c r="H132" s="104"/>
      <c r="I132" s="104"/>
      <c r="J132" s="105"/>
    </row>
    <row r="133" spans="1:13" ht="47.25">
      <c r="A133" s="106" t="s">
        <v>174</v>
      </c>
      <c r="B133" s="107"/>
      <c r="C133" s="48" t="s">
        <v>175</v>
      </c>
      <c r="D133" s="106" t="s">
        <v>176</v>
      </c>
      <c r="E133" s="107"/>
      <c r="F133" s="49" t="s">
        <v>177</v>
      </c>
      <c r="G133" s="48" t="s">
        <v>178</v>
      </c>
      <c r="H133" s="48" t="s">
        <v>179</v>
      </c>
      <c r="I133" s="106" t="s">
        <v>180</v>
      </c>
      <c r="J133" s="107"/>
    </row>
    <row r="134" spans="1:13" s="22" customFormat="1">
      <c r="A134" s="100" t="s">
        <v>181</v>
      </c>
      <c r="B134" s="101"/>
      <c r="C134" s="101"/>
      <c r="D134" s="101"/>
      <c r="E134" s="101"/>
      <c r="F134" s="101"/>
      <c r="G134" s="101"/>
      <c r="H134" s="101"/>
      <c r="I134" s="101"/>
      <c r="J134" s="102"/>
    </row>
    <row r="135" spans="1:13" s="22" customFormat="1" ht="15.75" customHeight="1">
      <c r="A135" s="100" t="s">
        <v>182</v>
      </c>
      <c r="B135" s="101"/>
      <c r="C135" s="101"/>
      <c r="D135" s="101"/>
      <c r="E135" s="101"/>
      <c r="F135" s="101"/>
      <c r="G135" s="101"/>
      <c r="H135" s="101"/>
      <c r="I135" s="101"/>
      <c r="J135" s="102"/>
    </row>
    <row r="136" spans="1:13" s="22" customFormat="1" ht="15.75" customHeight="1">
      <c r="A136" s="100" t="s">
        <v>183</v>
      </c>
      <c r="B136" s="101"/>
      <c r="C136" s="101"/>
      <c r="D136" s="101"/>
      <c r="E136" s="101"/>
      <c r="F136" s="101"/>
      <c r="G136" s="101"/>
      <c r="H136" s="101"/>
      <c r="I136" s="101"/>
      <c r="J136" s="102"/>
    </row>
    <row r="137" spans="1:13" s="22" customFormat="1" ht="15.75" customHeight="1">
      <c r="A137" s="93">
        <v>1</v>
      </c>
      <c r="B137" s="94"/>
      <c r="C137" s="50" t="s">
        <v>184</v>
      </c>
      <c r="D137" s="93">
        <f>(2.75*4.4+2.35*2.75+3.16*2.75+2.81*2.75+1.5*1.7+1.2*1.7+0.9*1.2+0.5*0.9+0.9*(2.75+2.35+2.81)+0.75*(2.75+2.35+2.81+3.16))*10.764</f>
        <v>608.397426</v>
      </c>
      <c r="E137" s="94"/>
      <c r="F137" s="50">
        <v>0</v>
      </c>
      <c r="G137" s="50">
        <f>D137*1.45</f>
        <v>882.17626770000004</v>
      </c>
      <c r="H137" s="50" t="s">
        <v>185</v>
      </c>
      <c r="I137" s="56" t="str">
        <f>A136</f>
        <v>1st Floor</v>
      </c>
      <c r="J137" s="57"/>
      <c r="M137" s="22">
        <f>G137/D137</f>
        <v>1.45</v>
      </c>
    </row>
    <row r="138" spans="1:13" s="22" customFormat="1">
      <c r="A138" s="93">
        <v>2</v>
      </c>
      <c r="B138" s="94"/>
      <c r="C138" s="50" t="s">
        <v>186</v>
      </c>
      <c r="D138" s="93">
        <f>(4.3*2.75+2.2*2.5+3.25*2.75+1.2*0.9+0.6*0.9+1.2*1.7+0.9*(2.75+2.5)+0.75*(2.75+2.5+2.75))*10.764</f>
        <v>437.52969000000002</v>
      </c>
      <c r="E138" s="94"/>
      <c r="F138" s="50">
        <v>0</v>
      </c>
      <c r="G138" s="50">
        <f t="shared" ref="G138:G140" si="0">D138*1.45</f>
        <v>634.41805050000005</v>
      </c>
      <c r="H138" s="50" t="s">
        <v>185</v>
      </c>
      <c r="I138" s="58"/>
      <c r="J138" s="59"/>
    </row>
    <row r="139" spans="1:13" s="22" customFormat="1">
      <c r="A139" s="93">
        <v>3</v>
      </c>
      <c r="B139" s="94"/>
      <c r="C139" s="50" t="s">
        <v>184</v>
      </c>
      <c r="D139" s="93">
        <f>(3.61*2.75+2.75*2.35+2.75*2.75+4.49*2.81+1.7*1.5+1.7*1.2+0.9*1.7+0.9*2.75+0.9*2.35+0.75*(2.75+2.35+2.75))*10.764</f>
        <v>572.28851159999999</v>
      </c>
      <c r="E139" s="94"/>
      <c r="F139" s="50">
        <v>0</v>
      </c>
      <c r="G139" s="50">
        <f t="shared" si="0"/>
        <v>829.81834182</v>
      </c>
      <c r="H139" s="50" t="s">
        <v>185</v>
      </c>
      <c r="I139" s="58"/>
      <c r="J139" s="59"/>
    </row>
    <row r="140" spans="1:13" s="22" customFormat="1" ht="15.75" customHeight="1">
      <c r="A140" s="93">
        <v>4</v>
      </c>
      <c r="B140" s="94"/>
      <c r="C140" s="50" t="s">
        <v>184</v>
      </c>
      <c r="D140" s="93">
        <f>(4.15*2.75+2.75*2.35+2.75*2.75+4.3*2.81+1.7*1.5+1.7*1.2+0.9*1.7+0.9*2.75+0.9*2.35+0.75*(2.75+2.35+2.75))*10.764</f>
        <v>582.52615200000002</v>
      </c>
      <c r="E140" s="94"/>
      <c r="F140" s="50">
        <v>0</v>
      </c>
      <c r="G140" s="50">
        <f t="shared" si="0"/>
        <v>844.66292039999996</v>
      </c>
      <c r="H140" s="50" t="s">
        <v>185</v>
      </c>
      <c r="I140" s="58"/>
      <c r="J140" s="59"/>
    </row>
    <row r="141" spans="1:13" s="22" customFormat="1" ht="15.75" customHeight="1">
      <c r="A141" s="100" t="s">
        <v>187</v>
      </c>
      <c r="B141" s="101"/>
      <c r="C141" s="101"/>
      <c r="D141" s="101"/>
      <c r="E141" s="101"/>
      <c r="F141" s="101"/>
      <c r="G141" s="101"/>
      <c r="H141" s="101"/>
      <c r="I141" s="101"/>
      <c r="J141" s="102"/>
    </row>
    <row r="142" spans="1:13" s="22" customFormat="1" ht="15.75" customHeight="1">
      <c r="A142" s="93">
        <v>5</v>
      </c>
      <c r="B142" s="94"/>
      <c r="C142" s="50" t="s">
        <v>184</v>
      </c>
      <c r="D142" s="93">
        <f>(2.75*4.4+2.35*2.75+3.16*2.75+2.81*2.75+1.5*1.7+1.2*1.7+0.9*1.2+0.5*0.9+0.9*(2.75+2.35+2.81)+0.75*(2.75+2.35+2.81+3.16))*10.764</f>
        <v>608.397426</v>
      </c>
      <c r="E142" s="94"/>
      <c r="F142" s="50">
        <v>0</v>
      </c>
      <c r="G142" s="50">
        <f>D142*1.45</f>
        <v>882.17626770000004</v>
      </c>
      <c r="H142" s="50" t="s">
        <v>185</v>
      </c>
      <c r="I142" s="56" t="str">
        <f>A141</f>
        <v>2nd Floor</v>
      </c>
      <c r="J142" s="57"/>
    </row>
    <row r="143" spans="1:13" s="22" customFormat="1">
      <c r="A143" s="93">
        <v>6</v>
      </c>
      <c r="B143" s="94"/>
      <c r="C143" s="50" t="s">
        <v>186</v>
      </c>
      <c r="D143" s="93">
        <f>(4.3*2.75+2.2*2.5+3.25*2.75+1.2*0.9+0.6*0.9+1.2*1.7+0.9*(2.75+2.5)+0.75*(2.75+2.5+2.75))*10.764</f>
        <v>437.52969000000002</v>
      </c>
      <c r="E143" s="94"/>
      <c r="F143" s="50">
        <v>0</v>
      </c>
      <c r="G143" s="50">
        <f t="shared" ref="G143:G145" si="1">D143*1.45</f>
        <v>634.41805050000005</v>
      </c>
      <c r="H143" s="50" t="s">
        <v>185</v>
      </c>
      <c r="I143" s="58"/>
      <c r="J143" s="59"/>
    </row>
    <row r="144" spans="1:13" s="22" customFormat="1">
      <c r="A144" s="93">
        <v>7</v>
      </c>
      <c r="B144" s="94"/>
      <c r="C144" s="50" t="s">
        <v>184</v>
      </c>
      <c r="D144" s="93">
        <f>(3.61*2.75+2.75*2.35+2.75*2.75+4.49*2.81+1.7*1.5+1.7*1.2+0.9*1.7+0.9*2.75+0.9*2.35+0.75*(2.75+2.35+2.75))*10.764</f>
        <v>572.28851159999999</v>
      </c>
      <c r="E144" s="94"/>
      <c r="F144" s="50">
        <v>0</v>
      </c>
      <c r="G144" s="50">
        <f t="shared" si="1"/>
        <v>829.81834182</v>
      </c>
      <c r="H144" s="50" t="s">
        <v>185</v>
      </c>
      <c r="I144" s="58"/>
      <c r="J144" s="59"/>
    </row>
    <row r="145" spans="1:10" s="22" customFormat="1" ht="15.75" customHeight="1">
      <c r="A145" s="93">
        <v>8</v>
      </c>
      <c r="B145" s="94"/>
      <c r="C145" s="50" t="s">
        <v>184</v>
      </c>
      <c r="D145" s="93">
        <f>(4.15*2.75+2.75*2.35+2.75*2.75+4.3*2.81+1.7*1.5+1.7*1.2+0.9*1.7+0.9*2.75+0.9*2.35+0.75*(2.75+2.35+2.75))*10.764</f>
        <v>582.52615200000002</v>
      </c>
      <c r="E145" s="94"/>
      <c r="F145" s="50">
        <v>0</v>
      </c>
      <c r="G145" s="50">
        <f t="shared" si="1"/>
        <v>844.66292039999996</v>
      </c>
      <c r="H145" s="50" t="s">
        <v>185</v>
      </c>
      <c r="I145" s="58"/>
      <c r="J145" s="59"/>
    </row>
    <row r="146" spans="1:10" s="22" customFormat="1" ht="15.75" customHeight="1">
      <c r="A146" s="100" t="s">
        <v>188</v>
      </c>
      <c r="B146" s="101"/>
      <c r="C146" s="101"/>
      <c r="D146" s="101"/>
      <c r="E146" s="101"/>
      <c r="F146" s="101"/>
      <c r="G146" s="101"/>
      <c r="H146" s="101"/>
      <c r="I146" s="101"/>
      <c r="J146" s="102"/>
    </row>
    <row r="147" spans="1:10" s="22" customFormat="1" ht="15.75" customHeight="1">
      <c r="A147" s="93">
        <v>9</v>
      </c>
      <c r="B147" s="94"/>
      <c r="C147" s="50" t="s">
        <v>184</v>
      </c>
      <c r="D147" s="93">
        <f>(2.75*4.4+2.35*2.75+3.16*2.75+2.81*2.75+1.5*1.7+1.2*1.7+0.9*1.2+0.5*0.9+0.9*(2.75+2.35+2.81)+0.75*(2.75+2.35+2.81+3.16))*10.764</f>
        <v>608.397426</v>
      </c>
      <c r="E147" s="94"/>
      <c r="F147" s="50">
        <v>0</v>
      </c>
      <c r="G147" s="50">
        <f>D147*1.45</f>
        <v>882.17626770000004</v>
      </c>
      <c r="H147" s="50" t="s">
        <v>185</v>
      </c>
      <c r="I147" s="56" t="str">
        <f>A146</f>
        <v>3rd Floor</v>
      </c>
      <c r="J147" s="57"/>
    </row>
    <row r="148" spans="1:10" s="22" customFormat="1">
      <c r="A148" s="93">
        <v>10</v>
      </c>
      <c r="B148" s="94"/>
      <c r="C148" s="50" t="s">
        <v>186</v>
      </c>
      <c r="D148" s="93">
        <f>(4.3*2.75+2.2*2.5+3.25*2.75+1.2*0.9+0.6*0.9+1.2*1.7+0.9*(2.75+2.5)+0.75*(2.75+2.5+2.75))*10.764</f>
        <v>437.52969000000002</v>
      </c>
      <c r="E148" s="94"/>
      <c r="F148" s="50">
        <v>0</v>
      </c>
      <c r="G148" s="50">
        <f t="shared" ref="G148:G150" si="2">D148*1.45</f>
        <v>634.41805050000005</v>
      </c>
      <c r="H148" s="50" t="s">
        <v>185</v>
      </c>
      <c r="I148" s="58"/>
      <c r="J148" s="59"/>
    </row>
    <row r="149" spans="1:10" s="22" customFormat="1">
      <c r="A149" s="93">
        <v>11</v>
      </c>
      <c r="B149" s="94"/>
      <c r="C149" s="50" t="s">
        <v>184</v>
      </c>
      <c r="D149" s="93">
        <f>(3.61*2.75+2.75*2.35+2.75*2.75+4.49*2.81+1.7*1.5+1.7*1.2+0.9*1.7+0.9*2.75+0.9*2.35+0.75*(2.75+2.35+2.75))*10.764</f>
        <v>572.28851159999999</v>
      </c>
      <c r="E149" s="94"/>
      <c r="F149" s="50">
        <v>0</v>
      </c>
      <c r="G149" s="50">
        <f t="shared" si="2"/>
        <v>829.81834182</v>
      </c>
      <c r="H149" s="50" t="s">
        <v>185</v>
      </c>
      <c r="I149" s="58"/>
      <c r="J149" s="59"/>
    </row>
    <row r="150" spans="1:10" s="22" customFormat="1" ht="15.75" customHeight="1">
      <c r="A150" s="93">
        <v>12</v>
      </c>
      <c r="B150" s="94"/>
      <c r="C150" s="50" t="s">
        <v>184</v>
      </c>
      <c r="D150" s="93">
        <f>(4.15*2.75+2.75*2.35+2.75*2.75+4.3*2.81+1.7*1.5+1.7*1.2+0.9*1.7+0.9*2.75+0.9*2.35+0.75*(2.75+2.35+2.75))*10.764</f>
        <v>582.52615200000002</v>
      </c>
      <c r="E150" s="94"/>
      <c r="F150" s="50">
        <v>0</v>
      </c>
      <c r="G150" s="50">
        <f t="shared" si="2"/>
        <v>844.66292039999996</v>
      </c>
      <c r="H150" s="50" t="s">
        <v>185</v>
      </c>
      <c r="I150" s="58"/>
      <c r="J150" s="59"/>
    </row>
    <row r="151" spans="1:10" s="22" customFormat="1">
      <c r="A151" s="100" t="s">
        <v>189</v>
      </c>
      <c r="B151" s="101"/>
      <c r="C151" s="101"/>
      <c r="D151" s="101"/>
      <c r="E151" s="101"/>
      <c r="F151" s="101"/>
      <c r="G151" s="101"/>
      <c r="H151" s="101"/>
      <c r="I151" s="101"/>
      <c r="J151" s="102"/>
    </row>
    <row r="152" spans="1:10" s="22" customFormat="1" ht="15.75" customHeight="1">
      <c r="A152" s="100" t="s">
        <v>190</v>
      </c>
      <c r="B152" s="101"/>
      <c r="C152" s="101"/>
      <c r="D152" s="101"/>
      <c r="E152" s="101"/>
      <c r="F152" s="101"/>
      <c r="G152" s="101"/>
      <c r="H152" s="101"/>
      <c r="I152" s="101"/>
      <c r="J152" s="102"/>
    </row>
    <row r="153" spans="1:10" s="22" customFormat="1">
      <c r="A153" s="93">
        <v>1</v>
      </c>
      <c r="B153" s="94"/>
      <c r="C153" s="50" t="s">
        <v>191</v>
      </c>
      <c r="D153" s="93">
        <f>(6.98*10.764)</f>
        <v>75.132720000000006</v>
      </c>
      <c r="E153" s="94"/>
      <c r="F153" s="50">
        <v>0</v>
      </c>
      <c r="G153" s="50">
        <v>107</v>
      </c>
      <c r="H153" s="50" t="s">
        <v>185</v>
      </c>
      <c r="I153" s="56" t="s">
        <v>192</v>
      </c>
      <c r="J153" s="57"/>
    </row>
    <row r="154" spans="1:10" s="22" customFormat="1">
      <c r="A154" s="93">
        <v>2</v>
      </c>
      <c r="B154" s="94"/>
      <c r="C154" s="50" t="s">
        <v>191</v>
      </c>
      <c r="D154" s="93">
        <f>9*10.764</f>
        <v>96.876000000000005</v>
      </c>
      <c r="E154" s="94"/>
      <c r="F154" s="50">
        <v>0</v>
      </c>
      <c r="G154" s="50">
        <v>139</v>
      </c>
      <c r="H154" s="50" t="s">
        <v>185</v>
      </c>
      <c r="I154" s="58"/>
      <c r="J154" s="59"/>
    </row>
    <row r="155" spans="1:10" s="22" customFormat="1">
      <c r="A155" s="93">
        <v>3</v>
      </c>
      <c r="B155" s="94"/>
      <c r="C155" s="50" t="s">
        <v>191</v>
      </c>
      <c r="D155" s="93">
        <f>12.65*10.764</f>
        <v>136.16460000000001</v>
      </c>
      <c r="E155" s="94"/>
      <c r="F155" s="50">
        <v>0</v>
      </c>
      <c r="G155" s="50">
        <v>194</v>
      </c>
      <c r="H155" s="50" t="s">
        <v>185</v>
      </c>
      <c r="I155" s="58"/>
      <c r="J155" s="59"/>
    </row>
    <row r="156" spans="1:10" s="22" customFormat="1">
      <c r="A156" s="93">
        <v>4</v>
      </c>
      <c r="B156" s="94"/>
      <c r="C156" s="50" t="s">
        <v>191</v>
      </c>
      <c r="D156" s="93">
        <f>12.65*10.764</f>
        <v>136.16460000000001</v>
      </c>
      <c r="E156" s="94"/>
      <c r="F156" s="50">
        <v>0</v>
      </c>
      <c r="G156" s="50">
        <v>194</v>
      </c>
      <c r="H156" s="50" t="s">
        <v>185</v>
      </c>
      <c r="I156" s="58"/>
      <c r="J156" s="59"/>
    </row>
    <row r="157" spans="1:10" s="22" customFormat="1">
      <c r="A157" s="93">
        <v>5</v>
      </c>
      <c r="B157" s="94"/>
      <c r="C157" s="50" t="s">
        <v>191</v>
      </c>
      <c r="D157" s="93">
        <f>9*10.764</f>
        <v>96.876000000000005</v>
      </c>
      <c r="E157" s="94"/>
      <c r="F157" s="50">
        <v>0</v>
      </c>
      <c r="G157" s="50">
        <v>139</v>
      </c>
      <c r="H157" s="50" t="s">
        <v>185</v>
      </c>
      <c r="I157" s="58"/>
      <c r="J157" s="59"/>
    </row>
    <row r="158" spans="1:10" s="22" customFormat="1">
      <c r="A158" s="93">
        <v>6</v>
      </c>
      <c r="B158" s="94"/>
      <c r="C158" s="50" t="s">
        <v>191</v>
      </c>
      <c r="D158" s="93">
        <f>6.85*10.764</f>
        <v>73.733400000000003</v>
      </c>
      <c r="E158" s="94"/>
      <c r="F158" s="50">
        <v>0</v>
      </c>
      <c r="G158" s="50">
        <v>106</v>
      </c>
      <c r="H158" s="50" t="s">
        <v>185</v>
      </c>
      <c r="I158" s="58"/>
      <c r="J158" s="59"/>
    </row>
    <row r="159" spans="1:10" s="22" customFormat="1">
      <c r="A159" s="93">
        <v>7</v>
      </c>
      <c r="B159" s="94"/>
      <c r="C159" s="50" t="s">
        <v>191</v>
      </c>
      <c r="D159" s="93">
        <f>10.58*10.764</f>
        <v>113.88312000000001</v>
      </c>
      <c r="E159" s="94"/>
      <c r="F159" s="50">
        <v>0</v>
      </c>
      <c r="G159" s="50">
        <v>163</v>
      </c>
      <c r="H159" s="50" t="s">
        <v>185</v>
      </c>
      <c r="I159" s="58"/>
      <c r="J159" s="59"/>
    </row>
    <row r="160" spans="1:10" s="22" customFormat="1">
      <c r="A160" s="93">
        <v>8</v>
      </c>
      <c r="B160" s="94"/>
      <c r="C160" s="50" t="s">
        <v>191</v>
      </c>
      <c r="D160" s="93">
        <f>8.29*10.764</f>
        <v>89.233559999999997</v>
      </c>
      <c r="E160" s="94"/>
      <c r="F160" s="50">
        <v>0</v>
      </c>
      <c r="G160" s="50">
        <v>127</v>
      </c>
      <c r="H160" s="50" t="s">
        <v>185</v>
      </c>
      <c r="I160" s="58"/>
      <c r="J160" s="59"/>
    </row>
    <row r="161" spans="1:12" s="22" customFormat="1">
      <c r="A161" s="93">
        <v>9</v>
      </c>
      <c r="B161" s="94"/>
      <c r="C161" s="50" t="s">
        <v>191</v>
      </c>
      <c r="D161" s="93">
        <f>8.93*10.764</f>
        <v>96.122519999999994</v>
      </c>
      <c r="E161" s="94"/>
      <c r="F161" s="50">
        <v>0</v>
      </c>
      <c r="G161" s="50">
        <v>137</v>
      </c>
      <c r="H161" s="50" t="s">
        <v>185</v>
      </c>
      <c r="I161" s="58"/>
      <c r="J161" s="59"/>
    </row>
    <row r="162" spans="1:12" s="22" customFormat="1" ht="15.75" customHeight="1">
      <c r="A162" s="100" t="s">
        <v>193</v>
      </c>
      <c r="B162" s="101"/>
      <c r="C162" s="101"/>
      <c r="D162" s="101"/>
      <c r="E162" s="101"/>
      <c r="F162" s="101"/>
      <c r="G162" s="101"/>
      <c r="H162" s="101"/>
      <c r="I162" s="101"/>
      <c r="J162" s="102"/>
    </row>
    <row r="163" spans="1:12" s="22" customFormat="1" ht="15.75" customHeight="1">
      <c r="A163" s="93">
        <v>1</v>
      </c>
      <c r="B163" s="94"/>
      <c r="C163" s="50" t="s">
        <v>194</v>
      </c>
      <c r="D163" s="93">
        <f>(23.1*10.764)</f>
        <v>248.64840000000001</v>
      </c>
      <c r="E163" s="94"/>
      <c r="F163" s="50">
        <v>0</v>
      </c>
      <c r="G163" s="50">
        <v>356</v>
      </c>
      <c r="H163" s="50" t="s">
        <v>185</v>
      </c>
      <c r="I163" s="56" t="str">
        <f>A162</f>
        <v>1st &amp; 3rd Floor</v>
      </c>
      <c r="J163" s="57"/>
      <c r="L163" s="22">
        <f t="shared" ref="L163:L170" si="3">G163/D163</f>
        <v>1.4317405621753401</v>
      </c>
    </row>
    <row r="164" spans="1:12" s="22" customFormat="1">
      <c r="A164" s="93">
        <v>2</v>
      </c>
      <c r="B164" s="94"/>
      <c r="C164" s="50" t="s">
        <v>186</v>
      </c>
      <c r="D164" s="93">
        <f>(33.89+2.75*0.85+2.5*0.85)*10.764</f>
        <v>412.82630999999998</v>
      </c>
      <c r="E164" s="94"/>
      <c r="F164" s="50">
        <f>(2.75*1.85)*10.764</f>
        <v>54.761850000000003</v>
      </c>
      <c r="G164" s="50">
        <v>610</v>
      </c>
      <c r="H164" s="50" t="s">
        <v>185</v>
      </c>
      <c r="I164" s="58"/>
      <c r="J164" s="59"/>
      <c r="L164" s="22">
        <f t="shared" si="3"/>
        <v>1.47761900156024</v>
      </c>
    </row>
    <row r="165" spans="1:12" s="22" customFormat="1">
      <c r="A165" s="93">
        <v>3</v>
      </c>
      <c r="B165" s="94"/>
      <c r="C165" s="50" t="s">
        <v>194</v>
      </c>
      <c r="D165" s="93">
        <f>(23.98)*10.764</f>
        <v>258.12072000000001</v>
      </c>
      <c r="E165" s="94"/>
      <c r="F165" s="50">
        <v>0</v>
      </c>
      <c r="G165" s="50">
        <v>369</v>
      </c>
      <c r="H165" s="50" t="s">
        <v>185</v>
      </c>
      <c r="I165" s="58"/>
      <c r="J165" s="59"/>
      <c r="L165" s="22">
        <f t="shared" si="3"/>
        <v>1.4295636553315101</v>
      </c>
    </row>
    <row r="166" spans="1:12" s="22" customFormat="1" ht="15.75" customHeight="1">
      <c r="A166" s="93">
        <v>4</v>
      </c>
      <c r="B166" s="94"/>
      <c r="C166" s="50" t="s">
        <v>186</v>
      </c>
      <c r="D166" s="93">
        <f>(37.34+2.75*0.85+2.35*0.85+2.75*0.85)*10.764</f>
        <v>473.75054999999998</v>
      </c>
      <c r="E166" s="94"/>
      <c r="F166" s="50">
        <v>0</v>
      </c>
      <c r="G166" s="50">
        <v>646</v>
      </c>
      <c r="H166" s="50" t="s">
        <v>185</v>
      </c>
      <c r="I166" s="58"/>
      <c r="J166" s="59"/>
      <c r="L166" s="22">
        <f t="shared" si="3"/>
        <v>1.3635868074454001</v>
      </c>
    </row>
    <row r="167" spans="1:12" s="22" customFormat="1">
      <c r="A167" s="93">
        <v>5</v>
      </c>
      <c r="B167" s="94"/>
      <c r="C167" s="50" t="s">
        <v>186</v>
      </c>
      <c r="D167" s="93">
        <f>(32.73+2.75*0.85+2.5*0.85)*10.764</f>
        <v>400.34007000000003</v>
      </c>
      <c r="E167" s="94"/>
      <c r="F167" s="50">
        <v>0</v>
      </c>
      <c r="G167" s="50">
        <v>552</v>
      </c>
      <c r="H167" s="50" t="s">
        <v>185</v>
      </c>
      <c r="I167" s="58"/>
      <c r="J167" s="59"/>
      <c r="L167" s="22">
        <f t="shared" si="3"/>
        <v>1.3788277551132999</v>
      </c>
    </row>
    <row r="168" spans="1:12" s="22" customFormat="1">
      <c r="A168" s="93">
        <v>6</v>
      </c>
      <c r="B168" s="94"/>
      <c r="C168" s="50" t="s">
        <v>186</v>
      </c>
      <c r="D168" s="93">
        <f>(32.01+2.75*0.85+2.5*0.85)*10.764</f>
        <v>392.58999</v>
      </c>
      <c r="E168" s="94"/>
      <c r="F168" s="50">
        <v>0</v>
      </c>
      <c r="G168" s="50">
        <v>542</v>
      </c>
      <c r="H168" s="50" t="s">
        <v>185</v>
      </c>
      <c r="I168" s="74"/>
      <c r="J168" s="75"/>
      <c r="L168" s="22">
        <f t="shared" si="3"/>
        <v>1.3805751899074099</v>
      </c>
    </row>
    <row r="169" spans="1:12" s="22" customFormat="1" ht="15.75" customHeight="1">
      <c r="A169" s="100" t="s">
        <v>195</v>
      </c>
      <c r="B169" s="101"/>
      <c r="C169" s="101"/>
      <c r="D169" s="101"/>
      <c r="E169" s="101"/>
      <c r="F169" s="101"/>
      <c r="G169" s="101"/>
      <c r="H169" s="101"/>
      <c r="I169" s="101"/>
      <c r="J169" s="102"/>
      <c r="L169" s="22" t="e">
        <f t="shared" si="3"/>
        <v>#DIV/0!</v>
      </c>
    </row>
    <row r="170" spans="1:12" s="22" customFormat="1">
      <c r="A170" s="93">
        <v>7</v>
      </c>
      <c r="B170" s="94"/>
      <c r="C170" s="50" t="s">
        <v>194</v>
      </c>
      <c r="D170" s="93">
        <f>(23.1*10.764)</f>
        <v>248.64840000000001</v>
      </c>
      <c r="E170" s="94"/>
      <c r="F170" s="50">
        <v>0</v>
      </c>
      <c r="G170" s="50">
        <v>356</v>
      </c>
      <c r="H170" s="50" t="s">
        <v>185</v>
      </c>
      <c r="I170" s="56" t="str">
        <f>A169</f>
        <v>2nd &amp; 4th Floor</v>
      </c>
      <c r="J170" s="57"/>
      <c r="L170" s="22">
        <f t="shared" si="3"/>
        <v>1.4317405621753401</v>
      </c>
    </row>
    <row r="171" spans="1:12" s="22" customFormat="1">
      <c r="A171" s="93">
        <v>8</v>
      </c>
      <c r="B171" s="94"/>
      <c r="C171" s="50" t="s">
        <v>186</v>
      </c>
      <c r="D171" s="93">
        <f>(33.89+2.75*0.85+2.5*0.85)*10.764</f>
        <v>412.82630999999998</v>
      </c>
      <c r="E171" s="94"/>
      <c r="F171" s="50">
        <v>0</v>
      </c>
      <c r="G171" s="50">
        <v>570</v>
      </c>
      <c r="H171" s="50" t="s">
        <v>185</v>
      </c>
      <c r="I171" s="58"/>
      <c r="J171" s="59"/>
      <c r="L171" s="22">
        <f t="shared" ref="L171:L187" si="4">G171/D171</f>
        <v>1.3807259522776101</v>
      </c>
    </row>
    <row r="172" spans="1:12" s="22" customFormat="1">
      <c r="A172" s="93">
        <v>9</v>
      </c>
      <c r="B172" s="94"/>
      <c r="C172" s="50" t="s">
        <v>194</v>
      </c>
      <c r="D172" s="93">
        <f>(23.98)*10.764</f>
        <v>258.12072000000001</v>
      </c>
      <c r="E172" s="94"/>
      <c r="F172" s="50">
        <v>0</v>
      </c>
      <c r="G172" s="50">
        <v>369</v>
      </c>
      <c r="H172" s="50" t="s">
        <v>185</v>
      </c>
      <c r="I172" s="58"/>
      <c r="J172" s="59"/>
      <c r="L172" s="22">
        <f t="shared" si="4"/>
        <v>1.4295636553315101</v>
      </c>
    </row>
    <row r="173" spans="1:12" s="22" customFormat="1">
      <c r="A173" s="93">
        <v>10</v>
      </c>
      <c r="B173" s="94"/>
      <c r="C173" s="50" t="s">
        <v>186</v>
      </c>
      <c r="D173" s="93">
        <f>(37.34+2.75*0.85+2.35*0.85+2.75*0.85)*10.764</f>
        <v>473.75054999999998</v>
      </c>
      <c r="E173" s="94"/>
      <c r="F173" s="50">
        <v>0</v>
      </c>
      <c r="G173" s="50">
        <v>646</v>
      </c>
      <c r="H173" s="50" t="s">
        <v>185</v>
      </c>
      <c r="I173" s="58"/>
      <c r="J173" s="59"/>
      <c r="L173" s="22">
        <f t="shared" si="4"/>
        <v>1.3635868074454001</v>
      </c>
    </row>
    <row r="174" spans="1:12" s="22" customFormat="1">
      <c r="A174" s="93">
        <v>11</v>
      </c>
      <c r="B174" s="94"/>
      <c r="C174" s="50" t="s">
        <v>186</v>
      </c>
      <c r="D174" s="93">
        <f>(32.73+2.75*0.85+2.5*0.85)*10.764</f>
        <v>400.34007000000003</v>
      </c>
      <c r="E174" s="94"/>
      <c r="F174" s="50">
        <v>0</v>
      </c>
      <c r="G174" s="50">
        <v>552</v>
      </c>
      <c r="H174" s="50" t="s">
        <v>185</v>
      </c>
      <c r="I174" s="58"/>
      <c r="J174" s="59"/>
      <c r="L174" s="22">
        <f t="shared" si="4"/>
        <v>1.3788277551132999</v>
      </c>
    </row>
    <row r="175" spans="1:12" s="22" customFormat="1">
      <c r="A175" s="93">
        <v>12</v>
      </c>
      <c r="B175" s="94"/>
      <c r="C175" s="50" t="s">
        <v>186</v>
      </c>
      <c r="D175" s="93">
        <f>(32.01+2.75*0.85+2.5*0.85)*10.764</f>
        <v>392.58999</v>
      </c>
      <c r="E175" s="94"/>
      <c r="F175" s="50">
        <v>0</v>
      </c>
      <c r="G175" s="50">
        <v>542</v>
      </c>
      <c r="H175" s="50" t="s">
        <v>185</v>
      </c>
      <c r="I175" s="74"/>
      <c r="J175" s="75"/>
      <c r="L175" s="22">
        <f t="shared" si="4"/>
        <v>1.3805751899074099</v>
      </c>
    </row>
    <row r="176" spans="1:12" s="22" customFormat="1">
      <c r="A176" s="100" t="s">
        <v>196</v>
      </c>
      <c r="B176" s="101"/>
      <c r="C176" s="101"/>
      <c r="D176" s="101"/>
      <c r="E176" s="101"/>
      <c r="F176" s="101"/>
      <c r="G176" s="101"/>
      <c r="H176" s="101"/>
      <c r="I176" s="101"/>
      <c r="J176" s="102"/>
      <c r="L176" s="22" t="e">
        <f t="shared" si="4"/>
        <v>#DIV/0!</v>
      </c>
    </row>
    <row r="177" spans="1:12" s="22" customFormat="1" ht="15.75" customHeight="1">
      <c r="A177" s="100" t="s">
        <v>190</v>
      </c>
      <c r="B177" s="101"/>
      <c r="C177" s="101"/>
      <c r="D177" s="101"/>
      <c r="E177" s="101"/>
      <c r="F177" s="101"/>
      <c r="G177" s="101"/>
      <c r="H177" s="101"/>
      <c r="I177" s="101"/>
      <c r="J177" s="102"/>
      <c r="L177" s="22" t="e">
        <f t="shared" si="4"/>
        <v>#DIV/0!</v>
      </c>
    </row>
    <row r="178" spans="1:12" s="22" customFormat="1" ht="15.75" customHeight="1">
      <c r="A178" s="93">
        <v>1</v>
      </c>
      <c r="B178" s="94"/>
      <c r="C178" s="50" t="s">
        <v>191</v>
      </c>
      <c r="D178" s="93">
        <f>(8.93*10.764)</f>
        <v>96.122519999999994</v>
      </c>
      <c r="E178" s="94"/>
      <c r="F178" s="50">
        <v>0</v>
      </c>
      <c r="G178" s="50">
        <v>137</v>
      </c>
      <c r="H178" s="50" t="s">
        <v>185</v>
      </c>
      <c r="I178" s="56" t="s">
        <v>197</v>
      </c>
      <c r="J178" s="57"/>
      <c r="L178" s="22">
        <f t="shared" si="4"/>
        <v>1.42526433971977</v>
      </c>
    </row>
    <row r="179" spans="1:12" s="22" customFormat="1">
      <c r="A179" s="93">
        <v>2</v>
      </c>
      <c r="B179" s="94"/>
      <c r="C179" s="50" t="s">
        <v>191</v>
      </c>
      <c r="D179" s="93">
        <f>(8.93*10.764)</f>
        <v>96.122519999999994</v>
      </c>
      <c r="E179" s="94"/>
      <c r="F179" s="50">
        <v>0</v>
      </c>
      <c r="G179" s="50">
        <v>137</v>
      </c>
      <c r="H179" s="50" t="s">
        <v>185</v>
      </c>
      <c r="I179" s="58"/>
      <c r="J179" s="59"/>
      <c r="L179" s="22">
        <f t="shared" si="4"/>
        <v>1.42526433971977</v>
      </c>
    </row>
    <row r="180" spans="1:12" s="22" customFormat="1">
      <c r="A180" s="93">
        <v>3</v>
      </c>
      <c r="B180" s="94"/>
      <c r="C180" s="50" t="s">
        <v>191</v>
      </c>
      <c r="D180" s="93">
        <f>8.29*10.764</f>
        <v>89.233559999999997</v>
      </c>
      <c r="E180" s="94"/>
      <c r="F180" s="50">
        <v>0</v>
      </c>
      <c r="G180" s="50">
        <v>127</v>
      </c>
      <c r="H180" s="50" t="s">
        <v>185</v>
      </c>
      <c r="I180" s="58"/>
      <c r="J180" s="59"/>
      <c r="L180" s="22">
        <f t="shared" si="4"/>
        <v>1.42323134928159</v>
      </c>
    </row>
    <row r="181" spans="1:12" s="22" customFormat="1">
      <c r="A181" s="93">
        <v>4</v>
      </c>
      <c r="B181" s="94"/>
      <c r="C181" s="50" t="s">
        <v>191</v>
      </c>
      <c r="D181" s="93">
        <f>10.58*10.764</f>
        <v>113.88312000000001</v>
      </c>
      <c r="E181" s="94"/>
      <c r="F181" s="50">
        <v>0</v>
      </c>
      <c r="G181" s="50">
        <v>163</v>
      </c>
      <c r="H181" s="50" t="s">
        <v>185</v>
      </c>
      <c r="I181" s="58"/>
      <c r="J181" s="59"/>
      <c r="L181" s="22">
        <f t="shared" si="4"/>
        <v>1.4312920123719799</v>
      </c>
    </row>
    <row r="182" spans="1:12" s="22" customFormat="1">
      <c r="A182" s="93">
        <v>5</v>
      </c>
      <c r="B182" s="94"/>
      <c r="C182" s="50" t="s">
        <v>191</v>
      </c>
      <c r="D182" s="93">
        <f>6.85*10.764</f>
        <v>73.733400000000003</v>
      </c>
      <c r="E182" s="94"/>
      <c r="F182" s="50">
        <v>0</v>
      </c>
      <c r="G182" s="50">
        <v>106</v>
      </c>
      <c r="H182" s="50" t="s">
        <v>185</v>
      </c>
      <c r="I182" s="58"/>
      <c r="J182" s="59"/>
      <c r="L182" s="22">
        <f t="shared" si="4"/>
        <v>1.43761172006174</v>
      </c>
    </row>
    <row r="183" spans="1:12" s="22" customFormat="1">
      <c r="A183" s="93">
        <v>6</v>
      </c>
      <c r="B183" s="94"/>
      <c r="C183" s="50" t="s">
        <v>191</v>
      </c>
      <c r="D183" s="93">
        <f>9*10.764</f>
        <v>96.876000000000005</v>
      </c>
      <c r="E183" s="94"/>
      <c r="F183" s="50">
        <v>0</v>
      </c>
      <c r="G183" s="50">
        <v>139</v>
      </c>
      <c r="H183" s="50" t="s">
        <v>185</v>
      </c>
      <c r="I183" s="58"/>
      <c r="J183" s="59"/>
      <c r="L183" s="22">
        <f t="shared" si="4"/>
        <v>1.4348238985920101</v>
      </c>
    </row>
    <row r="184" spans="1:12" s="22" customFormat="1">
      <c r="A184" s="93">
        <v>7</v>
      </c>
      <c r="B184" s="94"/>
      <c r="C184" s="50" t="s">
        <v>191</v>
      </c>
      <c r="D184" s="93">
        <f>12.65*10.764</f>
        <v>136.16460000000001</v>
      </c>
      <c r="E184" s="94"/>
      <c r="F184" s="50">
        <v>0</v>
      </c>
      <c r="G184" s="50">
        <v>194</v>
      </c>
      <c r="H184" s="50" t="s">
        <v>185</v>
      </c>
      <c r="I184" s="58"/>
      <c r="J184" s="59"/>
      <c r="L184" s="22">
        <f t="shared" si="4"/>
        <v>1.42474622625851</v>
      </c>
    </row>
    <row r="185" spans="1:12" s="22" customFormat="1">
      <c r="A185" s="93">
        <v>8</v>
      </c>
      <c r="B185" s="94"/>
      <c r="C185" s="50" t="s">
        <v>191</v>
      </c>
      <c r="D185" s="93">
        <f>12.65*10.764</f>
        <v>136.16460000000001</v>
      </c>
      <c r="E185" s="94"/>
      <c r="F185" s="50">
        <v>0</v>
      </c>
      <c r="G185" s="50">
        <v>194</v>
      </c>
      <c r="H185" s="50" t="s">
        <v>185</v>
      </c>
      <c r="I185" s="58"/>
      <c r="J185" s="59"/>
      <c r="L185" s="22">
        <f t="shared" si="4"/>
        <v>1.42474622625851</v>
      </c>
    </row>
    <row r="186" spans="1:12" s="22" customFormat="1">
      <c r="A186" s="93">
        <v>9</v>
      </c>
      <c r="B186" s="94"/>
      <c r="C186" s="50" t="s">
        <v>191</v>
      </c>
      <c r="D186" s="93">
        <f>9*10.764</f>
        <v>96.876000000000005</v>
      </c>
      <c r="E186" s="94"/>
      <c r="F186" s="50">
        <v>0</v>
      </c>
      <c r="G186" s="50">
        <v>139</v>
      </c>
      <c r="H186" s="50" t="s">
        <v>185</v>
      </c>
      <c r="I186" s="58"/>
      <c r="J186" s="59"/>
      <c r="L186" s="22">
        <f t="shared" si="4"/>
        <v>1.4348238985920101</v>
      </c>
    </row>
    <row r="187" spans="1:12" s="22" customFormat="1">
      <c r="A187" s="93">
        <v>10</v>
      </c>
      <c r="B187" s="94"/>
      <c r="C187" s="50" t="s">
        <v>191</v>
      </c>
      <c r="D187" s="93">
        <f>6.98*10.764</f>
        <v>75.132720000000006</v>
      </c>
      <c r="E187" s="94"/>
      <c r="F187" s="50">
        <v>0</v>
      </c>
      <c r="G187" s="50">
        <v>107</v>
      </c>
      <c r="H187" s="50" t="s">
        <v>185</v>
      </c>
      <c r="I187" s="74"/>
      <c r="J187" s="75"/>
      <c r="L187" s="22">
        <f t="shared" si="4"/>
        <v>1.42414649702553</v>
      </c>
    </row>
    <row r="188" spans="1:12" s="22" customFormat="1" ht="15.75" customHeight="1">
      <c r="A188" s="100" t="s">
        <v>193</v>
      </c>
      <c r="B188" s="101"/>
      <c r="C188" s="101"/>
      <c r="D188" s="101"/>
      <c r="E188" s="101"/>
      <c r="F188" s="101"/>
      <c r="G188" s="101"/>
      <c r="H188" s="101"/>
      <c r="I188" s="101"/>
      <c r="J188" s="102"/>
    </row>
    <row r="189" spans="1:12" s="22" customFormat="1">
      <c r="A189" s="93">
        <v>1</v>
      </c>
      <c r="B189" s="94"/>
      <c r="C189" s="50" t="s">
        <v>194</v>
      </c>
      <c r="D189" s="93">
        <f>23.1*10.764</f>
        <v>248.64840000000001</v>
      </c>
      <c r="E189" s="94"/>
      <c r="F189" s="50">
        <v>0</v>
      </c>
      <c r="G189" s="50">
        <v>356</v>
      </c>
      <c r="H189" s="50" t="s">
        <v>185</v>
      </c>
      <c r="I189" s="56" t="str">
        <f>A188</f>
        <v>1st &amp; 3rd Floor</v>
      </c>
      <c r="J189" s="57"/>
    </row>
    <row r="190" spans="1:12" s="22" customFormat="1">
      <c r="A190" s="93">
        <v>2</v>
      </c>
      <c r="B190" s="94"/>
      <c r="C190" s="50" t="s">
        <v>186</v>
      </c>
      <c r="D190" s="93">
        <f>(32.54+2.75*0.85+2.5*0.85)*10.764</f>
        <v>398.29491000000002</v>
      </c>
      <c r="E190" s="94"/>
      <c r="F190" s="50">
        <v>0</v>
      </c>
      <c r="G190" s="50">
        <v>550</v>
      </c>
      <c r="H190" s="50" t="s">
        <v>185</v>
      </c>
      <c r="I190" s="58"/>
      <c r="J190" s="59"/>
    </row>
    <row r="191" spans="1:12" s="22" customFormat="1">
      <c r="A191" s="93">
        <v>3</v>
      </c>
      <c r="B191" s="94"/>
      <c r="C191" s="50" t="s">
        <v>186</v>
      </c>
      <c r="D191" s="93">
        <f>(32.52+2.75*0.85+2.5*0.85)*10.764</f>
        <v>398.07963000000001</v>
      </c>
      <c r="E191" s="94"/>
      <c r="F191" s="50">
        <v>0</v>
      </c>
      <c r="G191" s="50">
        <v>550</v>
      </c>
      <c r="H191" s="50" t="s">
        <v>185</v>
      </c>
      <c r="I191" s="58"/>
      <c r="J191" s="59"/>
    </row>
    <row r="192" spans="1:12" s="22" customFormat="1">
      <c r="A192" s="93">
        <v>4</v>
      </c>
      <c r="B192" s="94"/>
      <c r="C192" s="50" t="s">
        <v>184</v>
      </c>
      <c r="D192" s="93">
        <f>(45.74+2.75*0.85+2.35*0.85+2.75*0.85+2.75*0.85)*10.764</f>
        <v>589.32899999999995</v>
      </c>
      <c r="E192" s="94"/>
      <c r="F192" s="50">
        <v>0</v>
      </c>
      <c r="G192" s="50">
        <v>800</v>
      </c>
      <c r="H192" s="50" t="s">
        <v>185</v>
      </c>
      <c r="I192" s="58"/>
      <c r="J192" s="59"/>
    </row>
    <row r="193" spans="1:12" s="22" customFormat="1">
      <c r="A193" s="93">
        <v>5</v>
      </c>
      <c r="B193" s="94"/>
      <c r="C193" s="50" t="s">
        <v>186</v>
      </c>
      <c r="D193" s="93">
        <f>(35+2.5*0.85+2.75*0.85)*10.764</f>
        <v>424.77435000000003</v>
      </c>
      <c r="E193" s="94"/>
      <c r="F193" s="50">
        <f>(2.75*1.5)*10.764</f>
        <v>44.401499999999999</v>
      </c>
      <c r="G193" s="50">
        <v>628</v>
      </c>
      <c r="H193" s="50" t="s">
        <v>185</v>
      </c>
      <c r="I193" s="58"/>
      <c r="J193" s="59"/>
    </row>
    <row r="194" spans="1:12" s="22" customFormat="1">
      <c r="A194" s="93">
        <v>6</v>
      </c>
      <c r="B194" s="94"/>
      <c r="C194" s="50" t="s">
        <v>186</v>
      </c>
      <c r="D194" s="93">
        <f>(35.45+2.5*0.85+2.75*0.85)*10.764</f>
        <v>429.61815000000001</v>
      </c>
      <c r="E194" s="94"/>
      <c r="F194" s="50">
        <f>(2.75*1.5)*10.764</f>
        <v>44.401499999999999</v>
      </c>
      <c r="G194" s="50">
        <v>633</v>
      </c>
      <c r="H194" s="50" t="s">
        <v>185</v>
      </c>
      <c r="I194" s="74"/>
      <c r="J194" s="75"/>
    </row>
    <row r="195" spans="1:12" s="22" customFormat="1" ht="15.75" customHeight="1">
      <c r="A195" s="100" t="s">
        <v>195</v>
      </c>
      <c r="B195" s="101"/>
      <c r="C195" s="101"/>
      <c r="D195" s="101"/>
      <c r="E195" s="101"/>
      <c r="F195" s="101"/>
      <c r="G195" s="101"/>
      <c r="H195" s="101"/>
      <c r="I195" s="101"/>
      <c r="J195" s="102"/>
    </row>
    <row r="196" spans="1:12" s="22" customFormat="1">
      <c r="A196" s="93">
        <v>7</v>
      </c>
      <c r="B196" s="94"/>
      <c r="C196" s="50" t="s">
        <v>194</v>
      </c>
      <c r="D196" s="93">
        <f>23.1*10.764</f>
        <v>248.64840000000001</v>
      </c>
      <c r="E196" s="94"/>
      <c r="F196" s="50">
        <v>0</v>
      </c>
      <c r="G196" s="50">
        <v>356</v>
      </c>
      <c r="H196" s="50" t="s">
        <v>185</v>
      </c>
      <c r="I196" s="56" t="str">
        <f>A195</f>
        <v>2nd &amp; 4th Floor</v>
      </c>
      <c r="J196" s="57"/>
    </row>
    <row r="197" spans="1:12" s="22" customFormat="1">
      <c r="A197" s="93">
        <v>8</v>
      </c>
      <c r="B197" s="94"/>
      <c r="C197" s="50" t="s">
        <v>186</v>
      </c>
      <c r="D197" s="93">
        <f>(32.54+2.75*0.85+2.5*0.85)*10.764</f>
        <v>398.29491000000002</v>
      </c>
      <c r="E197" s="94"/>
      <c r="F197" s="50">
        <v>0</v>
      </c>
      <c r="G197" s="50">
        <v>550</v>
      </c>
      <c r="H197" s="50" t="s">
        <v>185</v>
      </c>
      <c r="I197" s="58"/>
      <c r="J197" s="59"/>
    </row>
    <row r="198" spans="1:12" s="22" customFormat="1">
      <c r="A198" s="93">
        <v>9</v>
      </c>
      <c r="B198" s="94"/>
      <c r="C198" s="50" t="s">
        <v>186</v>
      </c>
      <c r="D198" s="93">
        <f>(32.52+2.75*0.85+2.5*0.85)*10.764</f>
        <v>398.07963000000001</v>
      </c>
      <c r="E198" s="94"/>
      <c r="F198" s="50">
        <v>0</v>
      </c>
      <c r="G198" s="50">
        <v>550</v>
      </c>
      <c r="H198" s="50" t="s">
        <v>185</v>
      </c>
      <c r="I198" s="58"/>
      <c r="J198" s="59"/>
    </row>
    <row r="199" spans="1:12" s="22" customFormat="1">
      <c r="A199" s="93">
        <v>10</v>
      </c>
      <c r="B199" s="94"/>
      <c r="C199" s="50" t="s">
        <v>184</v>
      </c>
      <c r="D199" s="93">
        <f>(45.74+2.75*0.85+2.35*0.85+2.75*0.85+2.75*0.85)*10.764</f>
        <v>589.32899999999995</v>
      </c>
      <c r="E199" s="94"/>
      <c r="F199" s="50">
        <v>0</v>
      </c>
      <c r="G199" s="50">
        <v>800</v>
      </c>
      <c r="H199" s="50" t="s">
        <v>185</v>
      </c>
      <c r="I199" s="58"/>
      <c r="J199" s="59"/>
    </row>
    <row r="200" spans="1:12" s="22" customFormat="1">
      <c r="A200" s="93">
        <v>11</v>
      </c>
      <c r="B200" s="94"/>
      <c r="C200" s="50" t="s">
        <v>186</v>
      </c>
      <c r="D200" s="93">
        <f>(35+2.5*0.85+2.75*0.85)*10.764</f>
        <v>424.77435000000003</v>
      </c>
      <c r="E200" s="94"/>
      <c r="F200" s="50">
        <v>0</v>
      </c>
      <c r="G200" s="50">
        <v>613</v>
      </c>
      <c r="H200" s="50" t="s">
        <v>185</v>
      </c>
      <c r="I200" s="58"/>
      <c r="J200" s="59"/>
    </row>
    <row r="201" spans="1:12" s="22" customFormat="1">
      <c r="A201" s="93">
        <v>12</v>
      </c>
      <c r="B201" s="94"/>
      <c r="C201" s="50" t="s">
        <v>186</v>
      </c>
      <c r="D201" s="93">
        <f>(35.45+2.5*0.85+2.75*0.85)*10.764</f>
        <v>429.61815000000001</v>
      </c>
      <c r="E201" s="94"/>
      <c r="F201" s="50">
        <v>0</v>
      </c>
      <c r="G201" s="50">
        <v>619</v>
      </c>
      <c r="H201" s="50" t="s">
        <v>185</v>
      </c>
      <c r="I201" s="74"/>
      <c r="J201" s="75"/>
    </row>
    <row r="202" spans="1:12" s="22" customFormat="1">
      <c r="A202" s="100" t="s">
        <v>167</v>
      </c>
      <c r="B202" s="101"/>
      <c r="C202" s="101"/>
      <c r="D202" s="101"/>
      <c r="E202" s="101"/>
      <c r="F202" s="101"/>
      <c r="G202" s="101"/>
      <c r="H202" s="101"/>
      <c r="I202" s="101"/>
      <c r="J202" s="102"/>
    </row>
    <row r="203" spans="1:12" s="22" customFormat="1" ht="15.75" customHeight="1">
      <c r="A203" s="100" t="s">
        <v>190</v>
      </c>
      <c r="B203" s="101"/>
      <c r="C203" s="101"/>
      <c r="D203" s="101"/>
      <c r="E203" s="101"/>
      <c r="F203" s="101"/>
      <c r="G203" s="101"/>
      <c r="H203" s="101"/>
      <c r="I203" s="101"/>
      <c r="J203" s="102"/>
    </row>
    <row r="204" spans="1:12" s="22" customFormat="1">
      <c r="A204" s="93">
        <v>1</v>
      </c>
      <c r="B204" s="94"/>
      <c r="C204" s="50" t="s">
        <v>191</v>
      </c>
      <c r="D204" s="93">
        <f>(6.98*10.764)</f>
        <v>75.132720000000006</v>
      </c>
      <c r="E204" s="94"/>
      <c r="F204" s="50">
        <v>0</v>
      </c>
      <c r="G204" s="50">
        <v>107</v>
      </c>
      <c r="H204" s="50" t="s">
        <v>185</v>
      </c>
      <c r="I204" s="56" t="s">
        <v>197</v>
      </c>
      <c r="J204" s="57"/>
    </row>
    <row r="205" spans="1:12" s="22" customFormat="1">
      <c r="A205" s="93">
        <v>2</v>
      </c>
      <c r="B205" s="94"/>
      <c r="C205" s="50" t="s">
        <v>191</v>
      </c>
      <c r="D205" s="93">
        <f>9*10.764</f>
        <v>96.876000000000005</v>
      </c>
      <c r="E205" s="94"/>
      <c r="F205" s="50">
        <v>0</v>
      </c>
      <c r="G205" s="50">
        <v>139</v>
      </c>
      <c r="H205" s="50" t="s">
        <v>185</v>
      </c>
      <c r="I205" s="58"/>
      <c r="J205" s="59"/>
      <c r="L205" s="22">
        <f>4800*G205</f>
        <v>667200</v>
      </c>
    </row>
    <row r="206" spans="1:12" s="22" customFormat="1">
      <c r="A206" s="93">
        <v>3</v>
      </c>
      <c r="B206" s="94"/>
      <c r="C206" s="50" t="s">
        <v>191</v>
      </c>
      <c r="D206" s="93">
        <f>12.65*10.764</f>
        <v>136.16460000000001</v>
      </c>
      <c r="E206" s="94"/>
      <c r="F206" s="50">
        <v>0</v>
      </c>
      <c r="G206" s="50">
        <v>194</v>
      </c>
      <c r="H206" s="50" t="s">
        <v>185</v>
      </c>
      <c r="I206" s="58"/>
      <c r="J206" s="59"/>
    </row>
    <row r="207" spans="1:12" s="22" customFormat="1">
      <c r="A207" s="93">
        <v>4</v>
      </c>
      <c r="B207" s="94"/>
      <c r="C207" s="50" t="s">
        <v>191</v>
      </c>
      <c r="D207" s="93">
        <f>12.65*10.764</f>
        <v>136.16460000000001</v>
      </c>
      <c r="E207" s="94"/>
      <c r="F207" s="50">
        <v>0</v>
      </c>
      <c r="G207" s="50">
        <v>194</v>
      </c>
      <c r="H207" s="50" t="s">
        <v>185</v>
      </c>
      <c r="I207" s="58"/>
      <c r="J207" s="59"/>
    </row>
    <row r="208" spans="1:12" s="22" customFormat="1">
      <c r="A208" s="93">
        <v>5</v>
      </c>
      <c r="B208" s="94"/>
      <c r="C208" s="50" t="s">
        <v>191</v>
      </c>
      <c r="D208" s="93">
        <f>9*10.764</f>
        <v>96.876000000000005</v>
      </c>
      <c r="E208" s="94"/>
      <c r="F208" s="50">
        <v>0</v>
      </c>
      <c r="G208" s="50">
        <v>139</v>
      </c>
      <c r="H208" s="50" t="s">
        <v>185</v>
      </c>
      <c r="I208" s="58"/>
      <c r="J208" s="59"/>
    </row>
    <row r="209" spans="1:10" s="22" customFormat="1">
      <c r="A209" s="93">
        <v>6</v>
      </c>
      <c r="B209" s="94"/>
      <c r="C209" s="50" t="s">
        <v>191</v>
      </c>
      <c r="D209" s="93">
        <f>6.85*10.764</f>
        <v>73.733400000000003</v>
      </c>
      <c r="E209" s="94"/>
      <c r="F209" s="50">
        <v>0</v>
      </c>
      <c r="G209" s="50">
        <v>106</v>
      </c>
      <c r="H209" s="50" t="s">
        <v>185</v>
      </c>
      <c r="I209" s="58"/>
      <c r="J209" s="59"/>
    </row>
    <row r="210" spans="1:10" s="22" customFormat="1">
      <c r="A210" s="93">
        <v>7</v>
      </c>
      <c r="B210" s="94"/>
      <c r="C210" s="50" t="s">
        <v>191</v>
      </c>
      <c r="D210" s="93">
        <f>10.58*10.764</f>
        <v>113.88312000000001</v>
      </c>
      <c r="E210" s="94"/>
      <c r="F210" s="50">
        <v>0</v>
      </c>
      <c r="G210" s="50">
        <v>163</v>
      </c>
      <c r="H210" s="50" t="s">
        <v>185</v>
      </c>
      <c r="I210" s="58"/>
      <c r="J210" s="59"/>
    </row>
    <row r="211" spans="1:10" s="22" customFormat="1">
      <c r="A211" s="93">
        <v>8</v>
      </c>
      <c r="B211" s="94"/>
      <c r="C211" s="50" t="s">
        <v>191</v>
      </c>
      <c r="D211" s="93">
        <f>8.29*10.764</f>
        <v>89.233559999999997</v>
      </c>
      <c r="E211" s="94"/>
      <c r="F211" s="50">
        <v>0</v>
      </c>
      <c r="G211" s="50">
        <v>127</v>
      </c>
      <c r="H211" s="50" t="s">
        <v>185</v>
      </c>
      <c r="I211" s="58"/>
      <c r="J211" s="59"/>
    </row>
    <row r="212" spans="1:10" s="22" customFormat="1">
      <c r="A212" s="93">
        <v>9</v>
      </c>
      <c r="B212" s="94"/>
      <c r="C212" s="50" t="s">
        <v>191</v>
      </c>
      <c r="D212" s="93">
        <f>8.93*10.764</f>
        <v>96.122519999999994</v>
      </c>
      <c r="E212" s="94"/>
      <c r="F212" s="50">
        <v>0</v>
      </c>
      <c r="G212" s="50">
        <v>137</v>
      </c>
      <c r="H212" s="50" t="s">
        <v>185</v>
      </c>
      <c r="I212" s="58"/>
      <c r="J212" s="59"/>
    </row>
    <row r="213" spans="1:10" s="22" customFormat="1">
      <c r="A213" s="93">
        <v>10</v>
      </c>
      <c r="B213" s="94"/>
      <c r="C213" s="50" t="s">
        <v>191</v>
      </c>
      <c r="D213" s="93">
        <f>8.93*10.764</f>
        <v>96.122519999999994</v>
      </c>
      <c r="E213" s="94"/>
      <c r="F213" s="50">
        <v>0</v>
      </c>
      <c r="G213" s="50">
        <v>137</v>
      </c>
      <c r="H213" s="50" t="s">
        <v>185</v>
      </c>
      <c r="I213" s="74"/>
      <c r="J213" s="75"/>
    </row>
    <row r="214" spans="1:10" s="22" customFormat="1" ht="15.75" customHeight="1">
      <c r="A214" s="100" t="s">
        <v>193</v>
      </c>
      <c r="B214" s="101"/>
      <c r="C214" s="101"/>
      <c r="D214" s="101"/>
      <c r="E214" s="101"/>
      <c r="F214" s="101"/>
      <c r="G214" s="101"/>
      <c r="H214" s="101"/>
      <c r="I214" s="101"/>
      <c r="J214" s="102"/>
    </row>
    <row r="215" spans="1:10" s="22" customFormat="1">
      <c r="A215" s="93">
        <v>1</v>
      </c>
      <c r="B215" s="94"/>
      <c r="C215" s="50" t="s">
        <v>194</v>
      </c>
      <c r="D215" s="93">
        <f>(23.1*10.764)</f>
        <v>248.64840000000001</v>
      </c>
      <c r="E215" s="94"/>
      <c r="F215" s="50">
        <v>0</v>
      </c>
      <c r="G215" s="50">
        <v>356</v>
      </c>
      <c r="H215" s="50" t="s">
        <v>185</v>
      </c>
      <c r="I215" s="56" t="str">
        <f>A214</f>
        <v>1st &amp; 3rd Floor</v>
      </c>
      <c r="J215" s="57"/>
    </row>
    <row r="216" spans="1:10" s="22" customFormat="1">
      <c r="A216" s="93">
        <v>2</v>
      </c>
      <c r="B216" s="94"/>
      <c r="C216" s="50" t="s">
        <v>186</v>
      </c>
      <c r="D216" s="93">
        <f>(33.89+2.5*0.85+2.75*0.85)*10.764</f>
        <v>412.82630999999998</v>
      </c>
      <c r="E216" s="94"/>
      <c r="F216" s="50">
        <f>(2.75*1.5)*10.764</f>
        <v>44.401499999999999</v>
      </c>
      <c r="G216" s="50">
        <v>610</v>
      </c>
      <c r="H216" s="50" t="s">
        <v>185</v>
      </c>
      <c r="I216" s="58"/>
      <c r="J216" s="59"/>
    </row>
    <row r="217" spans="1:10" s="22" customFormat="1">
      <c r="A217" s="93">
        <v>3</v>
      </c>
      <c r="B217" s="94"/>
      <c r="C217" s="50" t="s">
        <v>186</v>
      </c>
      <c r="D217" s="93">
        <f>(35+2.5*0.85+2.75*0.85)*10.764</f>
        <v>424.77435000000003</v>
      </c>
      <c r="E217" s="94"/>
      <c r="F217" s="50">
        <v>0</v>
      </c>
      <c r="G217" s="50">
        <v>628</v>
      </c>
      <c r="H217" s="50" t="s">
        <v>185</v>
      </c>
      <c r="I217" s="58"/>
      <c r="J217" s="59"/>
    </row>
    <row r="218" spans="1:10" s="22" customFormat="1">
      <c r="A218" s="93">
        <v>4</v>
      </c>
      <c r="B218" s="94"/>
      <c r="C218" s="50" t="s">
        <v>184</v>
      </c>
      <c r="D218" s="93">
        <f>(45.76+2.75*0.85+2.35*0.85+2.75*0.85+2.75*0.85)*10.764</f>
        <v>589.54427999999996</v>
      </c>
      <c r="E218" s="94"/>
      <c r="F218" s="50">
        <v>0</v>
      </c>
      <c r="G218" s="50">
        <v>800</v>
      </c>
      <c r="H218" s="50" t="s">
        <v>185</v>
      </c>
      <c r="I218" s="58"/>
      <c r="J218" s="59"/>
    </row>
    <row r="219" spans="1:10" s="22" customFormat="1">
      <c r="A219" s="93">
        <v>5</v>
      </c>
      <c r="B219" s="94"/>
      <c r="C219" s="50" t="s">
        <v>186</v>
      </c>
      <c r="D219" s="93">
        <f>(32.73+2.75*0.85+2.5*0.85)*10.764</f>
        <v>400.34007000000003</v>
      </c>
      <c r="E219" s="94"/>
      <c r="F219" s="50">
        <v>0</v>
      </c>
      <c r="G219" s="50">
        <v>552</v>
      </c>
      <c r="H219" s="50" t="s">
        <v>185</v>
      </c>
      <c r="I219" s="58"/>
      <c r="J219" s="59"/>
    </row>
    <row r="220" spans="1:10" s="22" customFormat="1">
      <c r="A220" s="93">
        <v>6</v>
      </c>
      <c r="B220" s="94"/>
      <c r="C220" s="50" t="s">
        <v>186</v>
      </c>
      <c r="D220" s="93">
        <f>(32.01+2.75*0.85+2.5*0.85)*10.764</f>
        <v>392.58999</v>
      </c>
      <c r="E220" s="94"/>
      <c r="F220" s="50">
        <v>0</v>
      </c>
      <c r="G220" s="50">
        <v>542</v>
      </c>
      <c r="H220" s="50" t="s">
        <v>185</v>
      </c>
      <c r="I220" s="74"/>
      <c r="J220" s="75"/>
    </row>
    <row r="221" spans="1:10" s="22" customFormat="1" ht="15.75" customHeight="1">
      <c r="A221" s="100" t="s">
        <v>195</v>
      </c>
      <c r="B221" s="101"/>
      <c r="C221" s="101"/>
      <c r="D221" s="101"/>
      <c r="E221" s="101"/>
      <c r="F221" s="101"/>
      <c r="G221" s="101"/>
      <c r="H221" s="101"/>
      <c r="I221" s="101"/>
      <c r="J221" s="102"/>
    </row>
    <row r="222" spans="1:10" s="22" customFormat="1" ht="15.75" customHeight="1">
      <c r="A222" s="93">
        <v>7</v>
      </c>
      <c r="B222" s="94"/>
      <c r="C222" s="50" t="s">
        <v>194</v>
      </c>
      <c r="D222" s="93">
        <f>(23.1*10.764)</f>
        <v>248.64840000000001</v>
      </c>
      <c r="E222" s="94"/>
      <c r="F222" s="50">
        <v>0</v>
      </c>
      <c r="G222" s="50">
        <v>356</v>
      </c>
      <c r="H222" s="50" t="s">
        <v>185</v>
      </c>
      <c r="I222" s="56" t="str">
        <f>A221</f>
        <v>2nd &amp; 4th Floor</v>
      </c>
      <c r="J222" s="57"/>
    </row>
    <row r="223" spans="1:10" s="22" customFormat="1" ht="15.75" customHeight="1">
      <c r="A223" s="93">
        <v>8</v>
      </c>
      <c r="B223" s="94"/>
      <c r="C223" s="50" t="s">
        <v>186</v>
      </c>
      <c r="D223" s="93">
        <f>(33.89+2.5*0.85+2.75*0.85)*10.764</f>
        <v>412.82630999999998</v>
      </c>
      <c r="E223" s="94"/>
      <c r="F223" s="50">
        <v>0</v>
      </c>
      <c r="G223" s="50">
        <v>596</v>
      </c>
      <c r="H223" s="50" t="s">
        <v>185</v>
      </c>
      <c r="I223" s="58"/>
      <c r="J223" s="59"/>
    </row>
    <row r="224" spans="1:10" s="22" customFormat="1">
      <c r="A224" s="93">
        <v>9</v>
      </c>
      <c r="B224" s="94"/>
      <c r="C224" s="50" t="s">
        <v>186</v>
      </c>
      <c r="D224" s="93">
        <f>(35+2.5*0.85+2.75*0.85)*10.764</f>
        <v>424.77435000000003</v>
      </c>
      <c r="E224" s="94"/>
      <c r="F224" s="50">
        <v>0</v>
      </c>
      <c r="G224" s="50">
        <v>613</v>
      </c>
      <c r="H224" s="50" t="s">
        <v>185</v>
      </c>
      <c r="I224" s="58"/>
      <c r="J224" s="59"/>
    </row>
    <row r="225" spans="1:10" s="22" customFormat="1">
      <c r="A225" s="93">
        <v>10</v>
      </c>
      <c r="B225" s="94"/>
      <c r="C225" s="50" t="s">
        <v>184</v>
      </c>
      <c r="D225" s="93">
        <f>(45.76+2.75*0.85+2.35*0.85+2.75*0.85+2.75*0.85)*10.764</f>
        <v>589.54427999999996</v>
      </c>
      <c r="E225" s="94"/>
      <c r="F225" s="50">
        <v>0</v>
      </c>
      <c r="G225" s="50">
        <v>800</v>
      </c>
      <c r="H225" s="50" t="s">
        <v>185</v>
      </c>
      <c r="I225" s="58"/>
      <c r="J225" s="59"/>
    </row>
    <row r="226" spans="1:10" s="22" customFormat="1">
      <c r="A226" s="93">
        <v>11</v>
      </c>
      <c r="B226" s="94"/>
      <c r="C226" s="50" t="s">
        <v>186</v>
      </c>
      <c r="D226" s="93">
        <f>(32.73+2.75*0.85+2.5*0.85)*10.764</f>
        <v>400.34007000000003</v>
      </c>
      <c r="E226" s="94"/>
      <c r="F226" s="50">
        <v>0</v>
      </c>
      <c r="G226" s="50">
        <v>552</v>
      </c>
      <c r="H226" s="50" t="s">
        <v>185</v>
      </c>
      <c r="I226" s="58"/>
      <c r="J226" s="59"/>
    </row>
    <row r="227" spans="1:10" s="22" customFormat="1">
      <c r="A227" s="93">
        <v>12</v>
      </c>
      <c r="B227" s="94"/>
      <c r="C227" s="50" t="s">
        <v>186</v>
      </c>
      <c r="D227" s="93">
        <f>(32.01+2.75*0.85+2.5*0.85)*10.764</f>
        <v>392.58999</v>
      </c>
      <c r="E227" s="94"/>
      <c r="F227" s="50">
        <v>0</v>
      </c>
      <c r="G227" s="50">
        <v>542</v>
      </c>
      <c r="H227" s="50" t="s">
        <v>185</v>
      </c>
      <c r="I227" s="74"/>
      <c r="J227" s="75"/>
    </row>
    <row r="228" spans="1:10" s="22" customFormat="1">
      <c r="A228" s="100" t="s">
        <v>168</v>
      </c>
      <c r="B228" s="101"/>
      <c r="C228" s="101"/>
      <c r="D228" s="101"/>
      <c r="E228" s="101"/>
      <c r="F228" s="101"/>
      <c r="G228" s="101"/>
      <c r="H228" s="101"/>
      <c r="I228" s="101"/>
      <c r="J228" s="102"/>
    </row>
    <row r="229" spans="1:10" s="22" customFormat="1" ht="15.75" customHeight="1">
      <c r="A229" s="100" t="s">
        <v>190</v>
      </c>
      <c r="B229" s="101"/>
      <c r="C229" s="101"/>
      <c r="D229" s="101"/>
      <c r="E229" s="101"/>
      <c r="F229" s="101"/>
      <c r="G229" s="101"/>
      <c r="H229" s="101"/>
      <c r="I229" s="101"/>
      <c r="J229" s="102"/>
    </row>
    <row r="230" spans="1:10" s="22" customFormat="1" ht="15.75" customHeight="1">
      <c r="A230" s="93">
        <v>1</v>
      </c>
      <c r="B230" s="94"/>
      <c r="C230" s="50" t="s">
        <v>191</v>
      </c>
      <c r="D230" s="93">
        <f>8.93*10.764</f>
        <v>96.122519999999994</v>
      </c>
      <c r="E230" s="94"/>
      <c r="F230" s="50">
        <v>0</v>
      </c>
      <c r="G230" s="50">
        <v>137</v>
      </c>
      <c r="H230" s="50" t="s">
        <v>185</v>
      </c>
      <c r="I230" s="56" t="s">
        <v>197</v>
      </c>
      <c r="J230" s="57"/>
    </row>
    <row r="231" spans="1:10" s="22" customFormat="1">
      <c r="A231" s="93">
        <v>2</v>
      </c>
      <c r="B231" s="94"/>
      <c r="C231" s="50" t="s">
        <v>191</v>
      </c>
      <c r="D231" s="93">
        <f>8.93*10.764</f>
        <v>96.122519999999994</v>
      </c>
      <c r="E231" s="94"/>
      <c r="F231" s="50">
        <v>0</v>
      </c>
      <c r="G231" s="50">
        <v>137</v>
      </c>
      <c r="H231" s="50" t="s">
        <v>185</v>
      </c>
      <c r="I231" s="58"/>
      <c r="J231" s="59"/>
    </row>
    <row r="232" spans="1:10" s="22" customFormat="1">
      <c r="A232" s="93">
        <v>3</v>
      </c>
      <c r="B232" s="94"/>
      <c r="C232" s="50" t="s">
        <v>191</v>
      </c>
      <c r="D232" s="93">
        <f>8.29*10.764</f>
        <v>89.233559999999997</v>
      </c>
      <c r="E232" s="94"/>
      <c r="F232" s="50">
        <v>0</v>
      </c>
      <c r="G232" s="50">
        <v>127</v>
      </c>
      <c r="H232" s="50" t="s">
        <v>185</v>
      </c>
      <c r="I232" s="58"/>
      <c r="J232" s="59"/>
    </row>
    <row r="233" spans="1:10" s="22" customFormat="1">
      <c r="A233" s="93">
        <v>4</v>
      </c>
      <c r="B233" s="94"/>
      <c r="C233" s="50" t="s">
        <v>191</v>
      </c>
      <c r="D233" s="93">
        <f>10.58*10.764</f>
        <v>113.88312000000001</v>
      </c>
      <c r="E233" s="94"/>
      <c r="F233" s="50">
        <v>0</v>
      </c>
      <c r="G233" s="50">
        <v>163</v>
      </c>
      <c r="H233" s="50" t="s">
        <v>185</v>
      </c>
      <c r="I233" s="58"/>
      <c r="J233" s="59"/>
    </row>
    <row r="234" spans="1:10" s="22" customFormat="1">
      <c r="A234" s="93">
        <v>5</v>
      </c>
      <c r="B234" s="94"/>
      <c r="C234" s="50" t="s">
        <v>191</v>
      </c>
      <c r="D234" s="93">
        <f>6.85*10.764</f>
        <v>73.733400000000003</v>
      </c>
      <c r="E234" s="94"/>
      <c r="F234" s="50">
        <v>0</v>
      </c>
      <c r="G234" s="50">
        <v>106</v>
      </c>
      <c r="H234" s="50" t="s">
        <v>185</v>
      </c>
      <c r="I234" s="58"/>
      <c r="J234" s="59"/>
    </row>
    <row r="235" spans="1:10" s="22" customFormat="1">
      <c r="A235" s="93">
        <v>6</v>
      </c>
      <c r="B235" s="94"/>
      <c r="C235" s="50" t="s">
        <v>191</v>
      </c>
      <c r="D235" s="93">
        <f>9*10.764</f>
        <v>96.876000000000005</v>
      </c>
      <c r="E235" s="94"/>
      <c r="F235" s="50">
        <v>0</v>
      </c>
      <c r="G235" s="50">
        <v>139</v>
      </c>
      <c r="H235" s="50" t="s">
        <v>185</v>
      </c>
      <c r="I235" s="58"/>
      <c r="J235" s="59"/>
    </row>
    <row r="236" spans="1:10" s="22" customFormat="1">
      <c r="A236" s="93">
        <v>7</v>
      </c>
      <c r="B236" s="94"/>
      <c r="C236" s="50" t="s">
        <v>191</v>
      </c>
      <c r="D236" s="93">
        <f>12.65*10.764</f>
        <v>136.16460000000001</v>
      </c>
      <c r="E236" s="94"/>
      <c r="F236" s="50">
        <v>0</v>
      </c>
      <c r="G236" s="50">
        <v>194</v>
      </c>
      <c r="H236" s="50" t="s">
        <v>185</v>
      </c>
      <c r="I236" s="58"/>
      <c r="J236" s="59"/>
    </row>
    <row r="237" spans="1:10" s="22" customFormat="1">
      <c r="A237" s="93">
        <v>8</v>
      </c>
      <c r="B237" s="94"/>
      <c r="C237" s="50" t="s">
        <v>191</v>
      </c>
      <c r="D237" s="93">
        <f>12.65*10.764</f>
        <v>136.16460000000001</v>
      </c>
      <c r="E237" s="94"/>
      <c r="F237" s="50">
        <v>0</v>
      </c>
      <c r="G237" s="50">
        <v>194</v>
      </c>
      <c r="H237" s="50" t="s">
        <v>185</v>
      </c>
      <c r="I237" s="74"/>
      <c r="J237" s="75"/>
    </row>
    <row r="238" spans="1:10" s="22" customFormat="1">
      <c r="A238" s="93">
        <v>9</v>
      </c>
      <c r="B238" s="94"/>
      <c r="C238" s="50" t="s">
        <v>191</v>
      </c>
      <c r="D238" s="93">
        <f>9*10.764</f>
        <v>96.876000000000005</v>
      </c>
      <c r="E238" s="94"/>
      <c r="F238" s="50">
        <v>0</v>
      </c>
      <c r="G238" s="50">
        <v>139</v>
      </c>
      <c r="H238" s="50" t="s">
        <v>185</v>
      </c>
      <c r="I238" s="56" t="str">
        <f>I230</f>
        <v>Ground Floor</v>
      </c>
      <c r="J238" s="57"/>
    </row>
    <row r="239" spans="1:10" s="22" customFormat="1">
      <c r="A239" s="93">
        <v>10</v>
      </c>
      <c r="B239" s="94"/>
      <c r="C239" s="50" t="s">
        <v>191</v>
      </c>
      <c r="D239" s="93">
        <f>6.98*10.764</f>
        <v>75.132720000000006</v>
      </c>
      <c r="E239" s="94"/>
      <c r="F239" s="50">
        <v>0</v>
      </c>
      <c r="G239" s="50">
        <v>107</v>
      </c>
      <c r="H239" s="50" t="s">
        <v>185</v>
      </c>
      <c r="I239" s="74"/>
      <c r="J239" s="75"/>
    </row>
    <row r="240" spans="1:10" s="22" customFormat="1" ht="15.75" customHeight="1">
      <c r="A240" s="100" t="s">
        <v>193</v>
      </c>
      <c r="B240" s="101"/>
      <c r="C240" s="101"/>
      <c r="D240" s="101"/>
      <c r="E240" s="101"/>
      <c r="F240" s="101"/>
      <c r="G240" s="101"/>
      <c r="H240" s="101"/>
      <c r="I240" s="101"/>
      <c r="J240" s="102"/>
    </row>
    <row r="241" spans="1:10" s="22" customFormat="1">
      <c r="A241" s="93">
        <v>1</v>
      </c>
      <c r="B241" s="94"/>
      <c r="C241" s="50" t="s">
        <v>194</v>
      </c>
      <c r="D241" s="93">
        <f>23.1*10.764</f>
        <v>248.64840000000001</v>
      </c>
      <c r="E241" s="94"/>
      <c r="F241" s="50">
        <v>0</v>
      </c>
      <c r="G241" s="50">
        <v>356</v>
      </c>
      <c r="H241" s="50" t="s">
        <v>185</v>
      </c>
      <c r="I241" s="56" t="str">
        <f>A240</f>
        <v>1st &amp; 3rd Floor</v>
      </c>
      <c r="J241" s="57"/>
    </row>
    <row r="242" spans="1:10" s="22" customFormat="1">
      <c r="A242" s="93">
        <v>2</v>
      </c>
      <c r="B242" s="94"/>
      <c r="C242" s="50" t="s">
        <v>186</v>
      </c>
      <c r="D242" s="93">
        <f>(32.54+2.75*0.85+2.5*0.85)*10.764</f>
        <v>398.29491000000002</v>
      </c>
      <c r="E242" s="94"/>
      <c r="F242" s="50">
        <v>0</v>
      </c>
      <c r="G242" s="50">
        <v>550</v>
      </c>
      <c r="H242" s="50" t="s">
        <v>185</v>
      </c>
      <c r="I242" s="58"/>
      <c r="J242" s="59"/>
    </row>
    <row r="243" spans="1:10" s="22" customFormat="1">
      <c r="A243" s="93">
        <v>3</v>
      </c>
      <c r="B243" s="94"/>
      <c r="C243" s="50" t="s">
        <v>186</v>
      </c>
      <c r="D243" s="93">
        <f>(32.52+2.75*0.85+2.5*0.85)*10.764</f>
        <v>398.07963000000001</v>
      </c>
      <c r="E243" s="94"/>
      <c r="F243" s="50">
        <v>0</v>
      </c>
      <c r="G243" s="50">
        <v>550</v>
      </c>
      <c r="H243" s="50" t="s">
        <v>185</v>
      </c>
      <c r="I243" s="58"/>
      <c r="J243" s="59"/>
    </row>
    <row r="244" spans="1:10" s="22" customFormat="1">
      <c r="A244" s="93">
        <v>4</v>
      </c>
      <c r="B244" s="94"/>
      <c r="C244" s="50" t="s">
        <v>184</v>
      </c>
      <c r="D244" s="93">
        <f>(45.74+2.75*0.85+2.35*0.85+2.75*0.85+2.75*0.85)*10.764</f>
        <v>589.32899999999995</v>
      </c>
      <c r="E244" s="94"/>
      <c r="F244" s="50">
        <v>0</v>
      </c>
      <c r="G244" s="50">
        <v>800</v>
      </c>
      <c r="H244" s="50" t="s">
        <v>185</v>
      </c>
      <c r="I244" s="58"/>
      <c r="J244" s="59"/>
    </row>
    <row r="245" spans="1:10" s="22" customFormat="1">
      <c r="A245" s="93">
        <v>5</v>
      </c>
      <c r="B245" s="94"/>
      <c r="C245" s="50" t="s">
        <v>186</v>
      </c>
      <c r="D245" s="93">
        <f>(35+2.5*0.85+2.75*0.85)*10.764</f>
        <v>424.77435000000003</v>
      </c>
      <c r="E245" s="94"/>
      <c r="F245" s="50">
        <f>(2.75*1.5)*10.764</f>
        <v>44.401499999999999</v>
      </c>
      <c r="G245" s="50">
        <v>628</v>
      </c>
      <c r="H245" s="50" t="s">
        <v>185</v>
      </c>
      <c r="I245" s="58"/>
      <c r="J245" s="59"/>
    </row>
    <row r="246" spans="1:10" s="22" customFormat="1">
      <c r="A246" s="93">
        <v>6</v>
      </c>
      <c r="B246" s="94"/>
      <c r="C246" s="50" t="s">
        <v>186</v>
      </c>
      <c r="D246" s="93">
        <f>(35.45+2.5*0.85+2.75*0.85)*10.764</f>
        <v>429.61815000000001</v>
      </c>
      <c r="E246" s="94"/>
      <c r="F246" s="50">
        <f>(2.75*1.5)*10.764</f>
        <v>44.401499999999999</v>
      </c>
      <c r="G246" s="50">
        <v>633</v>
      </c>
      <c r="H246" s="50" t="s">
        <v>185</v>
      </c>
      <c r="I246" s="74"/>
      <c r="J246" s="75"/>
    </row>
    <row r="247" spans="1:10" s="22" customFormat="1" ht="15.75" customHeight="1">
      <c r="A247" s="100" t="s">
        <v>195</v>
      </c>
      <c r="B247" s="101"/>
      <c r="C247" s="101"/>
      <c r="D247" s="101"/>
      <c r="E247" s="101"/>
      <c r="F247" s="101"/>
      <c r="G247" s="101"/>
      <c r="H247" s="101"/>
      <c r="I247" s="101"/>
      <c r="J247" s="102"/>
    </row>
    <row r="248" spans="1:10" s="22" customFormat="1" ht="15.75" customHeight="1">
      <c r="A248" s="93">
        <v>7</v>
      </c>
      <c r="B248" s="94"/>
      <c r="C248" s="50" t="s">
        <v>194</v>
      </c>
      <c r="D248" s="93">
        <f>23.1*10.764</f>
        <v>248.64840000000001</v>
      </c>
      <c r="E248" s="94"/>
      <c r="F248" s="50">
        <v>0</v>
      </c>
      <c r="G248" s="50">
        <v>356</v>
      </c>
      <c r="H248" s="50" t="s">
        <v>185</v>
      </c>
      <c r="I248" s="56" t="str">
        <f>A247</f>
        <v>2nd &amp; 4th Floor</v>
      </c>
      <c r="J248" s="57"/>
    </row>
    <row r="249" spans="1:10" s="22" customFormat="1">
      <c r="A249" s="93">
        <v>8</v>
      </c>
      <c r="B249" s="94"/>
      <c r="C249" s="50" t="s">
        <v>186</v>
      </c>
      <c r="D249" s="93">
        <f>(32.54+2.75*0.85+2.5*0.85)*10.764</f>
        <v>398.29491000000002</v>
      </c>
      <c r="E249" s="94"/>
      <c r="F249" s="50">
        <v>0</v>
      </c>
      <c r="G249" s="50">
        <v>550</v>
      </c>
      <c r="H249" s="50" t="s">
        <v>185</v>
      </c>
      <c r="I249" s="58"/>
      <c r="J249" s="59"/>
    </row>
    <row r="250" spans="1:10" s="22" customFormat="1">
      <c r="A250" s="93">
        <v>9</v>
      </c>
      <c r="B250" s="94"/>
      <c r="C250" s="50" t="s">
        <v>186</v>
      </c>
      <c r="D250" s="93">
        <f>(32.52+2.75*0.85+2.5*0.85)*10.764</f>
        <v>398.07963000000001</v>
      </c>
      <c r="E250" s="94"/>
      <c r="F250" s="50">
        <v>0</v>
      </c>
      <c r="G250" s="50">
        <v>550</v>
      </c>
      <c r="H250" s="50" t="s">
        <v>185</v>
      </c>
      <c r="I250" s="58"/>
      <c r="J250" s="59"/>
    </row>
    <row r="251" spans="1:10" s="22" customFormat="1" ht="15.75" customHeight="1">
      <c r="A251" s="93">
        <v>10</v>
      </c>
      <c r="B251" s="94"/>
      <c r="C251" s="50" t="s">
        <v>184</v>
      </c>
      <c r="D251" s="93">
        <f>(45.74+2.75*0.85+2.35*0.85+2.75*0.85+2.75*0.85)*10.764</f>
        <v>589.32899999999995</v>
      </c>
      <c r="E251" s="94"/>
      <c r="F251" s="50">
        <v>0</v>
      </c>
      <c r="G251" s="50">
        <v>800</v>
      </c>
      <c r="H251" s="50" t="s">
        <v>185</v>
      </c>
      <c r="I251" s="58"/>
      <c r="J251" s="59"/>
    </row>
    <row r="252" spans="1:10" s="22" customFormat="1">
      <c r="A252" s="93">
        <v>11</v>
      </c>
      <c r="B252" s="94"/>
      <c r="C252" s="50" t="s">
        <v>186</v>
      </c>
      <c r="D252" s="93">
        <f>(35+2.5*0.85+2.75*0.85)*10.764</f>
        <v>424.77435000000003</v>
      </c>
      <c r="E252" s="94"/>
      <c r="F252" s="50">
        <v>0</v>
      </c>
      <c r="G252" s="50">
        <v>613</v>
      </c>
      <c r="H252" s="50" t="s">
        <v>185</v>
      </c>
      <c r="I252" s="58"/>
      <c r="J252" s="59"/>
    </row>
    <row r="253" spans="1:10" s="22" customFormat="1">
      <c r="A253" s="93">
        <v>12</v>
      </c>
      <c r="B253" s="94"/>
      <c r="C253" s="50" t="s">
        <v>186</v>
      </c>
      <c r="D253" s="93">
        <f>(35.45+2.5*0.85+2.75*0.85)*10.764</f>
        <v>429.61815000000001</v>
      </c>
      <c r="E253" s="94"/>
      <c r="F253" s="50">
        <v>0</v>
      </c>
      <c r="G253" s="50">
        <v>619</v>
      </c>
      <c r="H253" s="50" t="s">
        <v>185</v>
      </c>
      <c r="I253" s="74"/>
      <c r="J253" s="75"/>
    </row>
    <row r="254" spans="1:10" s="25" customFormat="1">
      <c r="A254" s="95" t="s">
        <v>198</v>
      </c>
      <c r="B254" s="95"/>
      <c r="C254" s="95"/>
      <c r="D254" s="95"/>
      <c r="E254" s="95"/>
      <c r="F254" s="95"/>
      <c r="G254" s="95"/>
      <c r="H254" s="95"/>
      <c r="I254" s="95"/>
      <c r="J254" s="95"/>
    </row>
    <row r="255" spans="1:10" s="26" customFormat="1" ht="163.15" customHeight="1">
      <c r="A255" s="96" t="s">
        <v>276</v>
      </c>
      <c r="B255" s="96"/>
      <c r="C255" s="96"/>
      <c r="D255" s="96"/>
      <c r="E255" s="96"/>
      <c r="F255" s="96"/>
      <c r="G255" s="96"/>
      <c r="H255" s="96"/>
      <c r="I255" s="96"/>
      <c r="J255" s="96"/>
    </row>
    <row r="256" spans="1:10">
      <c r="A256" s="97" t="s">
        <v>199</v>
      </c>
      <c r="B256" s="98"/>
      <c r="C256" s="98"/>
      <c r="D256" s="98"/>
      <c r="E256" s="98"/>
      <c r="F256" s="98"/>
      <c r="G256" s="98"/>
      <c r="H256" s="98"/>
      <c r="I256" s="98"/>
      <c r="J256" s="99"/>
    </row>
    <row r="257" spans="1:10">
      <c r="A257" s="85" t="s">
        <v>200</v>
      </c>
      <c r="B257" s="86"/>
      <c r="C257" s="86"/>
      <c r="D257" s="86"/>
      <c r="E257" s="86"/>
      <c r="F257" s="86"/>
      <c r="G257" s="86"/>
      <c r="H257" s="86"/>
      <c r="I257" s="86"/>
      <c r="J257" s="87"/>
    </row>
    <row r="258" spans="1:10" ht="15.75" customHeight="1">
      <c r="A258" s="97" t="s">
        <v>201</v>
      </c>
      <c r="B258" s="98"/>
      <c r="C258" s="98"/>
      <c r="D258" s="98"/>
      <c r="E258" s="98"/>
      <c r="F258" s="98"/>
      <c r="G258" s="98"/>
      <c r="H258" s="98"/>
      <c r="I258" s="98"/>
      <c r="J258" s="99"/>
    </row>
    <row r="259" spans="1:10">
      <c r="A259" s="85" t="s">
        <v>202</v>
      </c>
      <c r="B259" s="86"/>
      <c r="C259" s="86"/>
      <c r="D259" s="86"/>
      <c r="E259" s="86"/>
      <c r="F259" s="86"/>
      <c r="G259" s="86"/>
      <c r="H259" s="86"/>
      <c r="I259" s="86"/>
      <c r="J259" s="87"/>
    </row>
    <row r="260" spans="1:10">
      <c r="A260" s="85" t="s">
        <v>203</v>
      </c>
      <c r="B260" s="86"/>
      <c r="C260" s="86"/>
      <c r="D260" s="86"/>
      <c r="E260" s="86"/>
      <c r="F260" s="86"/>
      <c r="G260" s="86"/>
      <c r="H260" s="86"/>
      <c r="I260" s="86"/>
      <c r="J260" s="87"/>
    </row>
    <row r="261" spans="1:10">
      <c r="A261" s="85" t="s">
        <v>204</v>
      </c>
      <c r="B261" s="86"/>
      <c r="C261" s="86"/>
      <c r="D261" s="86"/>
      <c r="E261" s="86"/>
      <c r="F261" s="86"/>
      <c r="G261" s="86"/>
      <c r="H261" s="86"/>
      <c r="I261" s="86"/>
      <c r="J261" s="87"/>
    </row>
    <row r="262" spans="1:10" ht="35.25" customHeight="1">
      <c r="A262" s="88" t="s">
        <v>205</v>
      </c>
      <c r="B262" s="89"/>
      <c r="C262" s="89"/>
      <c r="D262" s="89"/>
      <c r="E262" s="89"/>
      <c r="F262" s="89"/>
      <c r="G262" s="89"/>
      <c r="H262" s="89"/>
      <c r="I262" s="89"/>
      <c r="J262" s="90"/>
    </row>
    <row r="263" spans="1:10">
      <c r="A263" s="91" t="s">
        <v>206</v>
      </c>
      <c r="B263" s="91"/>
      <c r="C263" s="92" t="s">
        <v>207</v>
      </c>
      <c r="D263" s="92"/>
      <c r="E263" s="91" t="s">
        <v>208</v>
      </c>
      <c r="F263" s="91"/>
      <c r="G263" s="91"/>
      <c r="H263" s="92" t="s">
        <v>277</v>
      </c>
      <c r="I263" s="91"/>
      <c r="J263" s="91"/>
    </row>
    <row r="264" spans="1:10">
      <c r="A264" s="76" t="s">
        <v>209</v>
      </c>
      <c r="B264" s="77"/>
      <c r="C264" s="77"/>
      <c r="D264" s="77"/>
      <c r="E264" s="77"/>
      <c r="F264" s="77"/>
      <c r="G264" s="77"/>
      <c r="H264" s="77"/>
      <c r="I264" s="77"/>
      <c r="J264" s="78"/>
    </row>
    <row r="265" spans="1:10">
      <c r="A265" s="79"/>
      <c r="B265" s="80"/>
      <c r="C265" s="80"/>
      <c r="D265" s="80"/>
      <c r="E265" s="80"/>
      <c r="F265" s="80"/>
      <c r="G265" s="80"/>
      <c r="H265" s="80"/>
      <c r="I265" s="80"/>
      <c r="J265" s="81"/>
    </row>
    <row r="266" spans="1:10">
      <c r="A266" s="79"/>
      <c r="B266" s="80"/>
      <c r="C266" s="80"/>
      <c r="D266" s="80"/>
      <c r="E266" s="80"/>
      <c r="F266" s="80"/>
      <c r="G266" s="80"/>
      <c r="H266" s="80"/>
      <c r="I266" s="80"/>
      <c r="J266" s="81"/>
    </row>
    <row r="267" spans="1:10">
      <c r="A267" s="82"/>
      <c r="B267" s="83"/>
      <c r="C267" s="83"/>
      <c r="D267" s="83"/>
      <c r="E267" s="83"/>
      <c r="F267" s="83"/>
      <c r="G267" s="83"/>
      <c r="H267" s="83"/>
      <c r="I267" s="83"/>
      <c r="J267" s="84"/>
    </row>
    <row r="268" spans="1:10">
      <c r="A268" s="51" t="s">
        <v>210</v>
      </c>
      <c r="B268" s="52"/>
      <c r="C268" s="52"/>
      <c r="D268" s="55" t="s">
        <v>211</v>
      </c>
      <c r="E268" s="55"/>
      <c r="F268" s="55"/>
      <c r="G268" s="55"/>
      <c r="H268" s="52"/>
      <c r="I268" s="52"/>
      <c r="J268" s="52"/>
    </row>
    <row r="269" spans="1:10" s="22" customFormat="1">
      <c r="A269" s="54"/>
      <c r="B269" s="54"/>
      <c r="C269" s="53"/>
      <c r="D269" s="54"/>
      <c r="E269" s="54"/>
      <c r="F269" s="53"/>
      <c r="G269" s="53"/>
      <c r="H269" s="53"/>
      <c r="I269" s="54"/>
      <c r="J269" s="54"/>
    </row>
    <row r="270" spans="1:10" s="22" customFormat="1">
      <c r="A270" s="54"/>
      <c r="B270" s="54"/>
      <c r="C270" s="53"/>
      <c r="D270" s="54"/>
      <c r="E270" s="54"/>
      <c r="F270" s="53"/>
      <c r="G270" s="53"/>
      <c r="H270" s="53"/>
      <c r="I270" s="54"/>
      <c r="J270" s="54"/>
    </row>
    <row r="271" spans="1:10" s="22" customFormat="1">
      <c r="A271" s="54"/>
      <c r="B271" s="54"/>
      <c r="C271" s="53"/>
      <c r="D271" s="54"/>
      <c r="E271" s="54"/>
      <c r="F271" s="53"/>
      <c r="G271" s="53"/>
      <c r="H271" s="53"/>
      <c r="I271" s="54"/>
      <c r="J271" s="54"/>
    </row>
    <row r="272" spans="1:10" s="22" customFormat="1">
      <c r="A272" s="54"/>
      <c r="B272" s="54"/>
      <c r="C272" s="53"/>
      <c r="D272" s="54"/>
      <c r="E272" s="54"/>
      <c r="F272" s="53"/>
      <c r="G272" s="53"/>
      <c r="H272" s="53"/>
      <c r="I272" s="54"/>
      <c r="J272" s="54"/>
    </row>
    <row r="273" spans="1:10" s="22" customFormat="1">
      <c r="A273" s="54"/>
      <c r="B273" s="54"/>
      <c r="C273" s="53"/>
      <c r="D273" s="54"/>
      <c r="E273" s="54"/>
      <c r="F273" s="53"/>
      <c r="G273" s="53"/>
      <c r="H273" s="53"/>
      <c r="I273" s="54"/>
      <c r="J273" s="54"/>
    </row>
    <row r="274" spans="1:10" s="22" customFormat="1">
      <c r="A274" s="54"/>
      <c r="B274" s="54"/>
      <c r="C274" s="53"/>
      <c r="D274" s="54"/>
      <c r="E274" s="54"/>
      <c r="F274" s="53"/>
      <c r="G274" s="53"/>
      <c r="H274" s="53"/>
      <c r="I274" s="54"/>
      <c r="J274" s="54"/>
    </row>
    <row r="275" spans="1:10" s="22" customFormat="1">
      <c r="A275" s="54"/>
      <c r="B275" s="54"/>
      <c r="C275" s="53"/>
      <c r="D275" s="54"/>
      <c r="E275" s="54"/>
      <c r="F275" s="53"/>
      <c r="G275" s="53"/>
      <c r="H275" s="53"/>
      <c r="I275" s="54"/>
      <c r="J275" s="54"/>
    </row>
    <row r="276" spans="1:10" s="22" customFormat="1">
      <c r="A276" s="54"/>
      <c r="B276" s="54"/>
      <c r="C276" s="53"/>
      <c r="D276" s="54"/>
      <c r="E276" s="54"/>
      <c r="F276" s="53"/>
      <c r="G276" s="53"/>
      <c r="H276" s="53"/>
      <c r="I276" s="54"/>
      <c r="J276" s="54"/>
    </row>
    <row r="277" spans="1:10" s="22" customFormat="1">
      <c r="A277" s="54"/>
      <c r="B277" s="54"/>
      <c r="C277" s="53"/>
      <c r="D277" s="54"/>
      <c r="E277" s="54"/>
      <c r="F277" s="53"/>
      <c r="G277" s="53"/>
      <c r="H277" s="53"/>
      <c r="I277" s="54"/>
      <c r="J277" s="54"/>
    </row>
    <row r="278" spans="1:10" s="22" customFormat="1">
      <c r="A278" s="54"/>
      <c r="B278" s="54"/>
      <c r="C278" s="53"/>
      <c r="D278" s="54"/>
      <c r="E278" s="54"/>
      <c r="F278" s="53"/>
      <c r="G278" s="53"/>
      <c r="H278" s="53"/>
      <c r="I278" s="54"/>
      <c r="J278" s="54"/>
    </row>
    <row r="279" spans="1:10" s="22" customFormat="1">
      <c r="A279" s="54"/>
      <c r="B279" s="54"/>
      <c r="C279" s="53"/>
      <c r="D279" s="54"/>
      <c r="E279" s="54"/>
      <c r="F279" s="53"/>
      <c r="G279" s="53"/>
      <c r="H279" s="53"/>
      <c r="I279" s="54"/>
      <c r="J279" s="54"/>
    </row>
    <row r="280" spans="1:10" s="22" customFormat="1">
      <c r="A280" s="54"/>
      <c r="B280" s="54"/>
      <c r="C280" s="53"/>
      <c r="D280" s="54"/>
      <c r="E280" s="54"/>
      <c r="F280" s="53"/>
      <c r="G280" s="53"/>
      <c r="H280" s="53"/>
      <c r="I280" s="54"/>
      <c r="J280" s="54"/>
    </row>
    <row r="281" spans="1:10" s="22" customFormat="1">
      <c r="A281" s="54"/>
      <c r="B281" s="54"/>
      <c r="C281" s="53"/>
      <c r="D281" s="54"/>
      <c r="E281" s="54"/>
      <c r="F281" s="53"/>
      <c r="G281" s="53"/>
      <c r="H281" s="53"/>
      <c r="I281" s="54"/>
      <c r="J281" s="54"/>
    </row>
    <row r="282" spans="1:10" s="22" customFormat="1">
      <c r="A282" s="54"/>
      <c r="B282" s="54"/>
      <c r="C282" s="53"/>
      <c r="D282" s="54"/>
      <c r="E282" s="54"/>
      <c r="F282" s="53"/>
      <c r="G282" s="53"/>
      <c r="H282" s="53"/>
      <c r="I282" s="54"/>
      <c r="J282" s="54"/>
    </row>
    <row r="283" spans="1:10" s="22" customFormat="1">
      <c r="A283" s="54"/>
      <c r="B283" s="54"/>
      <c r="C283" s="53"/>
      <c r="D283" s="54"/>
      <c r="E283" s="54"/>
      <c r="F283" s="53"/>
      <c r="G283" s="53"/>
      <c r="H283" s="53"/>
      <c r="I283" s="54"/>
      <c r="J283" s="54"/>
    </row>
    <row r="284" spans="1:10" s="22" customFormat="1">
      <c r="A284" s="54"/>
      <c r="B284" s="54"/>
      <c r="C284" s="53"/>
      <c r="D284" s="54"/>
      <c r="E284" s="54"/>
      <c r="F284" s="53"/>
      <c r="G284" s="53"/>
      <c r="H284" s="53"/>
      <c r="I284" s="54"/>
      <c r="J284" s="54"/>
    </row>
    <row r="285" spans="1:10" s="22" customFormat="1">
      <c r="A285" s="54"/>
      <c r="B285" s="54"/>
      <c r="C285" s="53"/>
      <c r="D285" s="54"/>
      <c r="E285" s="54"/>
      <c r="F285" s="53"/>
      <c r="G285" s="53"/>
      <c r="H285" s="53"/>
      <c r="I285" s="54"/>
      <c r="J285" s="54"/>
    </row>
    <row r="286" spans="1:10" s="22" customFormat="1">
      <c r="A286" s="54"/>
      <c r="B286" s="54"/>
      <c r="C286" s="53"/>
      <c r="D286" s="54"/>
      <c r="E286" s="54"/>
      <c r="F286" s="53"/>
      <c r="G286" s="53"/>
      <c r="H286" s="53"/>
      <c r="I286" s="54"/>
      <c r="J286" s="54"/>
    </row>
    <row r="287" spans="1:10" s="22" customFormat="1">
      <c r="A287" s="54"/>
      <c r="B287" s="54"/>
      <c r="C287" s="53"/>
      <c r="D287" s="54"/>
      <c r="E287" s="54"/>
      <c r="F287" s="53"/>
      <c r="G287" s="53"/>
      <c r="H287" s="53"/>
      <c r="I287" s="54"/>
      <c r="J287" s="54"/>
    </row>
    <row r="288" spans="1:10" s="22" customFormat="1">
      <c r="A288" s="54"/>
      <c r="B288" s="54"/>
      <c r="C288" s="53"/>
      <c r="D288" s="54"/>
      <c r="E288" s="54"/>
      <c r="F288" s="53"/>
      <c r="G288" s="53"/>
      <c r="H288" s="53"/>
      <c r="I288" s="54"/>
      <c r="J288" s="54"/>
    </row>
    <row r="289" spans="1:10" s="22" customFormat="1">
      <c r="A289" s="54"/>
      <c r="B289" s="54"/>
      <c r="C289" s="53"/>
      <c r="D289" s="54"/>
      <c r="E289" s="54"/>
      <c r="F289" s="53"/>
      <c r="G289" s="53"/>
      <c r="H289" s="53"/>
      <c r="I289" s="54"/>
      <c r="J289" s="54"/>
    </row>
    <row r="290" spans="1:10" s="22" customFormat="1">
      <c r="A290" s="54"/>
      <c r="B290" s="54"/>
      <c r="C290" s="53"/>
      <c r="D290" s="54"/>
      <c r="E290" s="54"/>
      <c r="F290" s="53"/>
      <c r="G290" s="53"/>
      <c r="H290" s="53"/>
      <c r="I290" s="54"/>
      <c r="J290" s="54"/>
    </row>
    <row r="291" spans="1:10" s="22" customFormat="1">
      <c r="A291" s="54"/>
      <c r="B291" s="54"/>
      <c r="C291" s="53"/>
      <c r="D291" s="54"/>
      <c r="E291" s="54"/>
      <c r="F291" s="53"/>
      <c r="G291" s="53"/>
      <c r="H291" s="53"/>
      <c r="I291" s="54"/>
      <c r="J291" s="54"/>
    </row>
    <row r="292" spans="1:10" s="22" customFormat="1">
      <c r="A292" s="54"/>
      <c r="B292" s="54"/>
      <c r="C292" s="53"/>
      <c r="D292" s="54"/>
      <c r="E292" s="54"/>
      <c r="F292" s="53"/>
      <c r="G292" s="53"/>
      <c r="H292" s="53"/>
      <c r="I292" s="54"/>
      <c r="J292" s="54"/>
    </row>
    <row r="293" spans="1:10" s="22" customFormat="1">
      <c r="A293" s="54"/>
      <c r="B293" s="54"/>
      <c r="C293" s="53"/>
      <c r="D293" s="54"/>
      <c r="E293" s="54"/>
      <c r="F293" s="53"/>
      <c r="G293" s="53"/>
      <c r="H293" s="53"/>
      <c r="I293" s="54"/>
      <c r="J293" s="54"/>
    </row>
    <row r="294" spans="1:10" s="22" customFormat="1">
      <c r="A294" s="54"/>
      <c r="B294" s="54"/>
      <c r="C294" s="53"/>
      <c r="D294" s="54"/>
      <c r="E294" s="54"/>
      <c r="F294" s="53"/>
      <c r="G294" s="53"/>
      <c r="H294" s="53"/>
      <c r="I294" s="54"/>
      <c r="J294" s="54"/>
    </row>
    <row r="295" spans="1:10" s="22" customFormat="1">
      <c r="A295" s="54"/>
      <c r="B295" s="54"/>
      <c r="C295" s="53"/>
      <c r="D295" s="54"/>
      <c r="E295" s="54"/>
      <c r="F295" s="53"/>
      <c r="G295" s="53"/>
      <c r="H295" s="53"/>
      <c r="I295" s="54"/>
      <c r="J295" s="54"/>
    </row>
    <row r="296" spans="1:10" s="22" customFormat="1">
      <c r="A296" s="54"/>
      <c r="B296" s="54"/>
      <c r="C296" s="53"/>
      <c r="D296" s="54"/>
      <c r="E296" s="54"/>
      <c r="F296" s="53"/>
      <c r="G296" s="53"/>
      <c r="H296" s="53"/>
      <c r="I296" s="54"/>
      <c r="J296" s="54"/>
    </row>
    <row r="297" spans="1:10" s="22" customFormat="1">
      <c r="A297" s="54"/>
      <c r="B297" s="54"/>
      <c r="C297" s="53"/>
      <c r="D297" s="54"/>
      <c r="E297" s="54"/>
      <c r="F297" s="53"/>
      <c r="G297" s="53"/>
      <c r="H297" s="53"/>
      <c r="I297" s="54"/>
      <c r="J297" s="54"/>
    </row>
    <row r="298" spans="1:10" s="22" customFormat="1">
      <c r="A298" s="54"/>
      <c r="B298" s="54"/>
      <c r="C298" s="53"/>
      <c r="D298" s="54"/>
      <c r="E298" s="54"/>
      <c r="F298" s="53"/>
      <c r="G298" s="53"/>
      <c r="H298" s="53"/>
      <c r="I298" s="54"/>
      <c r="J298" s="54"/>
    </row>
    <row r="299" spans="1:10" s="22" customFormat="1">
      <c r="A299" s="54"/>
      <c r="B299" s="54"/>
      <c r="C299" s="53"/>
      <c r="D299" s="54"/>
      <c r="E299" s="54"/>
      <c r="F299" s="53"/>
      <c r="G299" s="53"/>
      <c r="H299" s="53"/>
      <c r="I299" s="54"/>
      <c r="J299" s="54"/>
    </row>
    <row r="300" spans="1:10" s="22" customFormat="1">
      <c r="A300" s="54"/>
      <c r="B300" s="54"/>
      <c r="C300" s="53"/>
      <c r="D300" s="54"/>
      <c r="E300" s="54"/>
      <c r="F300" s="53"/>
      <c r="G300" s="53"/>
      <c r="H300" s="53"/>
      <c r="I300" s="54"/>
      <c r="J300" s="54"/>
    </row>
    <row r="301" spans="1:10" s="22" customFormat="1">
      <c r="A301" s="54"/>
      <c r="B301" s="54"/>
      <c r="C301" s="53"/>
      <c r="D301" s="54"/>
      <c r="E301" s="54"/>
      <c r="F301" s="53"/>
      <c r="G301" s="53"/>
      <c r="H301" s="53"/>
      <c r="I301" s="54"/>
      <c r="J301" s="54"/>
    </row>
    <row r="302" spans="1:10" s="22" customFormat="1">
      <c r="A302" s="54"/>
      <c r="B302" s="54"/>
      <c r="C302" s="53"/>
      <c r="D302" s="54"/>
      <c r="E302" s="54"/>
      <c r="F302" s="53"/>
      <c r="G302" s="53"/>
      <c r="H302" s="53"/>
      <c r="I302" s="54"/>
      <c r="J302" s="54"/>
    </row>
    <row r="303" spans="1:10" s="22" customFormat="1">
      <c r="A303" s="54"/>
      <c r="B303" s="54"/>
      <c r="C303" s="53"/>
      <c r="D303" s="54"/>
      <c r="E303" s="54"/>
      <c r="F303" s="53"/>
      <c r="G303" s="53"/>
      <c r="H303" s="53"/>
      <c r="I303" s="54"/>
      <c r="J303" s="54"/>
    </row>
    <row r="304" spans="1:10" s="22" customFormat="1">
      <c r="A304" s="54"/>
      <c r="B304" s="54"/>
      <c r="C304" s="53"/>
      <c r="D304" s="54"/>
      <c r="E304" s="54"/>
      <c r="F304" s="53"/>
      <c r="G304" s="53"/>
      <c r="H304" s="53"/>
      <c r="I304" s="54"/>
      <c r="J304" s="54"/>
    </row>
    <row r="305" spans="1:10" s="22" customFormat="1">
      <c r="A305" s="54"/>
      <c r="B305" s="54"/>
      <c r="C305" s="53"/>
      <c r="D305" s="54"/>
      <c r="E305" s="54"/>
      <c r="F305" s="53"/>
      <c r="G305" s="53"/>
      <c r="H305" s="53"/>
      <c r="I305" s="54"/>
      <c r="J305" s="54"/>
    </row>
    <row r="306" spans="1:10" s="22" customFormat="1">
      <c r="A306" s="54"/>
      <c r="B306" s="54"/>
      <c r="C306" s="53"/>
      <c r="D306" s="54"/>
      <c r="E306" s="54"/>
      <c r="F306" s="53"/>
      <c r="G306" s="53"/>
      <c r="H306" s="53"/>
      <c r="I306" s="54"/>
      <c r="J306" s="54"/>
    </row>
    <row r="307" spans="1:10" s="22" customFormat="1">
      <c r="A307" s="54"/>
      <c r="B307" s="54"/>
      <c r="C307" s="53"/>
      <c r="D307" s="54"/>
      <c r="E307" s="54"/>
      <c r="F307" s="53"/>
      <c r="G307" s="53"/>
      <c r="H307" s="53"/>
      <c r="I307" s="54"/>
      <c r="J307" s="54"/>
    </row>
    <row r="308" spans="1:10" s="22" customFormat="1">
      <c r="A308" s="54"/>
      <c r="B308" s="54"/>
      <c r="C308" s="53"/>
      <c r="D308" s="54"/>
      <c r="E308" s="54"/>
      <c r="F308" s="53"/>
      <c r="G308" s="53"/>
      <c r="H308" s="53"/>
      <c r="I308" s="54"/>
      <c r="J308" s="54"/>
    </row>
    <row r="309" spans="1:10" s="22" customFormat="1">
      <c r="A309" s="54"/>
      <c r="B309" s="54"/>
      <c r="C309" s="53"/>
      <c r="D309" s="54"/>
      <c r="E309" s="54"/>
      <c r="F309" s="53"/>
      <c r="G309" s="53"/>
      <c r="H309" s="53"/>
      <c r="I309" s="54"/>
      <c r="J309" s="54"/>
    </row>
    <row r="310" spans="1:10" s="22" customFormat="1">
      <c r="A310" s="54"/>
      <c r="B310" s="54"/>
      <c r="C310" s="53"/>
      <c r="D310" s="54"/>
      <c r="E310" s="54"/>
      <c r="F310" s="53"/>
      <c r="G310" s="53"/>
      <c r="H310" s="53"/>
      <c r="I310" s="54"/>
      <c r="J310" s="54"/>
    </row>
    <row r="311" spans="1:10" s="22" customFormat="1">
      <c r="A311" s="54"/>
      <c r="B311" s="54"/>
      <c r="C311" s="53"/>
      <c r="D311" s="54"/>
      <c r="E311" s="54"/>
      <c r="F311" s="53"/>
      <c r="G311" s="53"/>
      <c r="H311" s="53"/>
      <c r="I311" s="54"/>
      <c r="J311" s="54"/>
    </row>
    <row r="312" spans="1:10">
      <c r="A312" s="21" t="s">
        <v>212</v>
      </c>
    </row>
    <row r="313" spans="1:10" s="22" customFormat="1">
      <c r="A313" s="54"/>
      <c r="B313" s="54"/>
      <c r="C313" s="53"/>
      <c r="D313" s="54"/>
      <c r="E313" s="54"/>
      <c r="F313" s="53"/>
      <c r="G313" s="53"/>
      <c r="H313" s="53"/>
      <c r="I313" s="54"/>
      <c r="J313" s="54"/>
    </row>
    <row r="314" spans="1:10" s="22" customFormat="1">
      <c r="A314" s="54"/>
      <c r="B314" s="54"/>
      <c r="C314" s="53"/>
      <c r="D314" s="54"/>
      <c r="E314" s="54"/>
      <c r="F314" s="53"/>
      <c r="G314" s="53"/>
      <c r="H314" s="53"/>
      <c r="I314" s="54"/>
      <c r="J314" s="54"/>
    </row>
    <row r="315" spans="1:10" s="22" customFormat="1">
      <c r="A315" s="54"/>
      <c r="B315" s="54"/>
      <c r="C315" s="53"/>
      <c r="D315" s="54"/>
      <c r="E315" s="54"/>
      <c r="F315" s="53"/>
      <c r="G315" s="53"/>
      <c r="H315" s="53"/>
      <c r="I315" s="54"/>
      <c r="J315" s="54"/>
    </row>
    <row r="316" spans="1:10" s="22" customFormat="1">
      <c r="A316" s="54"/>
      <c r="B316" s="54"/>
      <c r="C316" s="53"/>
      <c r="D316" s="54"/>
      <c r="E316" s="54"/>
      <c r="F316" s="53"/>
      <c r="G316" s="53"/>
      <c r="H316" s="53"/>
      <c r="I316" s="54"/>
      <c r="J316" s="54"/>
    </row>
    <row r="317" spans="1:10" s="22" customFormat="1">
      <c r="A317" s="54"/>
      <c r="B317" s="54"/>
      <c r="C317" s="53"/>
      <c r="D317" s="54"/>
      <c r="E317" s="54"/>
      <c r="F317" s="53"/>
      <c r="G317" s="53"/>
      <c r="H317" s="53"/>
      <c r="I317" s="54"/>
      <c r="J317" s="54"/>
    </row>
    <row r="318" spans="1:10" s="22" customFormat="1">
      <c r="A318" s="54"/>
      <c r="B318" s="54"/>
      <c r="C318" s="53"/>
      <c r="D318" s="54"/>
      <c r="E318" s="54"/>
      <c r="F318" s="53"/>
      <c r="G318" s="53"/>
      <c r="H318" s="53"/>
      <c r="I318" s="54"/>
      <c r="J318" s="54"/>
    </row>
    <row r="319" spans="1:10" s="22" customFormat="1">
      <c r="A319" s="54"/>
      <c r="B319" s="54"/>
      <c r="C319" s="53"/>
      <c r="D319" s="54"/>
      <c r="E319" s="54"/>
      <c r="F319" s="53"/>
      <c r="G319" s="53"/>
      <c r="H319" s="53"/>
      <c r="I319" s="54"/>
      <c r="J319" s="54"/>
    </row>
    <row r="320" spans="1:10" s="22" customFormat="1">
      <c r="A320" s="54"/>
      <c r="B320" s="54"/>
      <c r="C320" s="53"/>
      <c r="D320" s="54"/>
      <c r="E320" s="54"/>
      <c r="F320" s="53"/>
      <c r="G320" s="53"/>
      <c r="H320" s="53"/>
      <c r="I320" s="54"/>
      <c r="J320" s="54"/>
    </row>
    <row r="321" spans="1:10" s="22" customFormat="1">
      <c r="A321" s="54"/>
      <c r="B321" s="54"/>
      <c r="C321" s="53"/>
      <c r="D321" s="54"/>
      <c r="E321" s="54"/>
      <c r="F321" s="53"/>
      <c r="G321" s="53"/>
      <c r="H321" s="53"/>
      <c r="I321" s="54"/>
      <c r="J321" s="54"/>
    </row>
    <row r="322" spans="1:10" s="22" customFormat="1">
      <c r="A322" s="54"/>
      <c r="B322" s="54"/>
      <c r="C322" s="53"/>
      <c r="D322" s="54"/>
      <c r="E322" s="54"/>
      <c r="F322" s="53"/>
      <c r="G322" s="53"/>
      <c r="H322" s="53"/>
      <c r="I322" s="54"/>
      <c r="J322" s="54"/>
    </row>
    <row r="323" spans="1:10" s="22" customFormat="1">
      <c r="A323" s="54"/>
      <c r="B323" s="54"/>
      <c r="C323" s="53"/>
      <c r="D323" s="54"/>
      <c r="E323" s="54"/>
      <c r="F323" s="53"/>
      <c r="G323" s="53"/>
      <c r="H323" s="53"/>
      <c r="I323" s="54"/>
      <c r="J323" s="54"/>
    </row>
    <row r="324" spans="1:10" s="22" customFormat="1">
      <c r="A324" s="54"/>
      <c r="B324" s="54"/>
      <c r="C324" s="53"/>
      <c r="D324" s="54"/>
      <c r="E324" s="54"/>
      <c r="F324" s="53"/>
      <c r="G324" s="53"/>
      <c r="H324" s="53"/>
      <c r="I324" s="54"/>
      <c r="J324" s="54"/>
    </row>
    <row r="325" spans="1:10" s="22" customFormat="1">
      <c r="A325" s="54"/>
      <c r="B325" s="54"/>
      <c r="C325" s="53"/>
      <c r="D325" s="54"/>
      <c r="E325" s="54"/>
      <c r="F325" s="53"/>
      <c r="G325" s="53"/>
      <c r="H325" s="53"/>
      <c r="I325" s="54"/>
      <c r="J325" s="54"/>
    </row>
    <row r="326" spans="1:10" s="22" customFormat="1">
      <c r="A326" s="54"/>
      <c r="B326" s="54"/>
      <c r="C326" s="53"/>
      <c r="D326" s="54"/>
      <c r="E326" s="54"/>
      <c r="F326" s="53"/>
      <c r="G326" s="53"/>
      <c r="H326" s="53"/>
      <c r="I326" s="54"/>
      <c r="J326" s="54"/>
    </row>
    <row r="327" spans="1:10" s="22" customFormat="1">
      <c r="A327" s="54"/>
      <c r="B327" s="54"/>
      <c r="C327" s="53"/>
      <c r="D327" s="54"/>
      <c r="E327" s="54"/>
      <c r="F327" s="53"/>
      <c r="G327" s="53"/>
      <c r="H327" s="53"/>
      <c r="I327" s="54"/>
      <c r="J327" s="54"/>
    </row>
    <row r="328" spans="1:10" s="22" customFormat="1">
      <c r="A328" s="54"/>
      <c r="B328" s="54"/>
      <c r="C328" s="53"/>
      <c r="D328" s="54"/>
      <c r="E328" s="54"/>
      <c r="F328" s="53"/>
      <c r="G328" s="53"/>
      <c r="H328" s="53"/>
      <c r="I328" s="54"/>
      <c r="J328" s="54"/>
    </row>
    <row r="329" spans="1:10" s="22" customFormat="1">
      <c r="A329" s="54"/>
      <c r="B329" s="54"/>
      <c r="C329" s="53"/>
      <c r="D329" s="54"/>
      <c r="E329" s="54"/>
      <c r="F329" s="53"/>
      <c r="G329" s="53"/>
      <c r="H329" s="53"/>
      <c r="I329" s="54"/>
      <c r="J329" s="54"/>
    </row>
    <row r="330" spans="1:10" s="22" customFormat="1">
      <c r="A330" s="54"/>
      <c r="B330" s="54"/>
      <c r="C330" s="53"/>
      <c r="D330" s="54"/>
      <c r="E330" s="54"/>
      <c r="F330" s="53"/>
      <c r="G330" s="53"/>
      <c r="H330" s="53"/>
      <c r="I330" s="54"/>
      <c r="J330" s="54"/>
    </row>
    <row r="331" spans="1:10" s="22" customFormat="1">
      <c r="A331" s="54"/>
      <c r="B331" s="54"/>
      <c r="C331" s="53"/>
      <c r="D331" s="54"/>
      <c r="E331" s="54"/>
      <c r="F331" s="53"/>
      <c r="G331" s="53"/>
      <c r="H331" s="53"/>
      <c r="I331" s="54"/>
      <c r="J331" s="54"/>
    </row>
    <row r="332" spans="1:10" s="22" customFormat="1">
      <c r="A332" s="54"/>
      <c r="B332" s="54"/>
      <c r="C332" s="53"/>
      <c r="D332" s="54"/>
      <c r="E332" s="54"/>
      <c r="F332" s="53"/>
      <c r="G332" s="53"/>
      <c r="H332" s="53"/>
      <c r="I332" s="54"/>
      <c r="J332" s="54"/>
    </row>
    <row r="333" spans="1:10" s="22" customFormat="1">
      <c r="A333" s="54"/>
      <c r="B333" s="54"/>
      <c r="C333" s="53"/>
      <c r="D333" s="54"/>
      <c r="E333" s="54"/>
      <c r="F333" s="53"/>
      <c r="G333" s="53"/>
      <c r="H333" s="53"/>
      <c r="I333" s="54"/>
      <c r="J333" s="54"/>
    </row>
    <row r="334" spans="1:10" s="22" customFormat="1">
      <c r="A334" s="54"/>
      <c r="B334" s="54"/>
      <c r="C334" s="53"/>
      <c r="D334" s="54"/>
      <c r="E334" s="54"/>
      <c r="F334" s="53"/>
      <c r="G334" s="53"/>
      <c r="H334" s="53"/>
      <c r="I334" s="54"/>
      <c r="J334" s="54"/>
    </row>
    <row r="335" spans="1:10" s="22" customFormat="1">
      <c r="A335" s="54"/>
      <c r="B335" s="54"/>
      <c r="C335" s="53"/>
      <c r="D335" s="54"/>
      <c r="E335" s="54"/>
      <c r="F335" s="53"/>
      <c r="G335" s="53"/>
      <c r="H335" s="53"/>
      <c r="I335" s="54"/>
      <c r="J335" s="54"/>
    </row>
    <row r="336" spans="1:10" s="22" customFormat="1">
      <c r="A336" s="54"/>
      <c r="B336" s="54"/>
      <c r="C336" s="53"/>
      <c r="D336" s="54"/>
      <c r="E336" s="54"/>
      <c r="F336" s="53"/>
      <c r="G336" s="53"/>
      <c r="H336" s="53"/>
      <c r="I336" s="54"/>
      <c r="J336" s="54"/>
    </row>
    <row r="337" spans="1:10" s="22" customFormat="1">
      <c r="A337" s="54"/>
      <c r="B337" s="54"/>
      <c r="C337" s="53"/>
      <c r="D337" s="54"/>
      <c r="E337" s="54"/>
      <c r="F337" s="53"/>
      <c r="G337" s="53"/>
      <c r="H337" s="53"/>
      <c r="I337" s="54"/>
      <c r="J337" s="54"/>
    </row>
    <row r="338" spans="1:10" s="22" customFormat="1">
      <c r="A338" s="54"/>
      <c r="B338" s="54"/>
      <c r="C338" s="53"/>
      <c r="D338" s="54"/>
      <c r="E338" s="54"/>
      <c r="F338" s="53"/>
      <c r="G338" s="53"/>
      <c r="H338" s="53"/>
      <c r="I338" s="54"/>
      <c r="J338" s="54"/>
    </row>
    <row r="339" spans="1:10" s="22" customFormat="1">
      <c r="A339" s="54"/>
      <c r="B339" s="54"/>
      <c r="C339" s="53"/>
      <c r="D339" s="54"/>
      <c r="E339" s="54"/>
      <c r="F339" s="53"/>
      <c r="G339" s="53"/>
      <c r="H339" s="53"/>
      <c r="I339" s="54"/>
      <c r="J339" s="54"/>
    </row>
    <row r="340" spans="1:10" s="22" customFormat="1">
      <c r="A340" s="54"/>
      <c r="B340" s="54"/>
      <c r="C340" s="53"/>
      <c r="D340" s="54"/>
      <c r="E340" s="54"/>
      <c r="F340" s="53"/>
      <c r="G340" s="53"/>
      <c r="H340" s="53"/>
      <c r="I340" s="54"/>
      <c r="J340" s="54"/>
    </row>
    <row r="341" spans="1:10" s="22" customFormat="1">
      <c r="A341" s="54"/>
      <c r="B341" s="54"/>
      <c r="C341" s="53"/>
      <c r="D341" s="54"/>
      <c r="E341" s="54"/>
      <c r="F341" s="53"/>
      <c r="G341" s="53"/>
      <c r="H341" s="53"/>
      <c r="I341" s="54"/>
      <c r="J341" s="54"/>
    </row>
    <row r="342" spans="1:10" s="22" customFormat="1">
      <c r="A342" s="54"/>
      <c r="B342" s="54"/>
      <c r="C342" s="53"/>
      <c r="D342" s="54"/>
      <c r="E342" s="54"/>
      <c r="F342" s="53"/>
      <c r="G342" s="53"/>
      <c r="H342" s="53"/>
      <c r="I342" s="54"/>
      <c r="J342" s="54"/>
    </row>
    <row r="343" spans="1:10" s="22" customFormat="1">
      <c r="A343" s="54"/>
      <c r="B343" s="54"/>
      <c r="C343" s="53"/>
      <c r="D343" s="54"/>
      <c r="E343" s="54"/>
      <c r="F343" s="53"/>
      <c r="G343" s="53"/>
      <c r="H343" s="53"/>
      <c r="I343" s="54"/>
      <c r="J343" s="54"/>
    </row>
    <row r="344" spans="1:10" s="22" customFormat="1">
      <c r="A344" s="54"/>
      <c r="B344" s="54"/>
      <c r="C344" s="53"/>
      <c r="D344" s="54"/>
      <c r="E344" s="54"/>
      <c r="F344" s="53"/>
      <c r="G344" s="53"/>
      <c r="H344" s="53"/>
      <c r="I344" s="54"/>
      <c r="J344" s="54"/>
    </row>
    <row r="345" spans="1:10" s="22" customFormat="1">
      <c r="A345" s="54"/>
      <c r="B345" s="54"/>
      <c r="C345" s="53"/>
      <c r="D345" s="54"/>
      <c r="E345" s="54"/>
      <c r="F345" s="53"/>
      <c r="G345" s="53"/>
      <c r="H345" s="53"/>
      <c r="I345" s="54"/>
      <c r="J345" s="54"/>
    </row>
    <row r="346" spans="1:10" s="22" customFormat="1">
      <c r="A346" s="54"/>
      <c r="B346" s="54"/>
      <c r="C346" s="53"/>
      <c r="D346" s="54"/>
      <c r="E346" s="54"/>
      <c r="F346" s="53"/>
      <c r="G346" s="53"/>
      <c r="H346" s="53"/>
      <c r="I346" s="54"/>
      <c r="J346" s="54"/>
    </row>
    <row r="347" spans="1:10" s="22" customFormat="1">
      <c r="A347" s="54"/>
      <c r="B347" s="54"/>
      <c r="C347" s="53"/>
      <c r="D347" s="54"/>
      <c r="E347" s="54"/>
      <c r="F347" s="53"/>
      <c r="G347" s="53"/>
      <c r="H347" s="53"/>
      <c r="I347" s="54"/>
      <c r="J347" s="54"/>
    </row>
    <row r="348" spans="1:10" s="22" customFormat="1">
      <c r="A348" s="54"/>
      <c r="B348" s="54"/>
      <c r="C348" s="53"/>
      <c r="D348" s="54"/>
      <c r="E348" s="54"/>
      <c r="F348" s="53"/>
      <c r="G348" s="53"/>
      <c r="H348" s="53"/>
      <c r="I348" s="54"/>
      <c r="J348" s="54"/>
    </row>
    <row r="349" spans="1:10" s="22" customFormat="1">
      <c r="A349" s="54"/>
      <c r="B349" s="54"/>
      <c r="C349" s="53"/>
      <c r="D349" s="54"/>
      <c r="E349" s="54"/>
      <c r="F349" s="53"/>
      <c r="G349" s="53"/>
      <c r="H349" s="53"/>
      <c r="I349" s="54"/>
      <c r="J349" s="54"/>
    </row>
    <row r="350" spans="1:10" s="22" customFormat="1">
      <c r="A350" s="54"/>
      <c r="B350" s="54"/>
      <c r="C350" s="53"/>
      <c r="D350" s="54"/>
      <c r="E350" s="54"/>
      <c r="F350" s="53"/>
      <c r="G350" s="53"/>
      <c r="H350" s="53"/>
      <c r="I350" s="54"/>
      <c r="J350" s="54"/>
    </row>
    <row r="351" spans="1:10" s="22" customFormat="1">
      <c r="A351" s="54"/>
      <c r="B351" s="54"/>
      <c r="C351" s="53"/>
      <c r="D351" s="54"/>
      <c r="E351" s="54"/>
      <c r="F351" s="53"/>
      <c r="G351" s="53"/>
      <c r="H351" s="53"/>
      <c r="I351" s="54"/>
      <c r="J351" s="54"/>
    </row>
    <row r="352" spans="1:10" s="22" customFormat="1">
      <c r="A352" s="54"/>
      <c r="B352" s="54"/>
      <c r="C352" s="53"/>
      <c r="D352" s="54"/>
      <c r="E352" s="54"/>
      <c r="F352" s="53"/>
      <c r="G352" s="53"/>
      <c r="H352" s="53"/>
      <c r="I352" s="54"/>
      <c r="J352" s="54"/>
    </row>
    <row r="353" spans="1:10" s="22" customFormat="1">
      <c r="A353" s="54"/>
      <c r="B353" s="54"/>
      <c r="C353" s="53"/>
      <c r="D353" s="54"/>
      <c r="E353" s="54"/>
      <c r="F353" s="53"/>
      <c r="G353" s="53"/>
      <c r="H353" s="53"/>
      <c r="I353" s="54"/>
      <c r="J353" s="54"/>
    </row>
    <row r="354" spans="1:10" s="22" customFormat="1">
      <c r="A354" s="54"/>
      <c r="B354" s="54"/>
      <c r="C354" s="53"/>
      <c r="D354" s="54"/>
      <c r="E354" s="54"/>
      <c r="F354" s="53"/>
      <c r="G354" s="53"/>
      <c r="H354" s="53"/>
      <c r="I354" s="54"/>
      <c r="J354" s="54"/>
    </row>
    <row r="355" spans="1:10" s="22" customFormat="1">
      <c r="A355" s="54"/>
      <c r="B355" s="54"/>
      <c r="C355" s="53"/>
      <c r="D355" s="54"/>
      <c r="E355" s="54"/>
      <c r="F355" s="53"/>
      <c r="G355" s="53"/>
      <c r="H355" s="53"/>
      <c r="I355" s="54"/>
      <c r="J355" s="54"/>
    </row>
    <row r="356" spans="1:10" s="22" customFormat="1">
      <c r="A356" s="54"/>
      <c r="B356" s="54"/>
      <c r="C356" s="53"/>
      <c r="D356" s="54"/>
      <c r="E356" s="54"/>
      <c r="F356" s="53"/>
      <c r="G356" s="53"/>
      <c r="H356" s="53"/>
      <c r="I356" s="54"/>
      <c r="J356" s="54"/>
    </row>
    <row r="357" spans="1:10" s="22" customFormat="1">
      <c r="A357" s="54"/>
      <c r="B357" s="54"/>
      <c r="C357" s="53"/>
      <c r="D357" s="54"/>
      <c r="E357" s="54"/>
      <c r="F357" s="53"/>
      <c r="G357" s="53"/>
      <c r="H357" s="53"/>
      <c r="I357" s="54"/>
      <c r="J357" s="54"/>
    </row>
    <row r="358" spans="1:10" s="22" customFormat="1">
      <c r="A358" s="54"/>
      <c r="B358" s="54"/>
      <c r="C358" s="53"/>
      <c r="D358" s="54"/>
      <c r="E358" s="54"/>
      <c r="F358" s="53"/>
      <c r="G358" s="53"/>
      <c r="H358" s="53"/>
      <c r="I358" s="54"/>
      <c r="J358" s="54"/>
    </row>
    <row r="359" spans="1:10" s="22" customFormat="1">
      <c r="A359" s="54"/>
      <c r="B359" s="54"/>
      <c r="C359" s="53"/>
      <c r="D359" s="54"/>
      <c r="E359" s="54"/>
      <c r="F359" s="53"/>
      <c r="G359" s="53"/>
      <c r="H359" s="53"/>
      <c r="I359" s="54"/>
      <c r="J359" s="54"/>
    </row>
    <row r="360" spans="1:10" s="22" customFormat="1">
      <c r="A360" s="54"/>
      <c r="B360" s="54"/>
      <c r="C360" s="53"/>
      <c r="D360" s="54"/>
      <c r="E360" s="54"/>
      <c r="F360" s="53"/>
      <c r="G360" s="53"/>
      <c r="H360" s="53"/>
      <c r="I360" s="54"/>
      <c r="J360" s="54"/>
    </row>
    <row r="361" spans="1:10" s="22" customFormat="1">
      <c r="A361" s="54"/>
      <c r="B361" s="54"/>
      <c r="C361" s="53"/>
      <c r="D361" s="54"/>
      <c r="E361" s="54"/>
      <c r="F361" s="53"/>
      <c r="G361" s="53"/>
      <c r="H361" s="53"/>
      <c r="I361" s="54"/>
      <c r="J361" s="54"/>
    </row>
    <row r="362" spans="1:10" s="22" customFormat="1">
      <c r="A362" s="54"/>
      <c r="B362" s="54"/>
      <c r="C362" s="53"/>
      <c r="D362" s="54"/>
      <c r="E362" s="54"/>
      <c r="F362" s="53"/>
      <c r="G362" s="53"/>
      <c r="H362" s="53"/>
      <c r="I362" s="54"/>
      <c r="J362" s="54"/>
    </row>
    <row r="363" spans="1:10" s="22" customFormat="1">
      <c r="A363" s="54"/>
      <c r="B363" s="54"/>
      <c r="C363" s="53"/>
      <c r="D363" s="54"/>
      <c r="E363" s="54"/>
      <c r="F363" s="53"/>
      <c r="G363" s="53"/>
      <c r="H363" s="53"/>
      <c r="I363" s="54"/>
      <c r="J363" s="54"/>
    </row>
    <row r="364" spans="1:10" s="22" customFormat="1">
      <c r="A364" s="54"/>
      <c r="B364" s="54"/>
      <c r="C364" s="53"/>
      <c r="D364" s="54"/>
      <c r="E364" s="54"/>
      <c r="F364" s="53"/>
      <c r="G364" s="53"/>
      <c r="H364" s="53"/>
      <c r="I364" s="54"/>
      <c r="J364" s="54"/>
    </row>
    <row r="365" spans="1:10" s="22" customFormat="1">
      <c r="A365" s="54"/>
      <c r="B365" s="54"/>
      <c r="C365" s="53"/>
      <c r="D365" s="54"/>
      <c r="E365" s="54"/>
      <c r="F365" s="53"/>
      <c r="G365" s="53"/>
      <c r="H365" s="53"/>
      <c r="I365" s="54"/>
      <c r="J365" s="54"/>
    </row>
    <row r="366" spans="1:10" s="22" customFormat="1">
      <c r="A366" s="54"/>
      <c r="B366" s="54"/>
      <c r="C366" s="53"/>
      <c r="D366" s="54"/>
      <c r="E366" s="54"/>
      <c r="F366" s="53"/>
      <c r="G366" s="53"/>
      <c r="H366" s="53"/>
      <c r="I366" s="54"/>
      <c r="J366" s="54"/>
    </row>
    <row r="367" spans="1:10" s="22" customFormat="1">
      <c r="A367" s="54"/>
      <c r="B367" s="54"/>
      <c r="C367" s="53"/>
      <c r="D367" s="54"/>
      <c r="E367" s="54"/>
      <c r="F367" s="53"/>
      <c r="G367" s="53"/>
      <c r="H367" s="53"/>
      <c r="I367" s="54"/>
      <c r="J367" s="54"/>
    </row>
    <row r="368" spans="1:10" s="22" customFormat="1">
      <c r="A368" s="54"/>
      <c r="B368" s="54"/>
      <c r="C368" s="53"/>
      <c r="D368" s="54"/>
      <c r="E368" s="54"/>
      <c r="F368" s="53"/>
      <c r="G368" s="53"/>
      <c r="H368" s="53"/>
      <c r="I368" s="54"/>
      <c r="J368" s="54"/>
    </row>
    <row r="369" spans="1:10" s="22" customFormat="1">
      <c r="A369" s="54"/>
      <c r="B369" s="54"/>
      <c r="C369" s="53"/>
      <c r="D369" s="54"/>
      <c r="E369" s="54"/>
      <c r="F369" s="53"/>
      <c r="G369" s="53"/>
      <c r="H369" s="53"/>
      <c r="I369" s="54"/>
      <c r="J369" s="54"/>
    </row>
    <row r="370" spans="1:10" s="22" customFormat="1">
      <c r="A370" s="54"/>
      <c r="B370" s="54"/>
      <c r="C370" s="53"/>
      <c r="D370" s="54"/>
      <c r="E370" s="54"/>
      <c r="F370" s="53"/>
      <c r="G370" s="53"/>
      <c r="H370" s="53"/>
      <c r="I370" s="54"/>
      <c r="J370" s="54"/>
    </row>
    <row r="371" spans="1:10" s="22" customFormat="1">
      <c r="A371" s="54"/>
      <c r="B371" s="54"/>
      <c r="C371" s="53"/>
      <c r="D371" s="54"/>
      <c r="E371" s="54"/>
      <c r="F371" s="53"/>
      <c r="G371" s="53"/>
      <c r="H371" s="53"/>
      <c r="I371" s="54"/>
      <c r="J371" s="54"/>
    </row>
    <row r="372" spans="1:10" s="22" customFormat="1">
      <c r="A372" s="54"/>
      <c r="B372" s="54"/>
      <c r="C372" s="53"/>
      <c r="D372" s="54"/>
      <c r="E372" s="54"/>
      <c r="F372" s="53"/>
      <c r="G372" s="53"/>
      <c r="H372" s="53"/>
      <c r="I372" s="54"/>
      <c r="J372" s="54"/>
    </row>
    <row r="373" spans="1:10" s="22" customFormat="1">
      <c r="A373" s="54"/>
      <c r="B373" s="54"/>
      <c r="C373" s="53"/>
      <c r="D373" s="54"/>
      <c r="E373" s="54"/>
      <c r="F373" s="53"/>
      <c r="G373" s="53"/>
      <c r="H373" s="53"/>
      <c r="I373" s="54"/>
      <c r="J373" s="54"/>
    </row>
    <row r="374" spans="1:10" s="22" customFormat="1">
      <c r="A374" s="54"/>
      <c r="B374" s="54"/>
      <c r="C374" s="53"/>
      <c r="D374" s="54"/>
      <c r="E374" s="54"/>
      <c r="F374" s="53"/>
      <c r="G374" s="53"/>
      <c r="H374" s="53"/>
      <c r="I374" s="54"/>
      <c r="J374" s="54"/>
    </row>
    <row r="375" spans="1:10" s="22" customFormat="1">
      <c r="A375" s="54"/>
      <c r="B375" s="54"/>
      <c r="C375" s="53"/>
      <c r="D375" s="54"/>
      <c r="E375" s="54"/>
      <c r="F375" s="53"/>
      <c r="G375" s="53"/>
      <c r="H375" s="53"/>
      <c r="I375" s="54"/>
      <c r="J375" s="54"/>
    </row>
    <row r="376" spans="1:10" s="22" customFormat="1">
      <c r="A376" s="54"/>
      <c r="B376" s="54"/>
      <c r="C376" s="53"/>
      <c r="D376" s="54"/>
      <c r="E376" s="54"/>
      <c r="F376" s="53"/>
      <c r="G376" s="53"/>
      <c r="H376" s="53"/>
      <c r="I376" s="54"/>
      <c r="J376" s="54"/>
    </row>
    <row r="377" spans="1:10" s="22" customFormat="1">
      <c r="A377" s="54"/>
      <c r="B377" s="54"/>
      <c r="C377" s="53"/>
      <c r="D377" s="54"/>
      <c r="E377" s="54"/>
      <c r="F377" s="53"/>
      <c r="G377" s="53"/>
      <c r="H377" s="53"/>
      <c r="I377" s="54"/>
      <c r="J377" s="54"/>
    </row>
    <row r="378" spans="1:10" s="22" customFormat="1">
      <c r="A378" s="54"/>
      <c r="B378" s="54"/>
      <c r="C378" s="53"/>
      <c r="D378" s="54"/>
      <c r="E378" s="54"/>
      <c r="F378" s="53"/>
      <c r="G378" s="53"/>
      <c r="H378" s="53"/>
      <c r="I378" s="54"/>
      <c r="J378" s="54"/>
    </row>
    <row r="379" spans="1:10" s="22" customFormat="1">
      <c r="A379" s="54"/>
      <c r="B379" s="54"/>
      <c r="C379" s="53"/>
      <c r="D379" s="54"/>
      <c r="E379" s="54"/>
      <c r="F379" s="53"/>
      <c r="G379" s="53"/>
      <c r="H379" s="53"/>
      <c r="I379" s="54"/>
      <c r="J379" s="54"/>
    </row>
    <row r="380" spans="1:10" s="22" customFormat="1">
      <c r="A380" s="54"/>
      <c r="B380" s="54"/>
      <c r="C380" s="53"/>
      <c r="D380" s="54"/>
      <c r="E380" s="54"/>
      <c r="F380" s="53"/>
      <c r="G380" s="53"/>
      <c r="H380" s="53"/>
      <c r="I380" s="54"/>
      <c r="J380" s="54"/>
    </row>
    <row r="381" spans="1:10" s="22" customFormat="1">
      <c r="A381" s="54"/>
      <c r="B381" s="54"/>
      <c r="C381" s="53"/>
      <c r="D381" s="54"/>
      <c r="E381" s="54"/>
      <c r="F381" s="53"/>
      <c r="G381" s="53"/>
      <c r="H381" s="53"/>
      <c r="I381" s="54"/>
      <c r="J381" s="54"/>
    </row>
    <row r="382" spans="1:10" s="22" customFormat="1">
      <c r="A382" s="54"/>
      <c r="B382" s="54"/>
      <c r="C382" s="53"/>
      <c r="D382" s="54"/>
      <c r="E382" s="54"/>
      <c r="F382" s="53"/>
      <c r="G382" s="53"/>
      <c r="H382" s="53"/>
      <c r="I382" s="54"/>
      <c r="J382" s="54"/>
    </row>
    <row r="383" spans="1:10" ht="15" customHeight="1">
      <c r="A383" s="51"/>
      <c r="B383" s="52"/>
      <c r="C383" s="52"/>
      <c r="D383" s="52"/>
      <c r="E383" s="52"/>
      <c r="F383" s="52"/>
      <c r="G383" s="52"/>
      <c r="H383" s="52"/>
      <c r="I383" s="52"/>
      <c r="J383" s="52"/>
    </row>
    <row r="384" spans="1:10" ht="15" customHeight="1">
      <c r="A384" s="51"/>
      <c r="B384" s="52"/>
      <c r="C384" s="52"/>
      <c r="D384" s="52"/>
      <c r="E384" s="52"/>
      <c r="F384" s="52"/>
      <c r="G384" s="52"/>
      <c r="H384" s="52"/>
      <c r="I384" s="52"/>
      <c r="J384" s="52"/>
    </row>
    <row r="385" spans="1:10">
      <c r="A385" s="51"/>
      <c r="B385" s="52"/>
      <c r="C385" s="52"/>
      <c r="D385" s="55"/>
      <c r="E385" s="55"/>
      <c r="F385" s="55"/>
      <c r="G385" s="52"/>
      <c r="H385" s="52"/>
      <c r="I385" s="52"/>
      <c r="J385" s="52"/>
    </row>
    <row r="386" spans="1:10">
      <c r="A386" s="52"/>
      <c r="B386" s="52"/>
      <c r="C386" s="52"/>
      <c r="D386" s="52"/>
      <c r="E386" s="52"/>
      <c r="F386" s="52"/>
      <c r="G386" s="52"/>
      <c r="H386" s="52"/>
      <c r="I386" s="52"/>
      <c r="J386" s="52"/>
    </row>
    <row r="387" spans="1:10">
      <c r="A387" s="52"/>
      <c r="B387" s="52"/>
      <c r="C387" s="52"/>
      <c r="D387" s="52"/>
      <c r="E387" s="52"/>
      <c r="F387" s="52"/>
      <c r="G387" s="52"/>
      <c r="H387" s="52"/>
      <c r="I387" s="52"/>
      <c r="J387" s="52"/>
    </row>
    <row r="388" spans="1:10" ht="15" customHeight="1"/>
    <row r="427" spans="1:1">
      <c r="A427" s="21"/>
    </row>
  </sheetData>
  <mergeCells count="894">
    <mergeCell ref="L10:P10"/>
    <mergeCell ref="A1:J1"/>
    <mergeCell ref="A2:J2"/>
    <mergeCell ref="A3:E3"/>
    <mergeCell ref="F3:J3"/>
    <mergeCell ref="A4:E4"/>
    <mergeCell ref="F4:J4"/>
    <mergeCell ref="A5:E5"/>
    <mergeCell ref="F5:J5"/>
    <mergeCell ref="A6:E6"/>
    <mergeCell ref="F6:J6"/>
    <mergeCell ref="A7:E7"/>
    <mergeCell ref="F7:J7"/>
    <mergeCell ref="A8:E8"/>
    <mergeCell ref="F8:J8"/>
    <mergeCell ref="A9:E9"/>
    <mergeCell ref="F9:J9"/>
    <mergeCell ref="A10:E10"/>
    <mergeCell ref="F10:J10"/>
    <mergeCell ref="A11:E11"/>
    <mergeCell ref="F11:J11"/>
    <mergeCell ref="A12:E12"/>
    <mergeCell ref="F12:J12"/>
    <mergeCell ref="A13:E13"/>
    <mergeCell ref="F13:J13"/>
    <mergeCell ref="A14:B14"/>
    <mergeCell ref="C14:J14"/>
    <mergeCell ref="A15:B15"/>
    <mergeCell ref="C15:E15"/>
    <mergeCell ref="F15:G15"/>
    <mergeCell ref="H15:J15"/>
    <mergeCell ref="A16:B16"/>
    <mergeCell ref="C16:E16"/>
    <mergeCell ref="F16:G16"/>
    <mergeCell ref="H16:J16"/>
    <mergeCell ref="A17:B17"/>
    <mergeCell ref="C17:E17"/>
    <mergeCell ref="F17:G17"/>
    <mergeCell ref="H17:J17"/>
    <mergeCell ref="A18:B18"/>
    <mergeCell ref="C18:E18"/>
    <mergeCell ref="F18:G18"/>
    <mergeCell ref="H18:J18"/>
    <mergeCell ref="A19:B19"/>
    <mergeCell ref="C19:E19"/>
    <mergeCell ref="F19:G19"/>
    <mergeCell ref="H19:J19"/>
    <mergeCell ref="A24:E24"/>
    <mergeCell ref="F24:J24"/>
    <mergeCell ref="A25:E25"/>
    <mergeCell ref="F25:J25"/>
    <mergeCell ref="A26:E26"/>
    <mergeCell ref="F26:J26"/>
    <mergeCell ref="A27:E27"/>
    <mergeCell ref="F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J31"/>
    <mergeCell ref="A32:J32"/>
    <mergeCell ref="A33:B33"/>
    <mergeCell ref="C33:D33"/>
    <mergeCell ref="E33:F33"/>
    <mergeCell ref="G33:H33"/>
    <mergeCell ref="I33:J33"/>
    <mergeCell ref="A34:B34"/>
    <mergeCell ref="C34:J34"/>
    <mergeCell ref="A35:J35"/>
    <mergeCell ref="A36:E36"/>
    <mergeCell ref="F36:J36"/>
    <mergeCell ref="A37:E37"/>
    <mergeCell ref="F37:J37"/>
    <mergeCell ref="A38:J38"/>
    <mergeCell ref="A39:E39"/>
    <mergeCell ref="F39:J39"/>
    <mergeCell ref="A40:E40"/>
    <mergeCell ref="F40:J40"/>
    <mergeCell ref="A41:E41"/>
    <mergeCell ref="F41:J41"/>
    <mergeCell ref="A42:E42"/>
    <mergeCell ref="F42:J42"/>
    <mergeCell ref="A43:E43"/>
    <mergeCell ref="F43:J43"/>
    <mergeCell ref="A44:E44"/>
    <mergeCell ref="F44:J44"/>
    <mergeCell ref="A45:J45"/>
    <mergeCell ref="A46:B46"/>
    <mergeCell ref="C46:F46"/>
    <mergeCell ref="H46:J46"/>
    <mergeCell ref="A47:B47"/>
    <mergeCell ref="C47:F47"/>
    <mergeCell ref="H47:J47"/>
    <mergeCell ref="A48:B48"/>
    <mergeCell ref="C48:F48"/>
    <mergeCell ref="H48:J48"/>
    <mergeCell ref="A49:B49"/>
    <mergeCell ref="C49:F49"/>
    <mergeCell ref="H49:J49"/>
    <mergeCell ref="A50:B50"/>
    <mergeCell ref="C50:F50"/>
    <mergeCell ref="H50:J50"/>
    <mergeCell ref="A51:C51"/>
    <mergeCell ref="D51:E51"/>
    <mergeCell ref="F51:G51"/>
    <mergeCell ref="H51:J51"/>
    <mergeCell ref="A52:J52"/>
    <mergeCell ref="A53:C53"/>
    <mergeCell ref="D53:E53"/>
    <mergeCell ref="F53:G53"/>
    <mergeCell ref="H53:J53"/>
    <mergeCell ref="A54:B54"/>
    <mergeCell ref="C54:J54"/>
    <mergeCell ref="A55:C55"/>
    <mergeCell ref="D55:J55"/>
    <mergeCell ref="A56:J56"/>
    <mergeCell ref="A57:B57"/>
    <mergeCell ref="C57:J57"/>
    <mergeCell ref="E58:F58"/>
    <mergeCell ref="I58:J58"/>
    <mergeCell ref="A59:B59"/>
    <mergeCell ref="C59:J59"/>
    <mergeCell ref="A62:B62"/>
    <mergeCell ref="C62:J62"/>
    <mergeCell ref="A60:B61"/>
    <mergeCell ref="C60:E61"/>
    <mergeCell ref="F60:G61"/>
    <mergeCell ref="H60:J61"/>
    <mergeCell ref="E63:F63"/>
    <mergeCell ref="I63:J63"/>
    <mergeCell ref="A64:B64"/>
    <mergeCell ref="C64:J64"/>
    <mergeCell ref="A67:B67"/>
    <mergeCell ref="D67:E67"/>
    <mergeCell ref="F67:G67"/>
    <mergeCell ref="H67:J67"/>
    <mergeCell ref="A68:B68"/>
    <mergeCell ref="D68:E68"/>
    <mergeCell ref="A65:B66"/>
    <mergeCell ref="C65:E66"/>
    <mergeCell ref="F65:G66"/>
    <mergeCell ref="H65:J66"/>
    <mergeCell ref="A74:B74"/>
    <mergeCell ref="D74:E74"/>
    <mergeCell ref="A75:B75"/>
    <mergeCell ref="D75:E75"/>
    <mergeCell ref="A76:B76"/>
    <mergeCell ref="D76:E76"/>
    <mergeCell ref="A77:B77"/>
    <mergeCell ref="D77:E77"/>
    <mergeCell ref="A78:B78"/>
    <mergeCell ref="C78:J78"/>
    <mergeCell ref="H68:J77"/>
    <mergeCell ref="A69:B69"/>
    <mergeCell ref="D69:E69"/>
    <mergeCell ref="A70:B70"/>
    <mergeCell ref="D70:E70"/>
    <mergeCell ref="A71:B71"/>
    <mergeCell ref="D71:E71"/>
    <mergeCell ref="A72:B72"/>
    <mergeCell ref="D72:E72"/>
    <mergeCell ref="A73:B73"/>
    <mergeCell ref="D73:E73"/>
    <mergeCell ref="E79:F79"/>
    <mergeCell ref="I79:J79"/>
    <mergeCell ref="A80:B80"/>
    <mergeCell ref="C80:J80"/>
    <mergeCell ref="A81:B81"/>
    <mergeCell ref="D81:E81"/>
    <mergeCell ref="F81:G81"/>
    <mergeCell ref="H81:J81"/>
    <mergeCell ref="A82:B82"/>
    <mergeCell ref="D82:E82"/>
    <mergeCell ref="A88:B88"/>
    <mergeCell ref="D88:E88"/>
    <mergeCell ref="A89:B89"/>
    <mergeCell ref="D89:E89"/>
    <mergeCell ref="A90:B90"/>
    <mergeCell ref="D90:E90"/>
    <mergeCell ref="A91:B91"/>
    <mergeCell ref="D91:E91"/>
    <mergeCell ref="A92:B92"/>
    <mergeCell ref="C92:J92"/>
    <mergeCell ref="F82:G91"/>
    <mergeCell ref="H82:J91"/>
    <mergeCell ref="A83:B83"/>
    <mergeCell ref="D83:E83"/>
    <mergeCell ref="A84:B84"/>
    <mergeCell ref="D84:E84"/>
    <mergeCell ref="A85:B85"/>
    <mergeCell ref="D85:E85"/>
    <mergeCell ref="A86:B86"/>
    <mergeCell ref="D86:E86"/>
    <mergeCell ref="A87:B87"/>
    <mergeCell ref="D87:E87"/>
    <mergeCell ref="E93:F93"/>
    <mergeCell ref="I93:J93"/>
    <mergeCell ref="A94:B94"/>
    <mergeCell ref="C94:J94"/>
    <mergeCell ref="A95:B95"/>
    <mergeCell ref="D95:E95"/>
    <mergeCell ref="F95:G95"/>
    <mergeCell ref="H95:J95"/>
    <mergeCell ref="A96:B96"/>
    <mergeCell ref="D96:E96"/>
    <mergeCell ref="A102:B102"/>
    <mergeCell ref="D102:E102"/>
    <mergeCell ref="A103:B103"/>
    <mergeCell ref="D103:E103"/>
    <mergeCell ref="A104:B104"/>
    <mergeCell ref="D104:E104"/>
    <mergeCell ref="A105:B105"/>
    <mergeCell ref="D105:E105"/>
    <mergeCell ref="A106:J106"/>
    <mergeCell ref="F96:G105"/>
    <mergeCell ref="H96:J105"/>
    <mergeCell ref="A97:B97"/>
    <mergeCell ref="D97:E97"/>
    <mergeCell ref="A98:B98"/>
    <mergeCell ref="D98:E98"/>
    <mergeCell ref="A99:B99"/>
    <mergeCell ref="D99:E99"/>
    <mergeCell ref="A100:B100"/>
    <mergeCell ref="D100:E100"/>
    <mergeCell ref="A101:B101"/>
    <mergeCell ref="D101:E101"/>
    <mergeCell ref="A107:J107"/>
    <mergeCell ref="A108:B108"/>
    <mergeCell ref="C108:J108"/>
    <mergeCell ref="A109:J109"/>
    <mergeCell ref="A110:F110"/>
    <mergeCell ref="G110:J110"/>
    <mergeCell ref="A111:F111"/>
    <mergeCell ref="G111:J111"/>
    <mergeCell ref="A112:F112"/>
    <mergeCell ref="G112:J112"/>
    <mergeCell ref="A113:F113"/>
    <mergeCell ref="G113:J113"/>
    <mergeCell ref="A114:F114"/>
    <mergeCell ref="G114:J114"/>
    <mergeCell ref="A115:F115"/>
    <mergeCell ref="G115:J115"/>
    <mergeCell ref="A116:J116"/>
    <mergeCell ref="A117:B117"/>
    <mergeCell ref="D117:F117"/>
    <mergeCell ref="G117:J117"/>
    <mergeCell ref="A118:B118"/>
    <mergeCell ref="D118:F118"/>
    <mergeCell ref="G118:J118"/>
    <mergeCell ref="A119:B119"/>
    <mergeCell ref="D119:F119"/>
    <mergeCell ref="G119:J119"/>
    <mergeCell ref="A120:B120"/>
    <mergeCell ref="D120:F120"/>
    <mergeCell ref="G120:J120"/>
    <mergeCell ref="A121:B121"/>
    <mergeCell ref="D121:F121"/>
    <mergeCell ref="G121:J121"/>
    <mergeCell ref="A122:B122"/>
    <mergeCell ref="D122:F122"/>
    <mergeCell ref="G122:J122"/>
    <mergeCell ref="A123:J123"/>
    <mergeCell ref="A124:B124"/>
    <mergeCell ref="D124:F124"/>
    <mergeCell ref="G124:J124"/>
    <mergeCell ref="A125:B125"/>
    <mergeCell ref="D125:F125"/>
    <mergeCell ref="G125:J125"/>
    <mergeCell ref="A126:B126"/>
    <mergeCell ref="D126:F126"/>
    <mergeCell ref="G126:J126"/>
    <mergeCell ref="A127:B127"/>
    <mergeCell ref="D127:F127"/>
    <mergeCell ref="G127:J127"/>
    <mergeCell ref="A128:B128"/>
    <mergeCell ref="D128:F128"/>
    <mergeCell ref="G128:J128"/>
    <mergeCell ref="A129:B129"/>
    <mergeCell ref="D129:F129"/>
    <mergeCell ref="G129:J129"/>
    <mergeCell ref="A130:B130"/>
    <mergeCell ref="D130:F130"/>
    <mergeCell ref="G130:J130"/>
    <mergeCell ref="A131:J131"/>
    <mergeCell ref="A132:J132"/>
    <mergeCell ref="A133:B133"/>
    <mergeCell ref="D133:E133"/>
    <mergeCell ref="I133:J133"/>
    <mergeCell ref="A134:J134"/>
    <mergeCell ref="A135:J135"/>
    <mergeCell ref="A136:J136"/>
    <mergeCell ref="A137:B137"/>
    <mergeCell ref="D137:E137"/>
    <mergeCell ref="A138:B138"/>
    <mergeCell ref="D138:E138"/>
    <mergeCell ref="A139:B139"/>
    <mergeCell ref="D139:E139"/>
    <mergeCell ref="A140:B140"/>
    <mergeCell ref="D140:E140"/>
    <mergeCell ref="A141:J141"/>
    <mergeCell ref="A142:B142"/>
    <mergeCell ref="D142:E142"/>
    <mergeCell ref="I137:J140"/>
    <mergeCell ref="A143:B143"/>
    <mergeCell ref="D143:E143"/>
    <mergeCell ref="A144:B144"/>
    <mergeCell ref="D144:E144"/>
    <mergeCell ref="A145:B145"/>
    <mergeCell ref="D145:E145"/>
    <mergeCell ref="A146:J146"/>
    <mergeCell ref="A147:B147"/>
    <mergeCell ref="D147:E147"/>
    <mergeCell ref="A148:B148"/>
    <mergeCell ref="D148:E148"/>
    <mergeCell ref="A149:B149"/>
    <mergeCell ref="D149:E149"/>
    <mergeCell ref="A150:B150"/>
    <mergeCell ref="D150:E150"/>
    <mergeCell ref="A151:J151"/>
    <mergeCell ref="A152:J152"/>
    <mergeCell ref="A153:B153"/>
    <mergeCell ref="D153:E153"/>
    <mergeCell ref="A154:B154"/>
    <mergeCell ref="D154:E154"/>
    <mergeCell ref="A155:B155"/>
    <mergeCell ref="D155:E155"/>
    <mergeCell ref="A156:B156"/>
    <mergeCell ref="D156:E156"/>
    <mergeCell ref="A157:B157"/>
    <mergeCell ref="D157:E157"/>
    <mergeCell ref="A158:B158"/>
    <mergeCell ref="D158:E158"/>
    <mergeCell ref="A159:B159"/>
    <mergeCell ref="D159:E159"/>
    <mergeCell ref="A160:B160"/>
    <mergeCell ref="D160:E160"/>
    <mergeCell ref="A161:B161"/>
    <mergeCell ref="D161:E161"/>
    <mergeCell ref="A162:J162"/>
    <mergeCell ref="A163:B163"/>
    <mergeCell ref="D163:E163"/>
    <mergeCell ref="A164:B164"/>
    <mergeCell ref="D164:E164"/>
    <mergeCell ref="A165:B165"/>
    <mergeCell ref="D165:E165"/>
    <mergeCell ref="A166:B166"/>
    <mergeCell ref="D166:E166"/>
    <mergeCell ref="A167:B167"/>
    <mergeCell ref="D167:E167"/>
    <mergeCell ref="A168:B168"/>
    <mergeCell ref="D168:E168"/>
    <mergeCell ref="A169:J169"/>
    <mergeCell ref="A170:B170"/>
    <mergeCell ref="D170:E170"/>
    <mergeCell ref="A171:B171"/>
    <mergeCell ref="D171:E171"/>
    <mergeCell ref="A172:B172"/>
    <mergeCell ref="D172:E172"/>
    <mergeCell ref="A173:B173"/>
    <mergeCell ref="D173:E173"/>
    <mergeCell ref="A174:B174"/>
    <mergeCell ref="D174:E174"/>
    <mergeCell ref="A175:B175"/>
    <mergeCell ref="D175:E175"/>
    <mergeCell ref="A176:J176"/>
    <mergeCell ref="A177:J177"/>
    <mergeCell ref="A178:B178"/>
    <mergeCell ref="D178:E178"/>
    <mergeCell ref="A179:B179"/>
    <mergeCell ref="D179:E179"/>
    <mergeCell ref="A180:B180"/>
    <mergeCell ref="D180:E180"/>
    <mergeCell ref="A181:B181"/>
    <mergeCell ref="D181:E181"/>
    <mergeCell ref="A182:B182"/>
    <mergeCell ref="D182:E182"/>
    <mergeCell ref="A183:B183"/>
    <mergeCell ref="D183:E183"/>
    <mergeCell ref="A184:B184"/>
    <mergeCell ref="D184:E184"/>
    <mergeCell ref="A185:B185"/>
    <mergeCell ref="D185:E185"/>
    <mergeCell ref="A186:B186"/>
    <mergeCell ref="D186:E186"/>
    <mergeCell ref="A187:B187"/>
    <mergeCell ref="D187:E187"/>
    <mergeCell ref="A188:J188"/>
    <mergeCell ref="A189:B189"/>
    <mergeCell ref="D189:E189"/>
    <mergeCell ref="A190:B190"/>
    <mergeCell ref="D190:E190"/>
    <mergeCell ref="A191:B191"/>
    <mergeCell ref="D191:E191"/>
    <mergeCell ref="A192:B192"/>
    <mergeCell ref="D192:E192"/>
    <mergeCell ref="A193:B193"/>
    <mergeCell ref="D193:E193"/>
    <mergeCell ref="A194:B194"/>
    <mergeCell ref="D194:E194"/>
    <mergeCell ref="A195:J195"/>
    <mergeCell ref="A196:B196"/>
    <mergeCell ref="D196:E196"/>
    <mergeCell ref="A197:B197"/>
    <mergeCell ref="D197:E197"/>
    <mergeCell ref="A198:B198"/>
    <mergeCell ref="D198:E198"/>
    <mergeCell ref="A199:B199"/>
    <mergeCell ref="D199:E199"/>
    <mergeCell ref="A200:B200"/>
    <mergeCell ref="D200:E200"/>
    <mergeCell ref="A201:B201"/>
    <mergeCell ref="D201:E201"/>
    <mergeCell ref="A202:J202"/>
    <mergeCell ref="A203:J203"/>
    <mergeCell ref="A204:B204"/>
    <mergeCell ref="D204:E204"/>
    <mergeCell ref="A205:B205"/>
    <mergeCell ref="D205:E205"/>
    <mergeCell ref="A206:B206"/>
    <mergeCell ref="D206:E206"/>
    <mergeCell ref="A207:B207"/>
    <mergeCell ref="D207:E207"/>
    <mergeCell ref="A208:B208"/>
    <mergeCell ref="D208:E208"/>
    <mergeCell ref="A209:B209"/>
    <mergeCell ref="D209:E209"/>
    <mergeCell ref="A210:B210"/>
    <mergeCell ref="D210:E210"/>
    <mergeCell ref="A211:B211"/>
    <mergeCell ref="D211:E211"/>
    <mergeCell ref="A212:B212"/>
    <mergeCell ref="D212:E212"/>
    <mergeCell ref="A213:B213"/>
    <mergeCell ref="D213:E213"/>
    <mergeCell ref="A214:J214"/>
    <mergeCell ref="A215:B215"/>
    <mergeCell ref="D215:E215"/>
    <mergeCell ref="A216:B216"/>
    <mergeCell ref="D216:E216"/>
    <mergeCell ref="A217:B217"/>
    <mergeCell ref="D217:E217"/>
    <mergeCell ref="A218:B218"/>
    <mergeCell ref="D218:E218"/>
    <mergeCell ref="A219:B219"/>
    <mergeCell ref="D219:E219"/>
    <mergeCell ref="A220:B220"/>
    <mergeCell ref="D220:E220"/>
    <mergeCell ref="A221:J221"/>
    <mergeCell ref="A222:B222"/>
    <mergeCell ref="D222:E222"/>
    <mergeCell ref="A223:B223"/>
    <mergeCell ref="D223:E223"/>
    <mergeCell ref="A224:B224"/>
    <mergeCell ref="D224:E224"/>
    <mergeCell ref="A225:B225"/>
    <mergeCell ref="D225:E225"/>
    <mergeCell ref="A226:B226"/>
    <mergeCell ref="D226:E226"/>
    <mergeCell ref="A227:B227"/>
    <mergeCell ref="D227:E227"/>
    <mergeCell ref="A228:J228"/>
    <mergeCell ref="A229:J229"/>
    <mergeCell ref="A230:B230"/>
    <mergeCell ref="D230:E230"/>
    <mergeCell ref="A231:B231"/>
    <mergeCell ref="D231:E231"/>
    <mergeCell ref="A237:B237"/>
    <mergeCell ref="D237:E237"/>
    <mergeCell ref="A238:B238"/>
    <mergeCell ref="D238:E238"/>
    <mergeCell ref="A239:B239"/>
    <mergeCell ref="D239:E239"/>
    <mergeCell ref="A240:J240"/>
    <mergeCell ref="A241:B241"/>
    <mergeCell ref="D241:E241"/>
    <mergeCell ref="I230:J237"/>
    <mergeCell ref="I238:J239"/>
    <mergeCell ref="I241:J246"/>
    <mergeCell ref="A232:B232"/>
    <mergeCell ref="D232:E232"/>
    <mergeCell ref="A233:B233"/>
    <mergeCell ref="D233:E233"/>
    <mergeCell ref="A234:B234"/>
    <mergeCell ref="D234:E234"/>
    <mergeCell ref="A235:B235"/>
    <mergeCell ref="D235:E235"/>
    <mergeCell ref="A236:B236"/>
    <mergeCell ref="D236:E236"/>
    <mergeCell ref="A242:B242"/>
    <mergeCell ref="D242:E242"/>
    <mergeCell ref="A243:B243"/>
    <mergeCell ref="D243:E243"/>
    <mergeCell ref="A244:B244"/>
    <mergeCell ref="D244:E244"/>
    <mergeCell ref="A245:B245"/>
    <mergeCell ref="D245:E245"/>
    <mergeCell ref="A246:B246"/>
    <mergeCell ref="D246:E246"/>
    <mergeCell ref="A247:J247"/>
    <mergeCell ref="A248:B248"/>
    <mergeCell ref="D248:E248"/>
    <mergeCell ref="A249:B249"/>
    <mergeCell ref="D249:E249"/>
    <mergeCell ref="A250:B250"/>
    <mergeCell ref="D250:E250"/>
    <mergeCell ref="A251:B251"/>
    <mergeCell ref="D251:E251"/>
    <mergeCell ref="A252:B252"/>
    <mergeCell ref="D252:E252"/>
    <mergeCell ref="A253:B253"/>
    <mergeCell ref="D253:E253"/>
    <mergeCell ref="A254:J254"/>
    <mergeCell ref="A255:J255"/>
    <mergeCell ref="A256:J256"/>
    <mergeCell ref="A257:J257"/>
    <mergeCell ref="A258:J258"/>
    <mergeCell ref="I248:J253"/>
    <mergeCell ref="A259:J259"/>
    <mergeCell ref="A260:J260"/>
    <mergeCell ref="A261:J261"/>
    <mergeCell ref="A262:J262"/>
    <mergeCell ref="A263:B263"/>
    <mergeCell ref="C263:D263"/>
    <mergeCell ref="E263:G263"/>
    <mergeCell ref="H263:J263"/>
    <mergeCell ref="D268:G268"/>
    <mergeCell ref="A269:B269"/>
    <mergeCell ref="D269:E269"/>
    <mergeCell ref="I269:J269"/>
    <mergeCell ref="A270:B270"/>
    <mergeCell ref="D270:E270"/>
    <mergeCell ref="I270:J270"/>
    <mergeCell ref="A271:B271"/>
    <mergeCell ref="D271:E271"/>
    <mergeCell ref="I271:J271"/>
    <mergeCell ref="A272:B272"/>
    <mergeCell ref="D272:E272"/>
    <mergeCell ref="I272:J272"/>
    <mergeCell ref="A273:B273"/>
    <mergeCell ref="D273:E273"/>
    <mergeCell ref="I273:J273"/>
    <mergeCell ref="A274:B274"/>
    <mergeCell ref="D274:E274"/>
    <mergeCell ref="I274:J274"/>
    <mergeCell ref="A275:B275"/>
    <mergeCell ref="D275:E275"/>
    <mergeCell ref="I275:J275"/>
    <mergeCell ref="A276:B276"/>
    <mergeCell ref="D276:E276"/>
    <mergeCell ref="I276:J276"/>
    <mergeCell ref="A277:B277"/>
    <mergeCell ref="D277:E277"/>
    <mergeCell ref="I277:J277"/>
    <mergeCell ref="A278:B278"/>
    <mergeCell ref="D278:E278"/>
    <mergeCell ref="I278:J278"/>
    <mergeCell ref="A279:B279"/>
    <mergeCell ref="D279:E279"/>
    <mergeCell ref="I279:J279"/>
    <mergeCell ref="A280:B280"/>
    <mergeCell ref="D280:E280"/>
    <mergeCell ref="I280:J280"/>
    <mergeCell ref="A281:B281"/>
    <mergeCell ref="D281:E281"/>
    <mergeCell ref="I281:J281"/>
    <mergeCell ref="A282:B282"/>
    <mergeCell ref="D282:E282"/>
    <mergeCell ref="I282:J282"/>
    <mergeCell ref="A283:B283"/>
    <mergeCell ref="D283:E283"/>
    <mergeCell ref="I283:J283"/>
    <mergeCell ref="A284:B284"/>
    <mergeCell ref="D284:E284"/>
    <mergeCell ref="I284:J284"/>
    <mergeCell ref="A285:B285"/>
    <mergeCell ref="D285:E285"/>
    <mergeCell ref="I285:J285"/>
    <mergeCell ref="A286:B286"/>
    <mergeCell ref="D286:E286"/>
    <mergeCell ref="I286:J286"/>
    <mergeCell ref="A287:B287"/>
    <mergeCell ref="D287:E287"/>
    <mergeCell ref="I287:J287"/>
    <mergeCell ref="A288:B288"/>
    <mergeCell ref="D288:E288"/>
    <mergeCell ref="I288:J288"/>
    <mergeCell ref="A289:B289"/>
    <mergeCell ref="D289:E289"/>
    <mergeCell ref="I289:J289"/>
    <mergeCell ref="A290:B290"/>
    <mergeCell ref="D290:E290"/>
    <mergeCell ref="I290:J290"/>
    <mergeCell ref="A291:B291"/>
    <mergeCell ref="D291:E291"/>
    <mergeCell ref="I291:J291"/>
    <mergeCell ref="A292:B292"/>
    <mergeCell ref="D292:E292"/>
    <mergeCell ref="I292:J292"/>
    <mergeCell ref="A293:B293"/>
    <mergeCell ref="D293:E293"/>
    <mergeCell ref="I293:J293"/>
    <mergeCell ref="A294:B294"/>
    <mergeCell ref="D294:E294"/>
    <mergeCell ref="I294:J294"/>
    <mergeCell ref="A295:B295"/>
    <mergeCell ref="D295:E295"/>
    <mergeCell ref="I295:J295"/>
    <mergeCell ref="A296:B296"/>
    <mergeCell ref="D296:E296"/>
    <mergeCell ref="I296:J296"/>
    <mergeCell ref="A297:B297"/>
    <mergeCell ref="D297:E297"/>
    <mergeCell ref="I297:J297"/>
    <mergeCell ref="A298:B298"/>
    <mergeCell ref="D298:E298"/>
    <mergeCell ref="I298:J298"/>
    <mergeCell ref="A299:B299"/>
    <mergeCell ref="D299:E299"/>
    <mergeCell ref="I299:J299"/>
    <mergeCell ref="A300:B300"/>
    <mergeCell ref="D300:E300"/>
    <mergeCell ref="I300:J300"/>
    <mergeCell ref="A301:B301"/>
    <mergeCell ref="D301:E301"/>
    <mergeCell ref="I301:J301"/>
    <mergeCell ref="A302:B302"/>
    <mergeCell ref="D302:E302"/>
    <mergeCell ref="I302:J302"/>
    <mergeCell ref="A303:B303"/>
    <mergeCell ref="D303:E303"/>
    <mergeCell ref="I303:J303"/>
    <mergeCell ref="A304:B304"/>
    <mergeCell ref="D304:E304"/>
    <mergeCell ref="I304:J304"/>
    <mergeCell ref="A305:B305"/>
    <mergeCell ref="D305:E305"/>
    <mergeCell ref="I305:J305"/>
    <mergeCell ref="A306:B306"/>
    <mergeCell ref="D306:E306"/>
    <mergeCell ref="I306:J306"/>
    <mergeCell ref="A307:B307"/>
    <mergeCell ref="D307:E307"/>
    <mergeCell ref="I307:J307"/>
    <mergeCell ref="A308:B308"/>
    <mergeCell ref="D308:E308"/>
    <mergeCell ref="I308:J308"/>
    <mergeCell ref="A309:B309"/>
    <mergeCell ref="D309:E309"/>
    <mergeCell ref="I309:J309"/>
    <mergeCell ref="A310:B310"/>
    <mergeCell ref="D310:E310"/>
    <mergeCell ref="I310:J310"/>
    <mergeCell ref="A311:B311"/>
    <mergeCell ref="D311:E311"/>
    <mergeCell ref="I311:J311"/>
    <mergeCell ref="A313:B313"/>
    <mergeCell ref="D313:E313"/>
    <mergeCell ref="I313:J313"/>
    <mergeCell ref="A314:B314"/>
    <mergeCell ref="D314:E314"/>
    <mergeCell ref="I314:J314"/>
    <mergeCell ref="A315:B315"/>
    <mergeCell ref="D315:E315"/>
    <mergeCell ref="I315:J315"/>
    <mergeCell ref="A316:B316"/>
    <mergeCell ref="D316:E316"/>
    <mergeCell ref="I316:J316"/>
    <mergeCell ref="A317:B317"/>
    <mergeCell ref="D317:E317"/>
    <mergeCell ref="I317:J317"/>
    <mergeCell ref="A318:B318"/>
    <mergeCell ref="D318:E318"/>
    <mergeCell ref="I318:J318"/>
    <mergeCell ref="A319:B319"/>
    <mergeCell ref="D319:E319"/>
    <mergeCell ref="I319:J319"/>
    <mergeCell ref="A320:B320"/>
    <mergeCell ref="D320:E320"/>
    <mergeCell ref="I320:J320"/>
    <mergeCell ref="A321:B321"/>
    <mergeCell ref="D321:E321"/>
    <mergeCell ref="I321:J321"/>
    <mergeCell ref="A322:B322"/>
    <mergeCell ref="D322:E322"/>
    <mergeCell ref="I322:J322"/>
    <mergeCell ref="A323:B323"/>
    <mergeCell ref="D323:E323"/>
    <mergeCell ref="I323:J323"/>
    <mergeCell ref="A324:B324"/>
    <mergeCell ref="D324:E324"/>
    <mergeCell ref="I324:J324"/>
    <mergeCell ref="A325:B325"/>
    <mergeCell ref="D325:E325"/>
    <mergeCell ref="I325:J325"/>
    <mergeCell ref="A326:B326"/>
    <mergeCell ref="D326:E326"/>
    <mergeCell ref="I326:J326"/>
    <mergeCell ref="A327:B327"/>
    <mergeCell ref="D327:E327"/>
    <mergeCell ref="I327:J327"/>
    <mergeCell ref="A328:B328"/>
    <mergeCell ref="D328:E328"/>
    <mergeCell ref="I328:J328"/>
    <mergeCell ref="A329:B329"/>
    <mergeCell ref="D329:E329"/>
    <mergeCell ref="I329:J329"/>
    <mergeCell ref="A330:B330"/>
    <mergeCell ref="D330:E330"/>
    <mergeCell ref="I330:J330"/>
    <mergeCell ref="A331:B331"/>
    <mergeCell ref="D331:E331"/>
    <mergeCell ref="I331:J331"/>
    <mergeCell ref="A332:B332"/>
    <mergeCell ref="D332:E332"/>
    <mergeCell ref="I332:J332"/>
    <mergeCell ref="A333:B333"/>
    <mergeCell ref="D333:E333"/>
    <mergeCell ref="I333:J333"/>
    <mergeCell ref="A334:B334"/>
    <mergeCell ref="D334:E334"/>
    <mergeCell ref="I334:J334"/>
    <mergeCell ref="A335:B335"/>
    <mergeCell ref="D335:E335"/>
    <mergeCell ref="I335:J335"/>
    <mergeCell ref="A336:B336"/>
    <mergeCell ref="D336:E336"/>
    <mergeCell ref="I336:J336"/>
    <mergeCell ref="A337:B337"/>
    <mergeCell ref="D337:E337"/>
    <mergeCell ref="I337:J337"/>
    <mergeCell ref="A338:B338"/>
    <mergeCell ref="D338:E338"/>
    <mergeCell ref="I338:J338"/>
    <mergeCell ref="A339:B339"/>
    <mergeCell ref="D339:E339"/>
    <mergeCell ref="I339:J339"/>
    <mergeCell ref="A340:B340"/>
    <mergeCell ref="D340:E340"/>
    <mergeCell ref="I340:J340"/>
    <mergeCell ref="A341:B341"/>
    <mergeCell ref="D341:E341"/>
    <mergeCell ref="I341:J341"/>
    <mergeCell ref="A342:B342"/>
    <mergeCell ref="D342:E342"/>
    <mergeCell ref="I342:J342"/>
    <mergeCell ref="A343:B343"/>
    <mergeCell ref="D343:E343"/>
    <mergeCell ref="I343:J343"/>
    <mergeCell ref="A344:B344"/>
    <mergeCell ref="D344:E344"/>
    <mergeCell ref="I344:J344"/>
    <mergeCell ref="A345:B345"/>
    <mergeCell ref="D345:E345"/>
    <mergeCell ref="I345:J345"/>
    <mergeCell ref="A346:B346"/>
    <mergeCell ref="D346:E346"/>
    <mergeCell ref="I346:J346"/>
    <mergeCell ref="A347:B347"/>
    <mergeCell ref="D347:E347"/>
    <mergeCell ref="I347:J347"/>
    <mergeCell ref="A348:B348"/>
    <mergeCell ref="D348:E348"/>
    <mergeCell ref="I348:J348"/>
    <mergeCell ref="A349:B349"/>
    <mergeCell ref="D349:E349"/>
    <mergeCell ref="I349:J349"/>
    <mergeCell ref="A350:B350"/>
    <mergeCell ref="D350:E350"/>
    <mergeCell ref="I350:J350"/>
    <mergeCell ref="A351:B351"/>
    <mergeCell ref="D351:E351"/>
    <mergeCell ref="I351:J351"/>
    <mergeCell ref="A352:B352"/>
    <mergeCell ref="D352:E352"/>
    <mergeCell ref="I352:J352"/>
    <mergeCell ref="A353:B353"/>
    <mergeCell ref="D353:E353"/>
    <mergeCell ref="I353:J353"/>
    <mergeCell ref="A354:B354"/>
    <mergeCell ref="D354:E354"/>
    <mergeCell ref="I354:J354"/>
    <mergeCell ref="A355:B355"/>
    <mergeCell ref="D355:E355"/>
    <mergeCell ref="I355:J355"/>
    <mergeCell ref="A356:B356"/>
    <mergeCell ref="D356:E356"/>
    <mergeCell ref="I356:J356"/>
    <mergeCell ref="A357:B357"/>
    <mergeCell ref="D357:E357"/>
    <mergeCell ref="I357:J357"/>
    <mergeCell ref="A358:B358"/>
    <mergeCell ref="D358:E358"/>
    <mergeCell ref="I358:J358"/>
    <mergeCell ref="A359:B359"/>
    <mergeCell ref="D359:E359"/>
    <mergeCell ref="I359:J359"/>
    <mergeCell ref="A360:B360"/>
    <mergeCell ref="D360:E360"/>
    <mergeCell ref="I360:J360"/>
    <mergeCell ref="A361:B361"/>
    <mergeCell ref="D361:E361"/>
    <mergeCell ref="I361:J361"/>
    <mergeCell ref="A362:B362"/>
    <mergeCell ref="D362:E362"/>
    <mergeCell ref="I362:J362"/>
    <mergeCell ref="A363:B363"/>
    <mergeCell ref="D363:E363"/>
    <mergeCell ref="I363:J363"/>
    <mergeCell ref="A364:B364"/>
    <mergeCell ref="D364:E364"/>
    <mergeCell ref="I364:J364"/>
    <mergeCell ref="A365:B365"/>
    <mergeCell ref="D365:E365"/>
    <mergeCell ref="I365:J365"/>
    <mergeCell ref="A366:B366"/>
    <mergeCell ref="D366:E366"/>
    <mergeCell ref="I366:J366"/>
    <mergeCell ref="A367:B367"/>
    <mergeCell ref="D367:E367"/>
    <mergeCell ref="I367:J367"/>
    <mergeCell ref="A368:B368"/>
    <mergeCell ref="D368:E368"/>
    <mergeCell ref="I368:J368"/>
    <mergeCell ref="A369:B369"/>
    <mergeCell ref="D369:E369"/>
    <mergeCell ref="I369:J369"/>
    <mergeCell ref="A370:B370"/>
    <mergeCell ref="D370:E370"/>
    <mergeCell ref="I370:J370"/>
    <mergeCell ref="A371:B371"/>
    <mergeCell ref="D371:E371"/>
    <mergeCell ref="I371:J371"/>
    <mergeCell ref="A372:B372"/>
    <mergeCell ref="D372:E372"/>
    <mergeCell ref="I372:J372"/>
    <mergeCell ref="A373:B373"/>
    <mergeCell ref="D373:E373"/>
    <mergeCell ref="I373:J373"/>
    <mergeCell ref="A374:B374"/>
    <mergeCell ref="D374:E374"/>
    <mergeCell ref="I374:J374"/>
    <mergeCell ref="A375:B375"/>
    <mergeCell ref="D375:E375"/>
    <mergeCell ref="I375:J375"/>
    <mergeCell ref="A376:B376"/>
    <mergeCell ref="D376:E376"/>
    <mergeCell ref="I376:J376"/>
    <mergeCell ref="A377:B377"/>
    <mergeCell ref="D377:E377"/>
    <mergeCell ref="I377:J377"/>
    <mergeCell ref="A378:B378"/>
    <mergeCell ref="D378:E378"/>
    <mergeCell ref="I378:J378"/>
    <mergeCell ref="A379:B379"/>
    <mergeCell ref="D379:E379"/>
    <mergeCell ref="I379:J379"/>
    <mergeCell ref="A380:B380"/>
    <mergeCell ref="D380:E380"/>
    <mergeCell ref="I380:J380"/>
    <mergeCell ref="A381:B381"/>
    <mergeCell ref="D381:E381"/>
    <mergeCell ref="I381:J381"/>
    <mergeCell ref="A382:B382"/>
    <mergeCell ref="D382:E382"/>
    <mergeCell ref="I382:J382"/>
    <mergeCell ref="D385:F385"/>
    <mergeCell ref="I147:J150"/>
    <mergeCell ref="A20:E21"/>
    <mergeCell ref="F20:J21"/>
    <mergeCell ref="A22:E23"/>
    <mergeCell ref="F22:J23"/>
    <mergeCell ref="F68:G77"/>
    <mergeCell ref="I142:J145"/>
    <mergeCell ref="I153:J161"/>
    <mergeCell ref="I163:J168"/>
    <mergeCell ref="I178:J187"/>
    <mergeCell ref="A264:J267"/>
    <mergeCell ref="I204:J213"/>
    <mergeCell ref="I215:J220"/>
    <mergeCell ref="I222:J227"/>
    <mergeCell ref="I170:J175"/>
    <mergeCell ref="I189:J194"/>
    <mergeCell ref="I196:J201"/>
  </mergeCells>
  <hyperlinks>
    <hyperlink ref="C34" r:id="rId1" xr:uid="{00000000-0004-0000-0000-000000000000}"/>
  </hyperlinks>
  <printOptions horizontalCentered="1"/>
  <pageMargins left="0.39370078740157499" right="0.39370078740157499" top="0.78740157480314998" bottom="0.78740157480314998" header="0.196850393700787" footer="0.196850393700787"/>
  <pageSetup paperSize="2" fitToHeight="0" orientation="portrait" r:id="rId2"/>
  <headerFooter>
    <oddHeader>&amp;C&amp;"Times New Roman,Bold"&amp;20&amp;G</oddHeader>
    <oddFooter>&amp;L&amp;"Times New Roman,Bold"&amp;12Ref No: &amp;F&amp;C&amp;G&amp;R&amp;"Times New Roman,Bold"&amp;12&amp;P</oddFooter>
  </headerFooter>
  <rowBreaks count="3" manualBreakCount="3">
    <brk id="77" max="16383" man="1"/>
    <brk id="267" max="9" man="1"/>
    <brk id="31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10" sqref="C10"/>
    </sheetView>
  </sheetViews>
  <sheetFormatPr defaultColWidth="9" defaultRowHeight="15"/>
  <cols>
    <col min="1" max="1" width="20.5703125" style="6" customWidth="1"/>
    <col min="2" max="2" width="11.7109375" style="6" customWidth="1"/>
    <col min="3" max="4" width="9.28515625" style="6"/>
    <col min="5" max="5" width="10.28515625" style="6" customWidth="1"/>
    <col min="6" max="6" width="10.7109375" style="6" customWidth="1"/>
    <col min="7" max="7" width="9.28515625" style="6"/>
    <col min="8" max="8" width="10.42578125" style="6" customWidth="1"/>
    <col min="9" max="9" width="15.42578125" style="6" customWidth="1"/>
    <col min="10" max="258" width="9.28515625" style="6"/>
    <col min="259" max="259" width="11.7109375" style="6" customWidth="1"/>
    <col min="260" max="260" width="9.28515625" style="6"/>
    <col min="261" max="261" width="14.7109375" style="6" customWidth="1"/>
    <col min="262" max="262" width="10.7109375" style="6" customWidth="1"/>
    <col min="263" max="514" width="9.28515625" style="6"/>
    <col min="515" max="515" width="11.7109375" style="6" customWidth="1"/>
    <col min="516" max="516" width="9.28515625" style="6"/>
    <col min="517" max="517" width="14.7109375" style="6" customWidth="1"/>
    <col min="518" max="518" width="10.7109375" style="6" customWidth="1"/>
    <col min="519" max="770" width="9.28515625" style="6"/>
    <col min="771" max="771" width="11.7109375" style="6" customWidth="1"/>
    <col min="772" max="772" width="9.28515625" style="6"/>
    <col min="773" max="773" width="14.7109375" style="6" customWidth="1"/>
    <col min="774" max="774" width="10.7109375" style="6" customWidth="1"/>
    <col min="775" max="1026" width="9.28515625" style="6"/>
    <col min="1027" max="1027" width="11.7109375" style="6" customWidth="1"/>
    <col min="1028" max="1028" width="9.28515625" style="6"/>
    <col min="1029" max="1029" width="14.7109375" style="6" customWidth="1"/>
    <col min="1030" max="1030" width="10.7109375" style="6" customWidth="1"/>
    <col min="1031" max="1282" width="9.28515625" style="6"/>
    <col min="1283" max="1283" width="11.7109375" style="6" customWidth="1"/>
    <col min="1284" max="1284" width="9.28515625" style="6"/>
    <col min="1285" max="1285" width="14.7109375" style="6" customWidth="1"/>
    <col min="1286" max="1286" width="10.7109375" style="6" customWidth="1"/>
    <col min="1287" max="1538" width="9.28515625" style="6"/>
    <col min="1539" max="1539" width="11.7109375" style="6" customWidth="1"/>
    <col min="1540" max="1540" width="9.28515625" style="6"/>
    <col min="1541" max="1541" width="14.7109375" style="6" customWidth="1"/>
    <col min="1542" max="1542" width="10.7109375" style="6" customWidth="1"/>
    <col min="1543" max="1794" width="9.28515625" style="6"/>
    <col min="1795" max="1795" width="11.7109375" style="6" customWidth="1"/>
    <col min="1796" max="1796" width="9.28515625" style="6"/>
    <col min="1797" max="1797" width="14.7109375" style="6" customWidth="1"/>
    <col min="1798" max="1798" width="10.7109375" style="6" customWidth="1"/>
    <col min="1799" max="2050" width="9.28515625" style="6"/>
    <col min="2051" max="2051" width="11.7109375" style="6" customWidth="1"/>
    <col min="2052" max="2052" width="9.28515625" style="6"/>
    <col min="2053" max="2053" width="14.7109375" style="6" customWidth="1"/>
    <col min="2054" max="2054" width="10.7109375" style="6" customWidth="1"/>
    <col min="2055" max="2306" width="9.28515625" style="6"/>
    <col min="2307" max="2307" width="11.7109375" style="6" customWidth="1"/>
    <col min="2308" max="2308" width="9.28515625" style="6"/>
    <col min="2309" max="2309" width="14.7109375" style="6" customWidth="1"/>
    <col min="2310" max="2310" width="10.7109375" style="6" customWidth="1"/>
    <col min="2311" max="2562" width="9.28515625" style="6"/>
    <col min="2563" max="2563" width="11.7109375" style="6" customWidth="1"/>
    <col min="2564" max="2564" width="9.28515625" style="6"/>
    <col min="2565" max="2565" width="14.7109375" style="6" customWidth="1"/>
    <col min="2566" max="2566" width="10.7109375" style="6" customWidth="1"/>
    <col min="2567" max="2818" width="9.28515625" style="6"/>
    <col min="2819" max="2819" width="11.7109375" style="6" customWidth="1"/>
    <col min="2820" max="2820" width="9.28515625" style="6"/>
    <col min="2821" max="2821" width="14.7109375" style="6" customWidth="1"/>
    <col min="2822" max="2822" width="10.7109375" style="6" customWidth="1"/>
    <col min="2823" max="3074" width="9.28515625" style="6"/>
    <col min="3075" max="3075" width="11.7109375" style="6" customWidth="1"/>
    <col min="3076" max="3076" width="9.28515625" style="6"/>
    <col min="3077" max="3077" width="14.7109375" style="6" customWidth="1"/>
    <col min="3078" max="3078" width="10.7109375" style="6" customWidth="1"/>
    <col min="3079" max="3330" width="9.28515625" style="6"/>
    <col min="3331" max="3331" width="11.7109375" style="6" customWidth="1"/>
    <col min="3332" max="3332" width="9.28515625" style="6"/>
    <col min="3333" max="3333" width="14.7109375" style="6" customWidth="1"/>
    <col min="3334" max="3334" width="10.7109375" style="6" customWidth="1"/>
    <col min="3335" max="3586" width="9.28515625" style="6"/>
    <col min="3587" max="3587" width="11.7109375" style="6" customWidth="1"/>
    <col min="3588" max="3588" width="9.28515625" style="6"/>
    <col min="3589" max="3589" width="14.7109375" style="6" customWidth="1"/>
    <col min="3590" max="3590" width="10.7109375" style="6" customWidth="1"/>
    <col min="3591" max="3842" width="9.28515625" style="6"/>
    <col min="3843" max="3843" width="11.7109375" style="6" customWidth="1"/>
    <col min="3844" max="3844" width="9.28515625" style="6"/>
    <col min="3845" max="3845" width="14.7109375" style="6" customWidth="1"/>
    <col min="3846" max="3846" width="10.7109375" style="6" customWidth="1"/>
    <col min="3847" max="4098" width="9.28515625" style="6"/>
    <col min="4099" max="4099" width="11.7109375" style="6" customWidth="1"/>
    <col min="4100" max="4100" width="9.28515625" style="6"/>
    <col min="4101" max="4101" width="14.7109375" style="6" customWidth="1"/>
    <col min="4102" max="4102" width="10.7109375" style="6" customWidth="1"/>
    <col min="4103" max="4354" width="9.28515625" style="6"/>
    <col min="4355" max="4355" width="11.7109375" style="6" customWidth="1"/>
    <col min="4356" max="4356" width="9.28515625" style="6"/>
    <col min="4357" max="4357" width="14.7109375" style="6" customWidth="1"/>
    <col min="4358" max="4358" width="10.7109375" style="6" customWidth="1"/>
    <col min="4359" max="4610" width="9.28515625" style="6"/>
    <col min="4611" max="4611" width="11.7109375" style="6" customWidth="1"/>
    <col min="4612" max="4612" width="9.28515625" style="6"/>
    <col min="4613" max="4613" width="14.7109375" style="6" customWidth="1"/>
    <col min="4614" max="4614" width="10.7109375" style="6" customWidth="1"/>
    <col min="4615" max="4866" width="9.28515625" style="6"/>
    <col min="4867" max="4867" width="11.7109375" style="6" customWidth="1"/>
    <col min="4868" max="4868" width="9.28515625" style="6"/>
    <col min="4869" max="4869" width="14.7109375" style="6" customWidth="1"/>
    <col min="4870" max="4870" width="10.7109375" style="6" customWidth="1"/>
    <col min="4871" max="5122" width="9.28515625" style="6"/>
    <col min="5123" max="5123" width="11.7109375" style="6" customWidth="1"/>
    <col min="5124" max="5124" width="9.28515625" style="6"/>
    <col min="5125" max="5125" width="14.7109375" style="6" customWidth="1"/>
    <col min="5126" max="5126" width="10.7109375" style="6" customWidth="1"/>
    <col min="5127" max="5378" width="9.28515625" style="6"/>
    <col min="5379" max="5379" width="11.7109375" style="6" customWidth="1"/>
    <col min="5380" max="5380" width="9.28515625" style="6"/>
    <col min="5381" max="5381" width="14.7109375" style="6" customWidth="1"/>
    <col min="5382" max="5382" width="10.7109375" style="6" customWidth="1"/>
    <col min="5383" max="5634" width="9.28515625" style="6"/>
    <col min="5635" max="5635" width="11.7109375" style="6" customWidth="1"/>
    <col min="5636" max="5636" width="9.28515625" style="6"/>
    <col min="5637" max="5637" width="14.7109375" style="6" customWidth="1"/>
    <col min="5638" max="5638" width="10.7109375" style="6" customWidth="1"/>
    <col min="5639" max="5890" width="9.28515625" style="6"/>
    <col min="5891" max="5891" width="11.7109375" style="6" customWidth="1"/>
    <col min="5892" max="5892" width="9.28515625" style="6"/>
    <col min="5893" max="5893" width="14.7109375" style="6" customWidth="1"/>
    <col min="5894" max="5894" width="10.7109375" style="6" customWidth="1"/>
    <col min="5895" max="6146" width="9.28515625" style="6"/>
    <col min="6147" max="6147" width="11.7109375" style="6" customWidth="1"/>
    <col min="6148" max="6148" width="9.28515625" style="6"/>
    <col min="6149" max="6149" width="14.7109375" style="6" customWidth="1"/>
    <col min="6150" max="6150" width="10.7109375" style="6" customWidth="1"/>
    <col min="6151" max="6402" width="9.28515625" style="6"/>
    <col min="6403" max="6403" width="11.7109375" style="6" customWidth="1"/>
    <col min="6404" max="6404" width="9.28515625" style="6"/>
    <col min="6405" max="6405" width="14.7109375" style="6" customWidth="1"/>
    <col min="6406" max="6406" width="10.7109375" style="6" customWidth="1"/>
    <col min="6407" max="6658" width="9.28515625" style="6"/>
    <col min="6659" max="6659" width="11.7109375" style="6" customWidth="1"/>
    <col min="6660" max="6660" width="9.28515625" style="6"/>
    <col min="6661" max="6661" width="14.7109375" style="6" customWidth="1"/>
    <col min="6662" max="6662" width="10.7109375" style="6" customWidth="1"/>
    <col min="6663" max="6914" width="9.28515625" style="6"/>
    <col min="6915" max="6915" width="11.7109375" style="6" customWidth="1"/>
    <col min="6916" max="6916" width="9.28515625" style="6"/>
    <col min="6917" max="6917" width="14.7109375" style="6" customWidth="1"/>
    <col min="6918" max="6918" width="10.7109375" style="6" customWidth="1"/>
    <col min="6919" max="7170" width="9.28515625" style="6"/>
    <col min="7171" max="7171" width="11.7109375" style="6" customWidth="1"/>
    <col min="7172" max="7172" width="9.28515625" style="6"/>
    <col min="7173" max="7173" width="14.7109375" style="6" customWidth="1"/>
    <col min="7174" max="7174" width="10.7109375" style="6" customWidth="1"/>
    <col min="7175" max="7426" width="9.28515625" style="6"/>
    <col min="7427" max="7427" width="11.7109375" style="6" customWidth="1"/>
    <col min="7428" max="7428" width="9.28515625" style="6"/>
    <col min="7429" max="7429" width="14.7109375" style="6" customWidth="1"/>
    <col min="7430" max="7430" width="10.7109375" style="6" customWidth="1"/>
    <col min="7431" max="7682" width="9.28515625" style="6"/>
    <col min="7683" max="7683" width="11.7109375" style="6" customWidth="1"/>
    <col min="7684" max="7684" width="9.28515625" style="6"/>
    <col min="7685" max="7685" width="14.7109375" style="6" customWidth="1"/>
    <col min="7686" max="7686" width="10.7109375" style="6" customWidth="1"/>
    <col min="7687" max="7938" width="9.28515625" style="6"/>
    <col min="7939" max="7939" width="11.7109375" style="6" customWidth="1"/>
    <col min="7940" max="7940" width="9.28515625" style="6"/>
    <col min="7941" max="7941" width="14.7109375" style="6" customWidth="1"/>
    <col min="7942" max="7942" width="10.7109375" style="6" customWidth="1"/>
    <col min="7943" max="8194" width="9.28515625" style="6"/>
    <col min="8195" max="8195" width="11.7109375" style="6" customWidth="1"/>
    <col min="8196" max="8196" width="9.28515625" style="6"/>
    <col min="8197" max="8197" width="14.7109375" style="6" customWidth="1"/>
    <col min="8198" max="8198" width="10.7109375" style="6" customWidth="1"/>
    <col min="8199" max="8450" width="9.28515625" style="6"/>
    <col min="8451" max="8451" width="11.7109375" style="6" customWidth="1"/>
    <col min="8452" max="8452" width="9.28515625" style="6"/>
    <col min="8453" max="8453" width="14.7109375" style="6" customWidth="1"/>
    <col min="8454" max="8454" width="10.7109375" style="6" customWidth="1"/>
    <col min="8455" max="8706" width="9.28515625" style="6"/>
    <col min="8707" max="8707" width="11.7109375" style="6" customWidth="1"/>
    <col min="8708" max="8708" width="9.28515625" style="6"/>
    <col min="8709" max="8709" width="14.7109375" style="6" customWidth="1"/>
    <col min="8710" max="8710" width="10.7109375" style="6" customWidth="1"/>
    <col min="8711" max="8962" width="9.28515625" style="6"/>
    <col min="8963" max="8963" width="11.7109375" style="6" customWidth="1"/>
    <col min="8964" max="8964" width="9.28515625" style="6"/>
    <col min="8965" max="8965" width="14.7109375" style="6" customWidth="1"/>
    <col min="8966" max="8966" width="10.7109375" style="6" customWidth="1"/>
    <col min="8967" max="9218" width="9.28515625" style="6"/>
    <col min="9219" max="9219" width="11.7109375" style="6" customWidth="1"/>
    <col min="9220" max="9220" width="9.28515625" style="6"/>
    <col min="9221" max="9221" width="14.7109375" style="6" customWidth="1"/>
    <col min="9222" max="9222" width="10.7109375" style="6" customWidth="1"/>
    <col min="9223" max="9474" width="9.28515625" style="6"/>
    <col min="9475" max="9475" width="11.7109375" style="6" customWidth="1"/>
    <col min="9476" max="9476" width="9.28515625" style="6"/>
    <col min="9477" max="9477" width="14.7109375" style="6" customWidth="1"/>
    <col min="9478" max="9478" width="10.7109375" style="6" customWidth="1"/>
    <col min="9479" max="9730" width="9.28515625" style="6"/>
    <col min="9731" max="9731" width="11.7109375" style="6" customWidth="1"/>
    <col min="9732" max="9732" width="9.28515625" style="6"/>
    <col min="9733" max="9733" width="14.7109375" style="6" customWidth="1"/>
    <col min="9734" max="9734" width="10.7109375" style="6" customWidth="1"/>
    <col min="9735" max="9986" width="9.28515625" style="6"/>
    <col min="9987" max="9987" width="11.7109375" style="6" customWidth="1"/>
    <col min="9988" max="9988" width="9.28515625" style="6"/>
    <col min="9989" max="9989" width="14.7109375" style="6" customWidth="1"/>
    <col min="9990" max="9990" width="10.7109375" style="6" customWidth="1"/>
    <col min="9991" max="10242" width="9.28515625" style="6"/>
    <col min="10243" max="10243" width="11.7109375" style="6" customWidth="1"/>
    <col min="10244" max="10244" width="9.28515625" style="6"/>
    <col min="10245" max="10245" width="14.7109375" style="6" customWidth="1"/>
    <col min="10246" max="10246" width="10.7109375" style="6" customWidth="1"/>
    <col min="10247" max="10498" width="9.28515625" style="6"/>
    <col min="10499" max="10499" width="11.7109375" style="6" customWidth="1"/>
    <col min="10500" max="10500" width="9.28515625" style="6"/>
    <col min="10501" max="10501" width="14.7109375" style="6" customWidth="1"/>
    <col min="10502" max="10502" width="10.7109375" style="6" customWidth="1"/>
    <col min="10503" max="10754" width="9.28515625" style="6"/>
    <col min="10755" max="10755" width="11.7109375" style="6" customWidth="1"/>
    <col min="10756" max="10756" width="9.28515625" style="6"/>
    <col min="10757" max="10757" width="14.7109375" style="6" customWidth="1"/>
    <col min="10758" max="10758" width="10.7109375" style="6" customWidth="1"/>
    <col min="10759" max="11010" width="9.28515625" style="6"/>
    <col min="11011" max="11011" width="11.7109375" style="6" customWidth="1"/>
    <col min="11012" max="11012" width="9.28515625" style="6"/>
    <col min="11013" max="11013" width="14.7109375" style="6" customWidth="1"/>
    <col min="11014" max="11014" width="10.7109375" style="6" customWidth="1"/>
    <col min="11015" max="11266" width="9.28515625" style="6"/>
    <col min="11267" max="11267" width="11.7109375" style="6" customWidth="1"/>
    <col min="11268" max="11268" width="9.28515625" style="6"/>
    <col min="11269" max="11269" width="14.7109375" style="6" customWidth="1"/>
    <col min="11270" max="11270" width="10.7109375" style="6" customWidth="1"/>
    <col min="11271" max="11522" width="9.28515625" style="6"/>
    <col min="11523" max="11523" width="11.7109375" style="6" customWidth="1"/>
    <col min="11524" max="11524" width="9.28515625" style="6"/>
    <col min="11525" max="11525" width="14.7109375" style="6" customWidth="1"/>
    <col min="11526" max="11526" width="10.7109375" style="6" customWidth="1"/>
    <col min="11527" max="11778" width="9.28515625" style="6"/>
    <col min="11779" max="11779" width="11.7109375" style="6" customWidth="1"/>
    <col min="11780" max="11780" width="9.28515625" style="6"/>
    <col min="11781" max="11781" width="14.7109375" style="6" customWidth="1"/>
    <col min="11782" max="11782" width="10.7109375" style="6" customWidth="1"/>
    <col min="11783" max="12034" width="9.28515625" style="6"/>
    <col min="12035" max="12035" width="11.7109375" style="6" customWidth="1"/>
    <col min="12036" max="12036" width="9.28515625" style="6"/>
    <col min="12037" max="12037" width="14.7109375" style="6" customWidth="1"/>
    <col min="12038" max="12038" width="10.7109375" style="6" customWidth="1"/>
    <col min="12039" max="12290" width="9.28515625" style="6"/>
    <col min="12291" max="12291" width="11.7109375" style="6" customWidth="1"/>
    <col min="12292" max="12292" width="9.28515625" style="6"/>
    <col min="12293" max="12293" width="14.7109375" style="6" customWidth="1"/>
    <col min="12294" max="12294" width="10.7109375" style="6" customWidth="1"/>
    <col min="12295" max="12546" width="9.28515625" style="6"/>
    <col min="12547" max="12547" width="11.7109375" style="6" customWidth="1"/>
    <col min="12548" max="12548" width="9.28515625" style="6"/>
    <col min="12549" max="12549" width="14.7109375" style="6" customWidth="1"/>
    <col min="12550" max="12550" width="10.7109375" style="6" customWidth="1"/>
    <col min="12551" max="12802" width="9.28515625" style="6"/>
    <col min="12803" max="12803" width="11.7109375" style="6" customWidth="1"/>
    <col min="12804" max="12804" width="9.28515625" style="6"/>
    <col min="12805" max="12805" width="14.7109375" style="6" customWidth="1"/>
    <col min="12806" max="12806" width="10.7109375" style="6" customWidth="1"/>
    <col min="12807" max="13058" width="9.28515625" style="6"/>
    <col min="13059" max="13059" width="11.7109375" style="6" customWidth="1"/>
    <col min="13060" max="13060" width="9.28515625" style="6"/>
    <col min="13061" max="13061" width="14.7109375" style="6" customWidth="1"/>
    <col min="13062" max="13062" width="10.7109375" style="6" customWidth="1"/>
    <col min="13063" max="13314" width="9.28515625" style="6"/>
    <col min="13315" max="13315" width="11.7109375" style="6" customWidth="1"/>
    <col min="13316" max="13316" width="9.28515625" style="6"/>
    <col min="13317" max="13317" width="14.7109375" style="6" customWidth="1"/>
    <col min="13318" max="13318" width="10.7109375" style="6" customWidth="1"/>
    <col min="13319" max="13570" width="9.28515625" style="6"/>
    <col min="13571" max="13571" width="11.7109375" style="6" customWidth="1"/>
    <col min="13572" max="13572" width="9.28515625" style="6"/>
    <col min="13573" max="13573" width="14.7109375" style="6" customWidth="1"/>
    <col min="13574" max="13574" width="10.7109375" style="6" customWidth="1"/>
    <col min="13575" max="13826" width="9.28515625" style="6"/>
    <col min="13827" max="13827" width="11.7109375" style="6" customWidth="1"/>
    <col min="13828" max="13828" width="9.28515625" style="6"/>
    <col min="13829" max="13829" width="14.7109375" style="6" customWidth="1"/>
    <col min="13830" max="13830" width="10.7109375" style="6" customWidth="1"/>
    <col min="13831" max="14082" width="9.28515625" style="6"/>
    <col min="14083" max="14083" width="11.7109375" style="6" customWidth="1"/>
    <col min="14084" max="14084" width="9.28515625" style="6"/>
    <col min="14085" max="14085" width="14.7109375" style="6" customWidth="1"/>
    <col min="14086" max="14086" width="10.7109375" style="6" customWidth="1"/>
    <col min="14087" max="14338" width="9.28515625" style="6"/>
    <col min="14339" max="14339" width="11.7109375" style="6" customWidth="1"/>
    <col min="14340" max="14340" width="9.28515625" style="6"/>
    <col min="14341" max="14341" width="14.7109375" style="6" customWidth="1"/>
    <col min="14342" max="14342" width="10.7109375" style="6" customWidth="1"/>
    <col min="14343" max="14594" width="9.28515625" style="6"/>
    <col min="14595" max="14595" width="11.7109375" style="6" customWidth="1"/>
    <col min="14596" max="14596" width="9.28515625" style="6"/>
    <col min="14597" max="14597" width="14.7109375" style="6" customWidth="1"/>
    <col min="14598" max="14598" width="10.7109375" style="6" customWidth="1"/>
    <col min="14599" max="14850" width="9.28515625" style="6"/>
    <col min="14851" max="14851" width="11.7109375" style="6" customWidth="1"/>
    <col min="14852" max="14852" width="9.28515625" style="6"/>
    <col min="14853" max="14853" width="14.7109375" style="6" customWidth="1"/>
    <col min="14854" max="14854" width="10.7109375" style="6" customWidth="1"/>
    <col min="14855" max="15106" width="9.28515625" style="6"/>
    <col min="15107" max="15107" width="11.7109375" style="6" customWidth="1"/>
    <col min="15108" max="15108" width="9.28515625" style="6"/>
    <col min="15109" max="15109" width="14.7109375" style="6" customWidth="1"/>
    <col min="15110" max="15110" width="10.7109375" style="6" customWidth="1"/>
    <col min="15111" max="15362" width="9.28515625" style="6"/>
    <col min="15363" max="15363" width="11.7109375" style="6" customWidth="1"/>
    <col min="15364" max="15364" width="9.28515625" style="6"/>
    <col min="15365" max="15365" width="14.7109375" style="6" customWidth="1"/>
    <col min="15366" max="15366" width="10.7109375" style="6" customWidth="1"/>
    <col min="15367" max="15618" width="9.28515625" style="6"/>
    <col min="15619" max="15619" width="11.7109375" style="6" customWidth="1"/>
    <col min="15620" max="15620" width="9.28515625" style="6"/>
    <col min="15621" max="15621" width="14.7109375" style="6" customWidth="1"/>
    <col min="15622" max="15622" width="10.7109375" style="6" customWidth="1"/>
    <col min="15623" max="15874" width="9.28515625" style="6"/>
    <col min="15875" max="15875" width="11.7109375" style="6" customWidth="1"/>
    <col min="15876" max="15876" width="9.28515625" style="6"/>
    <col min="15877" max="15877" width="14.7109375" style="6" customWidth="1"/>
    <col min="15878" max="15878" width="10.7109375" style="6" customWidth="1"/>
    <col min="15879" max="16130" width="9.28515625" style="6"/>
    <col min="16131" max="16131" width="11.7109375" style="6" customWidth="1"/>
    <col min="16132" max="16132" width="9.28515625" style="6"/>
    <col min="16133" max="16133" width="14.7109375" style="6" customWidth="1"/>
    <col min="16134" max="16134" width="10.7109375" style="6" customWidth="1"/>
    <col min="16135" max="16384" width="9.28515625" style="6"/>
  </cols>
  <sheetData>
    <row r="2" spans="1:13">
      <c r="A2" s="7" t="s">
        <v>108</v>
      </c>
      <c r="B2" s="7" t="s">
        <v>110</v>
      </c>
      <c r="C2" s="7" t="s">
        <v>109</v>
      </c>
      <c r="D2" s="240" t="s">
        <v>213</v>
      </c>
      <c r="E2" s="240"/>
    </row>
    <row r="3" spans="1:13">
      <c r="A3" s="9">
        <v>0</v>
      </c>
      <c r="B3" s="9">
        <v>0</v>
      </c>
      <c r="C3" s="9">
        <v>1</v>
      </c>
      <c r="D3" s="242">
        <v>4</v>
      </c>
      <c r="E3" s="242"/>
    </row>
    <row r="5" spans="1:13" hidden="1">
      <c r="A5" s="6" t="s">
        <v>214</v>
      </c>
      <c r="B5" s="11" t="s">
        <v>215</v>
      </c>
      <c r="C5" s="11">
        <f>D3</f>
        <v>4</v>
      </c>
      <c r="D5" s="12"/>
    </row>
    <row r="6" spans="1:13">
      <c r="A6" s="6" t="s">
        <v>216</v>
      </c>
      <c r="B6" s="8">
        <v>10</v>
      </c>
      <c r="C6" s="10">
        <v>10</v>
      </c>
      <c r="D6" s="13">
        <f>((100/B6)*C6)/100</f>
        <v>1</v>
      </c>
    </row>
    <row r="7" spans="1:13">
      <c r="A7" s="6" t="s">
        <v>217</v>
      </c>
      <c r="B7" s="8">
        <f>A3+B3+C3+D3</f>
        <v>5</v>
      </c>
      <c r="C7" s="10">
        <v>5</v>
      </c>
      <c r="D7" s="13">
        <f t="shared" ref="D7:D12" si="0">((100/B7)*C7)/100</f>
        <v>1</v>
      </c>
      <c r="F7" s="243" t="s">
        <v>218</v>
      </c>
      <c r="G7" s="243"/>
      <c r="H7" s="14" t="s">
        <v>219</v>
      </c>
      <c r="J7" s="20"/>
    </row>
    <row r="8" spans="1:13">
      <c r="A8" s="6" t="s">
        <v>220</v>
      </c>
      <c r="B8" s="8">
        <f>C5</f>
        <v>4</v>
      </c>
      <c r="C8" s="10">
        <v>4</v>
      </c>
      <c r="D8" s="13">
        <f t="shared" si="0"/>
        <v>1</v>
      </c>
      <c r="F8" s="241" t="s">
        <v>221</v>
      </c>
      <c r="G8" s="241"/>
      <c r="H8" s="8" t="s">
        <v>158</v>
      </c>
    </row>
    <row r="9" spans="1:13">
      <c r="A9" s="6" t="s">
        <v>222</v>
      </c>
      <c r="B9" s="8">
        <f>C5</f>
        <v>4</v>
      </c>
      <c r="C9" s="10">
        <v>4</v>
      </c>
      <c r="D9" s="13">
        <f t="shared" si="0"/>
        <v>1</v>
      </c>
      <c r="F9" s="241" t="s">
        <v>223</v>
      </c>
      <c r="G9" s="241"/>
      <c r="H9" s="8" t="s">
        <v>224</v>
      </c>
    </row>
    <row r="10" spans="1:13">
      <c r="A10" s="6" t="s">
        <v>225</v>
      </c>
      <c r="B10" s="8">
        <f>C5</f>
        <v>4</v>
      </c>
      <c r="C10" s="10">
        <v>0</v>
      </c>
      <c r="D10" s="13">
        <f t="shared" si="0"/>
        <v>0</v>
      </c>
      <c r="F10" s="241" t="s">
        <v>226</v>
      </c>
      <c r="G10" s="241"/>
      <c r="H10" s="8" t="s">
        <v>227</v>
      </c>
    </row>
    <row r="11" spans="1:13">
      <c r="A11" s="15" t="s">
        <v>228</v>
      </c>
      <c r="B11" s="8">
        <f>C5</f>
        <v>4</v>
      </c>
      <c r="C11" s="10">
        <v>0</v>
      </c>
      <c r="D11" s="13">
        <f t="shared" si="0"/>
        <v>0</v>
      </c>
      <c r="F11" s="241" t="s">
        <v>229</v>
      </c>
      <c r="G11" s="241"/>
      <c r="H11" s="8" t="s">
        <v>230</v>
      </c>
    </row>
    <row r="12" spans="1:13">
      <c r="A12" s="6" t="s">
        <v>231</v>
      </c>
      <c r="B12" s="8">
        <f>C5</f>
        <v>4</v>
      </c>
      <c r="C12" s="10">
        <v>0</v>
      </c>
      <c r="D12" s="13">
        <f t="shared" si="0"/>
        <v>0</v>
      </c>
      <c r="F12" s="241" t="s">
        <v>232</v>
      </c>
      <c r="G12" s="241"/>
      <c r="H12" s="8" t="s">
        <v>233</v>
      </c>
    </row>
    <row r="13" spans="1:13">
      <c r="F13" s="241" t="s">
        <v>234</v>
      </c>
      <c r="G13" s="241"/>
      <c r="H13" s="8" t="s">
        <v>235</v>
      </c>
    </row>
    <row r="14" spans="1:13" hidden="1">
      <c r="A14" s="7"/>
      <c r="B14" s="7" t="s">
        <v>236</v>
      </c>
      <c r="C14" s="7" t="s">
        <v>237</v>
      </c>
      <c r="G14" s="7" t="s">
        <v>216</v>
      </c>
      <c r="H14" s="7" t="s">
        <v>238</v>
      </c>
      <c r="I14" s="7" t="s">
        <v>239</v>
      </c>
      <c r="J14" s="7" t="s">
        <v>240</v>
      </c>
      <c r="K14" s="7" t="s">
        <v>225</v>
      </c>
      <c r="L14" s="7" t="s">
        <v>228</v>
      </c>
      <c r="M14" s="7" t="s">
        <v>231</v>
      </c>
    </row>
    <row r="15" spans="1:13" hidden="1">
      <c r="A15" s="7" t="s">
        <v>123</v>
      </c>
      <c r="B15" s="7">
        <f>G15</f>
        <v>10</v>
      </c>
      <c r="C15" s="7">
        <f>G16</f>
        <v>30</v>
      </c>
      <c r="E15" s="240" t="s">
        <v>236</v>
      </c>
      <c r="F15" s="240"/>
      <c r="G15" s="16">
        <f>C6</f>
        <v>10</v>
      </c>
      <c r="H15" s="16">
        <f>40/B7*C7</f>
        <v>40</v>
      </c>
      <c r="I15" s="16">
        <f>15/B8*C8</f>
        <v>15</v>
      </c>
      <c r="J15" s="16">
        <f>10/B9*C9</f>
        <v>10</v>
      </c>
      <c r="K15" s="16">
        <f>10/B10*C10</f>
        <v>0</v>
      </c>
      <c r="L15" s="16">
        <f>5/B11*C11</f>
        <v>0</v>
      </c>
      <c r="M15" s="16">
        <f>5/B12*C12</f>
        <v>0</v>
      </c>
    </row>
    <row r="16" spans="1:13" hidden="1">
      <c r="A16" s="7" t="s">
        <v>241</v>
      </c>
      <c r="B16" s="7">
        <f>H15</f>
        <v>40</v>
      </c>
      <c r="C16" s="7">
        <f>H16</f>
        <v>30</v>
      </c>
      <c r="E16" s="240" t="s">
        <v>242</v>
      </c>
      <c r="F16" s="240"/>
      <c r="G16" s="7">
        <f>G15+20</f>
        <v>30</v>
      </c>
      <c r="H16" s="7">
        <f>30/B7*C7</f>
        <v>30</v>
      </c>
      <c r="I16" s="7">
        <f>15/B8*C8</f>
        <v>15</v>
      </c>
      <c r="J16" s="7">
        <f>10/B9*C9</f>
        <v>10</v>
      </c>
      <c r="K16" s="7">
        <f>5/B10*C10</f>
        <v>0</v>
      </c>
      <c r="L16" s="7">
        <f>5/B11*C11</f>
        <v>0</v>
      </c>
      <c r="M16" s="7">
        <f>5/B12*C12</f>
        <v>0</v>
      </c>
    </row>
    <row r="17" spans="1:8" hidden="1">
      <c r="A17" s="7" t="s">
        <v>239</v>
      </c>
      <c r="B17" s="7">
        <f>I15</f>
        <v>15</v>
      </c>
      <c r="C17" s="7">
        <f>I16</f>
        <v>15</v>
      </c>
    </row>
    <row r="18" spans="1:8" hidden="1">
      <c r="A18" s="7" t="s">
        <v>240</v>
      </c>
      <c r="B18" s="7">
        <f>J15</f>
        <v>10</v>
      </c>
      <c r="C18" s="7">
        <f>J16</f>
        <v>10</v>
      </c>
    </row>
    <row r="19" spans="1:8" hidden="1">
      <c r="A19" s="7" t="s">
        <v>225</v>
      </c>
      <c r="B19" s="7">
        <f>K15</f>
        <v>0</v>
      </c>
      <c r="C19" s="7">
        <f>K16</f>
        <v>0</v>
      </c>
    </row>
    <row r="20" spans="1:8" hidden="1">
      <c r="A20" s="17" t="s">
        <v>228</v>
      </c>
      <c r="B20" s="7">
        <f>L15</f>
        <v>0</v>
      </c>
      <c r="C20" s="7">
        <f>L16</f>
        <v>0</v>
      </c>
    </row>
    <row r="21" spans="1:8" hidden="1">
      <c r="A21" s="7" t="s">
        <v>231</v>
      </c>
      <c r="B21" s="7">
        <f>M15</f>
        <v>0</v>
      </c>
      <c r="C21" s="7">
        <f>M16</f>
        <v>0</v>
      </c>
    </row>
    <row r="22" spans="1:8">
      <c r="A22" s="7" t="s">
        <v>243</v>
      </c>
      <c r="B22" s="18">
        <f>(B15+B16+B17+B18+B19+B20+B21)/100</f>
        <v>0.75</v>
      </c>
      <c r="C22" s="18">
        <f>(C15+C16+C17+C18+C19+C20+C21)/100</f>
        <v>0.85</v>
      </c>
      <c r="F22" s="241" t="s">
        <v>244</v>
      </c>
      <c r="G22" s="241"/>
      <c r="H22" s="8" t="s">
        <v>224</v>
      </c>
    </row>
    <row r="23" spans="1:8">
      <c r="F23" s="241" t="s">
        <v>245</v>
      </c>
      <c r="G23" s="241"/>
      <c r="H23" s="8" t="s">
        <v>246</v>
      </c>
    </row>
    <row r="24" spans="1:8">
      <c r="A24" s="6" t="s">
        <v>122</v>
      </c>
      <c r="B24" s="19">
        <v>0.01</v>
      </c>
      <c r="C24" s="19">
        <v>0.02</v>
      </c>
      <c r="F24" s="241" t="s">
        <v>247</v>
      </c>
      <c r="G24" s="241"/>
      <c r="H24" s="8" t="s">
        <v>248</v>
      </c>
    </row>
    <row r="25" spans="1:8">
      <c r="A25" s="6" t="s">
        <v>124</v>
      </c>
      <c r="B25" s="19">
        <v>0.01</v>
      </c>
      <c r="C25" s="19">
        <v>0.03</v>
      </c>
    </row>
    <row r="26" spans="1:8">
      <c r="A26" s="6" t="s">
        <v>126</v>
      </c>
      <c r="B26" s="19">
        <v>0.03</v>
      </c>
      <c r="C26" s="19">
        <v>0.08</v>
      </c>
    </row>
    <row r="27" spans="1:8">
      <c r="A27" s="6" t="s">
        <v>129</v>
      </c>
      <c r="B27" s="19">
        <v>0.05</v>
      </c>
      <c r="C27" s="19">
        <v>0.15</v>
      </c>
    </row>
    <row r="28" spans="1:8">
      <c r="A28" s="6" t="s">
        <v>140</v>
      </c>
      <c r="B28" s="19">
        <v>7.0000000000000007E-2</v>
      </c>
      <c r="C28" s="19">
        <v>0.2</v>
      </c>
    </row>
    <row r="29" spans="1:8">
      <c r="A29" s="6" t="s">
        <v>142</v>
      </c>
      <c r="B29" s="19">
        <v>0.1</v>
      </c>
      <c r="C29" s="19">
        <v>0.3</v>
      </c>
    </row>
  </sheetData>
  <mergeCells count="14">
    <mergeCell ref="D2:E2"/>
    <mergeCell ref="D3:E3"/>
    <mergeCell ref="F7:G7"/>
    <mergeCell ref="F8:G8"/>
    <mergeCell ref="F9:G9"/>
    <mergeCell ref="E16:F16"/>
    <mergeCell ref="F22:G22"/>
    <mergeCell ref="F23:G23"/>
    <mergeCell ref="F24:G24"/>
    <mergeCell ref="F10:G10"/>
    <mergeCell ref="F11:G11"/>
    <mergeCell ref="F12:G12"/>
    <mergeCell ref="F13:G13"/>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workbookViewId="0">
      <selection activeCell="C9" sqref="C9"/>
    </sheetView>
  </sheetViews>
  <sheetFormatPr defaultColWidth="9" defaultRowHeight="15"/>
  <cols>
    <col min="1" max="1" width="20.5703125" style="6" customWidth="1"/>
    <col min="2" max="2" width="11.7109375" style="6" customWidth="1"/>
    <col min="3" max="4" width="9.28515625" style="6"/>
    <col min="5" max="5" width="10.28515625" style="6" customWidth="1"/>
    <col min="6" max="6" width="10.7109375" style="6" customWidth="1"/>
    <col min="7" max="7" width="9.28515625" style="6"/>
    <col min="8" max="8" width="10.42578125" style="6" customWidth="1"/>
    <col min="9" max="9" width="15.42578125" style="6" customWidth="1"/>
    <col min="10" max="258" width="9.28515625" style="6"/>
    <col min="259" max="259" width="11.7109375" style="6" customWidth="1"/>
    <col min="260" max="260" width="9.28515625" style="6"/>
    <col min="261" max="261" width="14.7109375" style="6" customWidth="1"/>
    <col min="262" max="262" width="10.7109375" style="6" customWidth="1"/>
    <col min="263" max="514" width="9.28515625" style="6"/>
    <col min="515" max="515" width="11.7109375" style="6" customWidth="1"/>
    <col min="516" max="516" width="9.28515625" style="6"/>
    <col min="517" max="517" width="14.7109375" style="6" customWidth="1"/>
    <col min="518" max="518" width="10.7109375" style="6" customWidth="1"/>
    <col min="519" max="770" width="9.28515625" style="6"/>
    <col min="771" max="771" width="11.7109375" style="6" customWidth="1"/>
    <col min="772" max="772" width="9.28515625" style="6"/>
    <col min="773" max="773" width="14.7109375" style="6" customWidth="1"/>
    <col min="774" max="774" width="10.7109375" style="6" customWidth="1"/>
    <col min="775" max="1026" width="9.28515625" style="6"/>
    <col min="1027" max="1027" width="11.7109375" style="6" customWidth="1"/>
    <col min="1028" max="1028" width="9.28515625" style="6"/>
    <col min="1029" max="1029" width="14.7109375" style="6" customWidth="1"/>
    <col min="1030" max="1030" width="10.7109375" style="6" customWidth="1"/>
    <col min="1031" max="1282" width="9.28515625" style="6"/>
    <col min="1283" max="1283" width="11.7109375" style="6" customWidth="1"/>
    <col min="1284" max="1284" width="9.28515625" style="6"/>
    <col min="1285" max="1285" width="14.7109375" style="6" customWidth="1"/>
    <col min="1286" max="1286" width="10.7109375" style="6" customWidth="1"/>
    <col min="1287" max="1538" width="9.28515625" style="6"/>
    <col min="1539" max="1539" width="11.7109375" style="6" customWidth="1"/>
    <col min="1540" max="1540" width="9.28515625" style="6"/>
    <col min="1541" max="1541" width="14.7109375" style="6" customWidth="1"/>
    <col min="1542" max="1542" width="10.7109375" style="6" customWidth="1"/>
    <col min="1543" max="1794" width="9.28515625" style="6"/>
    <col min="1795" max="1795" width="11.7109375" style="6" customWidth="1"/>
    <col min="1796" max="1796" width="9.28515625" style="6"/>
    <col min="1797" max="1797" width="14.7109375" style="6" customWidth="1"/>
    <col min="1798" max="1798" width="10.7109375" style="6" customWidth="1"/>
    <col min="1799" max="2050" width="9.28515625" style="6"/>
    <col min="2051" max="2051" width="11.7109375" style="6" customWidth="1"/>
    <col min="2052" max="2052" width="9.28515625" style="6"/>
    <col min="2053" max="2053" width="14.7109375" style="6" customWidth="1"/>
    <col min="2054" max="2054" width="10.7109375" style="6" customWidth="1"/>
    <col min="2055" max="2306" width="9.28515625" style="6"/>
    <col min="2307" max="2307" width="11.7109375" style="6" customWidth="1"/>
    <col min="2308" max="2308" width="9.28515625" style="6"/>
    <col min="2309" max="2309" width="14.7109375" style="6" customWidth="1"/>
    <col min="2310" max="2310" width="10.7109375" style="6" customWidth="1"/>
    <col min="2311" max="2562" width="9.28515625" style="6"/>
    <col min="2563" max="2563" width="11.7109375" style="6" customWidth="1"/>
    <col min="2564" max="2564" width="9.28515625" style="6"/>
    <col min="2565" max="2565" width="14.7109375" style="6" customWidth="1"/>
    <col min="2566" max="2566" width="10.7109375" style="6" customWidth="1"/>
    <col min="2567" max="2818" width="9.28515625" style="6"/>
    <col min="2819" max="2819" width="11.7109375" style="6" customWidth="1"/>
    <col min="2820" max="2820" width="9.28515625" style="6"/>
    <col min="2821" max="2821" width="14.7109375" style="6" customWidth="1"/>
    <col min="2822" max="2822" width="10.7109375" style="6" customWidth="1"/>
    <col min="2823" max="3074" width="9.28515625" style="6"/>
    <col min="3075" max="3075" width="11.7109375" style="6" customWidth="1"/>
    <col min="3076" max="3076" width="9.28515625" style="6"/>
    <col min="3077" max="3077" width="14.7109375" style="6" customWidth="1"/>
    <col min="3078" max="3078" width="10.7109375" style="6" customWidth="1"/>
    <col min="3079" max="3330" width="9.28515625" style="6"/>
    <col min="3331" max="3331" width="11.7109375" style="6" customWidth="1"/>
    <col min="3332" max="3332" width="9.28515625" style="6"/>
    <col min="3333" max="3333" width="14.7109375" style="6" customWidth="1"/>
    <col min="3334" max="3334" width="10.7109375" style="6" customWidth="1"/>
    <col min="3335" max="3586" width="9.28515625" style="6"/>
    <col min="3587" max="3587" width="11.7109375" style="6" customWidth="1"/>
    <col min="3588" max="3588" width="9.28515625" style="6"/>
    <col min="3589" max="3589" width="14.7109375" style="6" customWidth="1"/>
    <col min="3590" max="3590" width="10.7109375" style="6" customWidth="1"/>
    <col min="3591" max="3842" width="9.28515625" style="6"/>
    <col min="3843" max="3843" width="11.7109375" style="6" customWidth="1"/>
    <col min="3844" max="3844" width="9.28515625" style="6"/>
    <col min="3845" max="3845" width="14.7109375" style="6" customWidth="1"/>
    <col min="3846" max="3846" width="10.7109375" style="6" customWidth="1"/>
    <col min="3847" max="4098" width="9.28515625" style="6"/>
    <col min="4099" max="4099" width="11.7109375" style="6" customWidth="1"/>
    <col min="4100" max="4100" width="9.28515625" style="6"/>
    <col min="4101" max="4101" width="14.7109375" style="6" customWidth="1"/>
    <col min="4102" max="4102" width="10.7109375" style="6" customWidth="1"/>
    <col min="4103" max="4354" width="9.28515625" style="6"/>
    <col min="4355" max="4355" width="11.7109375" style="6" customWidth="1"/>
    <col min="4356" max="4356" width="9.28515625" style="6"/>
    <col min="4357" max="4357" width="14.7109375" style="6" customWidth="1"/>
    <col min="4358" max="4358" width="10.7109375" style="6" customWidth="1"/>
    <col min="4359" max="4610" width="9.28515625" style="6"/>
    <col min="4611" max="4611" width="11.7109375" style="6" customWidth="1"/>
    <col min="4612" max="4612" width="9.28515625" style="6"/>
    <col min="4613" max="4613" width="14.7109375" style="6" customWidth="1"/>
    <col min="4614" max="4614" width="10.7109375" style="6" customWidth="1"/>
    <col min="4615" max="4866" width="9.28515625" style="6"/>
    <col min="4867" max="4867" width="11.7109375" style="6" customWidth="1"/>
    <col min="4868" max="4868" width="9.28515625" style="6"/>
    <col min="4869" max="4869" width="14.7109375" style="6" customWidth="1"/>
    <col min="4870" max="4870" width="10.7109375" style="6" customWidth="1"/>
    <col min="4871" max="5122" width="9.28515625" style="6"/>
    <col min="5123" max="5123" width="11.7109375" style="6" customWidth="1"/>
    <col min="5124" max="5124" width="9.28515625" style="6"/>
    <col min="5125" max="5125" width="14.7109375" style="6" customWidth="1"/>
    <col min="5126" max="5126" width="10.7109375" style="6" customWidth="1"/>
    <col min="5127" max="5378" width="9.28515625" style="6"/>
    <col min="5379" max="5379" width="11.7109375" style="6" customWidth="1"/>
    <col min="5380" max="5380" width="9.28515625" style="6"/>
    <col min="5381" max="5381" width="14.7109375" style="6" customWidth="1"/>
    <col min="5382" max="5382" width="10.7109375" style="6" customWidth="1"/>
    <col min="5383" max="5634" width="9.28515625" style="6"/>
    <col min="5635" max="5635" width="11.7109375" style="6" customWidth="1"/>
    <col min="5636" max="5636" width="9.28515625" style="6"/>
    <col min="5637" max="5637" width="14.7109375" style="6" customWidth="1"/>
    <col min="5638" max="5638" width="10.7109375" style="6" customWidth="1"/>
    <col min="5639" max="5890" width="9.28515625" style="6"/>
    <col min="5891" max="5891" width="11.7109375" style="6" customWidth="1"/>
    <col min="5892" max="5892" width="9.28515625" style="6"/>
    <col min="5893" max="5893" width="14.7109375" style="6" customWidth="1"/>
    <col min="5894" max="5894" width="10.7109375" style="6" customWidth="1"/>
    <col min="5895" max="6146" width="9.28515625" style="6"/>
    <col min="6147" max="6147" width="11.7109375" style="6" customWidth="1"/>
    <col min="6148" max="6148" width="9.28515625" style="6"/>
    <col min="6149" max="6149" width="14.7109375" style="6" customWidth="1"/>
    <col min="6150" max="6150" width="10.7109375" style="6" customWidth="1"/>
    <col min="6151" max="6402" width="9.28515625" style="6"/>
    <col min="6403" max="6403" width="11.7109375" style="6" customWidth="1"/>
    <col min="6404" max="6404" width="9.28515625" style="6"/>
    <col min="6405" max="6405" width="14.7109375" style="6" customWidth="1"/>
    <col min="6406" max="6406" width="10.7109375" style="6" customWidth="1"/>
    <col min="6407" max="6658" width="9.28515625" style="6"/>
    <col min="6659" max="6659" width="11.7109375" style="6" customWidth="1"/>
    <col min="6660" max="6660" width="9.28515625" style="6"/>
    <col min="6661" max="6661" width="14.7109375" style="6" customWidth="1"/>
    <col min="6662" max="6662" width="10.7109375" style="6" customWidth="1"/>
    <col min="6663" max="6914" width="9.28515625" style="6"/>
    <col min="6915" max="6915" width="11.7109375" style="6" customWidth="1"/>
    <col min="6916" max="6916" width="9.28515625" style="6"/>
    <col min="6917" max="6917" width="14.7109375" style="6" customWidth="1"/>
    <col min="6918" max="6918" width="10.7109375" style="6" customWidth="1"/>
    <col min="6919" max="7170" width="9.28515625" style="6"/>
    <col min="7171" max="7171" width="11.7109375" style="6" customWidth="1"/>
    <col min="7172" max="7172" width="9.28515625" style="6"/>
    <col min="7173" max="7173" width="14.7109375" style="6" customWidth="1"/>
    <col min="7174" max="7174" width="10.7109375" style="6" customWidth="1"/>
    <col min="7175" max="7426" width="9.28515625" style="6"/>
    <col min="7427" max="7427" width="11.7109375" style="6" customWidth="1"/>
    <col min="7428" max="7428" width="9.28515625" style="6"/>
    <col min="7429" max="7429" width="14.7109375" style="6" customWidth="1"/>
    <col min="7430" max="7430" width="10.7109375" style="6" customWidth="1"/>
    <col min="7431" max="7682" width="9.28515625" style="6"/>
    <col min="7683" max="7683" width="11.7109375" style="6" customWidth="1"/>
    <col min="7684" max="7684" width="9.28515625" style="6"/>
    <col min="7685" max="7685" width="14.7109375" style="6" customWidth="1"/>
    <col min="7686" max="7686" width="10.7109375" style="6" customWidth="1"/>
    <col min="7687" max="7938" width="9.28515625" style="6"/>
    <col min="7939" max="7939" width="11.7109375" style="6" customWidth="1"/>
    <col min="7940" max="7940" width="9.28515625" style="6"/>
    <col min="7941" max="7941" width="14.7109375" style="6" customWidth="1"/>
    <col min="7942" max="7942" width="10.7109375" style="6" customWidth="1"/>
    <col min="7943" max="8194" width="9.28515625" style="6"/>
    <col min="8195" max="8195" width="11.7109375" style="6" customWidth="1"/>
    <col min="8196" max="8196" width="9.28515625" style="6"/>
    <col min="8197" max="8197" width="14.7109375" style="6" customWidth="1"/>
    <col min="8198" max="8198" width="10.7109375" style="6" customWidth="1"/>
    <col min="8199" max="8450" width="9.28515625" style="6"/>
    <col min="8451" max="8451" width="11.7109375" style="6" customWidth="1"/>
    <col min="8452" max="8452" width="9.28515625" style="6"/>
    <col min="8453" max="8453" width="14.7109375" style="6" customWidth="1"/>
    <col min="8454" max="8454" width="10.7109375" style="6" customWidth="1"/>
    <col min="8455" max="8706" width="9.28515625" style="6"/>
    <col min="8707" max="8707" width="11.7109375" style="6" customWidth="1"/>
    <col min="8708" max="8708" width="9.28515625" style="6"/>
    <col min="8709" max="8709" width="14.7109375" style="6" customWidth="1"/>
    <col min="8710" max="8710" width="10.7109375" style="6" customWidth="1"/>
    <col min="8711" max="8962" width="9.28515625" style="6"/>
    <col min="8963" max="8963" width="11.7109375" style="6" customWidth="1"/>
    <col min="8964" max="8964" width="9.28515625" style="6"/>
    <col min="8965" max="8965" width="14.7109375" style="6" customWidth="1"/>
    <col min="8966" max="8966" width="10.7109375" style="6" customWidth="1"/>
    <col min="8967" max="9218" width="9.28515625" style="6"/>
    <col min="9219" max="9219" width="11.7109375" style="6" customWidth="1"/>
    <col min="9220" max="9220" width="9.28515625" style="6"/>
    <col min="9221" max="9221" width="14.7109375" style="6" customWidth="1"/>
    <col min="9222" max="9222" width="10.7109375" style="6" customWidth="1"/>
    <col min="9223" max="9474" width="9.28515625" style="6"/>
    <col min="9475" max="9475" width="11.7109375" style="6" customWidth="1"/>
    <col min="9476" max="9476" width="9.28515625" style="6"/>
    <col min="9477" max="9477" width="14.7109375" style="6" customWidth="1"/>
    <col min="9478" max="9478" width="10.7109375" style="6" customWidth="1"/>
    <col min="9479" max="9730" width="9.28515625" style="6"/>
    <col min="9731" max="9731" width="11.7109375" style="6" customWidth="1"/>
    <col min="9732" max="9732" width="9.28515625" style="6"/>
    <col min="9733" max="9733" width="14.7109375" style="6" customWidth="1"/>
    <col min="9734" max="9734" width="10.7109375" style="6" customWidth="1"/>
    <col min="9735" max="9986" width="9.28515625" style="6"/>
    <col min="9987" max="9987" width="11.7109375" style="6" customWidth="1"/>
    <col min="9988" max="9988" width="9.28515625" style="6"/>
    <col min="9989" max="9989" width="14.7109375" style="6" customWidth="1"/>
    <col min="9990" max="9990" width="10.7109375" style="6" customWidth="1"/>
    <col min="9991" max="10242" width="9.28515625" style="6"/>
    <col min="10243" max="10243" width="11.7109375" style="6" customWidth="1"/>
    <col min="10244" max="10244" width="9.28515625" style="6"/>
    <col min="10245" max="10245" width="14.7109375" style="6" customWidth="1"/>
    <col min="10246" max="10246" width="10.7109375" style="6" customWidth="1"/>
    <col min="10247" max="10498" width="9.28515625" style="6"/>
    <col min="10499" max="10499" width="11.7109375" style="6" customWidth="1"/>
    <col min="10500" max="10500" width="9.28515625" style="6"/>
    <col min="10501" max="10501" width="14.7109375" style="6" customWidth="1"/>
    <col min="10502" max="10502" width="10.7109375" style="6" customWidth="1"/>
    <col min="10503" max="10754" width="9.28515625" style="6"/>
    <col min="10755" max="10755" width="11.7109375" style="6" customWidth="1"/>
    <col min="10756" max="10756" width="9.28515625" style="6"/>
    <col min="10757" max="10757" width="14.7109375" style="6" customWidth="1"/>
    <col min="10758" max="10758" width="10.7109375" style="6" customWidth="1"/>
    <col min="10759" max="11010" width="9.28515625" style="6"/>
    <col min="11011" max="11011" width="11.7109375" style="6" customWidth="1"/>
    <col min="11012" max="11012" width="9.28515625" style="6"/>
    <col min="11013" max="11013" width="14.7109375" style="6" customWidth="1"/>
    <col min="11014" max="11014" width="10.7109375" style="6" customWidth="1"/>
    <col min="11015" max="11266" width="9.28515625" style="6"/>
    <col min="11267" max="11267" width="11.7109375" style="6" customWidth="1"/>
    <col min="11268" max="11268" width="9.28515625" style="6"/>
    <col min="11269" max="11269" width="14.7109375" style="6" customWidth="1"/>
    <col min="11270" max="11270" width="10.7109375" style="6" customWidth="1"/>
    <col min="11271" max="11522" width="9.28515625" style="6"/>
    <col min="11523" max="11523" width="11.7109375" style="6" customWidth="1"/>
    <col min="11524" max="11524" width="9.28515625" style="6"/>
    <col min="11525" max="11525" width="14.7109375" style="6" customWidth="1"/>
    <col min="11526" max="11526" width="10.7109375" style="6" customWidth="1"/>
    <col min="11527" max="11778" width="9.28515625" style="6"/>
    <col min="11779" max="11779" width="11.7109375" style="6" customWidth="1"/>
    <col min="11780" max="11780" width="9.28515625" style="6"/>
    <col min="11781" max="11781" width="14.7109375" style="6" customWidth="1"/>
    <col min="11782" max="11782" width="10.7109375" style="6" customWidth="1"/>
    <col min="11783" max="12034" width="9.28515625" style="6"/>
    <col min="12035" max="12035" width="11.7109375" style="6" customWidth="1"/>
    <col min="12036" max="12036" width="9.28515625" style="6"/>
    <col min="12037" max="12037" width="14.7109375" style="6" customWidth="1"/>
    <col min="12038" max="12038" width="10.7109375" style="6" customWidth="1"/>
    <col min="12039" max="12290" width="9.28515625" style="6"/>
    <col min="12291" max="12291" width="11.7109375" style="6" customWidth="1"/>
    <col min="12292" max="12292" width="9.28515625" style="6"/>
    <col min="12293" max="12293" width="14.7109375" style="6" customWidth="1"/>
    <col min="12294" max="12294" width="10.7109375" style="6" customWidth="1"/>
    <col min="12295" max="12546" width="9.28515625" style="6"/>
    <col min="12547" max="12547" width="11.7109375" style="6" customWidth="1"/>
    <col min="12548" max="12548" width="9.28515625" style="6"/>
    <col min="12549" max="12549" width="14.7109375" style="6" customWidth="1"/>
    <col min="12550" max="12550" width="10.7109375" style="6" customWidth="1"/>
    <col min="12551" max="12802" width="9.28515625" style="6"/>
    <col min="12803" max="12803" width="11.7109375" style="6" customWidth="1"/>
    <col min="12804" max="12804" width="9.28515625" style="6"/>
    <col min="12805" max="12805" width="14.7109375" style="6" customWidth="1"/>
    <col min="12806" max="12806" width="10.7109375" style="6" customWidth="1"/>
    <col min="12807" max="13058" width="9.28515625" style="6"/>
    <col min="13059" max="13059" width="11.7109375" style="6" customWidth="1"/>
    <col min="13060" max="13060" width="9.28515625" style="6"/>
    <col min="13061" max="13061" width="14.7109375" style="6" customWidth="1"/>
    <col min="13062" max="13062" width="10.7109375" style="6" customWidth="1"/>
    <col min="13063" max="13314" width="9.28515625" style="6"/>
    <col min="13315" max="13315" width="11.7109375" style="6" customWidth="1"/>
    <col min="13316" max="13316" width="9.28515625" style="6"/>
    <col min="13317" max="13317" width="14.7109375" style="6" customWidth="1"/>
    <col min="13318" max="13318" width="10.7109375" style="6" customWidth="1"/>
    <col min="13319" max="13570" width="9.28515625" style="6"/>
    <col min="13571" max="13571" width="11.7109375" style="6" customWidth="1"/>
    <col min="13572" max="13572" width="9.28515625" style="6"/>
    <col min="13573" max="13573" width="14.7109375" style="6" customWidth="1"/>
    <col min="13574" max="13574" width="10.7109375" style="6" customWidth="1"/>
    <col min="13575" max="13826" width="9.28515625" style="6"/>
    <col min="13827" max="13827" width="11.7109375" style="6" customWidth="1"/>
    <col min="13828" max="13828" width="9.28515625" style="6"/>
    <col min="13829" max="13829" width="14.7109375" style="6" customWidth="1"/>
    <col min="13830" max="13830" width="10.7109375" style="6" customWidth="1"/>
    <col min="13831" max="14082" width="9.28515625" style="6"/>
    <col min="14083" max="14083" width="11.7109375" style="6" customWidth="1"/>
    <col min="14084" max="14084" width="9.28515625" style="6"/>
    <col min="14085" max="14085" width="14.7109375" style="6" customWidth="1"/>
    <col min="14086" max="14086" width="10.7109375" style="6" customWidth="1"/>
    <col min="14087" max="14338" width="9.28515625" style="6"/>
    <col min="14339" max="14339" width="11.7109375" style="6" customWidth="1"/>
    <col min="14340" max="14340" width="9.28515625" style="6"/>
    <col min="14341" max="14341" width="14.7109375" style="6" customWidth="1"/>
    <col min="14342" max="14342" width="10.7109375" style="6" customWidth="1"/>
    <col min="14343" max="14594" width="9.28515625" style="6"/>
    <col min="14595" max="14595" width="11.7109375" style="6" customWidth="1"/>
    <col min="14596" max="14596" width="9.28515625" style="6"/>
    <col min="14597" max="14597" width="14.7109375" style="6" customWidth="1"/>
    <col min="14598" max="14598" width="10.7109375" style="6" customWidth="1"/>
    <col min="14599" max="14850" width="9.28515625" style="6"/>
    <col min="14851" max="14851" width="11.7109375" style="6" customWidth="1"/>
    <col min="14852" max="14852" width="9.28515625" style="6"/>
    <col min="14853" max="14853" width="14.7109375" style="6" customWidth="1"/>
    <col min="14854" max="14854" width="10.7109375" style="6" customWidth="1"/>
    <col min="14855" max="15106" width="9.28515625" style="6"/>
    <col min="15107" max="15107" width="11.7109375" style="6" customWidth="1"/>
    <col min="15108" max="15108" width="9.28515625" style="6"/>
    <col min="15109" max="15109" width="14.7109375" style="6" customWidth="1"/>
    <col min="15110" max="15110" width="10.7109375" style="6" customWidth="1"/>
    <col min="15111" max="15362" width="9.28515625" style="6"/>
    <col min="15363" max="15363" width="11.7109375" style="6" customWidth="1"/>
    <col min="15364" max="15364" width="9.28515625" style="6"/>
    <col min="15365" max="15365" width="14.7109375" style="6" customWidth="1"/>
    <col min="15366" max="15366" width="10.7109375" style="6" customWidth="1"/>
    <col min="15367" max="15618" width="9.28515625" style="6"/>
    <col min="15619" max="15619" width="11.7109375" style="6" customWidth="1"/>
    <col min="15620" max="15620" width="9.28515625" style="6"/>
    <col min="15621" max="15621" width="14.7109375" style="6" customWidth="1"/>
    <col min="15622" max="15622" width="10.7109375" style="6" customWidth="1"/>
    <col min="15623" max="15874" width="9.28515625" style="6"/>
    <col min="15875" max="15875" width="11.7109375" style="6" customWidth="1"/>
    <col min="15876" max="15876" width="9.28515625" style="6"/>
    <col min="15877" max="15877" width="14.7109375" style="6" customWidth="1"/>
    <col min="15878" max="15878" width="10.7109375" style="6" customWidth="1"/>
    <col min="15879" max="16130" width="9.28515625" style="6"/>
    <col min="16131" max="16131" width="11.7109375" style="6" customWidth="1"/>
    <col min="16132" max="16132" width="9.28515625" style="6"/>
    <col min="16133" max="16133" width="14.7109375" style="6" customWidth="1"/>
    <col min="16134" max="16134" width="10.7109375" style="6" customWidth="1"/>
    <col min="16135" max="16384" width="9.28515625" style="6"/>
  </cols>
  <sheetData>
    <row r="2" spans="1:13">
      <c r="A2" s="7" t="s">
        <v>108</v>
      </c>
      <c r="B2" s="7" t="s">
        <v>110</v>
      </c>
      <c r="C2" s="7" t="s">
        <v>109</v>
      </c>
      <c r="D2" s="240" t="s">
        <v>213</v>
      </c>
      <c r="E2" s="240"/>
    </row>
    <row r="3" spans="1:13">
      <c r="A3" s="9">
        <v>0</v>
      </c>
      <c r="B3" s="9">
        <v>0</v>
      </c>
      <c r="C3" s="9">
        <v>1</v>
      </c>
      <c r="D3" s="242">
        <v>4</v>
      </c>
      <c r="E3" s="242"/>
    </row>
    <row r="5" spans="1:13" hidden="1">
      <c r="A5" s="6" t="s">
        <v>214</v>
      </c>
      <c r="B5" s="11" t="s">
        <v>215</v>
      </c>
      <c r="C5" s="11">
        <f>D3</f>
        <v>4</v>
      </c>
      <c r="D5" s="12"/>
    </row>
    <row r="6" spans="1:13">
      <c r="A6" s="6" t="s">
        <v>216</v>
      </c>
      <c r="B6" s="8">
        <v>10</v>
      </c>
      <c r="C6" s="10">
        <v>10</v>
      </c>
      <c r="D6" s="13">
        <f>((100/B6)*C6)/100</f>
        <v>1</v>
      </c>
    </row>
    <row r="7" spans="1:13">
      <c r="A7" s="6" t="s">
        <v>217</v>
      </c>
      <c r="B7" s="8">
        <f>A3+B3+C3+D3</f>
        <v>5</v>
      </c>
      <c r="C7" s="10">
        <v>4</v>
      </c>
      <c r="D7" s="13">
        <f t="shared" ref="D7:D12" si="0">((100/B7)*C7)/100</f>
        <v>0.8</v>
      </c>
      <c r="F7" s="243" t="s">
        <v>218</v>
      </c>
      <c r="G7" s="243"/>
      <c r="H7" s="14" t="s">
        <v>219</v>
      </c>
      <c r="J7" s="20"/>
    </row>
    <row r="8" spans="1:13">
      <c r="A8" s="6" t="s">
        <v>220</v>
      </c>
      <c r="B8" s="8">
        <f>C5</f>
        <v>4</v>
      </c>
      <c r="C8" s="10">
        <v>2</v>
      </c>
      <c r="D8" s="13">
        <f t="shared" si="0"/>
        <v>0.5</v>
      </c>
      <c r="F8" s="241" t="s">
        <v>221</v>
      </c>
      <c r="G8" s="241"/>
      <c r="H8" s="8" t="s">
        <v>158</v>
      </c>
    </row>
    <row r="9" spans="1:13">
      <c r="A9" s="6" t="s">
        <v>222</v>
      </c>
      <c r="B9" s="8">
        <f>C5</f>
        <v>4</v>
      </c>
      <c r="C9" s="10">
        <v>0</v>
      </c>
      <c r="D9" s="13">
        <f t="shared" si="0"/>
        <v>0</v>
      </c>
      <c r="F9" s="241" t="s">
        <v>223</v>
      </c>
      <c r="G9" s="241"/>
      <c r="H9" s="8" t="s">
        <v>224</v>
      </c>
    </row>
    <row r="10" spans="1:13">
      <c r="A10" s="6" t="s">
        <v>225</v>
      </c>
      <c r="B10" s="8">
        <f>C5</f>
        <v>4</v>
      </c>
      <c r="C10" s="10">
        <v>0</v>
      </c>
      <c r="D10" s="13">
        <f t="shared" si="0"/>
        <v>0</v>
      </c>
      <c r="F10" s="241" t="s">
        <v>226</v>
      </c>
      <c r="G10" s="241"/>
      <c r="H10" s="8" t="s">
        <v>227</v>
      </c>
    </row>
    <row r="11" spans="1:13">
      <c r="A11" s="15" t="s">
        <v>228</v>
      </c>
      <c r="B11" s="8">
        <f>C5</f>
        <v>4</v>
      </c>
      <c r="C11" s="10">
        <v>0</v>
      </c>
      <c r="D11" s="13">
        <f t="shared" si="0"/>
        <v>0</v>
      </c>
      <c r="F11" s="241" t="s">
        <v>229</v>
      </c>
      <c r="G11" s="241"/>
      <c r="H11" s="8" t="s">
        <v>230</v>
      </c>
    </row>
    <row r="12" spans="1:13">
      <c r="A12" s="6" t="s">
        <v>231</v>
      </c>
      <c r="B12" s="8">
        <f>C5</f>
        <v>4</v>
      </c>
      <c r="C12" s="10">
        <v>0</v>
      </c>
      <c r="D12" s="13">
        <f t="shared" si="0"/>
        <v>0</v>
      </c>
      <c r="F12" s="241" t="s">
        <v>232</v>
      </c>
      <c r="G12" s="241"/>
      <c r="H12" s="8" t="s">
        <v>233</v>
      </c>
    </row>
    <row r="13" spans="1:13">
      <c r="F13" s="241" t="s">
        <v>234</v>
      </c>
      <c r="G13" s="241"/>
      <c r="H13" s="8" t="s">
        <v>235</v>
      </c>
    </row>
    <row r="14" spans="1:13" hidden="1">
      <c r="A14" s="7"/>
      <c r="B14" s="7" t="s">
        <v>236</v>
      </c>
      <c r="C14" s="7" t="s">
        <v>237</v>
      </c>
      <c r="G14" s="7" t="s">
        <v>216</v>
      </c>
      <c r="H14" s="7" t="s">
        <v>238</v>
      </c>
      <c r="I14" s="7" t="s">
        <v>239</v>
      </c>
      <c r="J14" s="7" t="s">
        <v>240</v>
      </c>
      <c r="K14" s="7" t="s">
        <v>225</v>
      </c>
      <c r="L14" s="7" t="s">
        <v>228</v>
      </c>
      <c r="M14" s="7" t="s">
        <v>231</v>
      </c>
    </row>
    <row r="15" spans="1:13" hidden="1">
      <c r="A15" s="7" t="s">
        <v>123</v>
      </c>
      <c r="B15" s="7">
        <f>G15</f>
        <v>10</v>
      </c>
      <c r="C15" s="7">
        <f>G16</f>
        <v>30</v>
      </c>
      <c r="E15" s="240" t="s">
        <v>236</v>
      </c>
      <c r="F15" s="240"/>
      <c r="G15" s="16">
        <f>C6</f>
        <v>10</v>
      </c>
      <c r="H15" s="16">
        <f>40/B7*C7</f>
        <v>32</v>
      </c>
      <c r="I15" s="16">
        <f>15/B8*C8</f>
        <v>7.5</v>
      </c>
      <c r="J15" s="16">
        <f>10/B9*C9</f>
        <v>0</v>
      </c>
      <c r="K15" s="16">
        <f>10/B10*C10</f>
        <v>0</v>
      </c>
      <c r="L15" s="16">
        <f>5/B11*C11</f>
        <v>0</v>
      </c>
      <c r="M15" s="16">
        <f>5/B12*C12</f>
        <v>0</v>
      </c>
    </row>
    <row r="16" spans="1:13" hidden="1">
      <c r="A16" s="7" t="s">
        <v>241</v>
      </c>
      <c r="B16" s="7">
        <f>H15</f>
        <v>32</v>
      </c>
      <c r="C16" s="7">
        <f>H16</f>
        <v>24</v>
      </c>
      <c r="E16" s="240" t="s">
        <v>242</v>
      </c>
      <c r="F16" s="240"/>
      <c r="G16" s="7">
        <f>G15+20</f>
        <v>30</v>
      </c>
      <c r="H16" s="7">
        <f>30/B7*C7</f>
        <v>24</v>
      </c>
      <c r="I16" s="7">
        <f>15/B8*C8</f>
        <v>7.5</v>
      </c>
      <c r="J16" s="7">
        <f>10/B9*C9</f>
        <v>0</v>
      </c>
      <c r="K16" s="7">
        <f>5/B10*C10</f>
        <v>0</v>
      </c>
      <c r="L16" s="7">
        <f>5/B11*C11</f>
        <v>0</v>
      </c>
      <c r="M16" s="7">
        <f>5/B12*C12</f>
        <v>0</v>
      </c>
    </row>
    <row r="17" spans="1:8" hidden="1">
      <c r="A17" s="7" t="s">
        <v>239</v>
      </c>
      <c r="B17" s="7">
        <f>I15</f>
        <v>7.5</v>
      </c>
      <c r="C17" s="7">
        <f>I16</f>
        <v>7.5</v>
      </c>
    </row>
    <row r="18" spans="1:8" hidden="1">
      <c r="A18" s="7" t="s">
        <v>240</v>
      </c>
      <c r="B18" s="7">
        <f>J15</f>
        <v>0</v>
      </c>
      <c r="C18" s="7">
        <f>J16</f>
        <v>0</v>
      </c>
    </row>
    <row r="19" spans="1:8" hidden="1">
      <c r="A19" s="7" t="s">
        <v>225</v>
      </c>
      <c r="B19" s="7">
        <f>K15</f>
        <v>0</v>
      </c>
      <c r="C19" s="7">
        <f>K16</f>
        <v>0</v>
      </c>
    </row>
    <row r="20" spans="1:8" hidden="1">
      <c r="A20" s="17" t="s">
        <v>228</v>
      </c>
      <c r="B20" s="7">
        <f>L15</f>
        <v>0</v>
      </c>
      <c r="C20" s="7">
        <f>L16</f>
        <v>0</v>
      </c>
    </row>
    <row r="21" spans="1:8" hidden="1">
      <c r="A21" s="7" t="s">
        <v>231</v>
      </c>
      <c r="B21" s="7">
        <f>M15</f>
        <v>0</v>
      </c>
      <c r="C21" s="7">
        <f>M16</f>
        <v>0</v>
      </c>
    </row>
    <row r="22" spans="1:8">
      <c r="A22" s="7" t="s">
        <v>243</v>
      </c>
      <c r="B22" s="18">
        <f>(B15+B16+B17+B18+B19+B20+B21)/100</f>
        <v>0.495</v>
      </c>
      <c r="C22" s="18">
        <f>(C15+C16+C17+C18+C19+C20+C21)/100</f>
        <v>0.61499999999999999</v>
      </c>
      <c r="F22" s="241" t="s">
        <v>244</v>
      </c>
      <c r="G22" s="241"/>
      <c r="H22" s="8" t="s">
        <v>224</v>
      </c>
    </row>
    <row r="23" spans="1:8">
      <c r="F23" s="241" t="s">
        <v>245</v>
      </c>
      <c r="G23" s="241"/>
      <c r="H23" s="8" t="s">
        <v>246</v>
      </c>
    </row>
    <row r="24" spans="1:8">
      <c r="A24" s="6" t="s">
        <v>122</v>
      </c>
      <c r="B24" s="19">
        <v>0.01</v>
      </c>
      <c r="C24" s="19">
        <v>0.02</v>
      </c>
      <c r="F24" s="241" t="s">
        <v>247</v>
      </c>
      <c r="G24" s="241"/>
      <c r="H24" s="8" t="s">
        <v>248</v>
      </c>
    </row>
    <row r="25" spans="1:8">
      <c r="A25" s="6" t="s">
        <v>124</v>
      </c>
      <c r="B25" s="19">
        <v>0.01</v>
      </c>
      <c r="C25" s="19">
        <v>0.03</v>
      </c>
    </row>
    <row r="26" spans="1:8">
      <c r="A26" s="6" t="s">
        <v>126</v>
      </c>
      <c r="B26" s="19">
        <v>0.03</v>
      </c>
      <c r="C26" s="19">
        <v>0.08</v>
      </c>
    </row>
    <row r="27" spans="1:8">
      <c r="A27" s="6" t="s">
        <v>129</v>
      </c>
      <c r="B27" s="19">
        <v>0.05</v>
      </c>
      <c r="C27" s="19">
        <v>0.15</v>
      </c>
    </row>
    <row r="28" spans="1:8">
      <c r="A28" s="6" t="s">
        <v>140</v>
      </c>
      <c r="B28" s="19">
        <v>7.0000000000000007E-2</v>
      </c>
      <c r="C28" s="19">
        <v>0.2</v>
      </c>
    </row>
    <row r="29" spans="1:8">
      <c r="A29" s="6" t="s">
        <v>142</v>
      </c>
      <c r="B29" s="19">
        <v>0.1</v>
      </c>
      <c r="C29" s="19">
        <v>0.3</v>
      </c>
    </row>
  </sheetData>
  <mergeCells count="14">
    <mergeCell ref="D2:E2"/>
    <mergeCell ref="D3:E3"/>
    <mergeCell ref="F7:G7"/>
    <mergeCell ref="F8:G8"/>
    <mergeCell ref="F9:G9"/>
    <mergeCell ref="E16:F16"/>
    <mergeCell ref="F22:G22"/>
    <mergeCell ref="F23:G23"/>
    <mergeCell ref="F24:G24"/>
    <mergeCell ref="F10:G10"/>
    <mergeCell ref="F11:G11"/>
    <mergeCell ref="F12:G12"/>
    <mergeCell ref="F13:G13"/>
    <mergeCell ref="E15:F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C7" sqref="C7"/>
    </sheetView>
  </sheetViews>
  <sheetFormatPr defaultColWidth="9" defaultRowHeight="15"/>
  <cols>
    <col min="1" max="1" width="20.5703125" style="6" customWidth="1"/>
    <col min="2" max="2" width="11.7109375" style="6" customWidth="1"/>
    <col min="3" max="4" width="9.28515625" style="6"/>
    <col min="5" max="5" width="10.28515625" style="6" customWidth="1"/>
    <col min="6" max="6" width="10.7109375" style="6" customWidth="1"/>
    <col min="7" max="7" width="9.28515625" style="6"/>
    <col min="8" max="8" width="10.42578125" style="6" customWidth="1"/>
    <col min="9" max="9" width="15.42578125" style="6" customWidth="1"/>
    <col min="10" max="258" width="9.28515625" style="6"/>
    <col min="259" max="259" width="11.7109375" style="6" customWidth="1"/>
    <col min="260" max="260" width="9.28515625" style="6"/>
    <col min="261" max="261" width="14.7109375" style="6" customWidth="1"/>
    <col min="262" max="262" width="10.7109375" style="6" customWidth="1"/>
    <col min="263" max="514" width="9.28515625" style="6"/>
    <col min="515" max="515" width="11.7109375" style="6" customWidth="1"/>
    <col min="516" max="516" width="9.28515625" style="6"/>
    <col min="517" max="517" width="14.7109375" style="6" customWidth="1"/>
    <col min="518" max="518" width="10.7109375" style="6" customWidth="1"/>
    <col min="519" max="770" width="9.28515625" style="6"/>
    <col min="771" max="771" width="11.7109375" style="6" customWidth="1"/>
    <col min="772" max="772" width="9.28515625" style="6"/>
    <col min="773" max="773" width="14.7109375" style="6" customWidth="1"/>
    <col min="774" max="774" width="10.7109375" style="6" customWidth="1"/>
    <col min="775" max="1026" width="9.28515625" style="6"/>
    <col min="1027" max="1027" width="11.7109375" style="6" customWidth="1"/>
    <col min="1028" max="1028" width="9.28515625" style="6"/>
    <col min="1029" max="1029" width="14.7109375" style="6" customWidth="1"/>
    <col min="1030" max="1030" width="10.7109375" style="6" customWidth="1"/>
    <col min="1031" max="1282" width="9.28515625" style="6"/>
    <col min="1283" max="1283" width="11.7109375" style="6" customWidth="1"/>
    <col min="1284" max="1284" width="9.28515625" style="6"/>
    <col min="1285" max="1285" width="14.7109375" style="6" customWidth="1"/>
    <col min="1286" max="1286" width="10.7109375" style="6" customWidth="1"/>
    <col min="1287" max="1538" width="9.28515625" style="6"/>
    <col min="1539" max="1539" width="11.7109375" style="6" customWidth="1"/>
    <col min="1540" max="1540" width="9.28515625" style="6"/>
    <col min="1541" max="1541" width="14.7109375" style="6" customWidth="1"/>
    <col min="1542" max="1542" width="10.7109375" style="6" customWidth="1"/>
    <col min="1543" max="1794" width="9.28515625" style="6"/>
    <col min="1795" max="1795" width="11.7109375" style="6" customWidth="1"/>
    <col min="1796" max="1796" width="9.28515625" style="6"/>
    <col min="1797" max="1797" width="14.7109375" style="6" customWidth="1"/>
    <col min="1798" max="1798" width="10.7109375" style="6" customWidth="1"/>
    <col min="1799" max="2050" width="9.28515625" style="6"/>
    <col min="2051" max="2051" width="11.7109375" style="6" customWidth="1"/>
    <col min="2052" max="2052" width="9.28515625" style="6"/>
    <col min="2053" max="2053" width="14.7109375" style="6" customWidth="1"/>
    <col min="2054" max="2054" width="10.7109375" style="6" customWidth="1"/>
    <col min="2055" max="2306" width="9.28515625" style="6"/>
    <col min="2307" max="2307" width="11.7109375" style="6" customWidth="1"/>
    <col min="2308" max="2308" width="9.28515625" style="6"/>
    <col min="2309" max="2309" width="14.7109375" style="6" customWidth="1"/>
    <col min="2310" max="2310" width="10.7109375" style="6" customWidth="1"/>
    <col min="2311" max="2562" width="9.28515625" style="6"/>
    <col min="2563" max="2563" width="11.7109375" style="6" customWidth="1"/>
    <col min="2564" max="2564" width="9.28515625" style="6"/>
    <col min="2565" max="2565" width="14.7109375" style="6" customWidth="1"/>
    <col min="2566" max="2566" width="10.7109375" style="6" customWidth="1"/>
    <col min="2567" max="2818" width="9.28515625" style="6"/>
    <col min="2819" max="2819" width="11.7109375" style="6" customWidth="1"/>
    <col min="2820" max="2820" width="9.28515625" style="6"/>
    <col min="2821" max="2821" width="14.7109375" style="6" customWidth="1"/>
    <col min="2822" max="2822" width="10.7109375" style="6" customWidth="1"/>
    <col min="2823" max="3074" width="9.28515625" style="6"/>
    <col min="3075" max="3075" width="11.7109375" style="6" customWidth="1"/>
    <col min="3076" max="3076" width="9.28515625" style="6"/>
    <col min="3077" max="3077" width="14.7109375" style="6" customWidth="1"/>
    <col min="3078" max="3078" width="10.7109375" style="6" customWidth="1"/>
    <col min="3079" max="3330" width="9.28515625" style="6"/>
    <col min="3331" max="3331" width="11.7109375" style="6" customWidth="1"/>
    <col min="3332" max="3332" width="9.28515625" style="6"/>
    <col min="3333" max="3333" width="14.7109375" style="6" customWidth="1"/>
    <col min="3334" max="3334" width="10.7109375" style="6" customWidth="1"/>
    <col min="3335" max="3586" width="9.28515625" style="6"/>
    <col min="3587" max="3587" width="11.7109375" style="6" customWidth="1"/>
    <col min="3588" max="3588" width="9.28515625" style="6"/>
    <col min="3589" max="3589" width="14.7109375" style="6" customWidth="1"/>
    <col min="3590" max="3590" width="10.7109375" style="6" customWidth="1"/>
    <col min="3591" max="3842" width="9.28515625" style="6"/>
    <col min="3843" max="3843" width="11.7109375" style="6" customWidth="1"/>
    <col min="3844" max="3844" width="9.28515625" style="6"/>
    <col min="3845" max="3845" width="14.7109375" style="6" customWidth="1"/>
    <col min="3846" max="3846" width="10.7109375" style="6" customWidth="1"/>
    <col min="3847" max="4098" width="9.28515625" style="6"/>
    <col min="4099" max="4099" width="11.7109375" style="6" customWidth="1"/>
    <col min="4100" max="4100" width="9.28515625" style="6"/>
    <col min="4101" max="4101" width="14.7109375" style="6" customWidth="1"/>
    <col min="4102" max="4102" width="10.7109375" style="6" customWidth="1"/>
    <col min="4103" max="4354" width="9.28515625" style="6"/>
    <col min="4355" max="4355" width="11.7109375" style="6" customWidth="1"/>
    <col min="4356" max="4356" width="9.28515625" style="6"/>
    <col min="4357" max="4357" width="14.7109375" style="6" customWidth="1"/>
    <col min="4358" max="4358" width="10.7109375" style="6" customWidth="1"/>
    <col min="4359" max="4610" width="9.28515625" style="6"/>
    <col min="4611" max="4611" width="11.7109375" style="6" customWidth="1"/>
    <col min="4612" max="4612" width="9.28515625" style="6"/>
    <col min="4613" max="4613" width="14.7109375" style="6" customWidth="1"/>
    <col min="4614" max="4614" width="10.7109375" style="6" customWidth="1"/>
    <col min="4615" max="4866" width="9.28515625" style="6"/>
    <col min="4867" max="4867" width="11.7109375" style="6" customWidth="1"/>
    <col min="4868" max="4868" width="9.28515625" style="6"/>
    <col min="4869" max="4869" width="14.7109375" style="6" customWidth="1"/>
    <col min="4870" max="4870" width="10.7109375" style="6" customWidth="1"/>
    <col min="4871" max="5122" width="9.28515625" style="6"/>
    <col min="5123" max="5123" width="11.7109375" style="6" customWidth="1"/>
    <col min="5124" max="5124" width="9.28515625" style="6"/>
    <col min="5125" max="5125" width="14.7109375" style="6" customWidth="1"/>
    <col min="5126" max="5126" width="10.7109375" style="6" customWidth="1"/>
    <col min="5127" max="5378" width="9.28515625" style="6"/>
    <col min="5379" max="5379" width="11.7109375" style="6" customWidth="1"/>
    <col min="5380" max="5380" width="9.28515625" style="6"/>
    <col min="5381" max="5381" width="14.7109375" style="6" customWidth="1"/>
    <col min="5382" max="5382" width="10.7109375" style="6" customWidth="1"/>
    <col min="5383" max="5634" width="9.28515625" style="6"/>
    <col min="5635" max="5635" width="11.7109375" style="6" customWidth="1"/>
    <col min="5636" max="5636" width="9.28515625" style="6"/>
    <col min="5637" max="5637" width="14.7109375" style="6" customWidth="1"/>
    <col min="5638" max="5638" width="10.7109375" style="6" customWidth="1"/>
    <col min="5639" max="5890" width="9.28515625" style="6"/>
    <col min="5891" max="5891" width="11.7109375" style="6" customWidth="1"/>
    <col min="5892" max="5892" width="9.28515625" style="6"/>
    <col min="5893" max="5893" width="14.7109375" style="6" customWidth="1"/>
    <col min="5894" max="5894" width="10.7109375" style="6" customWidth="1"/>
    <col min="5895" max="6146" width="9.28515625" style="6"/>
    <col min="6147" max="6147" width="11.7109375" style="6" customWidth="1"/>
    <col min="6148" max="6148" width="9.28515625" style="6"/>
    <col min="6149" max="6149" width="14.7109375" style="6" customWidth="1"/>
    <col min="6150" max="6150" width="10.7109375" style="6" customWidth="1"/>
    <col min="6151" max="6402" width="9.28515625" style="6"/>
    <col min="6403" max="6403" width="11.7109375" style="6" customWidth="1"/>
    <col min="6404" max="6404" width="9.28515625" style="6"/>
    <col min="6405" max="6405" width="14.7109375" style="6" customWidth="1"/>
    <col min="6406" max="6406" width="10.7109375" style="6" customWidth="1"/>
    <col min="6407" max="6658" width="9.28515625" style="6"/>
    <col min="6659" max="6659" width="11.7109375" style="6" customWidth="1"/>
    <col min="6660" max="6660" width="9.28515625" style="6"/>
    <col min="6661" max="6661" width="14.7109375" style="6" customWidth="1"/>
    <col min="6662" max="6662" width="10.7109375" style="6" customWidth="1"/>
    <col min="6663" max="6914" width="9.28515625" style="6"/>
    <col min="6915" max="6915" width="11.7109375" style="6" customWidth="1"/>
    <col min="6916" max="6916" width="9.28515625" style="6"/>
    <col min="6917" max="6917" width="14.7109375" style="6" customWidth="1"/>
    <col min="6918" max="6918" width="10.7109375" style="6" customWidth="1"/>
    <col min="6919" max="7170" width="9.28515625" style="6"/>
    <col min="7171" max="7171" width="11.7109375" style="6" customWidth="1"/>
    <col min="7172" max="7172" width="9.28515625" style="6"/>
    <col min="7173" max="7173" width="14.7109375" style="6" customWidth="1"/>
    <col min="7174" max="7174" width="10.7109375" style="6" customWidth="1"/>
    <col min="7175" max="7426" width="9.28515625" style="6"/>
    <col min="7427" max="7427" width="11.7109375" style="6" customWidth="1"/>
    <col min="7428" max="7428" width="9.28515625" style="6"/>
    <col min="7429" max="7429" width="14.7109375" style="6" customWidth="1"/>
    <col min="7430" max="7430" width="10.7109375" style="6" customWidth="1"/>
    <col min="7431" max="7682" width="9.28515625" style="6"/>
    <col min="7683" max="7683" width="11.7109375" style="6" customWidth="1"/>
    <col min="7684" max="7684" width="9.28515625" style="6"/>
    <col min="7685" max="7685" width="14.7109375" style="6" customWidth="1"/>
    <col min="7686" max="7686" width="10.7109375" style="6" customWidth="1"/>
    <col min="7687" max="7938" width="9.28515625" style="6"/>
    <col min="7939" max="7939" width="11.7109375" style="6" customWidth="1"/>
    <col min="7940" max="7940" width="9.28515625" style="6"/>
    <col min="7941" max="7941" width="14.7109375" style="6" customWidth="1"/>
    <col min="7942" max="7942" width="10.7109375" style="6" customWidth="1"/>
    <col min="7943" max="8194" width="9.28515625" style="6"/>
    <col min="8195" max="8195" width="11.7109375" style="6" customWidth="1"/>
    <col min="8196" max="8196" width="9.28515625" style="6"/>
    <col min="8197" max="8197" width="14.7109375" style="6" customWidth="1"/>
    <col min="8198" max="8198" width="10.7109375" style="6" customWidth="1"/>
    <col min="8199" max="8450" width="9.28515625" style="6"/>
    <col min="8451" max="8451" width="11.7109375" style="6" customWidth="1"/>
    <col min="8452" max="8452" width="9.28515625" style="6"/>
    <col min="8453" max="8453" width="14.7109375" style="6" customWidth="1"/>
    <col min="8454" max="8454" width="10.7109375" style="6" customWidth="1"/>
    <col min="8455" max="8706" width="9.28515625" style="6"/>
    <col min="8707" max="8707" width="11.7109375" style="6" customWidth="1"/>
    <col min="8708" max="8708" width="9.28515625" style="6"/>
    <col min="8709" max="8709" width="14.7109375" style="6" customWidth="1"/>
    <col min="8710" max="8710" width="10.7109375" style="6" customWidth="1"/>
    <col min="8711" max="8962" width="9.28515625" style="6"/>
    <col min="8963" max="8963" width="11.7109375" style="6" customWidth="1"/>
    <col min="8964" max="8964" width="9.28515625" style="6"/>
    <col min="8965" max="8965" width="14.7109375" style="6" customWidth="1"/>
    <col min="8966" max="8966" width="10.7109375" style="6" customWidth="1"/>
    <col min="8967" max="9218" width="9.28515625" style="6"/>
    <col min="9219" max="9219" width="11.7109375" style="6" customWidth="1"/>
    <col min="9220" max="9220" width="9.28515625" style="6"/>
    <col min="9221" max="9221" width="14.7109375" style="6" customWidth="1"/>
    <col min="9222" max="9222" width="10.7109375" style="6" customWidth="1"/>
    <col min="9223" max="9474" width="9.28515625" style="6"/>
    <col min="9475" max="9475" width="11.7109375" style="6" customWidth="1"/>
    <col min="9476" max="9476" width="9.28515625" style="6"/>
    <col min="9477" max="9477" width="14.7109375" style="6" customWidth="1"/>
    <col min="9478" max="9478" width="10.7109375" style="6" customWidth="1"/>
    <col min="9479" max="9730" width="9.28515625" style="6"/>
    <col min="9731" max="9731" width="11.7109375" style="6" customWidth="1"/>
    <col min="9732" max="9732" width="9.28515625" style="6"/>
    <col min="9733" max="9733" width="14.7109375" style="6" customWidth="1"/>
    <col min="9734" max="9734" width="10.7109375" style="6" customWidth="1"/>
    <col min="9735" max="9986" width="9.28515625" style="6"/>
    <col min="9987" max="9987" width="11.7109375" style="6" customWidth="1"/>
    <col min="9988" max="9988" width="9.28515625" style="6"/>
    <col min="9989" max="9989" width="14.7109375" style="6" customWidth="1"/>
    <col min="9990" max="9990" width="10.7109375" style="6" customWidth="1"/>
    <col min="9991" max="10242" width="9.28515625" style="6"/>
    <col min="10243" max="10243" width="11.7109375" style="6" customWidth="1"/>
    <col min="10244" max="10244" width="9.28515625" style="6"/>
    <col min="10245" max="10245" width="14.7109375" style="6" customWidth="1"/>
    <col min="10246" max="10246" width="10.7109375" style="6" customWidth="1"/>
    <col min="10247" max="10498" width="9.28515625" style="6"/>
    <col min="10499" max="10499" width="11.7109375" style="6" customWidth="1"/>
    <col min="10500" max="10500" width="9.28515625" style="6"/>
    <col min="10501" max="10501" width="14.7109375" style="6" customWidth="1"/>
    <col min="10502" max="10502" width="10.7109375" style="6" customWidth="1"/>
    <col min="10503" max="10754" width="9.28515625" style="6"/>
    <col min="10755" max="10755" width="11.7109375" style="6" customWidth="1"/>
    <col min="10756" max="10756" width="9.28515625" style="6"/>
    <col min="10757" max="10757" width="14.7109375" style="6" customWidth="1"/>
    <col min="10758" max="10758" width="10.7109375" style="6" customWidth="1"/>
    <col min="10759" max="11010" width="9.28515625" style="6"/>
    <col min="11011" max="11011" width="11.7109375" style="6" customWidth="1"/>
    <col min="11012" max="11012" width="9.28515625" style="6"/>
    <col min="11013" max="11013" width="14.7109375" style="6" customWidth="1"/>
    <col min="11014" max="11014" width="10.7109375" style="6" customWidth="1"/>
    <col min="11015" max="11266" width="9.28515625" style="6"/>
    <col min="11267" max="11267" width="11.7109375" style="6" customWidth="1"/>
    <col min="11268" max="11268" width="9.28515625" style="6"/>
    <col min="11269" max="11269" width="14.7109375" style="6" customWidth="1"/>
    <col min="11270" max="11270" width="10.7109375" style="6" customWidth="1"/>
    <col min="11271" max="11522" width="9.28515625" style="6"/>
    <col min="11523" max="11523" width="11.7109375" style="6" customWidth="1"/>
    <col min="11524" max="11524" width="9.28515625" style="6"/>
    <col min="11525" max="11525" width="14.7109375" style="6" customWidth="1"/>
    <col min="11526" max="11526" width="10.7109375" style="6" customWidth="1"/>
    <col min="11527" max="11778" width="9.28515625" style="6"/>
    <col min="11779" max="11779" width="11.7109375" style="6" customWidth="1"/>
    <col min="11780" max="11780" width="9.28515625" style="6"/>
    <col min="11781" max="11781" width="14.7109375" style="6" customWidth="1"/>
    <col min="11782" max="11782" width="10.7109375" style="6" customWidth="1"/>
    <col min="11783" max="12034" width="9.28515625" style="6"/>
    <col min="12035" max="12035" width="11.7109375" style="6" customWidth="1"/>
    <col min="12036" max="12036" width="9.28515625" style="6"/>
    <col min="12037" max="12037" width="14.7109375" style="6" customWidth="1"/>
    <col min="12038" max="12038" width="10.7109375" style="6" customWidth="1"/>
    <col min="12039" max="12290" width="9.28515625" style="6"/>
    <col min="12291" max="12291" width="11.7109375" style="6" customWidth="1"/>
    <col min="12292" max="12292" width="9.28515625" style="6"/>
    <col min="12293" max="12293" width="14.7109375" style="6" customWidth="1"/>
    <col min="12294" max="12294" width="10.7109375" style="6" customWidth="1"/>
    <col min="12295" max="12546" width="9.28515625" style="6"/>
    <col min="12547" max="12547" width="11.7109375" style="6" customWidth="1"/>
    <col min="12548" max="12548" width="9.28515625" style="6"/>
    <col min="12549" max="12549" width="14.7109375" style="6" customWidth="1"/>
    <col min="12550" max="12550" width="10.7109375" style="6" customWidth="1"/>
    <col min="12551" max="12802" width="9.28515625" style="6"/>
    <col min="12803" max="12803" width="11.7109375" style="6" customWidth="1"/>
    <col min="12804" max="12804" width="9.28515625" style="6"/>
    <col min="12805" max="12805" width="14.7109375" style="6" customWidth="1"/>
    <col min="12806" max="12806" width="10.7109375" style="6" customWidth="1"/>
    <col min="12807" max="13058" width="9.28515625" style="6"/>
    <col min="13059" max="13059" width="11.7109375" style="6" customWidth="1"/>
    <col min="13060" max="13060" width="9.28515625" style="6"/>
    <col min="13061" max="13061" width="14.7109375" style="6" customWidth="1"/>
    <col min="13062" max="13062" width="10.7109375" style="6" customWidth="1"/>
    <col min="13063" max="13314" width="9.28515625" style="6"/>
    <col min="13315" max="13315" width="11.7109375" style="6" customWidth="1"/>
    <col min="13316" max="13316" width="9.28515625" style="6"/>
    <col min="13317" max="13317" width="14.7109375" style="6" customWidth="1"/>
    <col min="13318" max="13318" width="10.7109375" style="6" customWidth="1"/>
    <col min="13319" max="13570" width="9.28515625" style="6"/>
    <col min="13571" max="13571" width="11.7109375" style="6" customWidth="1"/>
    <col min="13572" max="13572" width="9.28515625" style="6"/>
    <col min="13573" max="13573" width="14.7109375" style="6" customWidth="1"/>
    <col min="13574" max="13574" width="10.7109375" style="6" customWidth="1"/>
    <col min="13575" max="13826" width="9.28515625" style="6"/>
    <col min="13827" max="13827" width="11.7109375" style="6" customWidth="1"/>
    <col min="13828" max="13828" width="9.28515625" style="6"/>
    <col min="13829" max="13829" width="14.7109375" style="6" customWidth="1"/>
    <col min="13830" max="13830" width="10.7109375" style="6" customWidth="1"/>
    <col min="13831" max="14082" width="9.28515625" style="6"/>
    <col min="14083" max="14083" width="11.7109375" style="6" customWidth="1"/>
    <col min="14084" max="14084" width="9.28515625" style="6"/>
    <col min="14085" max="14085" width="14.7109375" style="6" customWidth="1"/>
    <col min="14086" max="14086" width="10.7109375" style="6" customWidth="1"/>
    <col min="14087" max="14338" width="9.28515625" style="6"/>
    <col min="14339" max="14339" width="11.7109375" style="6" customWidth="1"/>
    <col min="14340" max="14340" width="9.28515625" style="6"/>
    <col min="14341" max="14341" width="14.7109375" style="6" customWidth="1"/>
    <col min="14342" max="14342" width="10.7109375" style="6" customWidth="1"/>
    <col min="14343" max="14594" width="9.28515625" style="6"/>
    <col min="14595" max="14595" width="11.7109375" style="6" customWidth="1"/>
    <col min="14596" max="14596" width="9.28515625" style="6"/>
    <col min="14597" max="14597" width="14.7109375" style="6" customWidth="1"/>
    <col min="14598" max="14598" width="10.7109375" style="6" customWidth="1"/>
    <col min="14599" max="14850" width="9.28515625" style="6"/>
    <col min="14851" max="14851" width="11.7109375" style="6" customWidth="1"/>
    <col min="14852" max="14852" width="9.28515625" style="6"/>
    <col min="14853" max="14853" width="14.7109375" style="6" customWidth="1"/>
    <col min="14854" max="14854" width="10.7109375" style="6" customWidth="1"/>
    <col min="14855" max="15106" width="9.28515625" style="6"/>
    <col min="15107" max="15107" width="11.7109375" style="6" customWidth="1"/>
    <col min="15108" max="15108" width="9.28515625" style="6"/>
    <col min="15109" max="15109" width="14.7109375" style="6" customWidth="1"/>
    <col min="15110" max="15110" width="10.7109375" style="6" customWidth="1"/>
    <col min="15111" max="15362" width="9.28515625" style="6"/>
    <col min="15363" max="15363" width="11.7109375" style="6" customWidth="1"/>
    <col min="15364" max="15364" width="9.28515625" style="6"/>
    <col min="15365" max="15365" width="14.7109375" style="6" customWidth="1"/>
    <col min="15366" max="15366" width="10.7109375" style="6" customWidth="1"/>
    <col min="15367" max="15618" width="9.28515625" style="6"/>
    <col min="15619" max="15619" width="11.7109375" style="6" customWidth="1"/>
    <col min="15620" max="15620" width="9.28515625" style="6"/>
    <col min="15621" max="15621" width="14.7109375" style="6" customWidth="1"/>
    <col min="15622" max="15622" width="10.7109375" style="6" customWidth="1"/>
    <col min="15623" max="15874" width="9.28515625" style="6"/>
    <col min="15875" max="15875" width="11.7109375" style="6" customWidth="1"/>
    <col min="15876" max="15876" width="9.28515625" style="6"/>
    <col min="15877" max="15877" width="14.7109375" style="6" customWidth="1"/>
    <col min="15878" max="15878" width="10.7109375" style="6" customWidth="1"/>
    <col min="15879" max="16130" width="9.28515625" style="6"/>
    <col min="16131" max="16131" width="11.7109375" style="6" customWidth="1"/>
    <col min="16132" max="16132" width="9.28515625" style="6"/>
    <col min="16133" max="16133" width="14.7109375" style="6" customWidth="1"/>
    <col min="16134" max="16134" width="10.7109375" style="6" customWidth="1"/>
    <col min="16135" max="16384" width="9.28515625" style="6"/>
  </cols>
  <sheetData>
    <row r="2" spans="1:13">
      <c r="A2" s="7" t="s">
        <v>108</v>
      </c>
      <c r="B2" s="7" t="s">
        <v>110</v>
      </c>
      <c r="C2" s="7" t="s">
        <v>109</v>
      </c>
      <c r="D2" s="240" t="s">
        <v>213</v>
      </c>
      <c r="E2" s="240"/>
    </row>
    <row r="3" spans="1:13">
      <c r="A3" s="9">
        <v>0</v>
      </c>
      <c r="B3" s="9">
        <v>0</v>
      </c>
      <c r="C3" s="9">
        <v>1</v>
      </c>
      <c r="D3" s="242">
        <v>4</v>
      </c>
      <c r="E3" s="242"/>
    </row>
    <row r="5" spans="1:13" hidden="1">
      <c r="A5" s="6" t="s">
        <v>214</v>
      </c>
      <c r="B5" s="11" t="s">
        <v>215</v>
      </c>
      <c r="C5" s="11">
        <f>D3</f>
        <v>4</v>
      </c>
      <c r="D5" s="12"/>
    </row>
    <row r="6" spans="1:13">
      <c r="A6" s="6" t="s">
        <v>216</v>
      </c>
      <c r="B6" s="8">
        <v>10</v>
      </c>
      <c r="C6" s="10">
        <v>7</v>
      </c>
      <c r="D6" s="13">
        <f>((100/B6)*C6)/100</f>
        <v>0.7</v>
      </c>
    </row>
    <row r="7" spans="1:13">
      <c r="A7" s="6" t="s">
        <v>217</v>
      </c>
      <c r="B7" s="8">
        <f>A3+B3+C3+D3</f>
        <v>5</v>
      </c>
      <c r="C7" s="10">
        <v>0</v>
      </c>
      <c r="D7" s="13">
        <f t="shared" ref="D7:D12" si="0">((100/B7)*C7)/100</f>
        <v>0</v>
      </c>
      <c r="F7" s="243" t="s">
        <v>218</v>
      </c>
      <c r="G7" s="243"/>
      <c r="H7" s="14" t="s">
        <v>219</v>
      </c>
      <c r="J7" s="20"/>
    </row>
    <row r="8" spans="1:13">
      <c r="A8" s="6" t="s">
        <v>220</v>
      </c>
      <c r="B8" s="8">
        <f>C5</f>
        <v>4</v>
      </c>
      <c r="C8" s="10">
        <v>0</v>
      </c>
      <c r="D8" s="13">
        <f t="shared" si="0"/>
        <v>0</v>
      </c>
      <c r="F8" s="241" t="s">
        <v>221</v>
      </c>
      <c r="G8" s="241"/>
      <c r="H8" s="8" t="s">
        <v>158</v>
      </c>
    </row>
    <row r="9" spans="1:13">
      <c r="A9" s="6" t="s">
        <v>222</v>
      </c>
      <c r="B9" s="8">
        <f>C5</f>
        <v>4</v>
      </c>
      <c r="C9" s="10">
        <v>0</v>
      </c>
      <c r="D9" s="13">
        <f t="shared" si="0"/>
        <v>0</v>
      </c>
      <c r="F9" s="241" t="s">
        <v>223</v>
      </c>
      <c r="G9" s="241"/>
      <c r="H9" s="8" t="s">
        <v>224</v>
      </c>
    </row>
    <row r="10" spans="1:13">
      <c r="A10" s="6" t="s">
        <v>225</v>
      </c>
      <c r="B10" s="8">
        <f>C5</f>
        <v>4</v>
      </c>
      <c r="C10" s="10">
        <v>0</v>
      </c>
      <c r="D10" s="13">
        <f t="shared" si="0"/>
        <v>0</v>
      </c>
      <c r="F10" s="241" t="s">
        <v>226</v>
      </c>
      <c r="G10" s="241"/>
      <c r="H10" s="8" t="s">
        <v>227</v>
      </c>
    </row>
    <row r="11" spans="1:13">
      <c r="A11" s="15" t="s">
        <v>228</v>
      </c>
      <c r="B11" s="8">
        <f>C5</f>
        <v>4</v>
      </c>
      <c r="C11" s="10">
        <v>0</v>
      </c>
      <c r="D11" s="13">
        <f t="shared" si="0"/>
        <v>0</v>
      </c>
      <c r="F11" s="241" t="s">
        <v>229</v>
      </c>
      <c r="G11" s="241"/>
      <c r="H11" s="8" t="s">
        <v>230</v>
      </c>
    </row>
    <row r="12" spans="1:13">
      <c r="A12" s="6" t="s">
        <v>231</v>
      </c>
      <c r="B12" s="8">
        <f>C5</f>
        <v>4</v>
      </c>
      <c r="C12" s="10">
        <v>0</v>
      </c>
      <c r="D12" s="13">
        <f t="shared" si="0"/>
        <v>0</v>
      </c>
      <c r="F12" s="241" t="s">
        <v>232</v>
      </c>
      <c r="G12" s="241"/>
      <c r="H12" s="8" t="s">
        <v>233</v>
      </c>
    </row>
    <row r="13" spans="1:13">
      <c r="F13" s="241" t="s">
        <v>234</v>
      </c>
      <c r="G13" s="241"/>
      <c r="H13" s="8" t="s">
        <v>235</v>
      </c>
    </row>
    <row r="14" spans="1:13" hidden="1">
      <c r="A14" s="7"/>
      <c r="B14" s="7" t="s">
        <v>236</v>
      </c>
      <c r="C14" s="7" t="s">
        <v>237</v>
      </c>
      <c r="G14" s="7" t="s">
        <v>216</v>
      </c>
      <c r="H14" s="7" t="s">
        <v>238</v>
      </c>
      <c r="I14" s="7" t="s">
        <v>239</v>
      </c>
      <c r="J14" s="7" t="s">
        <v>240</v>
      </c>
      <c r="K14" s="7" t="s">
        <v>225</v>
      </c>
      <c r="L14" s="7" t="s">
        <v>228</v>
      </c>
      <c r="M14" s="7" t="s">
        <v>231</v>
      </c>
    </row>
    <row r="15" spans="1:13" hidden="1">
      <c r="A15" s="7" t="s">
        <v>123</v>
      </c>
      <c r="B15" s="7">
        <f>G15</f>
        <v>7</v>
      </c>
      <c r="C15" s="7">
        <f>G16</f>
        <v>27</v>
      </c>
      <c r="E15" s="240" t="s">
        <v>236</v>
      </c>
      <c r="F15" s="240"/>
      <c r="G15" s="16">
        <f>C6</f>
        <v>7</v>
      </c>
      <c r="H15" s="16">
        <f>40/B7*C7</f>
        <v>0</v>
      </c>
      <c r="I15" s="16">
        <f>15/B8*C8</f>
        <v>0</v>
      </c>
      <c r="J15" s="16">
        <f>10/B9*C9</f>
        <v>0</v>
      </c>
      <c r="K15" s="16">
        <f>10/B10*C10</f>
        <v>0</v>
      </c>
      <c r="L15" s="16">
        <f>5/B11*C11</f>
        <v>0</v>
      </c>
      <c r="M15" s="16">
        <f>5/B12*C12</f>
        <v>0</v>
      </c>
    </row>
    <row r="16" spans="1:13" hidden="1">
      <c r="A16" s="7" t="s">
        <v>241</v>
      </c>
      <c r="B16" s="7">
        <f>H15</f>
        <v>0</v>
      </c>
      <c r="C16" s="7">
        <f>H16</f>
        <v>0</v>
      </c>
      <c r="E16" s="240" t="s">
        <v>242</v>
      </c>
      <c r="F16" s="240"/>
      <c r="G16" s="7">
        <f>G15+20</f>
        <v>27</v>
      </c>
      <c r="H16" s="7">
        <f>30/B7*C7</f>
        <v>0</v>
      </c>
      <c r="I16" s="7">
        <f>15/B8*C8</f>
        <v>0</v>
      </c>
      <c r="J16" s="7">
        <f>10/B9*C9</f>
        <v>0</v>
      </c>
      <c r="K16" s="7">
        <f>5/B10*C10</f>
        <v>0</v>
      </c>
      <c r="L16" s="7">
        <f>5/B11*C11</f>
        <v>0</v>
      </c>
      <c r="M16" s="7">
        <f>5/B12*C12</f>
        <v>0</v>
      </c>
    </row>
    <row r="17" spans="1:8" hidden="1">
      <c r="A17" s="7" t="s">
        <v>239</v>
      </c>
      <c r="B17" s="7">
        <f>I15</f>
        <v>0</v>
      </c>
      <c r="C17" s="7">
        <f>I16</f>
        <v>0</v>
      </c>
    </row>
    <row r="18" spans="1:8" hidden="1">
      <c r="A18" s="7" t="s">
        <v>240</v>
      </c>
      <c r="B18" s="7">
        <f>J15</f>
        <v>0</v>
      </c>
      <c r="C18" s="7">
        <f>J16</f>
        <v>0</v>
      </c>
    </row>
    <row r="19" spans="1:8" hidden="1">
      <c r="A19" s="7" t="s">
        <v>225</v>
      </c>
      <c r="B19" s="7">
        <f>K15</f>
        <v>0</v>
      </c>
      <c r="C19" s="7">
        <f>K16</f>
        <v>0</v>
      </c>
    </row>
    <row r="20" spans="1:8" hidden="1">
      <c r="A20" s="17" t="s">
        <v>228</v>
      </c>
      <c r="B20" s="7">
        <f>L15</f>
        <v>0</v>
      </c>
      <c r="C20" s="7">
        <f>L16</f>
        <v>0</v>
      </c>
    </row>
    <row r="21" spans="1:8" hidden="1">
      <c r="A21" s="7" t="s">
        <v>231</v>
      </c>
      <c r="B21" s="7">
        <f>M15</f>
        <v>0</v>
      </c>
      <c r="C21" s="7">
        <f>M16</f>
        <v>0</v>
      </c>
    </row>
    <row r="22" spans="1:8">
      <c r="A22" s="7" t="s">
        <v>243</v>
      </c>
      <c r="B22" s="18">
        <f>(B15+B16+B17+B18+B19+B20+B21)/100</f>
        <v>7.0000000000000007E-2</v>
      </c>
      <c r="C22" s="18">
        <f>(C15+C16+C17+C18+C19+C20+C21)/100</f>
        <v>0.27</v>
      </c>
      <c r="F22" s="241" t="s">
        <v>244</v>
      </c>
      <c r="G22" s="241"/>
      <c r="H22" s="8" t="s">
        <v>224</v>
      </c>
    </row>
    <row r="23" spans="1:8">
      <c r="F23" s="241" t="s">
        <v>245</v>
      </c>
      <c r="G23" s="241"/>
      <c r="H23" s="8" t="s">
        <v>246</v>
      </c>
    </row>
    <row r="24" spans="1:8">
      <c r="A24" s="6" t="s">
        <v>122</v>
      </c>
      <c r="B24" s="19">
        <v>0.01</v>
      </c>
      <c r="C24" s="19">
        <v>0.02</v>
      </c>
      <c r="F24" s="241" t="s">
        <v>247</v>
      </c>
      <c r="G24" s="241"/>
      <c r="H24" s="8" t="s">
        <v>248</v>
      </c>
    </row>
    <row r="25" spans="1:8">
      <c r="A25" s="6" t="s">
        <v>124</v>
      </c>
      <c r="B25" s="19">
        <v>0.01</v>
      </c>
      <c r="C25" s="19">
        <v>0.03</v>
      </c>
    </row>
    <row r="26" spans="1:8">
      <c r="A26" s="6" t="s">
        <v>126</v>
      </c>
      <c r="B26" s="19">
        <v>0.03</v>
      </c>
      <c r="C26" s="19">
        <v>0.08</v>
      </c>
    </row>
    <row r="27" spans="1:8">
      <c r="A27" s="6" t="s">
        <v>129</v>
      </c>
      <c r="B27" s="19">
        <v>0.05</v>
      </c>
      <c r="C27" s="19">
        <v>0.15</v>
      </c>
    </row>
    <row r="28" spans="1:8">
      <c r="A28" s="6" t="s">
        <v>140</v>
      </c>
      <c r="B28" s="19">
        <v>7.0000000000000007E-2</v>
      </c>
      <c r="C28" s="19">
        <v>0.2</v>
      </c>
    </row>
    <row r="29" spans="1:8">
      <c r="A29" s="6" t="s">
        <v>142</v>
      </c>
      <c r="B29" s="19">
        <v>0.1</v>
      </c>
      <c r="C29" s="19">
        <v>0.3</v>
      </c>
    </row>
  </sheetData>
  <mergeCells count="14">
    <mergeCell ref="D2:E2"/>
    <mergeCell ref="D3:E3"/>
    <mergeCell ref="F7:G7"/>
    <mergeCell ref="F8:G8"/>
    <mergeCell ref="F9:G9"/>
    <mergeCell ref="E16:F16"/>
    <mergeCell ref="F22:G22"/>
    <mergeCell ref="F23:G23"/>
    <mergeCell ref="F24:G24"/>
    <mergeCell ref="F10:G10"/>
    <mergeCell ref="F11:G11"/>
    <mergeCell ref="F12:G12"/>
    <mergeCell ref="F13:G13"/>
    <mergeCell ref="E15:F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2"/>
  <sheetViews>
    <sheetView workbookViewId="0">
      <selection activeCell="H13" sqref="H13"/>
    </sheetView>
  </sheetViews>
  <sheetFormatPr defaultColWidth="9" defaultRowHeight="15"/>
  <cols>
    <col min="1" max="1" width="10.7109375" customWidth="1"/>
  </cols>
  <sheetData>
    <row r="2" spans="1:4">
      <c r="A2" t="s">
        <v>249</v>
      </c>
      <c r="B2" t="s">
        <v>250</v>
      </c>
      <c r="C2" t="s">
        <v>251</v>
      </c>
      <c r="D2" t="s">
        <v>252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6"/>
  <sheetViews>
    <sheetView topLeftCell="A70" workbookViewId="0">
      <selection activeCell="A81" sqref="A81"/>
    </sheetView>
  </sheetViews>
  <sheetFormatPr defaultColWidth="9" defaultRowHeight="15"/>
  <cols>
    <col min="2" max="2" width="12.28515625" customWidth="1"/>
  </cols>
  <sheetData>
    <row r="2" spans="1:12">
      <c r="B2" s="1" t="s">
        <v>253</v>
      </c>
      <c r="C2" s="244"/>
      <c r="D2" s="244"/>
    </row>
    <row r="3" spans="1:12">
      <c r="D3" s="2"/>
      <c r="E3" s="2"/>
      <c r="F3" s="2"/>
      <c r="G3" s="2"/>
      <c r="H3" s="2"/>
      <c r="I3" s="2"/>
    </row>
    <row r="4" spans="1:12">
      <c r="A4" s="1" t="s">
        <v>254</v>
      </c>
      <c r="B4" s="3" t="s">
        <v>255</v>
      </c>
      <c r="C4" s="245" t="s">
        <v>256</v>
      </c>
      <c r="D4" s="245"/>
      <c r="E4" s="245"/>
      <c r="F4" s="4"/>
      <c r="G4" s="245" t="s">
        <v>257</v>
      </c>
      <c r="H4" s="245"/>
      <c r="I4" s="245"/>
      <c r="J4" s="245" t="s">
        <v>258</v>
      </c>
      <c r="K4" s="245"/>
      <c r="L4" s="245"/>
    </row>
    <row r="5" spans="1:12">
      <c r="A5" s="1">
        <v>1</v>
      </c>
      <c r="B5" s="3"/>
      <c r="C5" s="3" t="s">
        <v>259</v>
      </c>
      <c r="D5" s="3" t="s">
        <v>260</v>
      </c>
      <c r="E5" s="3" t="s">
        <v>261</v>
      </c>
      <c r="F5" s="3"/>
      <c r="G5" s="3" t="s">
        <v>259</v>
      </c>
      <c r="H5" s="3" t="s">
        <v>260</v>
      </c>
      <c r="I5" s="3" t="s">
        <v>261</v>
      </c>
      <c r="J5" s="3" t="s">
        <v>259</v>
      </c>
      <c r="K5" s="3" t="s">
        <v>260</v>
      </c>
      <c r="L5" s="3" t="s">
        <v>261</v>
      </c>
    </row>
    <row r="6" spans="1:12">
      <c r="B6" s="5" t="s">
        <v>262</v>
      </c>
      <c r="C6" s="5">
        <v>2.75</v>
      </c>
      <c r="D6" s="5">
        <v>4.6500000000000004</v>
      </c>
      <c r="E6" s="5">
        <f>C6*D6</f>
        <v>12.7875</v>
      </c>
      <c r="F6" s="5" t="s">
        <v>263</v>
      </c>
      <c r="G6" s="5"/>
      <c r="H6" s="5"/>
      <c r="I6" s="5">
        <f>G6*H6</f>
        <v>0</v>
      </c>
      <c r="J6" s="5"/>
      <c r="K6" s="5"/>
      <c r="L6" s="5">
        <f>J6*K6</f>
        <v>0</v>
      </c>
    </row>
    <row r="7" spans="1:12">
      <c r="B7" s="5"/>
      <c r="C7" s="5"/>
      <c r="D7" s="5"/>
      <c r="E7" s="5">
        <f t="shared" ref="E7:E33" si="0">C7*D7</f>
        <v>0</v>
      </c>
      <c r="F7" s="5" t="s">
        <v>264</v>
      </c>
      <c r="G7" s="5"/>
      <c r="H7" s="5"/>
      <c r="I7" s="5">
        <f t="shared" ref="I7:I33" si="1">G7*H7</f>
        <v>0</v>
      </c>
      <c r="J7" s="5"/>
      <c r="K7" s="5"/>
      <c r="L7" s="5">
        <f t="shared" ref="L7:L33" si="2">J7*K7</f>
        <v>0</v>
      </c>
    </row>
    <row r="8" spans="1:12">
      <c r="B8" s="5"/>
      <c r="C8" s="5"/>
      <c r="D8" s="5"/>
      <c r="E8" s="5">
        <f t="shared" si="0"/>
        <v>0</v>
      </c>
      <c r="F8" s="5"/>
      <c r="G8" s="5"/>
      <c r="H8" s="5"/>
      <c r="I8" s="5">
        <f t="shared" si="1"/>
        <v>0</v>
      </c>
      <c r="J8" s="5"/>
      <c r="K8" s="5"/>
      <c r="L8" s="5">
        <f t="shared" si="2"/>
        <v>0</v>
      </c>
    </row>
    <row r="9" spans="1:12">
      <c r="B9" s="5" t="s">
        <v>265</v>
      </c>
      <c r="C9" s="5">
        <v>2.5</v>
      </c>
      <c r="D9" s="5">
        <v>2.2000000000000002</v>
      </c>
      <c r="E9" s="5">
        <f t="shared" si="0"/>
        <v>5.5</v>
      </c>
      <c r="F9" s="5" t="s">
        <v>263</v>
      </c>
      <c r="G9" s="5"/>
      <c r="H9" s="5"/>
      <c r="I9" s="5">
        <f t="shared" si="1"/>
        <v>0</v>
      </c>
      <c r="J9" s="5"/>
      <c r="K9" s="5"/>
      <c r="L9" s="5">
        <f t="shared" si="2"/>
        <v>0</v>
      </c>
    </row>
    <row r="10" spans="1:12">
      <c r="B10" s="5"/>
      <c r="C10" s="5"/>
      <c r="D10" s="5"/>
      <c r="E10" s="5">
        <f t="shared" si="0"/>
        <v>0</v>
      </c>
      <c r="F10" s="5" t="s">
        <v>264</v>
      </c>
      <c r="G10" s="5"/>
      <c r="H10" s="5"/>
      <c r="I10" s="5">
        <f t="shared" si="1"/>
        <v>0</v>
      </c>
      <c r="J10" s="5"/>
      <c r="K10" s="5"/>
      <c r="L10" s="5">
        <f t="shared" si="2"/>
        <v>0</v>
      </c>
    </row>
    <row r="11" spans="1:12">
      <c r="B11" s="5"/>
      <c r="C11" s="5"/>
      <c r="D11" s="5"/>
      <c r="E11" s="5">
        <f t="shared" si="0"/>
        <v>0</v>
      </c>
      <c r="F11" s="5"/>
      <c r="G11" s="5"/>
      <c r="H11" s="5"/>
      <c r="I11" s="5">
        <f t="shared" si="1"/>
        <v>0</v>
      </c>
      <c r="J11" s="5"/>
      <c r="K11" s="5"/>
      <c r="L11" s="5">
        <f t="shared" si="2"/>
        <v>0</v>
      </c>
    </row>
    <row r="12" spans="1:12">
      <c r="B12" s="5"/>
      <c r="C12" s="5"/>
      <c r="D12" s="5"/>
      <c r="E12" s="5">
        <f t="shared" si="0"/>
        <v>0</v>
      </c>
      <c r="F12" s="5"/>
      <c r="G12" s="5"/>
      <c r="H12" s="5"/>
      <c r="I12" s="5">
        <f t="shared" si="1"/>
        <v>0</v>
      </c>
      <c r="J12" s="5"/>
      <c r="K12" s="5"/>
      <c r="L12" s="5">
        <f t="shared" si="2"/>
        <v>0</v>
      </c>
    </row>
    <row r="13" spans="1:12">
      <c r="B13" s="5" t="s">
        <v>266</v>
      </c>
      <c r="C13" s="5"/>
      <c r="D13" s="5"/>
      <c r="E13" s="5">
        <f t="shared" si="0"/>
        <v>0</v>
      </c>
      <c r="F13" s="5" t="s">
        <v>263</v>
      </c>
      <c r="G13" s="5"/>
      <c r="H13" s="5"/>
      <c r="I13" s="5">
        <f t="shared" si="1"/>
        <v>0</v>
      </c>
      <c r="J13" s="5"/>
      <c r="K13" s="5"/>
      <c r="L13" s="5">
        <f t="shared" si="2"/>
        <v>0</v>
      </c>
    </row>
    <row r="14" spans="1:12">
      <c r="B14" s="5"/>
      <c r="C14" s="5"/>
      <c r="D14" s="5"/>
      <c r="E14" s="5">
        <f t="shared" si="0"/>
        <v>0</v>
      </c>
      <c r="F14" s="5" t="s">
        <v>264</v>
      </c>
      <c r="G14" s="5"/>
      <c r="H14" s="5"/>
      <c r="I14" s="5">
        <f t="shared" si="1"/>
        <v>0</v>
      </c>
      <c r="J14" s="5"/>
      <c r="K14" s="5"/>
      <c r="L14" s="5">
        <f t="shared" si="2"/>
        <v>0</v>
      </c>
    </row>
    <row r="15" spans="1:12">
      <c r="B15" s="5"/>
      <c r="C15" s="5"/>
      <c r="D15" s="5"/>
      <c r="E15" s="5">
        <f t="shared" si="0"/>
        <v>0</v>
      </c>
      <c r="F15" s="5"/>
      <c r="G15" s="5"/>
      <c r="H15" s="5"/>
      <c r="I15" s="5">
        <f t="shared" si="1"/>
        <v>0</v>
      </c>
      <c r="J15" s="5"/>
      <c r="K15" s="5"/>
      <c r="L15" s="5">
        <f t="shared" si="2"/>
        <v>0</v>
      </c>
    </row>
    <row r="16" spans="1:12">
      <c r="B16" s="5"/>
      <c r="C16" s="5"/>
      <c r="D16" s="5"/>
      <c r="E16" s="5">
        <f t="shared" si="0"/>
        <v>0</v>
      </c>
      <c r="F16" s="5"/>
      <c r="G16" s="5"/>
      <c r="H16" s="5"/>
      <c r="I16" s="5">
        <f t="shared" si="1"/>
        <v>0</v>
      </c>
      <c r="J16" s="5"/>
      <c r="K16" s="5"/>
      <c r="L16" s="5">
        <f t="shared" si="2"/>
        <v>0</v>
      </c>
    </row>
    <row r="17" spans="2:12">
      <c r="B17" s="5" t="s">
        <v>267</v>
      </c>
      <c r="C17" s="5"/>
      <c r="D17" s="5"/>
      <c r="E17" s="5">
        <f t="shared" si="0"/>
        <v>0</v>
      </c>
      <c r="F17" s="5" t="s">
        <v>263</v>
      </c>
      <c r="G17" s="5"/>
      <c r="H17" s="5"/>
      <c r="I17" s="5">
        <f t="shared" si="1"/>
        <v>0</v>
      </c>
      <c r="J17" s="5"/>
      <c r="K17" s="5"/>
      <c r="L17" s="5">
        <f t="shared" si="2"/>
        <v>0</v>
      </c>
    </row>
    <row r="18" spans="2:12">
      <c r="B18" s="5"/>
      <c r="C18" s="5"/>
      <c r="D18" s="5"/>
      <c r="E18" s="5">
        <f t="shared" si="0"/>
        <v>0</v>
      </c>
      <c r="F18" s="5" t="s">
        <v>264</v>
      </c>
      <c r="G18" s="5"/>
      <c r="H18" s="5"/>
      <c r="I18" s="5">
        <f t="shared" si="1"/>
        <v>0</v>
      </c>
      <c r="J18" s="5"/>
      <c r="K18" s="5"/>
      <c r="L18" s="5">
        <f t="shared" si="2"/>
        <v>0</v>
      </c>
    </row>
    <row r="19" spans="2:12">
      <c r="B19" s="5"/>
      <c r="C19" s="5"/>
      <c r="D19" s="5"/>
      <c r="E19" s="5">
        <f t="shared" si="0"/>
        <v>0</v>
      </c>
      <c r="F19" s="5"/>
      <c r="G19" s="5"/>
      <c r="H19" s="5"/>
      <c r="I19" s="5">
        <f t="shared" si="1"/>
        <v>0</v>
      </c>
      <c r="J19" s="5"/>
      <c r="K19" s="5"/>
      <c r="L19" s="5">
        <f t="shared" si="2"/>
        <v>0</v>
      </c>
    </row>
    <row r="20" spans="2:12">
      <c r="B20" s="5" t="s">
        <v>267</v>
      </c>
      <c r="C20" s="5"/>
      <c r="D20" s="5"/>
      <c r="E20" s="5">
        <f t="shared" si="0"/>
        <v>0</v>
      </c>
      <c r="F20" s="5" t="s">
        <v>263</v>
      </c>
      <c r="G20" s="5"/>
      <c r="H20" s="5"/>
      <c r="I20" s="5">
        <f t="shared" si="1"/>
        <v>0</v>
      </c>
      <c r="J20" s="5"/>
      <c r="K20" s="5"/>
      <c r="L20" s="5">
        <f t="shared" si="2"/>
        <v>0</v>
      </c>
    </row>
    <row r="21" spans="2:12">
      <c r="B21" s="5"/>
      <c r="C21" s="5"/>
      <c r="D21" s="5"/>
      <c r="E21" s="5">
        <f t="shared" si="0"/>
        <v>0</v>
      </c>
      <c r="F21" s="5" t="s">
        <v>264</v>
      </c>
      <c r="G21" s="5"/>
      <c r="H21" s="5"/>
      <c r="I21" s="5">
        <f t="shared" si="1"/>
        <v>0</v>
      </c>
      <c r="J21" s="5"/>
      <c r="K21" s="5"/>
      <c r="L21" s="5">
        <f t="shared" si="2"/>
        <v>0</v>
      </c>
    </row>
    <row r="22" spans="2:12">
      <c r="B22" s="5"/>
      <c r="C22" s="5"/>
      <c r="D22" s="5"/>
      <c r="E22" s="5">
        <f t="shared" si="0"/>
        <v>0</v>
      </c>
      <c r="F22" s="5"/>
      <c r="G22" s="5"/>
      <c r="H22" s="5"/>
      <c r="I22" s="5">
        <f t="shared" si="1"/>
        <v>0</v>
      </c>
      <c r="J22" s="5"/>
      <c r="K22" s="5"/>
      <c r="L22" s="5">
        <f t="shared" si="2"/>
        <v>0</v>
      </c>
    </row>
    <row r="23" spans="2:12">
      <c r="B23" s="5" t="s">
        <v>268</v>
      </c>
      <c r="C23" s="5">
        <v>1.45</v>
      </c>
      <c r="D23" s="5">
        <v>1.2</v>
      </c>
      <c r="E23" s="5">
        <f t="shared" si="0"/>
        <v>1.74</v>
      </c>
      <c r="F23" s="5" t="s">
        <v>269</v>
      </c>
      <c r="G23" s="5"/>
      <c r="H23" s="5"/>
      <c r="I23" s="5">
        <f t="shared" si="1"/>
        <v>0</v>
      </c>
      <c r="J23" s="5"/>
      <c r="K23" s="5"/>
      <c r="L23" s="5">
        <f t="shared" si="2"/>
        <v>0</v>
      </c>
    </row>
    <row r="24" spans="2:12">
      <c r="B24" s="5" t="s">
        <v>270</v>
      </c>
      <c r="C24" s="5">
        <v>1.2</v>
      </c>
      <c r="D24" s="5">
        <v>0.9</v>
      </c>
      <c r="E24" s="5">
        <f t="shared" si="0"/>
        <v>1.08</v>
      </c>
      <c r="F24" s="5" t="s">
        <v>269</v>
      </c>
      <c r="G24" s="5"/>
      <c r="H24" s="5"/>
      <c r="I24" s="5">
        <f t="shared" si="1"/>
        <v>0</v>
      </c>
      <c r="J24" s="5"/>
      <c r="K24" s="5"/>
      <c r="L24" s="5">
        <f t="shared" si="2"/>
        <v>0</v>
      </c>
    </row>
    <row r="25" spans="2:12">
      <c r="B25" s="5" t="s">
        <v>271</v>
      </c>
      <c r="C25" s="5"/>
      <c r="D25" s="5"/>
      <c r="E25" s="5">
        <f t="shared" si="0"/>
        <v>0</v>
      </c>
      <c r="F25" s="5" t="s">
        <v>269</v>
      </c>
      <c r="G25" s="5"/>
      <c r="H25" s="5"/>
      <c r="I25" s="5">
        <f t="shared" si="1"/>
        <v>0</v>
      </c>
      <c r="J25" s="5"/>
      <c r="K25" s="5"/>
      <c r="L25" s="5">
        <f t="shared" si="2"/>
        <v>0</v>
      </c>
    </row>
    <row r="26" spans="2:12">
      <c r="B26" s="5"/>
      <c r="C26" s="5"/>
      <c r="D26" s="5"/>
      <c r="E26" s="5">
        <f t="shared" si="0"/>
        <v>0</v>
      </c>
      <c r="F26" s="5"/>
      <c r="G26" s="5"/>
      <c r="H26" s="5"/>
      <c r="I26" s="5">
        <f t="shared" si="1"/>
        <v>0</v>
      </c>
      <c r="J26" s="5"/>
      <c r="K26" s="5"/>
      <c r="L26" s="5">
        <f t="shared" si="2"/>
        <v>0</v>
      </c>
    </row>
    <row r="27" spans="2:12">
      <c r="B27" s="5" t="s">
        <v>272</v>
      </c>
      <c r="C27" s="5">
        <v>1.2</v>
      </c>
      <c r="D27" s="5">
        <v>1.2</v>
      </c>
      <c r="E27" s="5">
        <f t="shared" si="0"/>
        <v>1.44</v>
      </c>
      <c r="F27" s="5"/>
      <c r="G27" s="5"/>
      <c r="H27" s="5"/>
      <c r="I27" s="5">
        <f t="shared" si="1"/>
        <v>0</v>
      </c>
      <c r="J27" s="5"/>
      <c r="K27" s="5"/>
      <c r="L27" s="5">
        <f t="shared" si="2"/>
        <v>0</v>
      </c>
    </row>
    <row r="28" spans="2:12">
      <c r="B28" s="5" t="s">
        <v>273</v>
      </c>
      <c r="C28" s="5">
        <v>0.4</v>
      </c>
      <c r="D28" s="5">
        <v>1.2</v>
      </c>
      <c r="E28" s="5">
        <f t="shared" si="0"/>
        <v>0.48</v>
      </c>
      <c r="F28" s="5"/>
      <c r="G28" s="5"/>
      <c r="H28" s="5"/>
      <c r="I28" s="5">
        <f t="shared" si="1"/>
        <v>0</v>
      </c>
      <c r="J28" s="5"/>
      <c r="K28" s="5"/>
      <c r="L28" s="5">
        <f t="shared" si="2"/>
        <v>0</v>
      </c>
    </row>
    <row r="29" spans="2:12">
      <c r="B29" s="5" t="s">
        <v>274</v>
      </c>
      <c r="C29" s="5"/>
      <c r="D29" s="5"/>
      <c r="E29" s="5">
        <f t="shared" si="0"/>
        <v>0</v>
      </c>
      <c r="F29" s="5"/>
      <c r="G29" s="5"/>
      <c r="H29" s="5"/>
      <c r="I29" s="5">
        <f t="shared" si="1"/>
        <v>0</v>
      </c>
      <c r="J29" s="5"/>
      <c r="K29" s="5"/>
      <c r="L29" s="5">
        <f t="shared" si="2"/>
        <v>0</v>
      </c>
    </row>
    <row r="30" spans="2:12">
      <c r="B30" s="5" t="s">
        <v>275</v>
      </c>
      <c r="C30" s="5"/>
      <c r="D30" s="5"/>
      <c r="E30" s="5">
        <f t="shared" si="0"/>
        <v>0</v>
      </c>
      <c r="F30" s="5"/>
      <c r="G30" s="5"/>
      <c r="H30" s="5"/>
      <c r="I30" s="5">
        <f t="shared" si="1"/>
        <v>0</v>
      </c>
      <c r="J30" s="5"/>
      <c r="K30" s="5"/>
      <c r="L30" s="5">
        <f t="shared" si="2"/>
        <v>0</v>
      </c>
    </row>
    <row r="31" spans="2:12">
      <c r="B31" s="5"/>
      <c r="C31" s="5"/>
      <c r="D31" s="5"/>
      <c r="E31" s="5">
        <f t="shared" si="0"/>
        <v>0</v>
      </c>
      <c r="F31" s="5"/>
      <c r="G31" s="5"/>
      <c r="H31" s="5"/>
      <c r="I31" s="5">
        <f t="shared" si="1"/>
        <v>0</v>
      </c>
      <c r="J31" s="5"/>
      <c r="K31" s="5"/>
      <c r="L31" s="5">
        <f t="shared" si="2"/>
        <v>0</v>
      </c>
    </row>
    <row r="32" spans="2:12">
      <c r="B32" s="5"/>
      <c r="C32" s="5"/>
      <c r="D32" s="5"/>
      <c r="E32" s="5">
        <f t="shared" si="0"/>
        <v>0</v>
      </c>
      <c r="F32" s="5"/>
      <c r="G32" s="5"/>
      <c r="H32" s="5"/>
      <c r="I32" s="5">
        <f t="shared" si="1"/>
        <v>0</v>
      </c>
      <c r="J32" s="5"/>
      <c r="K32" s="5"/>
      <c r="L32" s="5">
        <f t="shared" si="2"/>
        <v>0</v>
      </c>
    </row>
    <row r="33" spans="2:12">
      <c r="B33" s="5"/>
      <c r="C33" s="5"/>
      <c r="D33" s="5"/>
      <c r="E33" s="5">
        <f t="shared" si="0"/>
        <v>0</v>
      </c>
      <c r="F33" s="5"/>
      <c r="G33" s="5"/>
      <c r="H33" s="5"/>
      <c r="I33" s="5">
        <f t="shared" si="1"/>
        <v>0</v>
      </c>
      <c r="J33" s="5"/>
      <c r="K33" s="5"/>
      <c r="L33" s="5">
        <f t="shared" si="2"/>
        <v>0</v>
      </c>
    </row>
    <row r="34" spans="2:12">
      <c r="B34" s="5" t="s">
        <v>169</v>
      </c>
      <c r="C34" s="5"/>
      <c r="D34" s="5">
        <f>E34*10.764</f>
        <v>247.86801</v>
      </c>
      <c r="E34" s="5">
        <f>SUM(E6:E33)</f>
        <v>23.0275</v>
      </c>
      <c r="F34" s="5"/>
      <c r="G34" s="5"/>
      <c r="H34" s="5">
        <f>I34*10.764</f>
        <v>0</v>
      </c>
      <c r="I34" s="5">
        <f>SUM(I6:I33)</f>
        <v>0</v>
      </c>
      <c r="J34" s="5"/>
      <c r="K34" s="5">
        <f>L34*10.764</f>
        <v>0</v>
      </c>
      <c r="L34" s="5">
        <f>SUM(L6:L33)</f>
        <v>0</v>
      </c>
    </row>
    <row r="36" spans="2:12">
      <c r="D36">
        <f>D34+H34</f>
        <v>247.86801</v>
      </c>
      <c r="E36">
        <f>E34+I34</f>
        <v>23.0275</v>
      </c>
    </row>
  </sheetData>
  <mergeCells count="4">
    <mergeCell ref="C2:D2"/>
    <mergeCell ref="C4:E4"/>
    <mergeCell ref="G4:I4"/>
    <mergeCell ref="J4:L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E &amp; F C%</vt:lpstr>
      <vt:lpstr>G C% (2)</vt:lpstr>
      <vt:lpstr>H C% (3)</vt:lpstr>
      <vt:lpstr>Note</vt:lpstr>
      <vt:lpstr>Flat detail</vt:lpstr>
      <vt:lpstr>'Report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2025-09-18T12:39:38Z</cp:lastPrinted>
  <dcterms:created xsi:type="dcterms:W3CDTF">2019-07-16T09:29:00Z</dcterms:created>
  <dcterms:modified xsi:type="dcterms:W3CDTF">2025-09-18T12:42:55Z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5CF80D2947CC41B2904D6BFAB2035F52_12</vt:lpwstr>
  </property>
  <property fmtid="{D5CDD505-2E9C-101B-9397-08002B2CF9AE}" pid="3" name="KSOProductBuildVer">
    <vt:lpwstr>1033-12.2.0.20326</vt:lpwstr>
  </property>
</Properties>
</file>