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10-09-2025\"/>
    </mc:Choice>
  </mc:AlternateContent>
  <bookViews>
    <workbookView xWindow="0" yWindow="0" windowWidth="19200" windowHeight="6640" tabRatio="849"/>
  </bookViews>
  <sheets>
    <sheet name="Report (2)" sheetId="1" r:id="rId1"/>
    <sheet name="C" sheetId="2" r:id="rId2"/>
    <sheet name="E" sheetId="9" r:id="rId3"/>
    <sheet name="F (2)" sheetId="10" r:id="rId4"/>
    <sheet name="Note" sheetId="11" r:id="rId5"/>
  </sheets>
  <definedNames>
    <definedName name="_xlnm.Print_Area" localSheetId="0">'Report (2)'!$A$1:$J$227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8" i="1" l="1"/>
  <c r="C87" i="1" l="1"/>
  <c r="C14" i="1" l="1"/>
  <c r="C103" i="1" l="1"/>
  <c r="F3" i="1" l="1"/>
  <c r="I102" i="1"/>
  <c r="M47" i="1" l="1"/>
  <c r="N47" i="1" s="1"/>
  <c r="L68" i="1"/>
  <c r="L67" i="1"/>
  <c r="L66" i="1"/>
  <c r="L65" i="1"/>
  <c r="L82" i="1"/>
  <c r="L81" i="1"/>
  <c r="L80" i="1"/>
  <c r="L79" i="1"/>
  <c r="L119" i="1"/>
  <c r="L118" i="1"/>
  <c r="L117" i="1"/>
  <c r="L116" i="1"/>
  <c r="L98" i="1"/>
  <c r="L97" i="1"/>
  <c r="L96" i="1"/>
  <c r="L95" i="1"/>
  <c r="I86" i="1"/>
  <c r="I58" i="1"/>
  <c r="I107" i="1"/>
  <c r="I72" i="1"/>
  <c r="L62" i="1" l="1"/>
  <c r="D68" i="1"/>
  <c r="D62" i="1"/>
  <c r="L61" i="1"/>
  <c r="D67" i="1"/>
  <c r="H61" i="1"/>
  <c r="F61" i="1"/>
  <c r="K57" i="1" s="1"/>
  <c r="C59" i="1" s="1"/>
  <c r="D66" i="1"/>
  <c r="D61" i="1"/>
  <c r="L60" i="1"/>
  <c r="D70" i="1"/>
  <c r="D64" i="1"/>
  <c r="L63" i="1"/>
  <c r="L64" i="1" s="1"/>
  <c r="L69" i="1" s="1"/>
  <c r="L70" i="1" s="1"/>
  <c r="D69" i="1"/>
  <c r="D63" i="1"/>
  <c r="D65" i="1"/>
  <c r="D84" i="1"/>
  <c r="D78" i="1"/>
  <c r="L74" i="1"/>
  <c r="L77" i="1"/>
  <c r="L78" i="1" s="1"/>
  <c r="L83" i="1" s="1"/>
  <c r="L84" i="1" s="1"/>
  <c r="L76" i="1"/>
  <c r="D81" i="1"/>
  <c r="D80" i="1"/>
  <c r="L75" i="1"/>
  <c r="D79" i="1"/>
  <c r="D83" i="1"/>
  <c r="D77" i="1"/>
  <c r="D82" i="1"/>
  <c r="D114" i="1"/>
  <c r="D120" i="1"/>
  <c r="D119" i="1"/>
  <c r="L113" i="1"/>
  <c r="C112" i="1" s="1"/>
  <c r="D112" i="1" s="1"/>
  <c r="D118" i="1"/>
  <c r="L112" i="1"/>
  <c r="L111" i="1"/>
  <c r="D117" i="1"/>
  <c r="D115" i="1"/>
  <c r="D116" i="1"/>
  <c r="D121" i="1"/>
  <c r="L114" i="1"/>
  <c r="L115" i="1" s="1"/>
  <c r="L120" i="1" s="1"/>
  <c r="L121" i="1" s="1"/>
  <c r="C113" i="1" s="1"/>
  <c r="D100" i="1"/>
  <c r="D94" i="1"/>
  <c r="L90" i="1"/>
  <c r="L93" i="1"/>
  <c r="L94" i="1" s="1"/>
  <c r="L99" i="1" s="1"/>
  <c r="L100" i="1" s="1"/>
  <c r="C92" i="1" s="1"/>
  <c r="D99" i="1"/>
  <c r="D97" i="1"/>
  <c r="L91" i="1"/>
  <c r="D96" i="1"/>
  <c r="C93" i="1"/>
  <c r="D93" i="1" s="1"/>
  <c r="D98" i="1"/>
  <c r="D95" i="1"/>
  <c r="L92" i="1"/>
  <c r="C91" i="1" s="1"/>
  <c r="F91" i="1" l="1"/>
  <c r="K85" i="1" s="1"/>
  <c r="D91" i="1"/>
  <c r="H91" i="1"/>
  <c r="F75" i="1"/>
  <c r="D76" i="1"/>
  <c r="H75" i="1"/>
  <c r="D75" i="1"/>
  <c r="F112" i="1"/>
  <c r="D113" i="1"/>
  <c r="H112" i="1"/>
  <c r="D92" i="1"/>
  <c r="K106" i="1" l="1"/>
  <c r="K101" i="1" s="1"/>
  <c r="K71" i="1"/>
  <c r="C73" i="1" s="1"/>
  <c r="B16" i="10" l="1"/>
  <c r="E10" i="10" s="1"/>
  <c r="B14" i="10"/>
  <c r="E9" i="10" s="1"/>
  <c r="B12" i="10"/>
  <c r="E8" i="10" s="1"/>
  <c r="B10" i="10"/>
  <c r="L7" i="10" s="1"/>
  <c r="H16" i="10" s="1"/>
  <c r="B8" i="10"/>
  <c r="K6" i="10" s="1"/>
  <c r="G15" i="10" s="1"/>
  <c r="N7" i="10"/>
  <c r="H18" i="10" s="1"/>
  <c r="E7" i="10"/>
  <c r="I6" i="10"/>
  <c r="I7" i="10" s="1"/>
  <c r="H13" i="10" s="1"/>
  <c r="B6" i="10"/>
  <c r="J6" i="10" s="1"/>
  <c r="G14" i="10" s="1"/>
  <c r="E5" i="10"/>
  <c r="E4" i="10"/>
  <c r="E6" i="10" l="1"/>
  <c r="G13" i="10"/>
  <c r="M6" i="10"/>
  <c r="G17" i="10" s="1"/>
  <c r="N6" i="10"/>
  <c r="G18" i="10" s="1"/>
  <c r="G20" i="10"/>
  <c r="O7" i="10"/>
  <c r="H19" i="10" s="1"/>
  <c r="J7" i="10"/>
  <c r="H14" i="10" s="1"/>
  <c r="K7" i="10"/>
  <c r="H15" i="10" s="1"/>
  <c r="M7" i="10"/>
  <c r="H17" i="10" s="1"/>
  <c r="O6" i="10"/>
  <c r="G19" i="10" s="1"/>
  <c r="L6" i="10"/>
  <c r="G16" i="10" s="1"/>
  <c r="D51" i="1"/>
  <c r="D53" i="1"/>
  <c r="H20" i="10" l="1"/>
  <c r="B16" i="9"/>
  <c r="O6" i="9" s="1"/>
  <c r="G19" i="9" s="1"/>
  <c r="B14" i="9"/>
  <c r="E9" i="9" s="1"/>
  <c r="B12" i="9"/>
  <c r="M6" i="9" s="1"/>
  <c r="G17" i="9" s="1"/>
  <c r="E10" i="9"/>
  <c r="B10" i="9"/>
  <c r="L7" i="9" s="1"/>
  <c r="H16" i="9" s="1"/>
  <c r="B8" i="9"/>
  <c r="K6" i="9" s="1"/>
  <c r="G15" i="9" s="1"/>
  <c r="O7" i="9"/>
  <c r="H19" i="9" s="1"/>
  <c r="I6" i="9"/>
  <c r="G13" i="9" s="1"/>
  <c r="B6" i="9"/>
  <c r="J7" i="9" s="1"/>
  <c r="H14" i="9" s="1"/>
  <c r="E4" i="9"/>
  <c r="E6" i="9" l="1"/>
  <c r="K7" i="9"/>
  <c r="H15" i="9" s="1"/>
  <c r="E8" i="9"/>
  <c r="M7" i="9"/>
  <c r="H17" i="9" s="1"/>
  <c r="L6" i="9"/>
  <c r="G16" i="9" s="1"/>
  <c r="E7" i="9"/>
  <c r="I7" i="9"/>
  <c r="H13" i="9" s="1"/>
  <c r="E5" i="9"/>
  <c r="J6" i="9"/>
  <c r="G14" i="9" s="1"/>
  <c r="N6" i="9"/>
  <c r="G18" i="9" s="1"/>
  <c r="N7" i="9"/>
  <c r="H18" i="9" s="1"/>
  <c r="G20" i="9" l="1"/>
  <c r="H20" i="9"/>
  <c r="B16" i="2" l="1"/>
  <c r="O6" i="2" s="1"/>
  <c r="G19" i="2" s="1"/>
  <c r="B14" i="2"/>
  <c r="E9" i="2" s="1"/>
  <c r="B12" i="2"/>
  <c r="E8" i="2" s="1"/>
  <c r="B10" i="2"/>
  <c r="L7" i="2" s="1"/>
  <c r="H16" i="2" s="1"/>
  <c r="B8" i="2"/>
  <c r="K7" i="2" s="1"/>
  <c r="H15" i="2" s="1"/>
  <c r="M6" i="2"/>
  <c r="G17" i="2" s="1"/>
  <c r="K6" i="2"/>
  <c r="G15" i="2" s="1"/>
  <c r="I6" i="2"/>
  <c r="G13" i="2" s="1"/>
  <c r="B6" i="2"/>
  <c r="J7" i="2" s="1"/>
  <c r="H14" i="2" s="1"/>
  <c r="E4" i="2"/>
  <c r="M7" i="2" l="1"/>
  <c r="H17" i="2" s="1"/>
  <c r="E6" i="2"/>
  <c r="E10" i="2"/>
  <c r="O7" i="2"/>
  <c r="H19" i="2" s="1"/>
  <c r="L6" i="2"/>
  <c r="G16" i="2" s="1"/>
  <c r="E7" i="2"/>
  <c r="I7" i="2"/>
  <c r="H13" i="2" s="1"/>
  <c r="E5" i="2"/>
  <c r="J6" i="2"/>
  <c r="G14" i="2" s="1"/>
  <c r="N6" i="2"/>
  <c r="G18" i="2" s="1"/>
  <c r="N7" i="2"/>
  <c r="H18" i="2" s="1"/>
  <c r="D138" i="1"/>
  <c r="G133" i="1"/>
  <c r="H46" i="1"/>
  <c r="C46" i="1"/>
  <c r="F7" i="1"/>
  <c r="H20" i="2" l="1"/>
  <c r="G20" i="2"/>
</calcChain>
</file>

<file path=xl/sharedStrings.xml><?xml version="1.0" encoding="utf-8"?>
<sst xmlns="http://schemas.openxmlformats.org/spreadsheetml/2006/main" count="447" uniqueCount="191">
  <si>
    <t xml:space="preserve">Valuation Report </t>
  </si>
  <si>
    <t>Date:</t>
  </si>
  <si>
    <t>CPC Name:</t>
  </si>
  <si>
    <t>Date Of Property Visit</t>
  </si>
  <si>
    <t>Name of the builder group</t>
  </si>
  <si>
    <t>Name of the builder company</t>
  </si>
  <si>
    <t>Name of the Project</t>
  </si>
  <si>
    <t>Docouments Provided</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</si>
  <si>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</si>
  <si>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</si>
  <si>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</si>
  <si>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</si>
  <si>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</si>
  <si>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</si>
  <si>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</si>
  <si>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</si>
  <si>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</si>
  <si>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</si>
  <si>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</si>
  <si>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</si>
  <si>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</si>
  <si>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</si>
  <si>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</si>
  <si>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</si>
  <si>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</si>
  <si>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</si>
  <si>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</si>
  <si>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</si>
  <si>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</si>
  <si>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</si>
  <si>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</si>
  <si>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</si>
  <si>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</si>
  <si>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</si>
  <si>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</si>
  <si>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</si>
  <si>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</si>
  <si>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</si>
  <si>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</si>
  <si>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</si>
  <si>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</si>
  <si>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</si>
  <si>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</si>
  <si>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</si>
  <si>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</si>
  <si>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</si>
  <si>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</si>
  <si>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</si>
  <si>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</si>
  <si>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</si>
  <si>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</si>
  <si>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</si>
  <si>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</si>
  <si>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</si>
  <si>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</si>
  <si>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Date of approval: </t>
  </si>
  <si>
    <t xml:space="preserve">Commencement date of construction </t>
  </si>
  <si>
    <t>Building wise Construction details</t>
  </si>
  <si>
    <t>Approved area of the building in Sq.Mt</t>
  </si>
  <si>
    <t>Approved no of units</t>
  </si>
  <si>
    <t>Approved no of Floors</t>
  </si>
  <si>
    <t>Quality of construction: Good</t>
  </si>
  <si>
    <t>Projected life of the structure: 60 Years After Completion</t>
  </si>
  <si>
    <t>Material laying at Site: :Bricks, Cement &amp; Steel etc.</t>
  </si>
  <si>
    <t>Type of Work</t>
  </si>
  <si>
    <t>Plinth</t>
  </si>
  <si>
    <t>RCC</t>
  </si>
  <si>
    <t>Plaster</t>
  </si>
  <si>
    <t>Flooring</t>
  </si>
  <si>
    <t>Finishing</t>
  </si>
  <si>
    <t>Violations Observed if any : NA</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</si>
  <si>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</si>
  <si>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</si>
  <si>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</si>
  <si>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</si>
  <si>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Distressed valuation of the Property</t>
  </si>
  <si>
    <t>Authorized Signatory
                                                                                                                                                                                                                                                                                     Name &amp; Seal of the agency</t>
  </si>
  <si>
    <t xml:space="preserve">PHOTOGRAPHS OF PROPERTY : 
</t>
  </si>
  <si>
    <t>Google Map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</si>
  <si>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</si>
  <si>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</si>
  <si>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</si>
  <si>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</si>
  <si>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</si>
  <si>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</si>
  <si>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</si>
  <si>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</si>
  <si>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</si>
  <si>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</si>
  <si>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</si>
  <si>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</si>
  <si>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</si>
  <si>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</si>
  <si>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</si>
  <si>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</si>
  <si>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</si>
  <si>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</si>
  <si>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</si>
  <si>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</si>
  <si>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</si>
  <si>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Axis Sanpada</t>
  </si>
  <si>
    <t>Floor Rise Rate Per Sq.ft</t>
  </si>
  <si>
    <t>Development Charges</t>
  </si>
  <si>
    <t>Club Charges</t>
  </si>
  <si>
    <t>Name &amp; No of Wings</t>
  </si>
  <si>
    <t>M/s Vraj Realty.</t>
  </si>
  <si>
    <t>Vangani (W)</t>
  </si>
  <si>
    <t>Near Tulsi Ashram Complex</t>
  </si>
  <si>
    <t>Open</t>
  </si>
  <si>
    <t>Tulsi Ashram
Complex</t>
  </si>
  <si>
    <t>Tulsi City</t>
  </si>
  <si>
    <t>Pashane Village</t>
  </si>
  <si>
    <t>12500.00 Sq. Mtr.</t>
  </si>
  <si>
    <t>Not Given</t>
  </si>
  <si>
    <t>15073.860 Sq. Mtr.</t>
  </si>
  <si>
    <t>(6 Wings)</t>
  </si>
  <si>
    <t>SSNR/RA/BP/Muje. Pashne/ Tal. Karjat S.N.164/210512/2782</t>
  </si>
  <si>
    <t>MS/LNA1(B)/P.K. 143/2017</t>
  </si>
  <si>
    <t>Virat Greenwoods (A, B, C, D, E &amp; F wings)</t>
  </si>
  <si>
    <t>Virat Greenwoods</t>
  </si>
  <si>
    <t>Pashane road</t>
  </si>
  <si>
    <t>Thane</t>
  </si>
  <si>
    <t>About 2.6 Km from Vangani Railway Station</t>
  </si>
  <si>
    <t>19/12/2017.</t>
  </si>
  <si>
    <t>31/03/2018.</t>
  </si>
  <si>
    <t>Recommended rate of the shop Per Sq. Ft. ( on Saleable area)</t>
  </si>
  <si>
    <t>Refer data</t>
  </si>
  <si>
    <t>S. No</t>
  </si>
  <si>
    <t>Pratiksha</t>
  </si>
  <si>
    <t>Recommended rate for Parking</t>
  </si>
  <si>
    <t>150000/-</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</si>
  <si>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</si>
  <si>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</si>
  <si>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</si>
  <si>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</si>
  <si>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</si>
  <si>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</si>
  <si>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</si>
  <si>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</si>
  <si>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</si>
  <si>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</si>
  <si>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</si>
  <si>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</si>
  <si>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</si>
  <si>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</si>
  <si>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</si>
  <si>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</si>
  <si>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</si>
  <si>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</si>
  <si>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</si>
  <si>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</si>
  <si>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</si>
  <si>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</si>
  <si>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</si>
  <si>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</si>
  <si>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</si>
  <si>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</si>
  <si>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</si>
  <si>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</si>
  <si>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</si>
  <si>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</si>
  <si>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</si>
  <si>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</si>
  <si>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</si>
  <si>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Expected Completion
As per RERA</t>
  </si>
  <si>
    <t>RERA No</t>
  </si>
  <si>
    <t>2,25,000/-</t>
  </si>
  <si>
    <t>1,50,000/-</t>
  </si>
  <si>
    <t xml:space="preserve">Infra structure charges </t>
  </si>
  <si>
    <t>Wheather the construction is as per approved Building plan : Under Construction</t>
  </si>
  <si>
    <t>25,000/-</t>
  </si>
  <si>
    <t>Location Link</t>
  </si>
  <si>
    <t>B &amp; D Wing = Gr +1st to 7th Floor</t>
  </si>
  <si>
    <t>A Wing = Gr +1st to 4th Floor</t>
  </si>
  <si>
    <t>E Wing = Gr +1st to 7th Floor</t>
  </si>
  <si>
    <t xml:space="preserve">Office No. 1031, Wing J, Akshar Business Park, Plot No. 03 Sector 25, Near APMC Market, Vashi, Navi Mumbai, Maharashtra 400703 TEL: 022-46090378/79/80                                                                       
E mail : vsjcapf@gmail.com. Web site : www.vsjadon.com
</t>
  </si>
  <si>
    <t>Contact Details ( Name &amp; Contact No.)</t>
  </si>
  <si>
    <t>Site Meet Person Contact Details ( Name &amp; Contact No.)</t>
  </si>
  <si>
    <t>C Wing = Gr +1st to 7th Floor</t>
  </si>
  <si>
    <t>F Wing = Gr +1st to 7th Floor</t>
  </si>
  <si>
    <t>Gr +1st to 4th Floors ( Wing A) ,
Gr +1st to 7th Floors ( Wing B to F ) (as per given municipal drawing)</t>
  </si>
  <si>
    <t>164, Hissa no. 2C/2</t>
  </si>
  <si>
    <t>A, B &amp; D Wing = Not Registered on RERA
C wing = P52000017471
E wing = P52000029781
F wing = P52000022839</t>
  </si>
  <si>
    <t xml:space="preserve">O. Certificate No.:
Approved Upto : 
</t>
  </si>
  <si>
    <t xml:space="preserve">Wing C &amp; F - Completed
Wing E - Completed
</t>
  </si>
  <si>
    <r>
      <t xml:space="preserve">J.K.MS/L.N.A.1(B)/OC/OC No.88/2024/J.K.113/25
</t>
    </r>
    <r>
      <rPr>
        <b/>
        <u/>
        <sz val="11"/>
        <color indexed="8"/>
        <rFont val="Times New Roman"/>
        <family val="1"/>
      </rPr>
      <t>Wing E</t>
    </r>
    <r>
      <rPr>
        <b/>
        <sz val="11"/>
        <color indexed="8"/>
        <rFont val="Times New Roman"/>
        <family val="1"/>
      </rPr>
      <t xml:space="preserve"> = Gr/St + 1st to 7th Floor</t>
    </r>
  </si>
  <si>
    <r>
      <t xml:space="preserve">MS/L.N.A.1(A)Part OC Certificate/O.C.26/2022
</t>
    </r>
    <r>
      <rPr>
        <b/>
        <u/>
        <sz val="11"/>
        <color indexed="8"/>
        <rFont val="Times New Roman"/>
        <family val="1"/>
      </rPr>
      <t>C Wing</t>
    </r>
    <r>
      <rPr>
        <b/>
        <sz val="11"/>
        <color indexed="8"/>
        <rFont val="Times New Roman"/>
        <family val="1"/>
      </rPr>
      <t xml:space="preserve"> = Gr/St + 1st to 7th Floor 
(Residential = 84, Commercial = 14)</t>
    </r>
  </si>
  <si>
    <r>
      <t xml:space="preserve">SSNR/RA/OC/Mouje. Pashane/ Tal. Karjat/S.N.164/2K/2/1728
</t>
    </r>
    <r>
      <rPr>
        <b/>
        <u/>
        <sz val="11"/>
        <color indexed="8"/>
        <rFont val="Times New Roman"/>
        <family val="1"/>
      </rPr>
      <t>F Wing</t>
    </r>
    <r>
      <rPr>
        <b/>
        <sz val="11"/>
        <color indexed="8"/>
        <rFont val="Times New Roman"/>
        <family val="1"/>
      </rPr>
      <t xml:space="preserve"> = Gr + 1st to 7th Floor </t>
    </r>
  </si>
  <si>
    <t xml:space="preserve">Remark :
1. C, E &amp; F wing : All work completed. OC received.
   A, B &amp; D Wing : Work not yet started. (Not Registered on RERA).
2. We have considered rate by verifying it from market inquire.
3. Car parking is subjected to authentic documentation.
4. Recommended rate should be considered as all inclusive rate if other charges are not mentioned. (Excluding GST &amp; other government Taxes).
5. We have updated approved OC of Wing F on 27/03/2024.
6. We have updated approved OC for Wing C on 28/11/2024.
7. We have updated OC for Wing E from rera (On 06/05/2025).
5. We refer OC for C Wing from Rera (on 13/03/2023).
5. On site, we meet Mr. Dhiraj - 9373965547.\
</t>
  </si>
  <si>
    <t>https://maps.app.goo.gl/fzgHJgCYcW6hRbGu5</t>
  </si>
  <si>
    <t>19.1038099,73.3140911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</si>
</sst>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_(* #,##0.00_);_(* \(#,##0.00\);_(* &quot;-&quot;??_);_(@_)"/>
  </numFmts>
  <fonts count="2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name val="Times New Roman"/>
      <family val="1"/>
    </font>
    <font>
      <b/>
      <sz val="11"/>
      <name val="Times New Roman"/>
      <family val="1"/>
    </font>
    <font>
      <sz val="11"/>
      <color indexed="8"/>
      <name val="Calibri"/>
      <family val="2"/>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font>
    <font>
      <b/>
      <u/>
      <sz val="11"/>
      <color indexed="8"/>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3" fillId="0" borderId="0"/>
    <xf numFmtId="0" fontId="9" fillId="0" borderId="0"/>
    <xf numFmtId="0" fontId="2" fillId="0" borderId="0"/>
    <xf numFmtId="0" fontId="9" fillId="0" borderId="0"/>
    <xf numFmtId="0" fontId="1" fillId="0" borderId="0"/>
    <xf numFmtId="166" fontId="9" fillId="0" borderId="0" applyFont="0" applyFill="0" applyBorder="0" applyAlignment="0" applyProtection="0"/>
    <xf numFmtId="0" fontId="18" fillId="0" borderId="0" applyNumberFormat="0" applyFill="0" applyBorder="0" applyAlignment="0" applyProtection="0"/>
  </cellStyleXfs>
  <cellXfs count="175">
    <xf numFmtId="0" fontId="0" fillId="0" borderId="0" xfId="0"/>
    <xf numFmtId="0" fontId="6" fillId="0" borderId="4" xfId="1" applyFont="1" applyFill="1" applyBorder="1" applyAlignment="1">
      <alignment vertical="top"/>
    </xf>
    <xf numFmtId="0" fontId="6" fillId="0" borderId="3" xfId="1" applyFont="1" applyFill="1" applyBorder="1" applyAlignment="1">
      <alignment vertical="top" wrapText="1"/>
    </xf>
    <xf numFmtId="0" fontId="2" fillId="0" borderId="0" xfId="3"/>
    <xf numFmtId="0" fontId="13" fillId="2" borderId="4" xfId="3" applyFont="1" applyFill="1" applyBorder="1"/>
    <xf numFmtId="0" fontId="2" fillId="0" borderId="4" xfId="3" applyBorder="1"/>
    <xf numFmtId="0" fontId="2" fillId="0" borderId="0" xfId="3" applyBorder="1"/>
    <xf numFmtId="0" fontId="2" fillId="0" borderId="11" xfId="3" applyBorder="1"/>
    <xf numFmtId="0" fontId="2" fillId="0" borderId="0" xfId="3" applyAlignment="1">
      <alignment wrapText="1"/>
    </xf>
    <xf numFmtId="0" fontId="2" fillId="0" borderId="4" xfId="3" applyBorder="1" applyAlignment="1">
      <alignment wrapText="1"/>
    </xf>
    <xf numFmtId="0" fontId="12" fillId="0" borderId="0" xfId="3" applyFont="1"/>
    <xf numFmtId="0" fontId="7" fillId="0" borderId="3" xfId="1" applyFont="1" applyFill="1" applyBorder="1" applyAlignment="1">
      <alignment vertical="top" wrapText="1"/>
    </xf>
    <xf numFmtId="14" fontId="0" fillId="0" borderId="0" xfId="0" applyNumberFormat="1"/>
    <xf numFmtId="0" fontId="6" fillId="0" borderId="3" xfId="1" applyFont="1" applyFill="1" applyBorder="1" applyAlignment="1">
      <alignment horizontal="left" vertical="top"/>
    </xf>
    <xf numFmtId="0" fontId="6" fillId="0" borderId="4" xfId="1" applyFont="1" applyFill="1" applyBorder="1" applyAlignment="1">
      <alignment horizontal="left" vertical="top"/>
    </xf>
    <xf numFmtId="0" fontId="14" fillId="0" borderId="0" xfId="1" applyFont="1" applyFill="1" applyBorder="1" applyProtection="1">
      <protection hidden="1"/>
    </xf>
    <xf numFmtId="0" fontId="15" fillId="0" borderId="16" xfId="1" applyFont="1" applyFill="1" applyBorder="1" applyAlignment="1" applyProtection="1">
      <alignment horizontal="center" vertical="top"/>
      <protection locked="0"/>
    </xf>
    <xf numFmtId="0" fontId="15" fillId="0" borderId="4" xfId="1" applyFont="1" applyFill="1" applyBorder="1" applyAlignment="1" applyProtection="1">
      <alignment horizontal="center" vertical="top"/>
      <protection locked="0"/>
    </xf>
    <xf numFmtId="0" fontId="17" fillId="0" borderId="0" xfId="0" applyFont="1" applyFill="1" applyBorder="1" applyProtection="1">
      <protection hidden="1"/>
    </xf>
    <xf numFmtId="0" fontId="15" fillId="0" borderId="1" xfId="1" applyFont="1" applyFill="1" applyBorder="1" applyAlignment="1" applyProtection="1">
      <alignment horizontal="center" vertical="top"/>
      <protection locked="0"/>
    </xf>
    <xf numFmtId="0" fontId="5" fillId="0" borderId="0" xfId="1" applyFont="1" applyFill="1"/>
    <xf numFmtId="0" fontId="15" fillId="0" borderId="4" xfId="1" applyFont="1" applyFill="1" applyBorder="1" applyAlignment="1" applyProtection="1">
      <alignment horizontal="center" vertical="top" wrapText="1"/>
      <protection locked="0"/>
    </xf>
    <xf numFmtId="0" fontId="14" fillId="0" borderId="0" xfId="1" applyFont="1" applyFill="1" applyBorder="1"/>
    <xf numFmtId="0" fontId="15" fillId="0" borderId="4" xfId="1" applyFont="1" applyFill="1" applyBorder="1" applyAlignment="1" applyProtection="1">
      <alignment horizontal="center" wrapText="1"/>
      <protection locked="0"/>
    </xf>
    <xf numFmtId="0" fontId="17" fillId="0" borderId="0" xfId="0" applyNumberFormat="1" applyFont="1" applyFill="1" applyBorder="1" applyProtection="1">
      <protection hidden="1"/>
    </xf>
    <xf numFmtId="1" fontId="15" fillId="0" borderId="4" xfId="1" applyNumberFormat="1" applyFont="1" applyFill="1" applyBorder="1" applyAlignment="1" applyProtection="1">
      <alignment horizontal="center" wrapText="1"/>
      <protection locked="0"/>
    </xf>
    <xf numFmtId="1" fontId="0" fillId="0" borderId="0" xfId="0" applyNumberFormat="1" applyFill="1" applyBorder="1"/>
    <xf numFmtId="1" fontId="0" fillId="0" borderId="0" xfId="0" applyNumberFormat="1" applyFill="1" applyBorder="1" applyAlignment="1">
      <alignment horizontal="right"/>
    </xf>
    <xf numFmtId="0" fontId="15" fillId="0" borderId="21" xfId="1" applyFont="1" applyFill="1" applyBorder="1" applyAlignment="1" applyProtection="1">
      <alignment horizontal="center" wrapText="1"/>
      <protection locked="0"/>
    </xf>
    <xf numFmtId="0" fontId="6" fillId="0" borderId="0" xfId="2" applyFont="1" applyFill="1"/>
    <xf numFmtId="0" fontId="5" fillId="0" borderId="0" xfId="0" applyFont="1" applyFill="1"/>
    <xf numFmtId="0" fontId="10" fillId="0" borderId="0" xfId="1" applyFont="1" applyFill="1" applyBorder="1" applyAlignment="1">
      <alignment vertical="top"/>
    </xf>
    <xf numFmtId="0" fontId="4" fillId="0" borderId="0" xfId="1" applyFont="1" applyFill="1" applyBorder="1" applyAlignment="1">
      <alignment vertical="top" wrapText="1"/>
    </xf>
    <xf numFmtId="0" fontId="4" fillId="0" borderId="0" xfId="1" applyFont="1" applyFill="1" applyBorder="1" applyAlignment="1">
      <alignment vertical="top"/>
    </xf>
    <xf numFmtId="0" fontId="11" fillId="0" borderId="0" xfId="1" applyFont="1" applyFill="1"/>
    <xf numFmtId="0" fontId="15" fillId="0" borderId="4" xfId="1" applyFont="1" applyFill="1" applyBorder="1" applyAlignment="1" applyProtection="1">
      <alignment horizontal="center" vertical="top"/>
      <protection locked="0"/>
    </xf>
    <xf numFmtId="0" fontId="15" fillId="0" borderId="16" xfId="1" applyFont="1" applyFill="1" applyBorder="1" applyAlignment="1" applyProtection="1">
      <alignment horizontal="center" vertical="top"/>
      <protection locked="0"/>
    </xf>
    <xf numFmtId="0" fontId="15" fillId="0" borderId="1" xfId="1" applyFont="1" applyFill="1" applyBorder="1" applyAlignment="1" applyProtection="1">
      <alignment horizontal="center" vertical="top"/>
      <protection locked="0"/>
    </xf>
    <xf numFmtId="0" fontId="4" fillId="0" borderId="4" xfId="1" applyFont="1" applyFill="1" applyBorder="1" applyAlignment="1">
      <alignment horizontal="left" vertical="top"/>
    </xf>
    <xf numFmtId="0" fontId="14" fillId="0" borderId="0" xfId="1" applyFont="1" applyFill="1" applyBorder="1" applyAlignment="1" applyProtection="1">
      <alignment horizontal="center" vertical="center"/>
      <protection hidden="1"/>
    </xf>
    <xf numFmtId="0" fontId="5" fillId="0" borderId="0" xfId="1" applyFont="1" applyFill="1" applyAlignment="1">
      <alignment horizontal="center" vertical="center"/>
    </xf>
    <xf numFmtId="0" fontId="15" fillId="0" borderId="26" xfId="1" applyFont="1" applyFill="1" applyBorder="1" applyAlignment="1" applyProtection="1">
      <alignment horizontal="center" vertical="top" wrapText="1"/>
      <protection locked="0"/>
    </xf>
    <xf numFmtId="0" fontId="15" fillId="0" borderId="4" xfId="1" applyFont="1" applyFill="1" applyBorder="1" applyAlignment="1" applyProtection="1">
      <alignment horizontal="center" vertical="top"/>
      <protection locked="0"/>
    </xf>
    <xf numFmtId="0" fontId="15" fillId="0" borderId="16" xfId="1" applyFont="1" applyFill="1" applyBorder="1" applyAlignment="1" applyProtection="1">
      <alignment horizontal="center" vertical="top"/>
      <protection locked="0"/>
    </xf>
    <xf numFmtId="0" fontId="15" fillId="0" borderId="1" xfId="1" applyFont="1" applyFill="1" applyBorder="1" applyAlignment="1" applyProtection="1">
      <alignment horizontal="center" vertical="top"/>
      <protection locked="0"/>
    </xf>
    <xf numFmtId="0" fontId="15" fillId="0" borderId="4" xfId="1" applyFont="1" applyFill="1" applyBorder="1" applyAlignment="1" applyProtection="1">
      <alignment horizontal="center" vertical="top" wrapText="1"/>
      <protection locked="0"/>
    </xf>
    <xf numFmtId="0" fontId="15" fillId="0" borderId="4" xfId="1" applyFont="1" applyFill="1" applyBorder="1" applyAlignment="1" applyProtection="1">
      <alignment horizontal="center" vertical="top"/>
      <protection locked="0"/>
    </xf>
    <xf numFmtId="0" fontId="4" fillId="0" borderId="1"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2" xfId="1" applyFont="1" applyFill="1" applyBorder="1" applyAlignment="1">
      <alignment horizontal="left" vertical="top"/>
    </xf>
    <xf numFmtId="0" fontId="4" fillId="0" borderId="3" xfId="1" applyFont="1" applyFill="1" applyBorder="1" applyAlignment="1">
      <alignment horizontal="left" vertical="top"/>
    </xf>
    <xf numFmtId="14" fontId="4" fillId="0" borderId="1" xfId="1" applyNumberFormat="1" applyFont="1" applyFill="1" applyBorder="1" applyAlignment="1">
      <alignment horizontal="left" vertical="top" wrapText="1"/>
    </xf>
    <xf numFmtId="0" fontId="4" fillId="0" borderId="2" xfId="1" applyFont="1" applyFill="1" applyBorder="1" applyAlignment="1">
      <alignment horizontal="left" vertical="top" wrapText="1"/>
    </xf>
    <xf numFmtId="0" fontId="16" fillId="0" borderId="23" xfId="1" applyFont="1" applyFill="1" applyBorder="1" applyAlignment="1" applyProtection="1">
      <alignment horizontal="center" vertical="center"/>
      <protection locked="0"/>
    </xf>
    <xf numFmtId="0" fontId="16" fillId="0" borderId="7" xfId="1" applyFont="1" applyFill="1" applyBorder="1" applyAlignment="1" applyProtection="1">
      <alignment horizontal="center" vertical="center"/>
      <protection locked="0"/>
    </xf>
    <xf numFmtId="0" fontId="16" fillId="0" borderId="28" xfId="1" applyFont="1" applyFill="1" applyBorder="1" applyAlignment="1" applyProtection="1">
      <alignment horizontal="center" vertical="center"/>
      <protection locked="0"/>
    </xf>
    <xf numFmtId="0" fontId="16" fillId="0" borderId="29" xfId="1" applyFont="1" applyFill="1" applyBorder="1" applyAlignment="1" applyProtection="1">
      <alignment horizontal="center" vertical="center"/>
      <protection locked="0"/>
    </xf>
    <xf numFmtId="9" fontId="16" fillId="0" borderId="5" xfId="1" applyNumberFormat="1" applyFont="1" applyFill="1" applyBorder="1" applyAlignment="1" applyProtection="1">
      <alignment horizontal="center" vertical="center" wrapText="1"/>
      <protection locked="0"/>
    </xf>
    <xf numFmtId="0" fontId="16" fillId="0" borderId="6" xfId="1" applyFont="1" applyFill="1" applyBorder="1" applyAlignment="1" applyProtection="1">
      <alignment horizontal="center" vertical="center" wrapText="1"/>
      <protection locked="0"/>
    </xf>
    <xf numFmtId="0" fontId="16" fillId="0" borderId="7" xfId="1" applyFont="1" applyFill="1" applyBorder="1" applyAlignment="1" applyProtection="1">
      <alignment horizontal="center" vertical="center" wrapText="1"/>
      <protection locked="0"/>
    </xf>
    <xf numFmtId="0" fontId="16" fillId="0" borderId="30" xfId="1" applyFont="1" applyFill="1" applyBorder="1" applyAlignment="1" applyProtection="1">
      <alignment horizontal="center" vertical="center" wrapText="1"/>
      <protection locked="0"/>
    </xf>
    <xf numFmtId="0" fontId="16" fillId="0" borderId="31" xfId="1" applyFont="1" applyFill="1" applyBorder="1" applyAlignment="1" applyProtection="1">
      <alignment horizontal="center" vertical="center" wrapText="1"/>
      <protection locked="0"/>
    </xf>
    <xf numFmtId="0" fontId="16" fillId="0" borderId="29" xfId="1" applyFont="1" applyFill="1" applyBorder="1" applyAlignment="1" applyProtection="1">
      <alignment horizontal="center" vertical="center" wrapText="1"/>
      <protection locked="0"/>
    </xf>
    <xf numFmtId="0" fontId="16" fillId="0" borderId="5" xfId="1" applyFont="1" applyFill="1" applyBorder="1" applyAlignment="1" applyProtection="1">
      <alignment horizontal="center" vertical="center" wrapText="1"/>
      <protection locked="0"/>
    </xf>
    <xf numFmtId="0" fontId="16" fillId="0" borderId="25" xfId="1" applyFont="1" applyFill="1" applyBorder="1" applyAlignment="1" applyProtection="1">
      <alignment horizontal="center" vertical="center" wrapText="1"/>
      <protection locked="0"/>
    </xf>
    <xf numFmtId="0" fontId="16" fillId="0" borderId="32" xfId="1" applyFont="1" applyFill="1" applyBorder="1" applyAlignment="1" applyProtection="1">
      <alignment horizontal="center" vertical="center" wrapText="1"/>
      <protection locked="0"/>
    </xf>
    <xf numFmtId="0" fontId="6" fillId="0" borderId="4" xfId="1" applyFont="1" applyFill="1" applyBorder="1" applyAlignment="1">
      <alignment horizontal="left" vertical="top"/>
    </xf>
    <xf numFmtId="0" fontId="6" fillId="0" borderId="1" xfId="1" applyFont="1" applyFill="1" applyBorder="1" applyAlignment="1">
      <alignment horizontal="left" vertical="top" wrapText="1"/>
    </xf>
    <xf numFmtId="0" fontId="6" fillId="0" borderId="3"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0" fontId="6" fillId="0" borderId="2" xfId="1" applyFont="1" applyFill="1" applyBorder="1" applyAlignment="1">
      <alignment horizontal="left" vertical="top"/>
    </xf>
    <xf numFmtId="0" fontId="6" fillId="0" borderId="3" xfId="1" applyFont="1" applyFill="1" applyBorder="1" applyAlignment="1">
      <alignment horizontal="left" vertical="top"/>
    </xf>
    <xf numFmtId="0" fontId="4" fillId="0" borderId="1" xfId="1" applyFont="1" applyFill="1" applyBorder="1" applyAlignment="1">
      <alignment horizontal="left" vertical="top"/>
    </xf>
    <xf numFmtId="0" fontId="6" fillId="0" borderId="2" xfId="1" applyFont="1" applyFill="1" applyBorder="1" applyAlignment="1">
      <alignment horizontal="left" vertical="top" wrapText="1"/>
    </xf>
    <xf numFmtId="14" fontId="6" fillId="0" borderId="1" xfId="1" applyNumberFormat="1" applyFont="1" applyFill="1" applyBorder="1" applyAlignment="1">
      <alignment horizontal="left" vertical="top" wrapText="1"/>
    </xf>
    <xf numFmtId="0" fontId="6" fillId="0" borderId="1" xfId="1" applyFont="1" applyFill="1" applyBorder="1" applyAlignment="1">
      <alignment horizontal="left" vertical="top"/>
    </xf>
    <xf numFmtId="14" fontId="6" fillId="0" borderId="1" xfId="1" applyNumberFormat="1" applyFont="1" applyFill="1" applyBorder="1" applyAlignment="1">
      <alignment horizontal="left" vertical="top"/>
    </xf>
    <xf numFmtId="14" fontId="6" fillId="0" borderId="2" xfId="1" applyNumberFormat="1" applyFont="1" applyFill="1" applyBorder="1" applyAlignment="1">
      <alignment horizontal="left" vertical="top"/>
    </xf>
    <xf numFmtId="14" fontId="6" fillId="0" borderId="3" xfId="1" applyNumberFormat="1" applyFont="1" applyFill="1" applyBorder="1" applyAlignment="1">
      <alignment horizontal="left" vertical="top"/>
    </xf>
    <xf numFmtId="0" fontId="7" fillId="0" borderId="4" xfId="1" applyFont="1" applyFill="1" applyBorder="1" applyAlignment="1">
      <alignment horizontal="left" vertical="top" wrapText="1"/>
    </xf>
    <xf numFmtId="0" fontId="8" fillId="0" borderId="4" xfId="2" applyFont="1" applyFill="1" applyBorder="1" applyAlignment="1">
      <alignment horizontal="left" vertical="top" wrapText="1"/>
    </xf>
    <xf numFmtId="0" fontId="7" fillId="0" borderId="4" xfId="1" applyFont="1" applyFill="1" applyBorder="1" applyAlignment="1">
      <alignment horizontal="left" vertical="top"/>
    </xf>
    <xf numFmtId="0" fontId="6" fillId="0" borderId="8" xfId="1" applyFont="1" applyFill="1" applyBorder="1" applyAlignment="1">
      <alignment horizontal="left" vertical="top"/>
    </xf>
    <xf numFmtId="0" fontId="6" fillId="0" borderId="9" xfId="1" applyFont="1" applyFill="1" applyBorder="1" applyAlignment="1">
      <alignment horizontal="left" vertical="top"/>
    </xf>
    <xf numFmtId="0" fontId="6" fillId="0" borderId="10" xfId="1" applyFont="1" applyFill="1" applyBorder="1" applyAlignment="1">
      <alignment horizontal="left" vertical="top"/>
    </xf>
    <xf numFmtId="0" fontId="4" fillId="0" borderId="4" xfId="1" applyFont="1" applyFill="1" applyBorder="1" applyAlignment="1">
      <alignment horizontal="left" vertical="top"/>
    </xf>
    <xf numFmtId="0" fontId="7" fillId="0" borderId="1" xfId="1" applyFont="1" applyFill="1" applyBorder="1" applyAlignment="1">
      <alignment horizontal="left" vertical="top"/>
    </xf>
    <xf numFmtId="0" fontId="7" fillId="0" borderId="2" xfId="1" applyFont="1" applyFill="1" applyBorder="1" applyAlignment="1">
      <alignment horizontal="left" vertical="top"/>
    </xf>
    <xf numFmtId="14" fontId="6" fillId="0" borderId="4" xfId="1" applyNumberFormat="1" applyFont="1" applyFill="1" applyBorder="1" applyAlignment="1">
      <alignment horizontal="center" vertical="top"/>
    </xf>
    <xf numFmtId="0" fontId="6" fillId="0" borderId="4" xfId="1" applyFont="1" applyFill="1" applyBorder="1" applyAlignment="1">
      <alignment horizontal="center" vertical="top"/>
    </xf>
    <xf numFmtId="0" fontId="5" fillId="0" borderId="3" xfId="1" applyFont="1" applyFill="1" applyBorder="1" applyAlignment="1">
      <alignment horizontal="left"/>
    </xf>
    <xf numFmtId="14" fontId="7" fillId="0" borderId="1" xfId="1" applyNumberFormat="1" applyFont="1" applyFill="1" applyBorder="1" applyAlignment="1">
      <alignment horizontal="left" vertical="top" wrapText="1"/>
    </xf>
    <xf numFmtId="0" fontId="7" fillId="0" borderId="3" xfId="1" applyFont="1" applyFill="1" applyBorder="1" applyAlignment="1">
      <alignment horizontal="left" vertical="top"/>
    </xf>
    <xf numFmtId="0" fontId="4" fillId="0" borderId="1" xfId="1" applyFont="1" applyFill="1" applyBorder="1" applyAlignment="1">
      <alignment vertical="top"/>
    </xf>
    <xf numFmtId="0" fontId="4" fillId="0" borderId="2" xfId="1" applyFont="1" applyFill="1" applyBorder="1" applyAlignment="1">
      <alignment vertical="top"/>
    </xf>
    <xf numFmtId="0" fontId="4" fillId="0" borderId="3" xfId="1" applyFont="1" applyFill="1" applyBorder="1" applyAlignment="1">
      <alignment vertical="top"/>
    </xf>
    <xf numFmtId="4" fontId="6" fillId="0" borderId="1" xfId="1" applyNumberFormat="1" applyFont="1" applyFill="1" applyBorder="1" applyAlignment="1">
      <alignment horizontal="center" vertical="top"/>
    </xf>
    <xf numFmtId="0" fontId="6" fillId="0" borderId="3" xfId="1" applyFont="1" applyFill="1" applyBorder="1" applyAlignment="1">
      <alignment horizontal="center" vertical="top"/>
    </xf>
    <xf numFmtId="0" fontId="7" fillId="0" borderId="4" xfId="1" applyFont="1" applyFill="1" applyBorder="1" applyAlignment="1">
      <alignment horizontal="center" vertical="top" wrapText="1"/>
    </xf>
    <xf numFmtId="164" fontId="6" fillId="0" borderId="4" xfId="1" applyNumberFormat="1" applyFont="1" applyFill="1" applyBorder="1" applyAlignment="1">
      <alignment horizontal="left" vertical="top"/>
    </xf>
    <xf numFmtId="165" fontId="6" fillId="0" borderId="4" xfId="1" applyNumberFormat="1" applyFont="1" applyFill="1" applyBorder="1" applyAlignment="1">
      <alignment horizontal="left" vertical="top"/>
    </xf>
    <xf numFmtId="165" fontId="6" fillId="0" borderId="4" xfId="1" applyNumberFormat="1" applyFont="1" applyFill="1" applyBorder="1" applyAlignment="1">
      <alignment horizontal="left" vertical="top" wrapText="1"/>
    </xf>
    <xf numFmtId="0" fontId="18" fillId="0" borderId="1" xfId="7" applyFill="1" applyBorder="1" applyAlignment="1">
      <alignment horizontal="left" vertical="top"/>
    </xf>
    <xf numFmtId="0" fontId="6" fillId="0" borderId="1" xfId="1" applyFont="1" applyFill="1" applyBorder="1" applyAlignment="1">
      <alignment horizontal="center" vertical="top"/>
    </xf>
    <xf numFmtId="0" fontId="6" fillId="0" borderId="1" xfId="1" applyFont="1" applyFill="1" applyBorder="1" applyAlignment="1">
      <alignment horizontal="center" vertical="top" wrapText="1"/>
    </xf>
    <xf numFmtId="0" fontId="7" fillId="0" borderId="1"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vertical="center" wrapText="1"/>
      <protection locked="0"/>
    </xf>
    <xf numFmtId="0" fontId="6" fillId="0" borderId="8"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 xfId="1" applyFont="1" applyFill="1" applyBorder="1" applyAlignment="1">
      <alignment vertical="top"/>
    </xf>
    <xf numFmtId="0" fontId="6" fillId="0" borderId="2" xfId="1" applyFont="1" applyFill="1" applyBorder="1" applyAlignment="1">
      <alignment vertical="top"/>
    </xf>
    <xf numFmtId="0" fontId="6" fillId="0" borderId="3" xfId="1" applyFont="1" applyFill="1" applyBorder="1" applyAlignment="1">
      <alignment vertical="top"/>
    </xf>
    <xf numFmtId="0" fontId="5" fillId="0" borderId="1" xfId="1" applyFont="1" applyFill="1" applyBorder="1" applyAlignment="1">
      <alignment horizontal="center" vertical="top"/>
    </xf>
    <xf numFmtId="0" fontId="5" fillId="0" borderId="3" xfId="1" applyFont="1" applyFill="1" applyBorder="1" applyAlignment="1">
      <alignment horizontal="center" vertical="top"/>
    </xf>
    <xf numFmtId="0" fontId="4" fillId="0" borderId="1" xfId="1" applyFont="1" applyFill="1" applyBorder="1" applyAlignment="1">
      <alignment horizontal="center" vertical="top" wrapText="1"/>
    </xf>
    <xf numFmtId="0" fontId="4" fillId="0" borderId="2" xfId="1" applyFont="1" applyFill="1" applyBorder="1" applyAlignment="1">
      <alignment horizontal="center" vertical="top" wrapText="1"/>
    </xf>
    <xf numFmtId="0" fontId="4" fillId="0" borderId="3" xfId="1" applyFont="1" applyFill="1" applyBorder="1" applyAlignment="1">
      <alignment horizontal="center" vertical="top" wrapText="1"/>
    </xf>
    <xf numFmtId="0" fontId="4" fillId="0" borderId="1" xfId="1" applyFont="1" applyFill="1" applyBorder="1" applyAlignment="1">
      <alignment horizontal="center" vertical="top"/>
    </xf>
    <xf numFmtId="0" fontId="4" fillId="0" borderId="2" xfId="1" applyFont="1" applyFill="1" applyBorder="1" applyAlignment="1">
      <alignment horizontal="center" vertical="top"/>
    </xf>
    <xf numFmtId="0" fontId="4" fillId="0" borderId="3" xfId="1" applyFont="1" applyFill="1" applyBorder="1" applyAlignment="1">
      <alignment horizontal="center" vertical="top"/>
    </xf>
    <xf numFmtId="14" fontId="7" fillId="0" borderId="1" xfId="1" applyNumberFormat="1" applyFont="1" applyFill="1" applyBorder="1" applyAlignment="1">
      <alignment horizontal="left" vertical="top"/>
    </xf>
    <xf numFmtId="14" fontId="7" fillId="0" borderId="2" xfId="1" applyNumberFormat="1" applyFont="1" applyFill="1" applyBorder="1" applyAlignment="1">
      <alignment horizontal="left" vertical="top"/>
    </xf>
    <xf numFmtId="14" fontId="7" fillId="0" borderId="3" xfId="1" applyNumberFormat="1" applyFont="1" applyFill="1" applyBorder="1" applyAlignment="1">
      <alignment horizontal="left" vertical="top"/>
    </xf>
    <xf numFmtId="0" fontId="5" fillId="0" borderId="1" xfId="1" applyFont="1" applyFill="1" applyBorder="1" applyAlignment="1" applyProtection="1">
      <alignment horizontal="left" vertical="center" wrapText="1"/>
      <protection locked="0"/>
    </xf>
    <xf numFmtId="0" fontId="5" fillId="0" borderId="2" xfId="1" applyFont="1" applyFill="1" applyBorder="1" applyAlignment="1" applyProtection="1">
      <alignment horizontal="left" vertical="center" wrapText="1"/>
      <protection locked="0"/>
    </xf>
    <xf numFmtId="0" fontId="15" fillId="0" borderId="4" xfId="1" applyFont="1" applyFill="1" applyBorder="1" applyAlignment="1" applyProtection="1">
      <alignment horizontal="center" vertical="top" wrapText="1"/>
      <protection locked="0"/>
    </xf>
    <xf numFmtId="0" fontId="6" fillId="0" borderId="4" xfId="1" applyFont="1" applyFill="1" applyBorder="1" applyAlignment="1">
      <alignment horizontal="left" vertical="top" wrapText="1"/>
    </xf>
    <xf numFmtId="0" fontId="16" fillId="0" borderId="24" xfId="1" applyFont="1" applyFill="1" applyBorder="1" applyAlignment="1" applyProtection="1">
      <alignment horizontal="center" vertical="top" wrapText="1"/>
      <protection locked="0"/>
    </xf>
    <xf numFmtId="0" fontId="16" fillId="0" borderId="9" xfId="1" applyFont="1" applyFill="1" applyBorder="1" applyAlignment="1" applyProtection="1">
      <alignment horizontal="center" vertical="top" wrapText="1"/>
      <protection locked="0"/>
    </xf>
    <xf numFmtId="0" fontId="16" fillId="0" borderId="26" xfId="1" applyFont="1" applyFill="1" applyBorder="1" applyAlignment="1" applyProtection="1">
      <alignment horizontal="left" vertical="top" wrapText="1"/>
      <protection locked="0"/>
    </xf>
    <xf numFmtId="0" fontId="16" fillId="0" borderId="27" xfId="1" applyFont="1" applyFill="1" applyBorder="1" applyAlignment="1" applyProtection="1">
      <alignment horizontal="left" vertical="top" wrapText="1"/>
      <protection locked="0"/>
    </xf>
    <xf numFmtId="0" fontId="15" fillId="0" borderId="4" xfId="1" applyFont="1" applyFill="1" applyBorder="1" applyAlignment="1" applyProtection="1">
      <alignment horizontal="center" vertical="top"/>
      <protection locked="0"/>
    </xf>
    <xf numFmtId="0" fontId="15" fillId="0" borderId="17" xfId="1" applyFont="1" applyFill="1" applyBorder="1" applyAlignment="1" applyProtection="1">
      <alignment horizontal="center" vertical="top"/>
      <protection locked="0"/>
    </xf>
    <xf numFmtId="0" fontId="16" fillId="0" borderId="16" xfId="1" applyFont="1" applyFill="1" applyBorder="1" applyAlignment="1" applyProtection="1">
      <alignment horizontal="left" vertical="top"/>
      <protection locked="0"/>
    </xf>
    <xf numFmtId="0" fontId="16" fillId="0" borderId="1" xfId="1" applyFont="1" applyFill="1" applyBorder="1" applyAlignment="1" applyProtection="1">
      <alignment horizontal="left" vertical="top"/>
      <protection locked="0"/>
    </xf>
    <xf numFmtId="0" fontId="16" fillId="0" borderId="4" xfId="1" applyFont="1" applyFill="1" applyBorder="1" applyAlignment="1" applyProtection="1">
      <alignment horizontal="left" vertical="top" wrapText="1"/>
      <protection locked="0"/>
    </xf>
    <xf numFmtId="0" fontId="16" fillId="0" borderId="17" xfId="1" applyFont="1" applyFill="1" applyBorder="1" applyAlignment="1" applyProtection="1">
      <alignment horizontal="left" vertical="top" wrapText="1"/>
      <protection locked="0"/>
    </xf>
    <xf numFmtId="0" fontId="15" fillId="0" borderId="24" xfId="1" applyFont="1" applyFill="1" applyBorder="1" applyAlignment="1" applyProtection="1">
      <alignment horizontal="center" vertical="top" wrapText="1"/>
      <protection locked="0"/>
    </xf>
    <xf numFmtId="0" fontId="15" fillId="0" borderId="9" xfId="1" applyFont="1" applyFill="1" applyBorder="1" applyAlignment="1" applyProtection="1">
      <alignment horizontal="center" vertical="top" wrapText="1"/>
      <protection locked="0"/>
    </xf>
    <xf numFmtId="0" fontId="15" fillId="0" borderId="26" xfId="1" applyFont="1" applyFill="1" applyBorder="1" applyAlignment="1" applyProtection="1">
      <alignment horizontal="center" vertical="top" wrapText="1"/>
      <protection locked="0"/>
    </xf>
    <xf numFmtId="0" fontId="15" fillId="0" borderId="27" xfId="1" applyFont="1" applyFill="1" applyBorder="1" applyAlignment="1" applyProtection="1">
      <alignment horizontal="center" vertical="top" wrapText="1"/>
      <protection locked="0"/>
    </xf>
    <xf numFmtId="0" fontId="15" fillId="0" borderId="16" xfId="1" applyFont="1" applyFill="1" applyBorder="1" applyAlignment="1" applyProtection="1">
      <alignment horizontal="center" vertical="top" wrapText="1"/>
      <protection locked="0"/>
    </xf>
    <xf numFmtId="0" fontId="15" fillId="0" borderId="1" xfId="1" applyFont="1" applyFill="1" applyBorder="1" applyAlignment="1" applyProtection="1">
      <alignment horizontal="center" vertical="top" wrapText="1"/>
      <protection locked="0"/>
    </xf>
    <xf numFmtId="9" fontId="15" fillId="0" borderId="4" xfId="1" applyNumberFormat="1" applyFont="1" applyFill="1" applyBorder="1" applyAlignment="1" applyProtection="1">
      <alignment horizontal="center" vertical="center" wrapText="1"/>
      <protection hidden="1"/>
    </xf>
    <xf numFmtId="9" fontId="15" fillId="0" borderId="21" xfId="1" applyNumberFormat="1" applyFont="1" applyFill="1" applyBorder="1" applyAlignment="1" applyProtection="1">
      <alignment horizontal="center" vertical="center" wrapText="1"/>
      <protection hidden="1"/>
    </xf>
    <xf numFmtId="9" fontId="15" fillId="0" borderId="17" xfId="1" applyNumberFormat="1" applyFont="1" applyFill="1" applyBorder="1" applyAlignment="1" applyProtection="1">
      <alignment horizontal="center" vertical="center" wrapText="1"/>
      <protection hidden="1"/>
    </xf>
    <xf numFmtId="9" fontId="15" fillId="0" borderId="22" xfId="1" applyNumberFormat="1" applyFont="1" applyFill="1" applyBorder="1" applyAlignment="1" applyProtection="1">
      <alignment horizontal="center" vertical="center" wrapText="1"/>
      <protection hidden="1"/>
    </xf>
    <xf numFmtId="0" fontId="15" fillId="0" borderId="19" xfId="1" applyFont="1" applyFill="1" applyBorder="1" applyAlignment="1" applyProtection="1">
      <alignment horizontal="center" vertical="top" wrapText="1"/>
      <protection locked="0"/>
    </xf>
    <xf numFmtId="0" fontId="15" fillId="0" borderId="20" xfId="1" applyFont="1" applyFill="1" applyBorder="1" applyAlignment="1" applyProtection="1">
      <alignment horizontal="center" vertical="top" wrapText="1"/>
      <protection locked="0"/>
    </xf>
    <xf numFmtId="0" fontId="16" fillId="0" borderId="12" xfId="1" applyFont="1" applyFill="1" applyBorder="1" applyAlignment="1" applyProtection="1">
      <alignment horizontal="center" vertical="top" wrapText="1"/>
      <protection locked="0"/>
    </xf>
    <xf numFmtId="0" fontId="16" fillId="0" borderId="13" xfId="1" applyFont="1" applyFill="1" applyBorder="1" applyAlignment="1" applyProtection="1">
      <alignment horizontal="center" vertical="top" wrapText="1"/>
      <protection locked="0"/>
    </xf>
    <xf numFmtId="0" fontId="16" fillId="0" borderId="14"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5" fillId="0" borderId="18" xfId="1" applyFont="1" applyFill="1" applyBorder="1" applyAlignment="1" applyProtection="1">
      <alignment horizontal="center" vertical="top" wrapText="1"/>
      <protection locked="0"/>
    </xf>
    <xf numFmtId="0" fontId="15" fillId="0" borderId="2" xfId="1" applyFont="1" applyFill="1" applyBorder="1" applyAlignment="1" applyProtection="1">
      <alignment horizontal="center" vertical="top" wrapText="1"/>
      <protection locked="0"/>
    </xf>
    <xf numFmtId="0" fontId="15" fillId="0" borderId="17" xfId="1" applyFont="1" applyFill="1" applyBorder="1" applyAlignment="1" applyProtection="1">
      <alignment horizontal="center" vertical="top" wrapText="1"/>
      <protection locked="0"/>
    </xf>
    <xf numFmtId="0" fontId="15" fillId="0" borderId="16" xfId="1" applyFont="1" applyFill="1" applyBorder="1" applyAlignment="1" applyProtection="1">
      <alignment horizontal="center" vertical="top"/>
      <protection locked="0"/>
    </xf>
    <xf numFmtId="0" fontId="15" fillId="0" borderId="1" xfId="1" applyFont="1" applyFill="1" applyBorder="1" applyAlignment="1" applyProtection="1">
      <alignment horizontal="center" vertical="top"/>
      <protection locked="0"/>
    </xf>
    <xf numFmtId="0" fontId="16" fillId="0" borderId="4" xfId="1" applyFont="1" applyFill="1" applyBorder="1" applyAlignment="1" applyProtection="1">
      <alignment horizontal="center" vertical="top" wrapText="1"/>
      <protection locked="0"/>
    </xf>
    <xf numFmtId="0" fontId="16" fillId="0" borderId="4" xfId="1" applyFont="1" applyFill="1" applyBorder="1" applyAlignment="1" applyProtection="1">
      <alignment horizontal="left" vertical="top"/>
      <protection locked="0"/>
    </xf>
    <xf numFmtId="0" fontId="7" fillId="0" borderId="1" xfId="1" applyFont="1" applyFill="1" applyBorder="1" applyAlignment="1">
      <alignment vertical="top"/>
    </xf>
    <xf numFmtId="0" fontId="7" fillId="0" borderId="2" xfId="1" applyFont="1" applyFill="1" applyBorder="1" applyAlignment="1">
      <alignment vertical="top"/>
    </xf>
    <xf numFmtId="0" fontId="7" fillId="0" borderId="3" xfId="1" applyFont="1" applyFill="1" applyBorder="1" applyAlignment="1">
      <alignment vertical="top"/>
    </xf>
    <xf numFmtId="0" fontId="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8" fillId="0" borderId="4" xfId="1" applyFont="1" applyFill="1" applyBorder="1" applyAlignment="1">
      <alignment horizontal="left" vertical="top"/>
    </xf>
    <xf numFmtId="0" fontId="8" fillId="0" borderId="4" xfId="1" applyFont="1" applyFill="1" applyBorder="1" applyAlignment="1">
      <alignment horizontal="left" vertical="top" wrapText="1"/>
    </xf>
    <xf numFmtId="0" fontId="4" fillId="0" borderId="4" xfId="1" applyFont="1" applyFill="1" applyBorder="1" applyAlignment="1">
      <alignment horizontal="center" vertical="top" wrapText="1"/>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4.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156881</xdr:colOff>
      <xdr:row>185</xdr:row>
      <xdr:rowOff>22411</xdr:rowOff>
    </xdr:from>
    <xdr:to>
      <xdr:col>9</xdr:col>
      <xdr:colOff>100853</xdr:colOff>
      <xdr:row>205</xdr:row>
      <xdr:rowOff>96780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6881" y="36788911"/>
          <a:ext cx="6409766" cy="3884368"/>
        </a:xfrm>
        <a:prstGeom prst="rect">
          <a:avLst/>
        </a:prstGeom>
        <a:ln>
          <a:solidFill>
            <a:sysClr val="windowText" lastClr="000000"/>
          </a:solidFill>
        </a:ln>
      </xdr:spPr>
    </xdr:pic>
    <xdr:clientData/>
  </xdr:twoCellAnchor>
  <xdr:twoCellAnchor editAs="oneCell">
    <xdr:from>
      <xdr:col>0</xdr:col>
      <xdr:colOff>159427</xdr:colOff>
      <xdr:row>205</xdr:row>
      <xdr:rowOff>173183</xdr:rowOff>
    </xdr:from>
    <xdr:to>
      <xdr:col>9</xdr:col>
      <xdr:colOff>88416</xdr:colOff>
      <xdr:row>226</xdr:row>
      <xdr:rowOff>240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59427" y="43096297"/>
          <a:ext cx="5921080" cy="3821207"/>
        </a:xfrm>
        <a:prstGeom prst="rect">
          <a:avLst/>
        </a:prstGeom>
        <a:ln>
          <a:solidFill>
            <a:sysClr val="windowText" lastClr="000000"/>
          </a:solidFill>
        </a:ln>
      </xdr:spPr>
    </xdr:pic>
    <xdr:clientData/>
  </xdr:twoCellAnchor>
  <xdr:twoCellAnchor>
    <xdr:from>
      <xdr:col>17</xdr:col>
      <xdr:colOff>76362</xdr:colOff>
      <xdr:row>153</xdr:row>
      <xdr:rowOff>146218</xdr:rowOff>
    </xdr:from>
    <xdr:to>
      <xdr:col>18</xdr:col>
      <xdr:colOff>437750</xdr:colOff>
      <xdr:row>155</xdr:row>
      <xdr:rowOff>134550</xdr:rowOff>
    </xdr:to>
    <xdr:sp macro="" textlink="">
      <xdr:nvSpPr>
        <xdr:cNvPr id="26" name="Rectangle 25"/>
        <xdr:cNvSpPr/>
      </xdr:nvSpPr>
      <xdr:spPr>
        <a:xfrm>
          <a:off x="10515762" y="29702293"/>
          <a:ext cx="970988"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F Wing </a:t>
          </a:r>
        </a:p>
      </xdr:txBody>
    </xdr:sp>
    <xdr:clientData/>
  </xdr:twoCellAnchor>
  <xdr:twoCellAnchor>
    <xdr:from>
      <xdr:col>18</xdr:col>
      <xdr:colOff>437750</xdr:colOff>
      <xdr:row>142</xdr:row>
      <xdr:rowOff>19050</xdr:rowOff>
    </xdr:from>
    <xdr:to>
      <xdr:col>20</xdr:col>
      <xdr:colOff>137391</xdr:colOff>
      <xdr:row>144</xdr:row>
      <xdr:rowOff>7382</xdr:rowOff>
    </xdr:to>
    <xdr:sp macro="" textlink="">
      <xdr:nvSpPr>
        <xdr:cNvPr id="27" name="Rectangle 26"/>
        <xdr:cNvSpPr/>
      </xdr:nvSpPr>
      <xdr:spPr>
        <a:xfrm>
          <a:off x="11486750" y="27479625"/>
          <a:ext cx="91884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E Wing </a:t>
          </a:r>
        </a:p>
      </xdr:txBody>
    </xdr:sp>
    <xdr:clientData/>
  </xdr:twoCellAnchor>
  <xdr:twoCellAnchor>
    <xdr:from>
      <xdr:col>12</xdr:col>
      <xdr:colOff>0</xdr:colOff>
      <xdr:row>137</xdr:row>
      <xdr:rowOff>0</xdr:rowOff>
    </xdr:from>
    <xdr:to>
      <xdr:col>13</xdr:col>
      <xdr:colOff>457348</xdr:colOff>
      <xdr:row>138</xdr:row>
      <xdr:rowOff>71110</xdr:rowOff>
    </xdr:to>
    <xdr:sp macro="" textlink="">
      <xdr:nvSpPr>
        <xdr:cNvPr id="18" name="Rectangle 17"/>
        <xdr:cNvSpPr/>
      </xdr:nvSpPr>
      <xdr:spPr>
        <a:xfrm>
          <a:off x="7747000" y="25901650"/>
          <a:ext cx="1098698" cy="24891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C Wing </a:t>
          </a:r>
        </a:p>
      </xdr:txBody>
    </xdr:sp>
    <xdr:clientData/>
  </xdr:twoCellAnchor>
  <xdr:twoCellAnchor>
    <xdr:from>
      <xdr:col>13</xdr:col>
      <xdr:colOff>574740</xdr:colOff>
      <xdr:row>140</xdr:row>
      <xdr:rowOff>25400</xdr:rowOff>
    </xdr:from>
    <xdr:to>
      <xdr:col>14</xdr:col>
      <xdr:colOff>635969</xdr:colOff>
      <xdr:row>141</xdr:row>
      <xdr:rowOff>159096</xdr:rowOff>
    </xdr:to>
    <xdr:sp macro="" textlink="">
      <xdr:nvSpPr>
        <xdr:cNvPr id="50" name="Rectangle 49"/>
        <xdr:cNvSpPr/>
      </xdr:nvSpPr>
      <xdr:spPr>
        <a:xfrm>
          <a:off x="8963090" y="28905200"/>
          <a:ext cx="702579"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ysClr val="windowText" lastClr="000000"/>
              </a:solidFill>
              <a:effectLst>
                <a:outerShdw blurRad="38100" dist="25400" dir="5400000" algn="ctr" rotWithShape="0">
                  <a:srgbClr val="6E747A">
                    <a:alpha val="43000"/>
                  </a:srgbClr>
                </a:outerShdw>
              </a:effectLst>
            </a:rPr>
            <a:t>E Wing </a:t>
          </a:r>
        </a:p>
      </xdr:txBody>
    </xdr:sp>
    <xdr:clientData/>
  </xdr:twoCellAnchor>
  <xdr:twoCellAnchor>
    <xdr:from>
      <xdr:col>12</xdr:col>
      <xdr:colOff>0</xdr:colOff>
      <xdr:row>142</xdr:row>
      <xdr:rowOff>0</xdr:rowOff>
    </xdr:from>
    <xdr:to>
      <xdr:col>13</xdr:col>
      <xdr:colOff>61229</xdr:colOff>
      <xdr:row>143</xdr:row>
      <xdr:rowOff>133696</xdr:rowOff>
    </xdr:to>
    <xdr:sp macro="" textlink="">
      <xdr:nvSpPr>
        <xdr:cNvPr id="31" name="Rectangle 30"/>
        <xdr:cNvSpPr/>
      </xdr:nvSpPr>
      <xdr:spPr>
        <a:xfrm>
          <a:off x="7747000" y="27813000"/>
          <a:ext cx="702579"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rgbClr val="FFFF00"/>
              </a:solidFill>
              <a:effectLst>
                <a:outerShdw blurRad="38100" dist="25400" dir="5400000" algn="ctr" rotWithShape="0">
                  <a:srgbClr val="6E747A">
                    <a:alpha val="43000"/>
                  </a:srgbClr>
                </a:outerShdw>
              </a:effectLst>
            </a:rPr>
            <a:t>E Wing </a:t>
          </a:r>
        </a:p>
      </xdr:txBody>
    </xdr:sp>
    <xdr:clientData/>
  </xdr:twoCellAnchor>
  <xdr:twoCellAnchor>
    <xdr:from>
      <xdr:col>0</xdr:col>
      <xdr:colOff>50800</xdr:colOff>
      <xdr:row>138</xdr:row>
      <xdr:rowOff>50800</xdr:rowOff>
    </xdr:from>
    <xdr:to>
      <xdr:col>9</xdr:col>
      <xdr:colOff>132950</xdr:colOff>
      <xdr:row>181</xdr:row>
      <xdr:rowOff>31750</xdr:rowOff>
    </xdr:to>
    <xdr:grpSp>
      <xdr:nvGrpSpPr>
        <xdr:cNvPr id="4" name="Group 3"/>
        <xdr:cNvGrpSpPr/>
      </xdr:nvGrpSpPr>
      <xdr:grpSpPr>
        <a:xfrm>
          <a:off x="50800" y="26797000"/>
          <a:ext cx="6355950" cy="7626350"/>
          <a:chOff x="50800" y="26797000"/>
          <a:chExt cx="6355950" cy="7626350"/>
        </a:xfrm>
      </xdr:grpSpPr>
      <xdr:pic>
        <xdr:nvPicPr>
          <xdr:cNvPr id="22" name="Picture 2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293434" y="32495386"/>
            <a:ext cx="1618313" cy="1927964"/>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0801" y="26797000"/>
            <a:ext cx="2049863" cy="2736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191144" y="26797000"/>
            <a:ext cx="2049863" cy="2736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356887" y="26797000"/>
            <a:ext cx="204986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0800" y="29646193"/>
            <a:ext cx="204986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356887" y="29646193"/>
            <a:ext cx="204986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191143" y="29646193"/>
            <a:ext cx="2049863"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533841" y="32495386"/>
            <a:ext cx="1618313" cy="1927964"/>
          </a:xfrm>
          <a:prstGeom prst="rect">
            <a:avLst/>
          </a:prstGeom>
          <a:ln>
            <a:solidFill>
              <a:schemeClr val="tx1"/>
            </a:solidFill>
          </a:ln>
        </xdr:spPr>
      </xdr:pic>
      <xdr:sp macro="" textlink="">
        <xdr:nvSpPr>
          <xdr:cNvPr id="33" name="Rectangle 32"/>
          <xdr:cNvSpPr/>
        </xdr:nvSpPr>
        <xdr:spPr>
          <a:xfrm>
            <a:off x="2978544" y="28994100"/>
            <a:ext cx="702579"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rgbClr val="FFFF00"/>
                </a:solidFill>
                <a:effectLst>
                  <a:outerShdw blurRad="38100" dist="25400" dir="5400000" algn="ctr" rotWithShape="0">
                    <a:srgbClr val="6E747A">
                      <a:alpha val="43000"/>
                    </a:srgbClr>
                  </a:outerShdw>
                </a:effectLst>
              </a:rPr>
              <a:t>E Wing </a:t>
            </a:r>
          </a:p>
        </xdr:txBody>
      </xdr:sp>
      <xdr:sp macro="" textlink="">
        <xdr:nvSpPr>
          <xdr:cNvPr id="34" name="Rectangle 33"/>
          <xdr:cNvSpPr/>
        </xdr:nvSpPr>
        <xdr:spPr>
          <a:xfrm>
            <a:off x="5093487" y="28473400"/>
            <a:ext cx="702579"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rgbClr val="FFFF00"/>
                </a:solidFill>
                <a:effectLst>
                  <a:outerShdw blurRad="38100" dist="25400" dir="5400000" algn="ctr" rotWithShape="0">
                    <a:srgbClr val="6E747A">
                      <a:alpha val="43000"/>
                    </a:srgbClr>
                  </a:outerShdw>
                </a:effectLst>
              </a:rPr>
              <a:t>F</a:t>
            </a:r>
            <a:r>
              <a:rPr lang="en-IN" sz="1400" b="0" cap="none" spc="0" baseline="0">
                <a:ln w="0"/>
                <a:solidFill>
                  <a:srgbClr val="FFFF00"/>
                </a:solidFill>
                <a:effectLst>
                  <a:outerShdw blurRad="38100" dist="25400" dir="5400000" algn="ctr" rotWithShape="0">
                    <a:srgbClr val="6E747A">
                      <a:alpha val="43000"/>
                    </a:srgbClr>
                  </a:outerShdw>
                </a:effectLst>
              </a:rPr>
              <a:t> </a:t>
            </a:r>
            <a:r>
              <a:rPr lang="en-IN" sz="1400" b="0" cap="none" spc="0">
                <a:ln w="0"/>
                <a:solidFill>
                  <a:srgbClr val="FFFF00"/>
                </a:solidFill>
                <a:effectLst>
                  <a:outerShdw blurRad="38100" dist="25400" dir="5400000" algn="ctr" rotWithShape="0">
                    <a:srgbClr val="6E747A">
                      <a:alpha val="43000"/>
                    </a:srgbClr>
                  </a:outerShdw>
                </a:effectLst>
              </a:rPr>
              <a:t>Wing </a:t>
            </a:r>
          </a:p>
        </xdr:txBody>
      </xdr:sp>
      <xdr:sp macro="" textlink="">
        <xdr:nvSpPr>
          <xdr:cNvPr id="47" name="Rectangle 46"/>
          <xdr:cNvSpPr/>
        </xdr:nvSpPr>
        <xdr:spPr>
          <a:xfrm>
            <a:off x="825501" y="28492450"/>
            <a:ext cx="702579"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rgbClr val="FFFF00"/>
                </a:solidFill>
                <a:effectLst>
                  <a:outerShdw blurRad="38100" dist="25400" dir="5400000" algn="ctr" rotWithShape="0">
                    <a:srgbClr val="6E747A">
                      <a:alpha val="43000"/>
                    </a:srgbClr>
                  </a:outerShdw>
                </a:effectLst>
              </a:rPr>
              <a:t>C Wing </a:t>
            </a:r>
          </a:p>
        </xdr:txBody>
      </xdr:sp>
      <xdr:sp macro="" textlink="">
        <xdr:nvSpPr>
          <xdr:cNvPr id="48" name="Rectangle 47"/>
          <xdr:cNvSpPr/>
        </xdr:nvSpPr>
        <xdr:spPr>
          <a:xfrm>
            <a:off x="2883293" y="31144793"/>
            <a:ext cx="702579"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rgbClr val="FFFF00"/>
                </a:solidFill>
                <a:effectLst>
                  <a:outerShdw blurRad="38100" dist="25400" dir="5400000" algn="ctr" rotWithShape="0">
                    <a:srgbClr val="6E747A">
                      <a:alpha val="43000"/>
                    </a:srgbClr>
                  </a:outerShdw>
                </a:effectLst>
              </a:rPr>
              <a:t>E Wing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21</xdr:row>
      <xdr:rowOff>0</xdr:rowOff>
    </xdr:from>
    <xdr:to>
      <xdr:col>8</xdr:col>
      <xdr:colOff>331200</xdr:colOff>
      <xdr:row>29</xdr:row>
      <xdr:rowOff>93750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rot="5400000">
          <a:off x="3490575" y="4110375"/>
          <a:ext cx="1617750"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289560</xdr:colOff>
      <xdr:row>0</xdr:row>
      <xdr:rowOff>137160</xdr:rowOff>
    </xdr:from>
    <xdr:to>
      <xdr:col>8</xdr:col>
      <xdr:colOff>231960</xdr:colOff>
      <xdr:row>15</xdr:row>
      <xdr:rowOff>90210</xdr:rowOff>
    </xdr:to>
    <xdr:pic>
      <xdr:nvPicPr>
        <xdr:cNvPr id="2" name="Picture 1">
          <a:extLst>
            <a:ext uri="{FF2B5EF4-FFF2-40B4-BE49-F238E27FC236}">
              <a16:creationId xmlns:a16="http://schemas.microsoft.com/office/drawing/2014/main" id="{DC1A8A3C-0697-42F0-B2CE-DF0A86565D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6200000">
          <a:off x="2059695" y="-314715"/>
          <a:ext cx="2696250"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zgHJgCYcW6hRbGu5"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4"/>
  <sheetViews>
    <sheetView tabSelected="1" view="pageBreakPreview" zoomScaleNormal="100" zoomScaleSheetLayoutView="100" zoomScalePageLayoutView="85" workbookViewId="0">
      <selection activeCell="F9" sqref="F9:J9"/>
    </sheetView>
  </sheetViews>
  <sheetFormatPr defaultRowHeight="14" x14ac:dyDescent="0.3"/>
  <cols>
    <col min="1" max="1" width="9" style="20" customWidth="1"/>
    <col min="2" max="2" width="13.7265625" style="20" customWidth="1"/>
    <col min="3" max="3" width="14.453125" style="20" customWidth="1"/>
    <col min="4" max="4" width="7.26953125" style="20" customWidth="1"/>
    <col min="5" max="5" width="5.54296875" style="20" customWidth="1"/>
    <col min="6" max="6" width="9" style="20" customWidth="1"/>
    <col min="7" max="8" width="9.81640625" style="20" customWidth="1"/>
    <col min="9" max="9" width="11.1796875" style="20" customWidth="1"/>
    <col min="10" max="10" width="2.7265625" style="20" customWidth="1"/>
    <col min="11" max="253" width="9.1796875" style="20"/>
    <col min="254" max="254" width="8.7265625" style="20" customWidth="1"/>
    <col min="255" max="255" width="9.81640625" style="20" customWidth="1"/>
    <col min="256" max="256" width="14.453125" style="20" customWidth="1"/>
    <col min="257" max="257" width="7.26953125" style="20" customWidth="1"/>
    <col min="258" max="258" width="5.54296875" style="20" customWidth="1"/>
    <col min="259" max="259" width="9" style="20" customWidth="1"/>
    <col min="260" max="261" width="9.81640625" style="20" customWidth="1"/>
    <col min="262" max="262" width="11.1796875" style="20" customWidth="1"/>
    <col min="263" max="263" width="2.81640625" style="20" customWidth="1"/>
    <col min="264" max="264" width="3.54296875" style="20" customWidth="1"/>
    <col min="265" max="509" width="9.1796875" style="20"/>
    <col min="510" max="510" width="8.7265625" style="20" customWidth="1"/>
    <col min="511" max="511" width="9.81640625" style="20" customWidth="1"/>
    <col min="512" max="512" width="14.453125" style="20" customWidth="1"/>
    <col min="513" max="513" width="7.26953125" style="20" customWidth="1"/>
    <col min="514" max="514" width="5.54296875" style="20" customWidth="1"/>
    <col min="515" max="515" width="9" style="20" customWidth="1"/>
    <col min="516" max="517" width="9.81640625" style="20" customWidth="1"/>
    <col min="518" max="518" width="11.1796875" style="20" customWidth="1"/>
    <col min="519" max="519" width="2.81640625" style="20" customWidth="1"/>
    <col min="520" max="520" width="3.54296875" style="20" customWidth="1"/>
    <col min="521" max="765" width="9.1796875" style="20"/>
    <col min="766" max="766" width="8.7265625" style="20" customWidth="1"/>
    <col min="767" max="767" width="9.81640625" style="20" customWidth="1"/>
    <col min="768" max="768" width="14.453125" style="20" customWidth="1"/>
    <col min="769" max="769" width="7.26953125" style="20" customWidth="1"/>
    <col min="770" max="770" width="5.54296875" style="20" customWidth="1"/>
    <col min="771" max="771" width="9" style="20" customWidth="1"/>
    <col min="772" max="773" width="9.81640625" style="20" customWidth="1"/>
    <col min="774" max="774" width="11.1796875" style="20" customWidth="1"/>
    <col min="775" max="775" width="2.81640625" style="20" customWidth="1"/>
    <col min="776" max="776" width="3.54296875" style="20" customWidth="1"/>
    <col min="777" max="1021" width="9.1796875" style="20"/>
    <col min="1022" max="1022" width="8.7265625" style="20" customWidth="1"/>
    <col min="1023" max="1023" width="9.81640625" style="20" customWidth="1"/>
    <col min="1024" max="1024" width="14.453125" style="20" customWidth="1"/>
    <col min="1025" max="1025" width="7.26953125" style="20" customWidth="1"/>
    <col min="1026" max="1026" width="5.54296875" style="20" customWidth="1"/>
    <col min="1027" max="1027" width="9" style="20" customWidth="1"/>
    <col min="1028" max="1029" width="9.81640625" style="20" customWidth="1"/>
    <col min="1030" max="1030" width="11.1796875" style="20" customWidth="1"/>
    <col min="1031" max="1031" width="2.81640625" style="20" customWidth="1"/>
    <col min="1032" max="1032" width="3.54296875" style="20" customWidth="1"/>
    <col min="1033" max="1277" width="9.1796875" style="20"/>
    <col min="1278" max="1278" width="8.7265625" style="20" customWidth="1"/>
    <col min="1279" max="1279" width="9.81640625" style="20" customWidth="1"/>
    <col min="1280" max="1280" width="14.453125" style="20" customWidth="1"/>
    <col min="1281" max="1281" width="7.26953125" style="20" customWidth="1"/>
    <col min="1282" max="1282" width="5.54296875" style="20" customWidth="1"/>
    <col min="1283" max="1283" width="9" style="20" customWidth="1"/>
    <col min="1284" max="1285" width="9.81640625" style="20" customWidth="1"/>
    <col min="1286" max="1286" width="11.1796875" style="20" customWidth="1"/>
    <col min="1287" max="1287" width="2.81640625" style="20" customWidth="1"/>
    <col min="1288" max="1288" width="3.54296875" style="20" customWidth="1"/>
    <col min="1289" max="1533" width="9.1796875" style="20"/>
    <col min="1534" max="1534" width="8.7265625" style="20" customWidth="1"/>
    <col min="1535" max="1535" width="9.81640625" style="20" customWidth="1"/>
    <col min="1536" max="1536" width="14.453125" style="20" customWidth="1"/>
    <col min="1537" max="1537" width="7.26953125" style="20" customWidth="1"/>
    <col min="1538" max="1538" width="5.54296875" style="20" customWidth="1"/>
    <col min="1539" max="1539" width="9" style="20" customWidth="1"/>
    <col min="1540" max="1541" width="9.81640625" style="20" customWidth="1"/>
    <col min="1542" max="1542" width="11.1796875" style="20" customWidth="1"/>
    <col min="1543" max="1543" width="2.81640625" style="20" customWidth="1"/>
    <col min="1544" max="1544" width="3.54296875" style="20" customWidth="1"/>
    <col min="1545" max="1789" width="9.1796875" style="20"/>
    <col min="1790" max="1790" width="8.7265625" style="20" customWidth="1"/>
    <col min="1791" max="1791" width="9.81640625" style="20" customWidth="1"/>
    <col min="1792" max="1792" width="14.453125" style="20" customWidth="1"/>
    <col min="1793" max="1793" width="7.26953125" style="20" customWidth="1"/>
    <col min="1794" max="1794" width="5.54296875" style="20" customWidth="1"/>
    <col min="1795" max="1795" width="9" style="20" customWidth="1"/>
    <col min="1796" max="1797" width="9.81640625" style="20" customWidth="1"/>
    <col min="1798" max="1798" width="11.1796875" style="20" customWidth="1"/>
    <col min="1799" max="1799" width="2.81640625" style="20" customWidth="1"/>
    <col min="1800" max="1800" width="3.54296875" style="20" customWidth="1"/>
    <col min="1801" max="2045" width="9.1796875" style="20"/>
    <col min="2046" max="2046" width="8.7265625" style="20" customWidth="1"/>
    <col min="2047" max="2047" width="9.81640625" style="20" customWidth="1"/>
    <col min="2048" max="2048" width="14.453125" style="20" customWidth="1"/>
    <col min="2049" max="2049" width="7.26953125" style="20" customWidth="1"/>
    <col min="2050" max="2050" width="5.54296875" style="20" customWidth="1"/>
    <col min="2051" max="2051" width="9" style="20" customWidth="1"/>
    <col min="2052" max="2053" width="9.81640625" style="20" customWidth="1"/>
    <col min="2054" max="2054" width="11.1796875" style="20" customWidth="1"/>
    <col min="2055" max="2055" width="2.81640625" style="20" customWidth="1"/>
    <col min="2056" max="2056" width="3.54296875" style="20" customWidth="1"/>
    <col min="2057" max="2301" width="9.1796875" style="20"/>
    <col min="2302" max="2302" width="8.7265625" style="20" customWidth="1"/>
    <col min="2303" max="2303" width="9.81640625" style="20" customWidth="1"/>
    <col min="2304" max="2304" width="14.453125" style="20" customWidth="1"/>
    <col min="2305" max="2305" width="7.26953125" style="20" customWidth="1"/>
    <col min="2306" max="2306" width="5.54296875" style="20" customWidth="1"/>
    <col min="2307" max="2307" width="9" style="20" customWidth="1"/>
    <col min="2308" max="2309" width="9.81640625" style="20" customWidth="1"/>
    <col min="2310" max="2310" width="11.1796875" style="20" customWidth="1"/>
    <col min="2311" max="2311" width="2.81640625" style="20" customWidth="1"/>
    <col min="2312" max="2312" width="3.54296875" style="20" customWidth="1"/>
    <col min="2313" max="2557" width="9.1796875" style="20"/>
    <col min="2558" max="2558" width="8.7265625" style="20" customWidth="1"/>
    <col min="2559" max="2559" width="9.81640625" style="20" customWidth="1"/>
    <col min="2560" max="2560" width="14.453125" style="20" customWidth="1"/>
    <col min="2561" max="2561" width="7.26953125" style="20" customWidth="1"/>
    <col min="2562" max="2562" width="5.54296875" style="20" customWidth="1"/>
    <col min="2563" max="2563" width="9" style="20" customWidth="1"/>
    <col min="2564" max="2565" width="9.81640625" style="20" customWidth="1"/>
    <col min="2566" max="2566" width="11.1796875" style="20" customWidth="1"/>
    <col min="2567" max="2567" width="2.81640625" style="20" customWidth="1"/>
    <col min="2568" max="2568" width="3.54296875" style="20" customWidth="1"/>
    <col min="2569" max="2813" width="9.1796875" style="20"/>
    <col min="2814" max="2814" width="8.7265625" style="20" customWidth="1"/>
    <col min="2815" max="2815" width="9.81640625" style="20" customWidth="1"/>
    <col min="2816" max="2816" width="14.453125" style="20" customWidth="1"/>
    <col min="2817" max="2817" width="7.26953125" style="20" customWidth="1"/>
    <col min="2818" max="2818" width="5.54296875" style="20" customWidth="1"/>
    <col min="2819" max="2819" width="9" style="20" customWidth="1"/>
    <col min="2820" max="2821" width="9.81640625" style="20" customWidth="1"/>
    <col min="2822" max="2822" width="11.1796875" style="20" customWidth="1"/>
    <col min="2823" max="2823" width="2.81640625" style="20" customWidth="1"/>
    <col min="2824" max="2824" width="3.54296875" style="20" customWidth="1"/>
    <col min="2825" max="3069" width="9.1796875" style="20"/>
    <col min="3070" max="3070" width="8.7265625" style="20" customWidth="1"/>
    <col min="3071" max="3071" width="9.81640625" style="20" customWidth="1"/>
    <col min="3072" max="3072" width="14.453125" style="20" customWidth="1"/>
    <col min="3073" max="3073" width="7.26953125" style="20" customWidth="1"/>
    <col min="3074" max="3074" width="5.54296875" style="20" customWidth="1"/>
    <col min="3075" max="3075" width="9" style="20" customWidth="1"/>
    <col min="3076" max="3077" width="9.81640625" style="20" customWidth="1"/>
    <col min="3078" max="3078" width="11.1796875" style="20" customWidth="1"/>
    <col min="3079" max="3079" width="2.81640625" style="20" customWidth="1"/>
    <col min="3080" max="3080" width="3.54296875" style="20" customWidth="1"/>
    <col min="3081" max="3325" width="9.1796875" style="20"/>
    <col min="3326" max="3326" width="8.7265625" style="20" customWidth="1"/>
    <col min="3327" max="3327" width="9.81640625" style="20" customWidth="1"/>
    <col min="3328" max="3328" width="14.453125" style="20" customWidth="1"/>
    <col min="3329" max="3329" width="7.26953125" style="20" customWidth="1"/>
    <col min="3330" max="3330" width="5.54296875" style="20" customWidth="1"/>
    <col min="3331" max="3331" width="9" style="20" customWidth="1"/>
    <col min="3332" max="3333" width="9.81640625" style="20" customWidth="1"/>
    <col min="3334" max="3334" width="11.1796875" style="20" customWidth="1"/>
    <col min="3335" max="3335" width="2.81640625" style="20" customWidth="1"/>
    <col min="3336" max="3336" width="3.54296875" style="20" customWidth="1"/>
    <col min="3337" max="3581" width="9.1796875" style="20"/>
    <col min="3582" max="3582" width="8.7265625" style="20" customWidth="1"/>
    <col min="3583" max="3583" width="9.81640625" style="20" customWidth="1"/>
    <col min="3584" max="3584" width="14.453125" style="20" customWidth="1"/>
    <col min="3585" max="3585" width="7.26953125" style="20" customWidth="1"/>
    <col min="3586" max="3586" width="5.54296875" style="20" customWidth="1"/>
    <col min="3587" max="3587" width="9" style="20" customWidth="1"/>
    <col min="3588" max="3589" width="9.81640625" style="20" customWidth="1"/>
    <col min="3590" max="3590" width="11.1796875" style="20" customWidth="1"/>
    <col min="3591" max="3591" width="2.81640625" style="20" customWidth="1"/>
    <col min="3592" max="3592" width="3.54296875" style="20" customWidth="1"/>
    <col min="3593" max="3837" width="9.1796875" style="20"/>
    <col min="3838" max="3838" width="8.7265625" style="20" customWidth="1"/>
    <col min="3839" max="3839" width="9.81640625" style="20" customWidth="1"/>
    <col min="3840" max="3840" width="14.453125" style="20" customWidth="1"/>
    <col min="3841" max="3841" width="7.26953125" style="20" customWidth="1"/>
    <col min="3842" max="3842" width="5.54296875" style="20" customWidth="1"/>
    <col min="3843" max="3843" width="9" style="20" customWidth="1"/>
    <col min="3844" max="3845" width="9.81640625" style="20" customWidth="1"/>
    <col min="3846" max="3846" width="11.1796875" style="20" customWidth="1"/>
    <col min="3847" max="3847" width="2.81640625" style="20" customWidth="1"/>
    <col min="3848" max="3848" width="3.54296875" style="20" customWidth="1"/>
    <col min="3849" max="4093" width="9.1796875" style="20"/>
    <col min="4094" max="4094" width="8.7265625" style="20" customWidth="1"/>
    <col min="4095" max="4095" width="9.81640625" style="20" customWidth="1"/>
    <col min="4096" max="4096" width="14.453125" style="20" customWidth="1"/>
    <col min="4097" max="4097" width="7.26953125" style="20" customWidth="1"/>
    <col min="4098" max="4098" width="5.54296875" style="20" customWidth="1"/>
    <col min="4099" max="4099" width="9" style="20" customWidth="1"/>
    <col min="4100" max="4101" width="9.81640625" style="20" customWidth="1"/>
    <col min="4102" max="4102" width="11.1796875" style="20" customWidth="1"/>
    <col min="4103" max="4103" width="2.81640625" style="20" customWidth="1"/>
    <col min="4104" max="4104" width="3.54296875" style="20" customWidth="1"/>
    <col min="4105" max="4349" width="9.1796875" style="20"/>
    <col min="4350" max="4350" width="8.7265625" style="20" customWidth="1"/>
    <col min="4351" max="4351" width="9.81640625" style="20" customWidth="1"/>
    <col min="4352" max="4352" width="14.453125" style="20" customWidth="1"/>
    <col min="4353" max="4353" width="7.26953125" style="20" customWidth="1"/>
    <col min="4354" max="4354" width="5.54296875" style="20" customWidth="1"/>
    <col min="4355" max="4355" width="9" style="20" customWidth="1"/>
    <col min="4356" max="4357" width="9.81640625" style="20" customWidth="1"/>
    <col min="4358" max="4358" width="11.1796875" style="20" customWidth="1"/>
    <col min="4359" max="4359" width="2.81640625" style="20" customWidth="1"/>
    <col min="4360" max="4360" width="3.54296875" style="20" customWidth="1"/>
    <col min="4361" max="4605" width="9.1796875" style="20"/>
    <col min="4606" max="4606" width="8.7265625" style="20" customWidth="1"/>
    <col min="4607" max="4607" width="9.81640625" style="20" customWidth="1"/>
    <col min="4608" max="4608" width="14.453125" style="20" customWidth="1"/>
    <col min="4609" max="4609" width="7.26953125" style="20" customWidth="1"/>
    <col min="4610" max="4610" width="5.54296875" style="20" customWidth="1"/>
    <col min="4611" max="4611" width="9" style="20" customWidth="1"/>
    <col min="4612" max="4613" width="9.81640625" style="20" customWidth="1"/>
    <col min="4614" max="4614" width="11.1796875" style="20" customWidth="1"/>
    <col min="4615" max="4615" width="2.81640625" style="20" customWidth="1"/>
    <col min="4616" max="4616" width="3.54296875" style="20" customWidth="1"/>
    <col min="4617" max="4861" width="9.1796875" style="20"/>
    <col min="4862" max="4862" width="8.7265625" style="20" customWidth="1"/>
    <col min="4863" max="4863" width="9.81640625" style="20" customWidth="1"/>
    <col min="4864" max="4864" width="14.453125" style="20" customWidth="1"/>
    <col min="4865" max="4865" width="7.26953125" style="20" customWidth="1"/>
    <col min="4866" max="4866" width="5.54296875" style="20" customWidth="1"/>
    <col min="4867" max="4867" width="9" style="20" customWidth="1"/>
    <col min="4868" max="4869" width="9.81640625" style="20" customWidth="1"/>
    <col min="4870" max="4870" width="11.1796875" style="20" customWidth="1"/>
    <col min="4871" max="4871" width="2.81640625" style="20" customWidth="1"/>
    <col min="4872" max="4872" width="3.54296875" style="20" customWidth="1"/>
    <col min="4873" max="5117" width="9.1796875" style="20"/>
    <col min="5118" max="5118" width="8.7265625" style="20" customWidth="1"/>
    <col min="5119" max="5119" width="9.81640625" style="20" customWidth="1"/>
    <col min="5120" max="5120" width="14.453125" style="20" customWidth="1"/>
    <col min="5121" max="5121" width="7.26953125" style="20" customWidth="1"/>
    <col min="5122" max="5122" width="5.54296875" style="20" customWidth="1"/>
    <col min="5123" max="5123" width="9" style="20" customWidth="1"/>
    <col min="5124" max="5125" width="9.81640625" style="20" customWidth="1"/>
    <col min="5126" max="5126" width="11.1796875" style="20" customWidth="1"/>
    <col min="5127" max="5127" width="2.81640625" style="20" customWidth="1"/>
    <col min="5128" max="5128" width="3.54296875" style="20" customWidth="1"/>
    <col min="5129" max="5373" width="9.1796875" style="20"/>
    <col min="5374" max="5374" width="8.7265625" style="20" customWidth="1"/>
    <col min="5375" max="5375" width="9.81640625" style="20" customWidth="1"/>
    <col min="5376" max="5376" width="14.453125" style="20" customWidth="1"/>
    <col min="5377" max="5377" width="7.26953125" style="20" customWidth="1"/>
    <col min="5378" max="5378" width="5.54296875" style="20" customWidth="1"/>
    <col min="5379" max="5379" width="9" style="20" customWidth="1"/>
    <col min="5380" max="5381" width="9.81640625" style="20" customWidth="1"/>
    <col min="5382" max="5382" width="11.1796875" style="20" customWidth="1"/>
    <col min="5383" max="5383" width="2.81640625" style="20" customWidth="1"/>
    <col min="5384" max="5384" width="3.54296875" style="20" customWidth="1"/>
    <col min="5385" max="5629" width="9.1796875" style="20"/>
    <col min="5630" max="5630" width="8.7265625" style="20" customWidth="1"/>
    <col min="5631" max="5631" width="9.81640625" style="20" customWidth="1"/>
    <col min="5632" max="5632" width="14.453125" style="20" customWidth="1"/>
    <col min="5633" max="5633" width="7.26953125" style="20" customWidth="1"/>
    <col min="5634" max="5634" width="5.54296875" style="20" customWidth="1"/>
    <col min="5635" max="5635" width="9" style="20" customWidth="1"/>
    <col min="5636" max="5637" width="9.81640625" style="20" customWidth="1"/>
    <col min="5638" max="5638" width="11.1796875" style="20" customWidth="1"/>
    <col min="5639" max="5639" width="2.81640625" style="20" customWidth="1"/>
    <col min="5640" max="5640" width="3.54296875" style="20" customWidth="1"/>
    <col min="5641" max="5885" width="9.1796875" style="20"/>
    <col min="5886" max="5886" width="8.7265625" style="20" customWidth="1"/>
    <col min="5887" max="5887" width="9.81640625" style="20" customWidth="1"/>
    <col min="5888" max="5888" width="14.453125" style="20" customWidth="1"/>
    <col min="5889" max="5889" width="7.26953125" style="20" customWidth="1"/>
    <col min="5890" max="5890" width="5.54296875" style="20" customWidth="1"/>
    <col min="5891" max="5891" width="9" style="20" customWidth="1"/>
    <col min="5892" max="5893" width="9.81640625" style="20" customWidth="1"/>
    <col min="5894" max="5894" width="11.1796875" style="20" customWidth="1"/>
    <col min="5895" max="5895" width="2.81640625" style="20" customWidth="1"/>
    <col min="5896" max="5896" width="3.54296875" style="20" customWidth="1"/>
    <col min="5897" max="6141" width="9.1796875" style="20"/>
    <col min="6142" max="6142" width="8.7265625" style="20" customWidth="1"/>
    <col min="6143" max="6143" width="9.81640625" style="20" customWidth="1"/>
    <col min="6144" max="6144" width="14.453125" style="20" customWidth="1"/>
    <col min="6145" max="6145" width="7.26953125" style="20" customWidth="1"/>
    <col min="6146" max="6146" width="5.54296875" style="20" customWidth="1"/>
    <col min="6147" max="6147" width="9" style="20" customWidth="1"/>
    <col min="6148" max="6149" width="9.81640625" style="20" customWidth="1"/>
    <col min="6150" max="6150" width="11.1796875" style="20" customWidth="1"/>
    <col min="6151" max="6151" width="2.81640625" style="20" customWidth="1"/>
    <col min="6152" max="6152" width="3.54296875" style="20" customWidth="1"/>
    <col min="6153" max="6397" width="9.1796875" style="20"/>
    <col min="6398" max="6398" width="8.7265625" style="20" customWidth="1"/>
    <col min="6399" max="6399" width="9.81640625" style="20" customWidth="1"/>
    <col min="6400" max="6400" width="14.453125" style="20" customWidth="1"/>
    <col min="6401" max="6401" width="7.26953125" style="20" customWidth="1"/>
    <col min="6402" max="6402" width="5.54296875" style="20" customWidth="1"/>
    <col min="6403" max="6403" width="9" style="20" customWidth="1"/>
    <col min="6404" max="6405" width="9.81640625" style="20" customWidth="1"/>
    <col min="6406" max="6406" width="11.1796875" style="20" customWidth="1"/>
    <col min="6407" max="6407" width="2.81640625" style="20" customWidth="1"/>
    <col min="6408" max="6408" width="3.54296875" style="20" customWidth="1"/>
    <col min="6409" max="6653" width="9.1796875" style="20"/>
    <col min="6654" max="6654" width="8.7265625" style="20" customWidth="1"/>
    <col min="6655" max="6655" width="9.81640625" style="20" customWidth="1"/>
    <col min="6656" max="6656" width="14.453125" style="20" customWidth="1"/>
    <col min="6657" max="6657" width="7.26953125" style="20" customWidth="1"/>
    <col min="6658" max="6658" width="5.54296875" style="20" customWidth="1"/>
    <col min="6659" max="6659" width="9" style="20" customWidth="1"/>
    <col min="6660" max="6661" width="9.81640625" style="20" customWidth="1"/>
    <col min="6662" max="6662" width="11.1796875" style="20" customWidth="1"/>
    <col min="6663" max="6663" width="2.81640625" style="20" customWidth="1"/>
    <col min="6664" max="6664" width="3.54296875" style="20" customWidth="1"/>
    <col min="6665" max="6909" width="9.1796875" style="20"/>
    <col min="6910" max="6910" width="8.7265625" style="20" customWidth="1"/>
    <col min="6911" max="6911" width="9.81640625" style="20" customWidth="1"/>
    <col min="6912" max="6912" width="14.453125" style="20" customWidth="1"/>
    <col min="6913" max="6913" width="7.26953125" style="20" customWidth="1"/>
    <col min="6914" max="6914" width="5.54296875" style="20" customWidth="1"/>
    <col min="6915" max="6915" width="9" style="20" customWidth="1"/>
    <col min="6916" max="6917" width="9.81640625" style="20" customWidth="1"/>
    <col min="6918" max="6918" width="11.1796875" style="20" customWidth="1"/>
    <col min="6919" max="6919" width="2.81640625" style="20" customWidth="1"/>
    <col min="6920" max="6920" width="3.54296875" style="20" customWidth="1"/>
    <col min="6921" max="7165" width="9.1796875" style="20"/>
    <col min="7166" max="7166" width="8.7265625" style="20" customWidth="1"/>
    <col min="7167" max="7167" width="9.81640625" style="20" customWidth="1"/>
    <col min="7168" max="7168" width="14.453125" style="20" customWidth="1"/>
    <col min="7169" max="7169" width="7.26953125" style="20" customWidth="1"/>
    <col min="7170" max="7170" width="5.54296875" style="20" customWidth="1"/>
    <col min="7171" max="7171" width="9" style="20" customWidth="1"/>
    <col min="7172" max="7173" width="9.81640625" style="20" customWidth="1"/>
    <col min="7174" max="7174" width="11.1796875" style="20" customWidth="1"/>
    <col min="7175" max="7175" width="2.81640625" style="20" customWidth="1"/>
    <col min="7176" max="7176" width="3.54296875" style="20" customWidth="1"/>
    <col min="7177" max="7421" width="9.1796875" style="20"/>
    <col min="7422" max="7422" width="8.7265625" style="20" customWidth="1"/>
    <col min="7423" max="7423" width="9.81640625" style="20" customWidth="1"/>
    <col min="7424" max="7424" width="14.453125" style="20" customWidth="1"/>
    <col min="7425" max="7425" width="7.26953125" style="20" customWidth="1"/>
    <col min="7426" max="7426" width="5.54296875" style="20" customWidth="1"/>
    <col min="7427" max="7427" width="9" style="20" customWidth="1"/>
    <col min="7428" max="7429" width="9.81640625" style="20" customWidth="1"/>
    <col min="7430" max="7430" width="11.1796875" style="20" customWidth="1"/>
    <col min="7431" max="7431" width="2.81640625" style="20" customWidth="1"/>
    <col min="7432" max="7432" width="3.54296875" style="20" customWidth="1"/>
    <col min="7433" max="7677" width="9.1796875" style="20"/>
    <col min="7678" max="7678" width="8.7265625" style="20" customWidth="1"/>
    <col min="7679" max="7679" width="9.81640625" style="20" customWidth="1"/>
    <col min="7680" max="7680" width="14.453125" style="20" customWidth="1"/>
    <col min="7681" max="7681" width="7.26953125" style="20" customWidth="1"/>
    <col min="7682" max="7682" width="5.54296875" style="20" customWidth="1"/>
    <col min="7683" max="7683" width="9" style="20" customWidth="1"/>
    <col min="7684" max="7685" width="9.81640625" style="20" customWidth="1"/>
    <col min="7686" max="7686" width="11.1796875" style="20" customWidth="1"/>
    <col min="7687" max="7687" width="2.81640625" style="20" customWidth="1"/>
    <col min="7688" max="7688" width="3.54296875" style="20" customWidth="1"/>
    <col min="7689" max="7933" width="9.1796875" style="20"/>
    <col min="7934" max="7934" width="8.7265625" style="20" customWidth="1"/>
    <col min="7935" max="7935" width="9.81640625" style="20" customWidth="1"/>
    <col min="7936" max="7936" width="14.453125" style="20" customWidth="1"/>
    <col min="7937" max="7937" width="7.26953125" style="20" customWidth="1"/>
    <col min="7938" max="7938" width="5.54296875" style="20" customWidth="1"/>
    <col min="7939" max="7939" width="9" style="20" customWidth="1"/>
    <col min="7940" max="7941" width="9.81640625" style="20" customWidth="1"/>
    <col min="7942" max="7942" width="11.1796875" style="20" customWidth="1"/>
    <col min="7943" max="7943" width="2.81640625" style="20" customWidth="1"/>
    <col min="7944" max="7944" width="3.54296875" style="20" customWidth="1"/>
    <col min="7945" max="8189" width="9.1796875" style="20"/>
    <col min="8190" max="8190" width="8.7265625" style="20" customWidth="1"/>
    <col min="8191" max="8191" width="9.81640625" style="20" customWidth="1"/>
    <col min="8192" max="8192" width="14.453125" style="20" customWidth="1"/>
    <col min="8193" max="8193" width="7.26953125" style="20" customWidth="1"/>
    <col min="8194" max="8194" width="5.54296875" style="20" customWidth="1"/>
    <col min="8195" max="8195" width="9" style="20" customWidth="1"/>
    <col min="8196" max="8197" width="9.81640625" style="20" customWidth="1"/>
    <col min="8198" max="8198" width="11.1796875" style="20" customWidth="1"/>
    <col min="8199" max="8199" width="2.81640625" style="20" customWidth="1"/>
    <col min="8200" max="8200" width="3.54296875" style="20" customWidth="1"/>
    <col min="8201" max="8445" width="9.1796875" style="20"/>
    <col min="8446" max="8446" width="8.7265625" style="20" customWidth="1"/>
    <col min="8447" max="8447" width="9.81640625" style="20" customWidth="1"/>
    <col min="8448" max="8448" width="14.453125" style="20" customWidth="1"/>
    <col min="8449" max="8449" width="7.26953125" style="20" customWidth="1"/>
    <col min="8450" max="8450" width="5.54296875" style="20" customWidth="1"/>
    <col min="8451" max="8451" width="9" style="20" customWidth="1"/>
    <col min="8452" max="8453" width="9.81640625" style="20" customWidth="1"/>
    <col min="8454" max="8454" width="11.1796875" style="20" customWidth="1"/>
    <col min="8455" max="8455" width="2.81640625" style="20" customWidth="1"/>
    <col min="8456" max="8456" width="3.54296875" style="20" customWidth="1"/>
    <col min="8457" max="8701" width="9.1796875" style="20"/>
    <col min="8702" max="8702" width="8.7265625" style="20" customWidth="1"/>
    <col min="8703" max="8703" width="9.81640625" style="20" customWidth="1"/>
    <col min="8704" max="8704" width="14.453125" style="20" customWidth="1"/>
    <col min="8705" max="8705" width="7.26953125" style="20" customWidth="1"/>
    <col min="8706" max="8706" width="5.54296875" style="20" customWidth="1"/>
    <col min="8707" max="8707" width="9" style="20" customWidth="1"/>
    <col min="8708" max="8709" width="9.81640625" style="20" customWidth="1"/>
    <col min="8710" max="8710" width="11.1796875" style="20" customWidth="1"/>
    <col min="8711" max="8711" width="2.81640625" style="20" customWidth="1"/>
    <col min="8712" max="8712" width="3.54296875" style="20" customWidth="1"/>
    <col min="8713" max="8957" width="9.1796875" style="20"/>
    <col min="8958" max="8958" width="8.7265625" style="20" customWidth="1"/>
    <col min="8959" max="8959" width="9.81640625" style="20" customWidth="1"/>
    <col min="8960" max="8960" width="14.453125" style="20" customWidth="1"/>
    <col min="8961" max="8961" width="7.26953125" style="20" customWidth="1"/>
    <col min="8962" max="8962" width="5.54296875" style="20" customWidth="1"/>
    <col min="8963" max="8963" width="9" style="20" customWidth="1"/>
    <col min="8964" max="8965" width="9.81640625" style="20" customWidth="1"/>
    <col min="8966" max="8966" width="11.1796875" style="20" customWidth="1"/>
    <col min="8967" max="8967" width="2.81640625" style="20" customWidth="1"/>
    <col min="8968" max="8968" width="3.54296875" style="20" customWidth="1"/>
    <col min="8969" max="9213" width="9.1796875" style="20"/>
    <col min="9214" max="9214" width="8.7265625" style="20" customWidth="1"/>
    <col min="9215" max="9215" width="9.81640625" style="20" customWidth="1"/>
    <col min="9216" max="9216" width="14.453125" style="20" customWidth="1"/>
    <col min="9217" max="9217" width="7.26953125" style="20" customWidth="1"/>
    <col min="9218" max="9218" width="5.54296875" style="20" customWidth="1"/>
    <col min="9219" max="9219" width="9" style="20" customWidth="1"/>
    <col min="9220" max="9221" width="9.81640625" style="20" customWidth="1"/>
    <col min="9222" max="9222" width="11.1796875" style="20" customWidth="1"/>
    <col min="9223" max="9223" width="2.81640625" style="20" customWidth="1"/>
    <col min="9224" max="9224" width="3.54296875" style="20" customWidth="1"/>
    <col min="9225" max="9469" width="9.1796875" style="20"/>
    <col min="9470" max="9470" width="8.7265625" style="20" customWidth="1"/>
    <col min="9471" max="9471" width="9.81640625" style="20" customWidth="1"/>
    <col min="9472" max="9472" width="14.453125" style="20" customWidth="1"/>
    <col min="9473" max="9473" width="7.26953125" style="20" customWidth="1"/>
    <col min="9474" max="9474" width="5.54296875" style="20" customWidth="1"/>
    <col min="9475" max="9475" width="9" style="20" customWidth="1"/>
    <col min="9476" max="9477" width="9.81640625" style="20" customWidth="1"/>
    <col min="9478" max="9478" width="11.1796875" style="20" customWidth="1"/>
    <col min="9479" max="9479" width="2.81640625" style="20" customWidth="1"/>
    <col min="9480" max="9480" width="3.54296875" style="20" customWidth="1"/>
    <col min="9481" max="9725" width="9.1796875" style="20"/>
    <col min="9726" max="9726" width="8.7265625" style="20" customWidth="1"/>
    <col min="9727" max="9727" width="9.81640625" style="20" customWidth="1"/>
    <col min="9728" max="9728" width="14.453125" style="20" customWidth="1"/>
    <col min="9729" max="9729" width="7.26953125" style="20" customWidth="1"/>
    <col min="9730" max="9730" width="5.54296875" style="20" customWidth="1"/>
    <col min="9731" max="9731" width="9" style="20" customWidth="1"/>
    <col min="9732" max="9733" width="9.81640625" style="20" customWidth="1"/>
    <col min="9734" max="9734" width="11.1796875" style="20" customWidth="1"/>
    <col min="9735" max="9735" width="2.81640625" style="20" customWidth="1"/>
    <col min="9736" max="9736" width="3.54296875" style="20" customWidth="1"/>
    <col min="9737" max="9981" width="9.1796875" style="20"/>
    <col min="9982" max="9982" width="8.7265625" style="20" customWidth="1"/>
    <col min="9983" max="9983" width="9.81640625" style="20" customWidth="1"/>
    <col min="9984" max="9984" width="14.453125" style="20" customWidth="1"/>
    <col min="9985" max="9985" width="7.26953125" style="20" customWidth="1"/>
    <col min="9986" max="9986" width="5.54296875" style="20" customWidth="1"/>
    <col min="9987" max="9987" width="9" style="20" customWidth="1"/>
    <col min="9988" max="9989" width="9.81640625" style="20" customWidth="1"/>
    <col min="9990" max="9990" width="11.1796875" style="20" customWidth="1"/>
    <col min="9991" max="9991" width="2.81640625" style="20" customWidth="1"/>
    <col min="9992" max="9992" width="3.54296875" style="20" customWidth="1"/>
    <col min="9993" max="10237" width="9.1796875" style="20"/>
    <col min="10238" max="10238" width="8.7265625" style="20" customWidth="1"/>
    <col min="10239" max="10239" width="9.81640625" style="20" customWidth="1"/>
    <col min="10240" max="10240" width="14.453125" style="20" customWidth="1"/>
    <col min="10241" max="10241" width="7.26953125" style="20" customWidth="1"/>
    <col min="10242" max="10242" width="5.54296875" style="20" customWidth="1"/>
    <col min="10243" max="10243" width="9" style="20" customWidth="1"/>
    <col min="10244" max="10245" width="9.81640625" style="20" customWidth="1"/>
    <col min="10246" max="10246" width="11.1796875" style="20" customWidth="1"/>
    <col min="10247" max="10247" width="2.81640625" style="20" customWidth="1"/>
    <col min="10248" max="10248" width="3.54296875" style="20" customWidth="1"/>
    <col min="10249" max="10493" width="9.1796875" style="20"/>
    <col min="10494" max="10494" width="8.7265625" style="20" customWidth="1"/>
    <col min="10495" max="10495" width="9.81640625" style="20" customWidth="1"/>
    <col min="10496" max="10496" width="14.453125" style="20" customWidth="1"/>
    <col min="10497" max="10497" width="7.26953125" style="20" customWidth="1"/>
    <col min="10498" max="10498" width="5.54296875" style="20" customWidth="1"/>
    <col min="10499" max="10499" width="9" style="20" customWidth="1"/>
    <col min="10500" max="10501" width="9.81640625" style="20" customWidth="1"/>
    <col min="10502" max="10502" width="11.1796875" style="20" customWidth="1"/>
    <col min="10503" max="10503" width="2.81640625" style="20" customWidth="1"/>
    <col min="10504" max="10504" width="3.54296875" style="20" customWidth="1"/>
    <col min="10505" max="10749" width="9.1796875" style="20"/>
    <col min="10750" max="10750" width="8.7265625" style="20" customWidth="1"/>
    <col min="10751" max="10751" width="9.81640625" style="20" customWidth="1"/>
    <col min="10752" max="10752" width="14.453125" style="20" customWidth="1"/>
    <col min="10753" max="10753" width="7.26953125" style="20" customWidth="1"/>
    <col min="10754" max="10754" width="5.54296875" style="20" customWidth="1"/>
    <col min="10755" max="10755" width="9" style="20" customWidth="1"/>
    <col min="10756" max="10757" width="9.81640625" style="20" customWidth="1"/>
    <col min="10758" max="10758" width="11.1796875" style="20" customWidth="1"/>
    <col min="10759" max="10759" width="2.81640625" style="20" customWidth="1"/>
    <col min="10760" max="10760" width="3.54296875" style="20" customWidth="1"/>
    <col min="10761" max="11005" width="9.1796875" style="20"/>
    <col min="11006" max="11006" width="8.7265625" style="20" customWidth="1"/>
    <col min="11007" max="11007" width="9.81640625" style="20" customWidth="1"/>
    <col min="11008" max="11008" width="14.453125" style="20" customWidth="1"/>
    <col min="11009" max="11009" width="7.26953125" style="20" customWidth="1"/>
    <col min="11010" max="11010" width="5.54296875" style="20" customWidth="1"/>
    <col min="11011" max="11011" width="9" style="20" customWidth="1"/>
    <col min="11012" max="11013" width="9.81640625" style="20" customWidth="1"/>
    <col min="11014" max="11014" width="11.1796875" style="20" customWidth="1"/>
    <col min="11015" max="11015" width="2.81640625" style="20" customWidth="1"/>
    <col min="11016" max="11016" width="3.54296875" style="20" customWidth="1"/>
    <col min="11017" max="11261" width="9.1796875" style="20"/>
    <col min="11262" max="11262" width="8.7265625" style="20" customWidth="1"/>
    <col min="11263" max="11263" width="9.81640625" style="20" customWidth="1"/>
    <col min="11264" max="11264" width="14.453125" style="20" customWidth="1"/>
    <col min="11265" max="11265" width="7.26953125" style="20" customWidth="1"/>
    <col min="11266" max="11266" width="5.54296875" style="20" customWidth="1"/>
    <col min="11267" max="11267" width="9" style="20" customWidth="1"/>
    <col min="11268" max="11269" width="9.81640625" style="20" customWidth="1"/>
    <col min="11270" max="11270" width="11.1796875" style="20" customWidth="1"/>
    <col min="11271" max="11271" width="2.81640625" style="20" customWidth="1"/>
    <col min="11272" max="11272" width="3.54296875" style="20" customWidth="1"/>
    <col min="11273" max="11517" width="9.1796875" style="20"/>
    <col min="11518" max="11518" width="8.7265625" style="20" customWidth="1"/>
    <col min="11519" max="11519" width="9.81640625" style="20" customWidth="1"/>
    <col min="11520" max="11520" width="14.453125" style="20" customWidth="1"/>
    <col min="11521" max="11521" width="7.26953125" style="20" customWidth="1"/>
    <col min="11522" max="11522" width="5.54296875" style="20" customWidth="1"/>
    <col min="11523" max="11523" width="9" style="20" customWidth="1"/>
    <col min="11524" max="11525" width="9.81640625" style="20" customWidth="1"/>
    <col min="11526" max="11526" width="11.1796875" style="20" customWidth="1"/>
    <col min="11527" max="11527" width="2.81640625" style="20" customWidth="1"/>
    <col min="11528" max="11528" width="3.54296875" style="20" customWidth="1"/>
    <col min="11529" max="11773" width="9.1796875" style="20"/>
    <col min="11774" max="11774" width="8.7265625" style="20" customWidth="1"/>
    <col min="11775" max="11775" width="9.81640625" style="20" customWidth="1"/>
    <col min="11776" max="11776" width="14.453125" style="20" customWidth="1"/>
    <col min="11777" max="11777" width="7.26953125" style="20" customWidth="1"/>
    <col min="11778" max="11778" width="5.54296875" style="20" customWidth="1"/>
    <col min="11779" max="11779" width="9" style="20" customWidth="1"/>
    <col min="11780" max="11781" width="9.81640625" style="20" customWidth="1"/>
    <col min="11782" max="11782" width="11.1796875" style="20" customWidth="1"/>
    <col min="11783" max="11783" width="2.81640625" style="20" customWidth="1"/>
    <col min="11784" max="11784" width="3.54296875" style="20" customWidth="1"/>
    <col min="11785" max="12029" width="9.1796875" style="20"/>
    <col min="12030" max="12030" width="8.7265625" style="20" customWidth="1"/>
    <col min="12031" max="12031" width="9.81640625" style="20" customWidth="1"/>
    <col min="12032" max="12032" width="14.453125" style="20" customWidth="1"/>
    <col min="12033" max="12033" width="7.26953125" style="20" customWidth="1"/>
    <col min="12034" max="12034" width="5.54296875" style="20" customWidth="1"/>
    <col min="12035" max="12035" width="9" style="20" customWidth="1"/>
    <col min="12036" max="12037" width="9.81640625" style="20" customWidth="1"/>
    <col min="12038" max="12038" width="11.1796875" style="20" customWidth="1"/>
    <col min="12039" max="12039" width="2.81640625" style="20" customWidth="1"/>
    <col min="12040" max="12040" width="3.54296875" style="20" customWidth="1"/>
    <col min="12041" max="12285" width="9.1796875" style="20"/>
    <col min="12286" max="12286" width="8.7265625" style="20" customWidth="1"/>
    <col min="12287" max="12287" width="9.81640625" style="20" customWidth="1"/>
    <col min="12288" max="12288" width="14.453125" style="20" customWidth="1"/>
    <col min="12289" max="12289" width="7.26953125" style="20" customWidth="1"/>
    <col min="12290" max="12290" width="5.54296875" style="20" customWidth="1"/>
    <col min="12291" max="12291" width="9" style="20" customWidth="1"/>
    <col min="12292" max="12293" width="9.81640625" style="20" customWidth="1"/>
    <col min="12294" max="12294" width="11.1796875" style="20" customWidth="1"/>
    <col min="12295" max="12295" width="2.81640625" style="20" customWidth="1"/>
    <col min="12296" max="12296" width="3.54296875" style="20" customWidth="1"/>
    <col min="12297" max="12541" width="9.1796875" style="20"/>
    <col min="12542" max="12542" width="8.7265625" style="20" customWidth="1"/>
    <col min="12543" max="12543" width="9.81640625" style="20" customWidth="1"/>
    <col min="12544" max="12544" width="14.453125" style="20" customWidth="1"/>
    <col min="12545" max="12545" width="7.26953125" style="20" customWidth="1"/>
    <col min="12546" max="12546" width="5.54296875" style="20" customWidth="1"/>
    <col min="12547" max="12547" width="9" style="20" customWidth="1"/>
    <col min="12548" max="12549" width="9.81640625" style="20" customWidth="1"/>
    <col min="12550" max="12550" width="11.1796875" style="20" customWidth="1"/>
    <col min="12551" max="12551" width="2.81640625" style="20" customWidth="1"/>
    <col min="12552" max="12552" width="3.54296875" style="20" customWidth="1"/>
    <col min="12553" max="12797" width="9.1796875" style="20"/>
    <col min="12798" max="12798" width="8.7265625" style="20" customWidth="1"/>
    <col min="12799" max="12799" width="9.81640625" style="20" customWidth="1"/>
    <col min="12800" max="12800" width="14.453125" style="20" customWidth="1"/>
    <col min="12801" max="12801" width="7.26953125" style="20" customWidth="1"/>
    <col min="12802" max="12802" width="5.54296875" style="20" customWidth="1"/>
    <col min="12803" max="12803" width="9" style="20" customWidth="1"/>
    <col min="12804" max="12805" width="9.81640625" style="20" customWidth="1"/>
    <col min="12806" max="12806" width="11.1796875" style="20" customWidth="1"/>
    <col min="12807" max="12807" width="2.81640625" style="20" customWidth="1"/>
    <col min="12808" max="12808" width="3.54296875" style="20" customWidth="1"/>
    <col min="12809" max="13053" width="9.1796875" style="20"/>
    <col min="13054" max="13054" width="8.7265625" style="20" customWidth="1"/>
    <col min="13055" max="13055" width="9.81640625" style="20" customWidth="1"/>
    <col min="13056" max="13056" width="14.453125" style="20" customWidth="1"/>
    <col min="13057" max="13057" width="7.26953125" style="20" customWidth="1"/>
    <col min="13058" max="13058" width="5.54296875" style="20" customWidth="1"/>
    <col min="13059" max="13059" width="9" style="20" customWidth="1"/>
    <col min="13060" max="13061" width="9.81640625" style="20" customWidth="1"/>
    <col min="13062" max="13062" width="11.1796875" style="20" customWidth="1"/>
    <col min="13063" max="13063" width="2.81640625" style="20" customWidth="1"/>
    <col min="13064" max="13064" width="3.54296875" style="20" customWidth="1"/>
    <col min="13065" max="13309" width="9.1796875" style="20"/>
    <col min="13310" max="13310" width="8.7265625" style="20" customWidth="1"/>
    <col min="13311" max="13311" width="9.81640625" style="20" customWidth="1"/>
    <col min="13312" max="13312" width="14.453125" style="20" customWidth="1"/>
    <col min="13313" max="13313" width="7.26953125" style="20" customWidth="1"/>
    <col min="13314" max="13314" width="5.54296875" style="20" customWidth="1"/>
    <col min="13315" max="13315" width="9" style="20" customWidth="1"/>
    <col min="13316" max="13317" width="9.81640625" style="20" customWidth="1"/>
    <col min="13318" max="13318" width="11.1796875" style="20" customWidth="1"/>
    <col min="13319" max="13319" width="2.81640625" style="20" customWidth="1"/>
    <col min="13320" max="13320" width="3.54296875" style="20" customWidth="1"/>
    <col min="13321" max="13565" width="9.1796875" style="20"/>
    <col min="13566" max="13566" width="8.7265625" style="20" customWidth="1"/>
    <col min="13567" max="13567" width="9.81640625" style="20" customWidth="1"/>
    <col min="13568" max="13568" width="14.453125" style="20" customWidth="1"/>
    <col min="13569" max="13569" width="7.26953125" style="20" customWidth="1"/>
    <col min="13570" max="13570" width="5.54296875" style="20" customWidth="1"/>
    <col min="13571" max="13571" width="9" style="20" customWidth="1"/>
    <col min="13572" max="13573" width="9.81640625" style="20" customWidth="1"/>
    <col min="13574" max="13574" width="11.1796875" style="20" customWidth="1"/>
    <col min="13575" max="13575" width="2.81640625" style="20" customWidth="1"/>
    <col min="13576" max="13576" width="3.54296875" style="20" customWidth="1"/>
    <col min="13577" max="13821" width="9.1796875" style="20"/>
    <col min="13822" max="13822" width="8.7265625" style="20" customWidth="1"/>
    <col min="13823" max="13823" width="9.81640625" style="20" customWidth="1"/>
    <col min="13824" max="13824" width="14.453125" style="20" customWidth="1"/>
    <col min="13825" max="13825" width="7.26953125" style="20" customWidth="1"/>
    <col min="13826" max="13826" width="5.54296875" style="20" customWidth="1"/>
    <col min="13827" max="13827" width="9" style="20" customWidth="1"/>
    <col min="13828" max="13829" width="9.81640625" style="20" customWidth="1"/>
    <col min="13830" max="13830" width="11.1796875" style="20" customWidth="1"/>
    <col min="13831" max="13831" width="2.81640625" style="20" customWidth="1"/>
    <col min="13832" max="13832" width="3.54296875" style="20" customWidth="1"/>
    <col min="13833" max="14077" width="9.1796875" style="20"/>
    <col min="14078" max="14078" width="8.7265625" style="20" customWidth="1"/>
    <col min="14079" max="14079" width="9.81640625" style="20" customWidth="1"/>
    <col min="14080" max="14080" width="14.453125" style="20" customWidth="1"/>
    <col min="14081" max="14081" width="7.26953125" style="20" customWidth="1"/>
    <col min="14082" max="14082" width="5.54296875" style="20" customWidth="1"/>
    <col min="14083" max="14083" width="9" style="20" customWidth="1"/>
    <col min="14084" max="14085" width="9.81640625" style="20" customWidth="1"/>
    <col min="14086" max="14086" width="11.1796875" style="20" customWidth="1"/>
    <col min="14087" max="14087" width="2.81640625" style="20" customWidth="1"/>
    <col min="14088" max="14088" width="3.54296875" style="20" customWidth="1"/>
    <col min="14089" max="14333" width="9.1796875" style="20"/>
    <col min="14334" max="14334" width="8.7265625" style="20" customWidth="1"/>
    <col min="14335" max="14335" width="9.81640625" style="20" customWidth="1"/>
    <col min="14336" max="14336" width="14.453125" style="20" customWidth="1"/>
    <col min="14337" max="14337" width="7.26953125" style="20" customWidth="1"/>
    <col min="14338" max="14338" width="5.54296875" style="20" customWidth="1"/>
    <col min="14339" max="14339" width="9" style="20" customWidth="1"/>
    <col min="14340" max="14341" width="9.81640625" style="20" customWidth="1"/>
    <col min="14342" max="14342" width="11.1796875" style="20" customWidth="1"/>
    <col min="14343" max="14343" width="2.81640625" style="20" customWidth="1"/>
    <col min="14344" max="14344" width="3.54296875" style="20" customWidth="1"/>
    <col min="14345" max="14589" width="9.1796875" style="20"/>
    <col min="14590" max="14590" width="8.7265625" style="20" customWidth="1"/>
    <col min="14591" max="14591" width="9.81640625" style="20" customWidth="1"/>
    <col min="14592" max="14592" width="14.453125" style="20" customWidth="1"/>
    <col min="14593" max="14593" width="7.26953125" style="20" customWidth="1"/>
    <col min="14594" max="14594" width="5.54296875" style="20" customWidth="1"/>
    <col min="14595" max="14595" width="9" style="20" customWidth="1"/>
    <col min="14596" max="14597" width="9.81640625" style="20" customWidth="1"/>
    <col min="14598" max="14598" width="11.1796875" style="20" customWidth="1"/>
    <col min="14599" max="14599" width="2.81640625" style="20" customWidth="1"/>
    <col min="14600" max="14600" width="3.54296875" style="20" customWidth="1"/>
    <col min="14601" max="14845" width="9.1796875" style="20"/>
    <col min="14846" max="14846" width="8.7265625" style="20" customWidth="1"/>
    <col min="14847" max="14847" width="9.81640625" style="20" customWidth="1"/>
    <col min="14848" max="14848" width="14.453125" style="20" customWidth="1"/>
    <col min="14849" max="14849" width="7.26953125" style="20" customWidth="1"/>
    <col min="14850" max="14850" width="5.54296875" style="20" customWidth="1"/>
    <col min="14851" max="14851" width="9" style="20" customWidth="1"/>
    <col min="14852" max="14853" width="9.81640625" style="20" customWidth="1"/>
    <col min="14854" max="14854" width="11.1796875" style="20" customWidth="1"/>
    <col min="14855" max="14855" width="2.81640625" style="20" customWidth="1"/>
    <col min="14856" max="14856" width="3.54296875" style="20" customWidth="1"/>
    <col min="14857" max="15101" width="9.1796875" style="20"/>
    <col min="15102" max="15102" width="8.7265625" style="20" customWidth="1"/>
    <col min="15103" max="15103" width="9.81640625" style="20" customWidth="1"/>
    <col min="15104" max="15104" width="14.453125" style="20" customWidth="1"/>
    <col min="15105" max="15105" width="7.26953125" style="20" customWidth="1"/>
    <col min="15106" max="15106" width="5.54296875" style="20" customWidth="1"/>
    <col min="15107" max="15107" width="9" style="20" customWidth="1"/>
    <col min="15108" max="15109" width="9.81640625" style="20" customWidth="1"/>
    <col min="15110" max="15110" width="11.1796875" style="20" customWidth="1"/>
    <col min="15111" max="15111" width="2.81640625" style="20" customWidth="1"/>
    <col min="15112" max="15112" width="3.54296875" style="20" customWidth="1"/>
    <col min="15113" max="15357" width="9.1796875" style="20"/>
    <col min="15358" max="15358" width="8.7265625" style="20" customWidth="1"/>
    <col min="15359" max="15359" width="9.81640625" style="20" customWidth="1"/>
    <col min="15360" max="15360" width="14.453125" style="20" customWidth="1"/>
    <col min="15361" max="15361" width="7.26953125" style="20" customWidth="1"/>
    <col min="15362" max="15362" width="5.54296875" style="20" customWidth="1"/>
    <col min="15363" max="15363" width="9" style="20" customWidth="1"/>
    <col min="15364" max="15365" width="9.81640625" style="20" customWidth="1"/>
    <col min="15366" max="15366" width="11.1796875" style="20" customWidth="1"/>
    <col min="15367" max="15367" width="2.81640625" style="20" customWidth="1"/>
    <col min="15368" max="15368" width="3.54296875" style="20" customWidth="1"/>
    <col min="15369" max="15613" width="9.1796875" style="20"/>
    <col min="15614" max="15614" width="8.7265625" style="20" customWidth="1"/>
    <col min="15615" max="15615" width="9.81640625" style="20" customWidth="1"/>
    <col min="15616" max="15616" width="14.453125" style="20" customWidth="1"/>
    <col min="15617" max="15617" width="7.26953125" style="20" customWidth="1"/>
    <col min="15618" max="15618" width="5.54296875" style="20" customWidth="1"/>
    <col min="15619" max="15619" width="9" style="20" customWidth="1"/>
    <col min="15620" max="15621" width="9.81640625" style="20" customWidth="1"/>
    <col min="15622" max="15622" width="11.1796875" style="20" customWidth="1"/>
    <col min="15623" max="15623" width="2.81640625" style="20" customWidth="1"/>
    <col min="15624" max="15624" width="3.54296875" style="20" customWidth="1"/>
    <col min="15625" max="15869" width="9.1796875" style="20"/>
    <col min="15870" max="15870" width="8.7265625" style="20" customWidth="1"/>
    <col min="15871" max="15871" width="9.81640625" style="20" customWidth="1"/>
    <col min="15872" max="15872" width="14.453125" style="20" customWidth="1"/>
    <col min="15873" max="15873" width="7.26953125" style="20" customWidth="1"/>
    <col min="15874" max="15874" width="5.54296875" style="20" customWidth="1"/>
    <col min="15875" max="15875" width="9" style="20" customWidth="1"/>
    <col min="15876" max="15877" width="9.81640625" style="20" customWidth="1"/>
    <col min="15878" max="15878" width="11.1796875" style="20" customWidth="1"/>
    <col min="15879" max="15879" width="2.81640625" style="20" customWidth="1"/>
    <col min="15880" max="15880" width="3.54296875" style="20" customWidth="1"/>
    <col min="15881" max="16125" width="9.1796875" style="20"/>
    <col min="16126" max="16126" width="8.7265625" style="20" customWidth="1"/>
    <col min="16127" max="16127" width="9.81640625" style="20" customWidth="1"/>
    <col min="16128" max="16128" width="14.453125" style="20" customWidth="1"/>
    <col min="16129" max="16129" width="7.26953125" style="20" customWidth="1"/>
    <col min="16130" max="16130" width="5.54296875" style="20" customWidth="1"/>
    <col min="16131" max="16131" width="9" style="20" customWidth="1"/>
    <col min="16132" max="16133" width="9.81640625" style="20" customWidth="1"/>
    <col min="16134" max="16134" width="11.1796875" style="20" customWidth="1"/>
    <col min="16135" max="16135" width="2.81640625" style="20" customWidth="1"/>
    <col min="16136" max="16136" width="3.54296875" style="20" customWidth="1"/>
    <col min="16137" max="16384" width="9.1796875" style="20"/>
  </cols>
  <sheetData>
    <row r="1" spans="1:10" ht="43.9" customHeight="1" x14ac:dyDescent="0.3">
      <c r="A1" s="116" t="s">
        <v>175</v>
      </c>
      <c r="B1" s="117"/>
      <c r="C1" s="117"/>
      <c r="D1" s="117"/>
      <c r="E1" s="117"/>
      <c r="F1" s="117"/>
      <c r="G1" s="117"/>
      <c r="H1" s="117"/>
      <c r="I1" s="117"/>
      <c r="J1" s="118"/>
    </row>
    <row r="2" spans="1:10" x14ac:dyDescent="0.3">
      <c r="A2" s="119" t="s">
        <v>0</v>
      </c>
      <c r="B2" s="120"/>
      <c r="C2" s="120"/>
      <c r="D2" s="120"/>
      <c r="E2" s="120"/>
      <c r="F2" s="120"/>
      <c r="G2" s="120"/>
      <c r="H2" s="120"/>
      <c r="I2" s="120"/>
      <c r="J2" s="121"/>
    </row>
    <row r="3" spans="1:10" x14ac:dyDescent="0.3">
      <c r="A3" s="77" t="s">
        <v>1</v>
      </c>
      <c r="B3" s="72"/>
      <c r="C3" s="72"/>
      <c r="D3" s="72"/>
      <c r="E3" s="73"/>
      <c r="F3" s="122" t="str">
        <f ca="1">TEXT(TODAY(),"DD/MM/YYYY")</f>
        <v>10/09/2025</v>
      </c>
      <c r="G3" s="123"/>
      <c r="H3" s="123"/>
      <c r="I3" s="123"/>
      <c r="J3" s="124"/>
    </row>
    <row r="4" spans="1:10" ht="15" customHeight="1" x14ac:dyDescent="0.3">
      <c r="A4" s="77" t="s">
        <v>2</v>
      </c>
      <c r="B4" s="72"/>
      <c r="C4" s="72"/>
      <c r="D4" s="72"/>
      <c r="E4" s="73"/>
      <c r="F4" s="125" t="s">
        <v>100</v>
      </c>
      <c r="G4" s="126"/>
      <c r="H4" s="126"/>
      <c r="I4" s="126"/>
      <c r="J4" s="13"/>
    </row>
    <row r="5" spans="1:10" x14ac:dyDescent="0.3">
      <c r="A5" s="77" t="s">
        <v>3</v>
      </c>
      <c r="B5" s="72"/>
      <c r="C5" s="72"/>
      <c r="D5" s="72"/>
      <c r="E5" s="73"/>
      <c r="F5" s="122">
        <v>45908</v>
      </c>
      <c r="G5" s="123"/>
      <c r="H5" s="123"/>
      <c r="I5" s="123"/>
      <c r="J5" s="124"/>
    </row>
    <row r="6" spans="1:10" ht="16.5" customHeight="1" x14ac:dyDescent="0.3">
      <c r="A6" s="77" t="s">
        <v>4</v>
      </c>
      <c r="B6" s="72"/>
      <c r="C6" s="72"/>
      <c r="D6" s="72"/>
      <c r="E6" s="73"/>
      <c r="F6" s="67" t="s">
        <v>105</v>
      </c>
      <c r="G6" s="75"/>
      <c r="H6" s="75"/>
      <c r="I6" s="75"/>
      <c r="J6" s="68"/>
    </row>
    <row r="7" spans="1:10" ht="15" customHeight="1" x14ac:dyDescent="0.3">
      <c r="A7" s="77" t="s">
        <v>5</v>
      </c>
      <c r="B7" s="72"/>
      <c r="C7" s="72"/>
      <c r="D7" s="72"/>
      <c r="E7" s="73"/>
      <c r="F7" s="67" t="str">
        <f>F6</f>
        <v>M/s Vraj Realty.</v>
      </c>
      <c r="G7" s="75"/>
      <c r="H7" s="75"/>
      <c r="I7" s="75"/>
      <c r="J7" s="68"/>
    </row>
    <row r="8" spans="1:10" x14ac:dyDescent="0.3">
      <c r="A8" s="77" t="s">
        <v>6</v>
      </c>
      <c r="B8" s="72"/>
      <c r="C8" s="72"/>
      <c r="D8" s="72"/>
      <c r="E8" s="73"/>
      <c r="F8" s="74" t="s">
        <v>119</v>
      </c>
      <c r="G8" s="49"/>
      <c r="H8" s="49"/>
      <c r="I8" s="49"/>
      <c r="J8" s="50"/>
    </row>
    <row r="9" spans="1:10" x14ac:dyDescent="0.3">
      <c r="A9" s="77" t="s">
        <v>176</v>
      </c>
      <c r="B9" s="72"/>
      <c r="C9" s="72"/>
      <c r="D9" s="72"/>
      <c r="E9" s="73"/>
      <c r="F9" s="77">
        <v>2512863842</v>
      </c>
      <c r="G9" s="72"/>
      <c r="H9" s="72"/>
      <c r="I9" s="72"/>
      <c r="J9" s="73"/>
    </row>
    <row r="10" spans="1:10" x14ac:dyDescent="0.3">
      <c r="A10" s="77" t="s">
        <v>177</v>
      </c>
      <c r="B10" s="72"/>
      <c r="C10" s="72"/>
      <c r="D10" s="72"/>
      <c r="E10" s="73"/>
      <c r="F10" s="77">
        <v>8828898949</v>
      </c>
      <c r="G10" s="72"/>
      <c r="H10" s="72"/>
      <c r="I10" s="72"/>
      <c r="J10" s="73"/>
    </row>
    <row r="11" spans="1:10" x14ac:dyDescent="0.3">
      <c r="A11" s="77" t="s">
        <v>104</v>
      </c>
      <c r="B11" s="72"/>
      <c r="C11" s="72"/>
      <c r="D11" s="72"/>
      <c r="E11" s="73"/>
      <c r="F11" s="69" t="s">
        <v>118</v>
      </c>
      <c r="G11" s="89"/>
      <c r="H11" s="89"/>
      <c r="I11" s="89"/>
      <c r="J11" s="94"/>
    </row>
    <row r="12" spans="1:10" x14ac:dyDescent="0.3">
      <c r="A12" s="77" t="s">
        <v>7</v>
      </c>
      <c r="B12" s="72"/>
      <c r="C12" s="72"/>
      <c r="D12" s="72"/>
      <c r="E12" s="73"/>
      <c r="F12" s="69" t="s">
        <v>126</v>
      </c>
      <c r="G12" s="70"/>
      <c r="H12" s="70"/>
      <c r="I12" s="70"/>
      <c r="J12" s="71"/>
    </row>
    <row r="13" spans="1:10" ht="59" customHeight="1" x14ac:dyDescent="0.3">
      <c r="A13" s="77" t="s">
        <v>165</v>
      </c>
      <c r="B13" s="72"/>
      <c r="C13" s="72"/>
      <c r="D13" s="72"/>
      <c r="E13" s="73"/>
      <c r="F13" s="67" t="s">
        <v>182</v>
      </c>
      <c r="G13" s="72"/>
      <c r="H13" s="72"/>
      <c r="I13" s="72"/>
      <c r="J13" s="73"/>
    </row>
    <row r="14" spans="1:10" ht="33" customHeight="1" x14ac:dyDescent="0.3">
      <c r="A14" s="128" t="s">
        <v>8</v>
      </c>
      <c r="B14" s="128"/>
      <c r="C14" s="67" t="str">
        <f>CONCATENATE((IF(OR(F8="",F8="NA"),"",F8)),", ",(IF(OR(A15="",A15="NA"),"",A15)),".",(IF(OR(C15="",C15="NA"),"",C15)),", ",(IF(OR(C16="",C16="NA"),"",C16)),", ",(IF(OR(H15="",H15="NA"),"",H15)),", ",(IF(OR(C17="",C17="NA"),"",C17)),", ",(IF(OR(H16="",H16="NA"),"",H16))," - ",(IF(OR(H17="",H17="NA"),"",H17)),".")</f>
        <v>Virat Greenwoods, S. No.164, Hissa no. 2C/2, Pashane road, Vangani (W), Vangani (W), Thane - 410201.</v>
      </c>
      <c r="D14" s="75"/>
      <c r="E14" s="75"/>
      <c r="F14" s="75"/>
      <c r="G14" s="75"/>
      <c r="H14" s="75"/>
      <c r="I14" s="75"/>
      <c r="J14" s="68"/>
    </row>
    <row r="15" spans="1:10" ht="15" customHeight="1" x14ac:dyDescent="0.3">
      <c r="A15" s="66" t="s">
        <v>127</v>
      </c>
      <c r="B15" s="66"/>
      <c r="C15" s="66" t="s">
        <v>181</v>
      </c>
      <c r="D15" s="66"/>
      <c r="E15" s="66"/>
      <c r="F15" s="67" t="s">
        <v>9</v>
      </c>
      <c r="G15" s="68"/>
      <c r="H15" s="69" t="s">
        <v>106</v>
      </c>
      <c r="I15" s="70"/>
      <c r="J15" s="71"/>
    </row>
    <row r="16" spans="1:10" x14ac:dyDescent="0.3">
      <c r="A16" s="66" t="s">
        <v>10</v>
      </c>
      <c r="B16" s="66"/>
      <c r="C16" s="66" t="s">
        <v>120</v>
      </c>
      <c r="D16" s="66"/>
      <c r="E16" s="66"/>
      <c r="F16" s="67" t="s">
        <v>11</v>
      </c>
      <c r="G16" s="68"/>
      <c r="H16" s="69" t="s">
        <v>121</v>
      </c>
      <c r="I16" s="70"/>
      <c r="J16" s="71"/>
    </row>
    <row r="17" spans="1:10" x14ac:dyDescent="0.3">
      <c r="A17" s="66" t="s">
        <v>12</v>
      </c>
      <c r="B17" s="66"/>
      <c r="C17" s="66" t="s">
        <v>106</v>
      </c>
      <c r="D17" s="66"/>
      <c r="E17" s="66"/>
      <c r="F17" s="67" t="s">
        <v>13</v>
      </c>
      <c r="G17" s="68"/>
      <c r="H17" s="69">
        <v>410201</v>
      </c>
      <c r="I17" s="70"/>
      <c r="J17" s="71"/>
    </row>
    <row r="18" spans="1:10" ht="32.25" customHeight="1" x14ac:dyDescent="0.3">
      <c r="A18" s="66" t="s">
        <v>14</v>
      </c>
      <c r="B18" s="66"/>
      <c r="C18" s="66" t="s">
        <v>107</v>
      </c>
      <c r="D18" s="66"/>
      <c r="E18" s="66"/>
      <c r="F18" s="67" t="s">
        <v>15</v>
      </c>
      <c r="G18" s="68"/>
      <c r="H18" s="69" t="s">
        <v>122</v>
      </c>
      <c r="I18" s="70"/>
      <c r="J18" s="71"/>
    </row>
    <row r="19" spans="1:10" ht="15" customHeight="1" x14ac:dyDescent="0.3">
      <c r="A19" s="165" t="s">
        <v>16</v>
      </c>
      <c r="B19" s="166"/>
      <c r="C19" s="166"/>
      <c r="D19" s="166"/>
      <c r="E19" s="167"/>
      <c r="F19" s="169" t="s">
        <v>18</v>
      </c>
      <c r="G19" s="170"/>
      <c r="H19" s="170"/>
      <c r="I19" s="170"/>
      <c r="J19" s="171"/>
    </row>
    <row r="20" spans="1:10" x14ac:dyDescent="0.3">
      <c r="A20" s="109"/>
      <c r="B20" s="110"/>
      <c r="C20" s="110"/>
      <c r="D20" s="110"/>
      <c r="E20" s="168"/>
      <c r="F20" s="84"/>
      <c r="G20" s="85"/>
      <c r="H20" s="85"/>
      <c r="I20" s="85"/>
      <c r="J20" s="86"/>
    </row>
    <row r="21" spans="1:10" ht="15" customHeight="1" x14ac:dyDescent="0.3">
      <c r="A21" s="165" t="s">
        <v>17</v>
      </c>
      <c r="B21" s="166"/>
      <c r="C21" s="166"/>
      <c r="D21" s="166"/>
      <c r="E21" s="167"/>
      <c r="F21" s="165" t="s">
        <v>18</v>
      </c>
      <c r="G21" s="166"/>
      <c r="H21" s="166"/>
      <c r="I21" s="166"/>
      <c r="J21" s="167"/>
    </row>
    <row r="22" spans="1:10" x14ac:dyDescent="0.3">
      <c r="A22" s="109"/>
      <c r="B22" s="110"/>
      <c r="C22" s="110"/>
      <c r="D22" s="110"/>
      <c r="E22" s="168"/>
      <c r="F22" s="109"/>
      <c r="G22" s="110"/>
      <c r="H22" s="110"/>
      <c r="I22" s="110"/>
      <c r="J22" s="168"/>
    </row>
    <row r="23" spans="1:10" ht="15" customHeight="1" x14ac:dyDescent="0.3">
      <c r="A23" s="77" t="s">
        <v>19</v>
      </c>
      <c r="B23" s="72"/>
      <c r="C23" s="72"/>
      <c r="D23" s="72"/>
      <c r="E23" s="73"/>
      <c r="F23" s="107" t="s">
        <v>20</v>
      </c>
      <c r="G23" s="108"/>
      <c r="H23" s="108"/>
      <c r="I23" s="108"/>
      <c r="J23" s="11"/>
    </row>
    <row r="24" spans="1:10" x14ac:dyDescent="0.3">
      <c r="A24" s="77" t="s">
        <v>21</v>
      </c>
      <c r="B24" s="72"/>
      <c r="C24" s="72"/>
      <c r="D24" s="72"/>
      <c r="E24" s="73"/>
      <c r="F24" s="162" t="s">
        <v>22</v>
      </c>
      <c r="G24" s="163"/>
      <c r="H24" s="163"/>
      <c r="I24" s="163"/>
      <c r="J24" s="164"/>
    </row>
    <row r="25" spans="1:10" ht="15" customHeight="1" x14ac:dyDescent="0.3">
      <c r="A25" s="77" t="s">
        <v>23</v>
      </c>
      <c r="B25" s="72"/>
      <c r="C25" s="72"/>
      <c r="D25" s="72"/>
      <c r="E25" s="73"/>
      <c r="F25" s="107" t="s">
        <v>24</v>
      </c>
      <c r="G25" s="108"/>
      <c r="H25" s="108"/>
      <c r="I25" s="108"/>
      <c r="J25" s="11"/>
    </row>
    <row r="26" spans="1:10" x14ac:dyDescent="0.3">
      <c r="A26" s="77" t="s">
        <v>25</v>
      </c>
      <c r="B26" s="72"/>
      <c r="C26" s="72"/>
      <c r="D26" s="72"/>
      <c r="E26" s="73"/>
      <c r="F26" s="111" t="s">
        <v>26</v>
      </c>
      <c r="G26" s="112"/>
      <c r="H26" s="112"/>
      <c r="I26" s="112"/>
      <c r="J26" s="113"/>
    </row>
    <row r="27" spans="1:10" x14ac:dyDescent="0.3">
      <c r="A27" s="114" t="s">
        <v>27</v>
      </c>
      <c r="B27" s="115"/>
      <c r="C27" s="114" t="s">
        <v>28</v>
      </c>
      <c r="D27" s="115"/>
      <c r="E27" s="114" t="s">
        <v>29</v>
      </c>
      <c r="F27" s="115"/>
      <c r="G27" s="114" t="s">
        <v>30</v>
      </c>
      <c r="H27" s="115"/>
      <c r="I27" s="114" t="s">
        <v>31</v>
      </c>
      <c r="J27" s="115"/>
    </row>
    <row r="28" spans="1:10" x14ac:dyDescent="0.3">
      <c r="A28" s="105" t="s">
        <v>32</v>
      </c>
      <c r="B28" s="99"/>
      <c r="C28" s="105" t="s">
        <v>33</v>
      </c>
      <c r="D28" s="99"/>
      <c r="E28" s="105" t="s">
        <v>33</v>
      </c>
      <c r="F28" s="99"/>
      <c r="G28" s="105" t="s">
        <v>33</v>
      </c>
      <c r="H28" s="99"/>
      <c r="I28" s="105" t="s">
        <v>33</v>
      </c>
      <c r="J28" s="99"/>
    </row>
    <row r="29" spans="1:10" ht="30" customHeight="1" x14ac:dyDescent="0.3">
      <c r="A29" s="105" t="s">
        <v>34</v>
      </c>
      <c r="B29" s="99"/>
      <c r="C29" s="105" t="s">
        <v>108</v>
      </c>
      <c r="D29" s="99"/>
      <c r="E29" s="106" t="s">
        <v>109</v>
      </c>
      <c r="F29" s="99"/>
      <c r="G29" s="106" t="s">
        <v>110</v>
      </c>
      <c r="H29" s="99"/>
      <c r="I29" s="105" t="s">
        <v>111</v>
      </c>
      <c r="J29" s="99"/>
    </row>
    <row r="30" spans="1:10" x14ac:dyDescent="0.3">
      <c r="A30" s="77" t="s">
        <v>35</v>
      </c>
      <c r="B30" s="72"/>
      <c r="C30" s="72"/>
      <c r="D30" s="72"/>
      <c r="E30" s="72"/>
      <c r="F30" s="72"/>
      <c r="G30" s="72"/>
      <c r="H30" s="72"/>
      <c r="I30" s="72"/>
      <c r="J30" s="73"/>
    </row>
    <row r="31" spans="1:10" x14ac:dyDescent="0.3">
      <c r="A31" s="77" t="s">
        <v>36</v>
      </c>
      <c r="B31" s="72"/>
      <c r="C31" s="72"/>
      <c r="D31" s="72"/>
      <c r="E31" s="72"/>
      <c r="F31" s="72"/>
      <c r="G31" s="72"/>
      <c r="H31" s="72"/>
      <c r="I31" s="72"/>
      <c r="J31" s="73"/>
    </row>
    <row r="32" spans="1:10" x14ac:dyDescent="0.3">
      <c r="A32" s="77" t="s">
        <v>37</v>
      </c>
      <c r="B32" s="73"/>
      <c r="C32" s="74" t="s">
        <v>190</v>
      </c>
      <c r="D32" s="49"/>
      <c r="E32" s="49"/>
      <c r="F32" s="49"/>
      <c r="G32" s="49"/>
      <c r="H32" s="49"/>
      <c r="I32" s="49"/>
      <c r="J32" s="50"/>
    </row>
    <row r="33" spans="1:14" ht="14.5" x14ac:dyDescent="0.3">
      <c r="A33" s="77" t="s">
        <v>171</v>
      </c>
      <c r="B33" s="73"/>
      <c r="C33" s="104" t="s">
        <v>189</v>
      </c>
      <c r="D33" s="72"/>
      <c r="E33" s="72"/>
      <c r="F33" s="72"/>
      <c r="G33" s="72"/>
      <c r="H33" s="72"/>
      <c r="I33" s="72"/>
      <c r="J33" s="73"/>
    </row>
    <row r="34" spans="1:14" x14ac:dyDescent="0.3">
      <c r="A34" s="74" t="s">
        <v>38</v>
      </c>
      <c r="B34" s="49"/>
      <c r="C34" s="49"/>
      <c r="D34" s="49"/>
      <c r="E34" s="49"/>
      <c r="F34" s="49"/>
      <c r="G34" s="49"/>
      <c r="H34" s="49"/>
      <c r="I34" s="49"/>
      <c r="J34" s="50"/>
    </row>
    <row r="35" spans="1:14" ht="15" customHeight="1" x14ac:dyDescent="0.3">
      <c r="A35" s="67" t="s">
        <v>39</v>
      </c>
      <c r="B35" s="75"/>
      <c r="C35" s="75"/>
      <c r="D35" s="75"/>
      <c r="E35" s="68"/>
      <c r="F35" s="107" t="s">
        <v>40</v>
      </c>
      <c r="G35" s="108"/>
      <c r="H35" s="108"/>
      <c r="I35" s="108"/>
      <c r="J35" s="2"/>
    </row>
    <row r="36" spans="1:14" ht="15" customHeight="1" x14ac:dyDescent="0.3">
      <c r="A36" s="109" t="s">
        <v>41</v>
      </c>
      <c r="B36" s="110"/>
      <c r="C36" s="110"/>
      <c r="D36" s="110"/>
      <c r="E36" s="110"/>
      <c r="F36" s="67" t="s">
        <v>42</v>
      </c>
      <c r="G36" s="75"/>
      <c r="H36" s="75"/>
      <c r="I36" s="75"/>
      <c r="J36" s="68"/>
    </row>
    <row r="37" spans="1:14" x14ac:dyDescent="0.3">
      <c r="A37" s="87" t="s">
        <v>43</v>
      </c>
      <c r="B37" s="87"/>
      <c r="C37" s="87"/>
      <c r="D37" s="87"/>
      <c r="E37" s="87"/>
      <c r="F37" s="87"/>
      <c r="G37" s="87"/>
      <c r="H37" s="87"/>
      <c r="I37" s="87"/>
      <c r="J37" s="87"/>
    </row>
    <row r="38" spans="1:14" x14ac:dyDescent="0.3">
      <c r="A38" s="66" t="s">
        <v>44</v>
      </c>
      <c r="B38" s="66"/>
      <c r="C38" s="66"/>
      <c r="D38" s="66"/>
      <c r="E38" s="66"/>
      <c r="F38" s="103" t="s">
        <v>112</v>
      </c>
      <c r="G38" s="103"/>
      <c r="H38" s="103"/>
      <c r="I38" s="103"/>
      <c r="J38" s="103"/>
    </row>
    <row r="39" spans="1:14" x14ac:dyDescent="0.3">
      <c r="A39" s="66" t="s">
        <v>45</v>
      </c>
      <c r="B39" s="66"/>
      <c r="C39" s="66"/>
      <c r="D39" s="66"/>
      <c r="E39" s="66"/>
      <c r="F39" s="101" t="s">
        <v>113</v>
      </c>
      <c r="G39" s="101"/>
      <c r="H39" s="101"/>
      <c r="I39" s="101"/>
      <c r="J39" s="101"/>
    </row>
    <row r="40" spans="1:14" x14ac:dyDescent="0.3">
      <c r="A40" s="66" t="s">
        <v>46</v>
      </c>
      <c r="B40" s="66"/>
      <c r="C40" s="66"/>
      <c r="D40" s="66"/>
      <c r="E40" s="66"/>
      <c r="F40" s="101" t="s">
        <v>113</v>
      </c>
      <c r="G40" s="101"/>
      <c r="H40" s="101"/>
      <c r="I40" s="101"/>
      <c r="J40" s="101"/>
    </row>
    <row r="41" spans="1:14" x14ac:dyDescent="0.3">
      <c r="A41" s="66" t="s">
        <v>47</v>
      </c>
      <c r="B41" s="66"/>
      <c r="C41" s="66"/>
      <c r="D41" s="66"/>
      <c r="E41" s="66"/>
      <c r="F41" s="101" t="s">
        <v>113</v>
      </c>
      <c r="G41" s="101"/>
      <c r="H41" s="101"/>
      <c r="I41" s="101"/>
      <c r="J41" s="101"/>
    </row>
    <row r="42" spans="1:14" x14ac:dyDescent="0.3">
      <c r="A42" s="66" t="s">
        <v>48</v>
      </c>
      <c r="B42" s="66"/>
      <c r="C42" s="66"/>
      <c r="D42" s="66"/>
      <c r="E42" s="66"/>
      <c r="F42" s="102" t="s">
        <v>114</v>
      </c>
      <c r="G42" s="102"/>
      <c r="H42" s="102"/>
      <c r="I42" s="102"/>
      <c r="J42" s="102"/>
    </row>
    <row r="43" spans="1:14" x14ac:dyDescent="0.3">
      <c r="A43" s="66" t="s">
        <v>49</v>
      </c>
      <c r="B43" s="66"/>
      <c r="C43" s="66"/>
      <c r="D43" s="66"/>
      <c r="E43" s="66"/>
      <c r="F43" s="83" t="s">
        <v>115</v>
      </c>
      <c r="G43" s="83"/>
      <c r="H43" s="83"/>
      <c r="I43" s="83"/>
      <c r="J43" s="83"/>
    </row>
    <row r="44" spans="1:14" x14ac:dyDescent="0.3">
      <c r="A44" s="74" t="s">
        <v>50</v>
      </c>
      <c r="B44" s="49"/>
      <c r="C44" s="49"/>
      <c r="D44" s="49"/>
      <c r="E44" s="49"/>
      <c r="F44" s="49"/>
      <c r="G44" s="49"/>
      <c r="H44" s="49"/>
      <c r="I44" s="49"/>
      <c r="J44" s="50"/>
    </row>
    <row r="45" spans="1:14" ht="30" customHeight="1" x14ac:dyDescent="0.3">
      <c r="A45" s="67" t="s">
        <v>51</v>
      </c>
      <c r="B45" s="68"/>
      <c r="C45" s="67" t="s">
        <v>116</v>
      </c>
      <c r="D45" s="75"/>
      <c r="E45" s="75"/>
      <c r="F45" s="68"/>
      <c r="G45" s="14" t="s">
        <v>52</v>
      </c>
      <c r="H45" s="76" t="s">
        <v>123</v>
      </c>
      <c r="I45" s="75"/>
      <c r="J45" s="68"/>
    </row>
    <row r="46" spans="1:14" ht="29.25" customHeight="1" x14ac:dyDescent="0.3">
      <c r="A46" s="77" t="s">
        <v>53</v>
      </c>
      <c r="B46" s="73"/>
      <c r="C46" s="67" t="str">
        <f>C45</f>
        <v>SSNR/RA/BP/Muje. Pashne/ Tal. Karjat S.N.164/210512/2782</v>
      </c>
      <c r="D46" s="75"/>
      <c r="E46" s="75"/>
      <c r="F46" s="68"/>
      <c r="G46" s="14" t="s">
        <v>52</v>
      </c>
      <c r="H46" s="67" t="str">
        <f>H45</f>
        <v>19/12/2017.</v>
      </c>
      <c r="I46" s="75"/>
      <c r="J46" s="68"/>
    </row>
    <row r="47" spans="1:14" ht="28.5" customHeight="1" x14ac:dyDescent="0.3">
      <c r="A47" s="67" t="s">
        <v>54</v>
      </c>
      <c r="B47" s="68"/>
      <c r="C47" s="67" t="s">
        <v>117</v>
      </c>
      <c r="D47" s="72"/>
      <c r="E47" s="72"/>
      <c r="F47" s="73"/>
      <c r="G47" s="1" t="s">
        <v>52</v>
      </c>
      <c r="H47" s="78" t="s">
        <v>124</v>
      </c>
      <c r="I47" s="79"/>
      <c r="J47" s="80"/>
      <c r="M47" s="20">
        <f>9</f>
        <v>9</v>
      </c>
      <c r="N47" s="20">
        <f>M47*10.764</f>
        <v>96.875999999999991</v>
      </c>
    </row>
    <row r="48" spans="1:14" ht="44.25" customHeight="1" x14ac:dyDescent="0.3">
      <c r="A48" s="47" t="s">
        <v>183</v>
      </c>
      <c r="B48" s="48"/>
      <c r="C48" s="47" t="s">
        <v>187</v>
      </c>
      <c r="D48" s="49"/>
      <c r="E48" s="49"/>
      <c r="F48" s="50" t="s">
        <v>55</v>
      </c>
      <c r="G48" s="38" t="s">
        <v>52</v>
      </c>
      <c r="H48" s="51">
        <v>45184</v>
      </c>
      <c r="I48" s="52" t="s">
        <v>33</v>
      </c>
      <c r="J48" s="48"/>
    </row>
    <row r="49" spans="1:12" ht="43.5" customHeight="1" x14ac:dyDescent="0.3">
      <c r="A49" s="47" t="s">
        <v>183</v>
      </c>
      <c r="B49" s="48"/>
      <c r="C49" s="47" t="s">
        <v>186</v>
      </c>
      <c r="D49" s="49"/>
      <c r="E49" s="49"/>
      <c r="F49" s="50" t="s">
        <v>55</v>
      </c>
      <c r="G49" s="38" t="s">
        <v>52</v>
      </c>
      <c r="H49" s="51">
        <v>44603</v>
      </c>
      <c r="I49" s="52" t="s">
        <v>33</v>
      </c>
      <c r="J49" s="48"/>
    </row>
    <row r="50" spans="1:12" ht="43.5" customHeight="1" x14ac:dyDescent="0.3">
      <c r="A50" s="47" t="s">
        <v>183</v>
      </c>
      <c r="B50" s="48"/>
      <c r="C50" s="47" t="s">
        <v>185</v>
      </c>
      <c r="D50" s="49"/>
      <c r="E50" s="49"/>
      <c r="F50" s="50"/>
      <c r="G50" s="38" t="s">
        <v>52</v>
      </c>
      <c r="H50" s="51">
        <v>45734</v>
      </c>
      <c r="I50" s="52"/>
      <c r="J50" s="48"/>
    </row>
    <row r="51" spans="1:12" ht="30.75" customHeight="1" x14ac:dyDescent="0.3">
      <c r="A51" s="66" t="s">
        <v>56</v>
      </c>
      <c r="B51" s="66"/>
      <c r="C51" s="66"/>
      <c r="D51" s="90" t="str">
        <f>H47</f>
        <v>31/03/2018.</v>
      </c>
      <c r="E51" s="91"/>
      <c r="F51" s="67" t="s">
        <v>164</v>
      </c>
      <c r="G51" s="92"/>
      <c r="H51" s="93" t="s">
        <v>184</v>
      </c>
      <c r="I51" s="89"/>
      <c r="J51" s="94"/>
    </row>
    <row r="52" spans="1:12" x14ac:dyDescent="0.3">
      <c r="A52" s="95" t="s">
        <v>57</v>
      </c>
      <c r="B52" s="96"/>
      <c r="C52" s="96"/>
      <c r="D52" s="96"/>
      <c r="E52" s="96"/>
      <c r="F52" s="96"/>
      <c r="G52" s="96"/>
      <c r="H52" s="96"/>
      <c r="I52" s="96"/>
      <c r="J52" s="97"/>
    </row>
    <row r="53" spans="1:12" x14ac:dyDescent="0.3">
      <c r="A53" s="77" t="s">
        <v>58</v>
      </c>
      <c r="B53" s="72"/>
      <c r="C53" s="73"/>
      <c r="D53" s="98" t="str">
        <f>F42</f>
        <v>15073.860 Sq. Mtr.</v>
      </c>
      <c r="E53" s="99"/>
      <c r="F53" s="81" t="s">
        <v>59</v>
      </c>
      <c r="G53" s="81"/>
      <c r="H53" s="81"/>
      <c r="I53" s="100" t="s">
        <v>33</v>
      </c>
      <c r="J53" s="100"/>
    </row>
    <row r="54" spans="1:12" ht="32.25" customHeight="1" x14ac:dyDescent="0.3">
      <c r="A54" s="88" t="s">
        <v>60</v>
      </c>
      <c r="B54" s="89"/>
      <c r="C54" s="69" t="s">
        <v>180</v>
      </c>
      <c r="D54" s="70"/>
      <c r="E54" s="70"/>
      <c r="F54" s="70"/>
      <c r="G54" s="70"/>
      <c r="H54" s="70"/>
      <c r="I54" s="70"/>
      <c r="J54" s="71"/>
    </row>
    <row r="55" spans="1:12" x14ac:dyDescent="0.3">
      <c r="A55" s="77" t="s">
        <v>61</v>
      </c>
      <c r="B55" s="72"/>
      <c r="C55" s="72"/>
      <c r="D55" s="67" t="s">
        <v>62</v>
      </c>
      <c r="E55" s="75"/>
      <c r="F55" s="75"/>
      <c r="G55" s="75"/>
      <c r="H55" s="75"/>
      <c r="I55" s="75"/>
      <c r="J55" s="68"/>
    </row>
    <row r="56" spans="1:12" ht="14.5" thickBot="1" x14ac:dyDescent="0.35">
      <c r="A56" s="77" t="s">
        <v>63</v>
      </c>
      <c r="B56" s="72"/>
      <c r="C56" s="72"/>
      <c r="D56" s="72"/>
      <c r="E56" s="72"/>
      <c r="F56" s="72"/>
      <c r="G56" s="72"/>
      <c r="H56" s="72"/>
      <c r="I56" s="72"/>
      <c r="J56" s="73"/>
    </row>
    <row r="57" spans="1:12" ht="15" customHeight="1" x14ac:dyDescent="0.35">
      <c r="A57" s="151" t="s">
        <v>131</v>
      </c>
      <c r="B57" s="152"/>
      <c r="C57" s="153" t="s">
        <v>173</v>
      </c>
      <c r="D57" s="153"/>
      <c r="E57" s="153"/>
      <c r="F57" s="153"/>
      <c r="G57" s="153"/>
      <c r="H57" s="153"/>
      <c r="I57" s="153"/>
      <c r="J57" s="154"/>
      <c r="K57" s="15"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Work not yet Started.</v>
      </c>
      <c r="L57" s="15"/>
    </row>
    <row r="58" spans="1:12" ht="15" customHeight="1" x14ac:dyDescent="0.35">
      <c r="A58" s="16" t="s">
        <v>132</v>
      </c>
      <c r="B58" s="19">
        <v>0</v>
      </c>
      <c r="C58" s="17" t="s">
        <v>133</v>
      </c>
      <c r="D58" s="17">
        <v>1</v>
      </c>
      <c r="E58" s="133" t="s">
        <v>134</v>
      </c>
      <c r="F58" s="133"/>
      <c r="G58" s="17">
        <v>0</v>
      </c>
      <c r="H58" s="17" t="s">
        <v>135</v>
      </c>
      <c r="I58" s="133">
        <f ca="1">--TRIM(RIGHT(SUBSTITUTE(LEFT(C57,_xlfn.AGGREGATE(16,6,FIND({0,1,2,3,4,5,6,7,8,9},C57,ROW(INDIRECT("1:"&amp;LEN(C57)))),1))," ",REPT(" ",LEN(C57))),LEN(C57)))</f>
        <v>4</v>
      </c>
      <c r="J58" s="134"/>
      <c r="K58" s="15"/>
      <c r="L58" s="15"/>
    </row>
    <row r="59" spans="1:12" ht="15" customHeight="1" x14ac:dyDescent="0.35">
      <c r="A59" s="135" t="s">
        <v>136</v>
      </c>
      <c r="B59" s="136"/>
      <c r="C59" s="137" t="str">
        <f ca="1">K57</f>
        <v>Work not yet Started.</v>
      </c>
      <c r="D59" s="137"/>
      <c r="E59" s="137"/>
      <c r="F59" s="137"/>
      <c r="G59" s="137"/>
      <c r="H59" s="137"/>
      <c r="I59" s="137"/>
      <c r="J59" s="138"/>
      <c r="K59" s="15" t="s">
        <v>137</v>
      </c>
      <c r="L59" s="15"/>
    </row>
    <row r="60" spans="1:12" ht="15" customHeight="1" x14ac:dyDescent="0.35">
      <c r="A60" s="155" t="s">
        <v>64</v>
      </c>
      <c r="B60" s="156"/>
      <c r="C60" s="21" t="s">
        <v>138</v>
      </c>
      <c r="D60" s="127" t="s">
        <v>139</v>
      </c>
      <c r="E60" s="127"/>
      <c r="F60" s="127" t="s">
        <v>140</v>
      </c>
      <c r="G60" s="127"/>
      <c r="H60" s="127" t="s">
        <v>141</v>
      </c>
      <c r="I60" s="127"/>
      <c r="J60" s="157"/>
      <c r="K60" s="18" t="s">
        <v>142</v>
      </c>
      <c r="L60" s="22">
        <f ca="1">I58*25%</f>
        <v>1</v>
      </c>
    </row>
    <row r="61" spans="1:12" ht="15" customHeight="1" x14ac:dyDescent="0.35">
      <c r="A61" s="127" t="s">
        <v>143</v>
      </c>
      <c r="B61" s="127"/>
      <c r="C61" s="23">
        <v>0</v>
      </c>
      <c r="D61" s="145">
        <f ca="1">((100/I58)*C61)/100</f>
        <v>0</v>
      </c>
      <c r="E61" s="145"/>
      <c r="F61" s="145">
        <f ca="1">(((C62/I58*10)+(40/(D58+G58+I58)*C63)+(7.5/(I58)*C64)+(7.5/(I58)*C65)+(10/I58*C66)+(10/I58*C67)+(5/I58*C68)+(5/I58*C69)+(5/I58*C70))/100)</f>
        <v>0</v>
      </c>
      <c r="G61" s="145"/>
      <c r="H61" s="145">
        <f ca="1">((((C61/I58)*20)+((C62/I58)*25)+(30/(I58+G58+D58)*C63)+(5/I58*C64)+(5/I58*C65)+(5/I58*C66)+(5/I58*C67)+(0/I58*C68)+(0/I58*C69)+(5/I58*C70))/100)</f>
        <v>0</v>
      </c>
      <c r="I61" s="145"/>
      <c r="J61" s="145"/>
      <c r="K61" s="18" t="s">
        <v>144</v>
      </c>
      <c r="L61" s="24">
        <f ca="1">I58*50%</f>
        <v>2</v>
      </c>
    </row>
    <row r="62" spans="1:12" ht="15" customHeight="1" x14ac:dyDescent="0.35">
      <c r="A62" s="127" t="s">
        <v>65</v>
      </c>
      <c r="B62" s="127"/>
      <c r="C62" s="25">
        <v>0</v>
      </c>
      <c r="D62" s="145">
        <f ca="1">((100/I58)*C62)/100</f>
        <v>0</v>
      </c>
      <c r="E62" s="145"/>
      <c r="F62" s="145"/>
      <c r="G62" s="145"/>
      <c r="H62" s="145"/>
      <c r="I62" s="145"/>
      <c r="J62" s="145"/>
      <c r="K62" s="18" t="s">
        <v>145</v>
      </c>
      <c r="L62" s="24">
        <f ca="1">I58</f>
        <v>4</v>
      </c>
    </row>
    <row r="63" spans="1:12" ht="15" customHeight="1" x14ac:dyDescent="0.35">
      <c r="A63" s="127" t="s">
        <v>146</v>
      </c>
      <c r="B63" s="127"/>
      <c r="C63" s="25">
        <v>0</v>
      </c>
      <c r="D63" s="145">
        <f ca="1">((100/(D58+G58+I58))*C63)/100</f>
        <v>0</v>
      </c>
      <c r="E63" s="145"/>
      <c r="F63" s="145"/>
      <c r="G63" s="145"/>
      <c r="H63" s="145"/>
      <c r="I63" s="145"/>
      <c r="J63" s="145"/>
      <c r="K63" s="18" t="s">
        <v>147</v>
      </c>
      <c r="L63" s="26">
        <f ca="1">(IF(B58&gt;1,(I58/(B58+2)),I58/4))</f>
        <v>1</v>
      </c>
    </row>
    <row r="64" spans="1:12" ht="15" customHeight="1" x14ac:dyDescent="0.35">
      <c r="A64" s="127" t="s">
        <v>148</v>
      </c>
      <c r="B64" s="127" t="s">
        <v>149</v>
      </c>
      <c r="C64" s="23">
        <v>0</v>
      </c>
      <c r="D64" s="145">
        <f ca="1">((100/I58)*C64)/100</f>
        <v>0</v>
      </c>
      <c r="E64" s="145"/>
      <c r="F64" s="145"/>
      <c r="G64" s="145"/>
      <c r="H64" s="145"/>
      <c r="I64" s="145"/>
      <c r="J64" s="145"/>
      <c r="K64" s="18" t="s">
        <v>150</v>
      </c>
      <c r="L64" s="26">
        <f ca="1">(IF(B58&gt;1,(I58/(B58+2)+L63),I58/4+L63))</f>
        <v>2</v>
      </c>
    </row>
    <row r="65" spans="1:12" ht="15" customHeight="1" x14ac:dyDescent="0.35">
      <c r="A65" s="127" t="s">
        <v>151</v>
      </c>
      <c r="B65" s="127" t="s">
        <v>149</v>
      </c>
      <c r="C65" s="23">
        <v>0</v>
      </c>
      <c r="D65" s="145">
        <f ca="1">((100/I58)*C65)/100</f>
        <v>0</v>
      </c>
      <c r="E65" s="145"/>
      <c r="F65" s="145"/>
      <c r="G65" s="145"/>
      <c r="H65" s="145"/>
      <c r="I65" s="145"/>
      <c r="J65" s="145"/>
      <c r="K65" s="18" t="s">
        <v>152</v>
      </c>
      <c r="L65" s="26">
        <f>(IF(B58&gt;1,(I58/(B58+2)+L64),0))</f>
        <v>0</v>
      </c>
    </row>
    <row r="66" spans="1:12" ht="15" customHeight="1" x14ac:dyDescent="0.35">
      <c r="A66" s="127" t="s">
        <v>153</v>
      </c>
      <c r="B66" s="127" t="s">
        <v>154</v>
      </c>
      <c r="C66" s="23">
        <v>0</v>
      </c>
      <c r="D66" s="145">
        <f ca="1">((100/(I58))*C66)/100</f>
        <v>0</v>
      </c>
      <c r="E66" s="145"/>
      <c r="F66" s="145"/>
      <c r="G66" s="145"/>
      <c r="H66" s="145"/>
      <c r="I66" s="145"/>
      <c r="J66" s="145"/>
      <c r="K66" s="18" t="s">
        <v>155</v>
      </c>
      <c r="L66" s="26">
        <f>(IF(B58&gt;2,(I58/(B58+2)+L65),0))</f>
        <v>0</v>
      </c>
    </row>
    <row r="67" spans="1:12" ht="15" customHeight="1" x14ac:dyDescent="0.35">
      <c r="A67" s="127" t="s">
        <v>156</v>
      </c>
      <c r="B67" s="127" t="s">
        <v>156</v>
      </c>
      <c r="C67" s="23">
        <v>0</v>
      </c>
      <c r="D67" s="145">
        <f ca="1">((100/I58)*C67)/100</f>
        <v>0</v>
      </c>
      <c r="E67" s="145"/>
      <c r="F67" s="145"/>
      <c r="G67" s="145"/>
      <c r="H67" s="145"/>
      <c r="I67" s="145"/>
      <c r="J67" s="145"/>
      <c r="K67" s="18" t="s">
        <v>157</v>
      </c>
      <c r="L67" s="27">
        <f>(IF(B58&gt;3,(I58/(B58+2)+L66),0))</f>
        <v>0</v>
      </c>
    </row>
    <row r="68" spans="1:12" ht="15" customHeight="1" x14ac:dyDescent="0.35">
      <c r="A68" s="127" t="s">
        <v>158</v>
      </c>
      <c r="B68" s="127"/>
      <c r="C68" s="23">
        <v>0</v>
      </c>
      <c r="D68" s="145">
        <f ca="1">((100/I58)*C68)/100</f>
        <v>0</v>
      </c>
      <c r="E68" s="145"/>
      <c r="F68" s="145"/>
      <c r="G68" s="145"/>
      <c r="H68" s="145"/>
      <c r="I68" s="145"/>
      <c r="J68" s="145"/>
      <c r="K68" s="18" t="s">
        <v>159</v>
      </c>
      <c r="L68" s="26">
        <f>(IF(B58&gt;4,(I58/(B58+2)+L67),0))</f>
        <v>0</v>
      </c>
    </row>
    <row r="69" spans="1:12" ht="15" customHeight="1" x14ac:dyDescent="0.35">
      <c r="A69" s="127" t="s">
        <v>160</v>
      </c>
      <c r="B69" s="127" t="s">
        <v>160</v>
      </c>
      <c r="C69" s="23">
        <v>0</v>
      </c>
      <c r="D69" s="145">
        <f ca="1">((100/(I58))*C69)/100</f>
        <v>0</v>
      </c>
      <c r="E69" s="145"/>
      <c r="F69" s="145"/>
      <c r="G69" s="145"/>
      <c r="H69" s="145"/>
      <c r="I69" s="145"/>
      <c r="J69" s="145"/>
      <c r="K69" s="18" t="s">
        <v>161</v>
      </c>
      <c r="L69" s="26">
        <f ca="1">(IF(B58=1,(I58/(B58+3)+L64),IF(B58=0,(I58/4+L64),IF(B58&gt;1,0))))</f>
        <v>3</v>
      </c>
    </row>
    <row r="70" spans="1:12" ht="15" customHeight="1" x14ac:dyDescent="0.35">
      <c r="A70" s="127" t="s">
        <v>162</v>
      </c>
      <c r="B70" s="127"/>
      <c r="C70" s="23">
        <v>0</v>
      </c>
      <c r="D70" s="145">
        <f ca="1">((100/(I58))*C70)/100</f>
        <v>0</v>
      </c>
      <c r="E70" s="145"/>
      <c r="F70" s="145"/>
      <c r="G70" s="145"/>
      <c r="H70" s="145"/>
      <c r="I70" s="145"/>
      <c r="J70" s="145"/>
      <c r="K70" s="18" t="s">
        <v>163</v>
      </c>
      <c r="L70" s="26">
        <f ca="1">(IF(B58&gt;1.5,(I58/(B58+2)+L64+MAX(0,L65-L64)+MAX(0,L66-L65)+MAX(0,L67-L66)+MAX(0,L68-L67)+MAX(0,L69-L68)),IF(B58=1,(I58/(B58+3)+L69),IF(B58=0,I58/4+L69))))</f>
        <v>4</v>
      </c>
    </row>
    <row r="71" spans="1:12" ht="15" customHeight="1" x14ac:dyDescent="0.35">
      <c r="A71" s="160" t="s">
        <v>131</v>
      </c>
      <c r="B71" s="160"/>
      <c r="C71" s="137" t="s">
        <v>172</v>
      </c>
      <c r="D71" s="137"/>
      <c r="E71" s="137"/>
      <c r="F71" s="137"/>
      <c r="G71" s="137"/>
      <c r="H71" s="137"/>
      <c r="I71" s="137"/>
      <c r="J71" s="137"/>
      <c r="K71" s="15" t="str">
        <f ca="1">(IF(F75&gt;99%,"All work completed. Please provide OC.",IF(F75&gt;89.8%,"Plinth, RCC, Brick, Plaster, Flooring, Painting work Completed. Finishing work is in process.",IF(F75&lt;94%,(IF(C75=0,"Work not yet Started.",IF(D75=25%,"Piling work in process",IF(D75=50%,"Excavation work in process",IF(D75=100%,"Excavation work Completed. ","0")))&amp;(IF(C76=0%,"",IF(C76=L77,"Footing work is process",IF(C76=L78,"Footing work Completed",IF(C76=L79,"1st Basement Completed",IF(C76=L80,"1st &amp; 2nd Basement Completed",IF(C76=L81,"1st to 3rd Basement Completed",IF(C76=L82,"1st to 4th Basement Completed",IF(C76=L83,"Plinth work is process",IF(C76=L84,"Plinth work completed","0")))))))))))&amp;(IF(C77=(D72+G72+I72),", RCC Slab",IF(C77&gt;0,", RCC upto "&amp;C77&amp;" Slab",""))&amp;(IF(C78=I72,", Brickwork",IF(C78&gt;0,", Brickwork upto "&amp;C78&amp;" Floor",""))&amp;(IF(C79=I72,", Internal Plaster",IF(C79&gt;0,", Internal Plaster upto "&amp;C79&amp;" Floor",""))&amp;(IF(C80=I72,", External Plaster",IF(C80&gt;0,", External Plaster upto "&amp;C80&amp;" Floor",""))&amp;(IF(C81=I72,", Flooring",IF(C81&gt;0,", Flooring upto "&amp;C81&amp;" Floor",""))&amp;(IF(C82=I72,", Painting",IF(C82&gt;0,", Painting upto "&amp;C82&amp;" Floor",""))&amp;(IF(C83&gt;0,", Finishing upto "&amp;C83&amp;" Floor","")&amp;(IF(C77&gt;0.5," Completed",""))))))))))))))</f>
        <v>Work not yet Started.</v>
      </c>
      <c r="L71" s="15"/>
    </row>
    <row r="72" spans="1:12" ht="15" customHeight="1" x14ac:dyDescent="0.35">
      <c r="A72" s="46" t="s">
        <v>132</v>
      </c>
      <c r="B72" s="46">
        <v>0</v>
      </c>
      <c r="C72" s="46" t="s">
        <v>133</v>
      </c>
      <c r="D72" s="46">
        <v>1</v>
      </c>
      <c r="E72" s="133" t="s">
        <v>134</v>
      </c>
      <c r="F72" s="133"/>
      <c r="G72" s="46">
        <v>0</v>
      </c>
      <c r="H72" s="46" t="s">
        <v>135</v>
      </c>
      <c r="I72" s="133">
        <f ca="1">--TRIM(RIGHT(SUBSTITUTE(LEFT(C71,_xlfn.AGGREGATE(16,6,FIND({0,1,2,3,4,5,6,7,8,9},C71,ROW(INDIRECT("1:"&amp;LEN(C71)))),1))," ",REPT(" ",LEN(C71))),LEN(C71)))</f>
        <v>7</v>
      </c>
      <c r="J72" s="133"/>
      <c r="K72" s="15"/>
      <c r="L72" s="15"/>
    </row>
    <row r="73" spans="1:12" ht="15" customHeight="1" x14ac:dyDescent="0.35">
      <c r="A73" s="161" t="s">
        <v>136</v>
      </c>
      <c r="B73" s="161"/>
      <c r="C73" s="137" t="str">
        <f ca="1">K71</f>
        <v>Work not yet Started.</v>
      </c>
      <c r="D73" s="137"/>
      <c r="E73" s="137"/>
      <c r="F73" s="137"/>
      <c r="G73" s="137"/>
      <c r="H73" s="137"/>
      <c r="I73" s="137"/>
      <c r="J73" s="137"/>
      <c r="K73" s="15" t="s">
        <v>137</v>
      </c>
      <c r="L73" s="15"/>
    </row>
    <row r="74" spans="1:12" ht="15" customHeight="1" x14ac:dyDescent="0.35">
      <c r="A74" s="127" t="s">
        <v>64</v>
      </c>
      <c r="B74" s="127"/>
      <c r="C74" s="45" t="s">
        <v>138</v>
      </c>
      <c r="D74" s="127" t="s">
        <v>139</v>
      </c>
      <c r="E74" s="127"/>
      <c r="F74" s="127" t="s">
        <v>140</v>
      </c>
      <c r="G74" s="127"/>
      <c r="H74" s="127" t="s">
        <v>141</v>
      </c>
      <c r="I74" s="127"/>
      <c r="J74" s="127"/>
      <c r="K74" s="18" t="s">
        <v>142</v>
      </c>
      <c r="L74" s="22">
        <f ca="1">I72*25%</f>
        <v>1.75</v>
      </c>
    </row>
    <row r="75" spans="1:12" ht="15" customHeight="1" x14ac:dyDescent="0.35">
      <c r="A75" s="127" t="s">
        <v>143</v>
      </c>
      <c r="B75" s="127"/>
      <c r="C75" s="23">
        <v>0</v>
      </c>
      <c r="D75" s="145">
        <f ca="1">((100/I72)*C75)/100</f>
        <v>0</v>
      </c>
      <c r="E75" s="145"/>
      <c r="F75" s="145">
        <f ca="1">(((C76/I72*10)+(40/(D72+G72+I72)*C77)+(7.5/(I72)*C78)+(7.5/(I72)*C79)+(10/I72*C80)+(10/I72*C81)+(5/I72*C82)+(5/I72*C83)+(5/I72*C84))/100)</f>
        <v>0</v>
      </c>
      <c r="G75" s="145"/>
      <c r="H75" s="145">
        <f ca="1">((((C75/I72)*20)+((C76/I72)*25)+(30/(I72+G72+D72)*C77)+(5/I72*C78)+(5/I72*C79)+(5/I72*C80)+(5/I72*C81)+(0/I72*C82)+(0/I72*C83)+(5/I72*C84))/100)</f>
        <v>0</v>
      </c>
      <c r="I75" s="145"/>
      <c r="J75" s="145"/>
      <c r="K75" s="18" t="s">
        <v>144</v>
      </c>
      <c r="L75" s="24">
        <f ca="1">I72*50%</f>
        <v>3.5</v>
      </c>
    </row>
    <row r="76" spans="1:12" ht="15" customHeight="1" x14ac:dyDescent="0.35">
      <c r="A76" s="127" t="s">
        <v>65</v>
      </c>
      <c r="B76" s="127"/>
      <c r="C76" s="25">
        <v>0</v>
      </c>
      <c r="D76" s="145">
        <f ca="1">((100/I72)*C76)/100</f>
        <v>0</v>
      </c>
      <c r="E76" s="145"/>
      <c r="F76" s="145"/>
      <c r="G76" s="145"/>
      <c r="H76" s="145"/>
      <c r="I76" s="145"/>
      <c r="J76" s="145"/>
      <c r="K76" s="18" t="s">
        <v>145</v>
      </c>
      <c r="L76" s="24">
        <f ca="1">I72</f>
        <v>7</v>
      </c>
    </row>
    <row r="77" spans="1:12" ht="15" customHeight="1" x14ac:dyDescent="0.35">
      <c r="A77" s="127" t="s">
        <v>146</v>
      </c>
      <c r="B77" s="127"/>
      <c r="C77" s="25">
        <v>0</v>
      </c>
      <c r="D77" s="145">
        <f ca="1">((100/(D72+G72+I72))*C77)/100</f>
        <v>0</v>
      </c>
      <c r="E77" s="145"/>
      <c r="F77" s="145"/>
      <c r="G77" s="145"/>
      <c r="H77" s="145"/>
      <c r="I77" s="145"/>
      <c r="J77" s="145"/>
      <c r="K77" s="18" t="s">
        <v>147</v>
      </c>
      <c r="L77" s="26">
        <f ca="1">(IF(B72&gt;1,(I72/(B72+2)),I72/4))</f>
        <v>1.75</v>
      </c>
    </row>
    <row r="78" spans="1:12" ht="15" customHeight="1" x14ac:dyDescent="0.35">
      <c r="A78" s="127" t="s">
        <v>148</v>
      </c>
      <c r="B78" s="127" t="s">
        <v>149</v>
      </c>
      <c r="C78" s="23">
        <v>0</v>
      </c>
      <c r="D78" s="145">
        <f ca="1">((100/I72)*C78)/100</f>
        <v>0</v>
      </c>
      <c r="E78" s="145"/>
      <c r="F78" s="145"/>
      <c r="G78" s="145"/>
      <c r="H78" s="145"/>
      <c r="I78" s="145"/>
      <c r="J78" s="145"/>
      <c r="K78" s="18" t="s">
        <v>150</v>
      </c>
      <c r="L78" s="26">
        <f ca="1">(IF(B72&gt;1,(I72/(B72+2)+L77),I72/4+L77))</f>
        <v>3.5</v>
      </c>
    </row>
    <row r="79" spans="1:12" ht="15" customHeight="1" x14ac:dyDescent="0.35">
      <c r="A79" s="127" t="s">
        <v>151</v>
      </c>
      <c r="B79" s="127" t="s">
        <v>149</v>
      </c>
      <c r="C79" s="23">
        <v>0</v>
      </c>
      <c r="D79" s="145">
        <f ca="1">((100/I72)*C79)/100</f>
        <v>0</v>
      </c>
      <c r="E79" s="145"/>
      <c r="F79" s="145"/>
      <c r="G79" s="145"/>
      <c r="H79" s="145"/>
      <c r="I79" s="145"/>
      <c r="J79" s="145"/>
      <c r="K79" s="18" t="s">
        <v>152</v>
      </c>
      <c r="L79" s="26">
        <f>(IF(B72&gt;1,(I72/(B72+2)+L78),0))</f>
        <v>0</v>
      </c>
    </row>
    <row r="80" spans="1:12" ht="15" customHeight="1" x14ac:dyDescent="0.35">
      <c r="A80" s="127" t="s">
        <v>153</v>
      </c>
      <c r="B80" s="127" t="s">
        <v>154</v>
      </c>
      <c r="C80" s="23">
        <v>0</v>
      </c>
      <c r="D80" s="145">
        <f ca="1">((100/(I72))*C80)/100</f>
        <v>0</v>
      </c>
      <c r="E80" s="145"/>
      <c r="F80" s="145"/>
      <c r="G80" s="145"/>
      <c r="H80" s="145"/>
      <c r="I80" s="145"/>
      <c r="J80" s="145"/>
      <c r="K80" s="18" t="s">
        <v>155</v>
      </c>
      <c r="L80" s="26">
        <f>(IF(B72&gt;2,(I72/(B72+2)+L79),0))</f>
        <v>0</v>
      </c>
    </row>
    <row r="81" spans="1:12" ht="15" customHeight="1" x14ac:dyDescent="0.35">
      <c r="A81" s="127" t="s">
        <v>156</v>
      </c>
      <c r="B81" s="127" t="s">
        <v>156</v>
      </c>
      <c r="C81" s="23">
        <v>0</v>
      </c>
      <c r="D81" s="145">
        <f ca="1">((100/I72)*C81)/100</f>
        <v>0</v>
      </c>
      <c r="E81" s="145"/>
      <c r="F81" s="145"/>
      <c r="G81" s="145"/>
      <c r="H81" s="145"/>
      <c r="I81" s="145"/>
      <c r="J81" s="145"/>
      <c r="K81" s="18" t="s">
        <v>157</v>
      </c>
      <c r="L81" s="27">
        <f>(IF(B72&gt;3,(I72/(B72+2)+L80),0))</f>
        <v>0</v>
      </c>
    </row>
    <row r="82" spans="1:12" ht="15" customHeight="1" x14ac:dyDescent="0.35">
      <c r="A82" s="127" t="s">
        <v>158</v>
      </c>
      <c r="B82" s="127"/>
      <c r="C82" s="23">
        <v>0</v>
      </c>
      <c r="D82" s="145">
        <f ca="1">((100/I72)*C82)/100</f>
        <v>0</v>
      </c>
      <c r="E82" s="145"/>
      <c r="F82" s="145"/>
      <c r="G82" s="145"/>
      <c r="H82" s="145"/>
      <c r="I82" s="145"/>
      <c r="J82" s="145"/>
      <c r="K82" s="18" t="s">
        <v>159</v>
      </c>
      <c r="L82" s="26">
        <f>(IF(B72&gt;4,(I72/(B72+2)+L81),0))</f>
        <v>0</v>
      </c>
    </row>
    <row r="83" spans="1:12" ht="15" customHeight="1" x14ac:dyDescent="0.35">
      <c r="A83" s="127" t="s">
        <v>160</v>
      </c>
      <c r="B83" s="127" t="s">
        <v>160</v>
      </c>
      <c r="C83" s="23">
        <v>0</v>
      </c>
      <c r="D83" s="145">
        <f ca="1">((100/(I72))*C83)/100</f>
        <v>0</v>
      </c>
      <c r="E83" s="145"/>
      <c r="F83" s="145"/>
      <c r="G83" s="145"/>
      <c r="H83" s="145"/>
      <c r="I83" s="145"/>
      <c r="J83" s="145"/>
      <c r="K83" s="18" t="s">
        <v>161</v>
      </c>
      <c r="L83" s="26">
        <f ca="1">(IF(B72=1,(I72/(B72+3)+L78),IF(B72=0,(I72/4+L78),IF(B72&gt;1,0))))</f>
        <v>5.25</v>
      </c>
    </row>
    <row r="84" spans="1:12" ht="15" customHeight="1" x14ac:dyDescent="0.35">
      <c r="A84" s="127" t="s">
        <v>162</v>
      </c>
      <c r="B84" s="127"/>
      <c r="C84" s="23">
        <v>0</v>
      </c>
      <c r="D84" s="145">
        <f ca="1">((100/(I72))*C84)/100</f>
        <v>0</v>
      </c>
      <c r="E84" s="145"/>
      <c r="F84" s="145"/>
      <c r="G84" s="145"/>
      <c r="H84" s="145"/>
      <c r="I84" s="145"/>
      <c r="J84" s="145"/>
      <c r="K84" s="18" t="s">
        <v>163</v>
      </c>
      <c r="L84" s="26">
        <f ca="1">(IF(B72&gt;1.5,(I72/(B72+2)+L78+MAX(0,L79-L78)+MAX(0,L80-L79)+MAX(0,L81-L80)+MAX(0,L82-L81)+MAX(0,L83-L82)),IF(B72=1,(I72/(B72+3)+L83),IF(B72=0,I72/4+L83))))</f>
        <v>7</v>
      </c>
    </row>
    <row r="85" spans="1:12" ht="15" customHeight="1" x14ac:dyDescent="0.35">
      <c r="A85" s="129" t="s">
        <v>131</v>
      </c>
      <c r="B85" s="130"/>
      <c r="C85" s="131" t="s">
        <v>178</v>
      </c>
      <c r="D85" s="131"/>
      <c r="E85" s="131"/>
      <c r="F85" s="131"/>
      <c r="G85" s="131"/>
      <c r="H85" s="131"/>
      <c r="I85" s="131"/>
      <c r="J85" s="132"/>
      <c r="K85" s="15" t="str">
        <f ca="1">(IF(F91&gt;99%,"All work completed. Please provide OC.",IF(F91&gt;89.8%,"Plinth, RCC, Brick, Plaster, Flooring, Painting work Completed. Finishing work is in process.",IF(F91&lt;94%,(IF(C91=0,"Work not yet Started.",IF(D91=25%,"Piling work in process",IF(D91=50%,"Excavation work in process",IF(D91=100%,"Excavation work Completed. ","0")))&amp;(IF(C92=0%,"",IF(C92=L93,"Footing work is process",IF(C92=L94,"Footing work Completed",IF(C92=L95,"1st Basement Completed",IF(C92=L96,"1st &amp; 2nd Basement Completed",IF(C92=L97,"1st to 3rd Basement Completed",IF(C92=L98,"1st to 4th Basement Completed",IF(C92=L99,"Plinth work is process",IF(C92=L100,"Plinth work completed","0")))))))))))&amp;(IF(C93=(D86+G86+I86),", RCC Slab",IF(C93&gt;0,", RCC upto "&amp;C93&amp;" Slab",""))&amp;(IF(C94=I86,", Brickwork",IF(C94&gt;0,", Brickwork upto "&amp;C94&amp;" Floor",""))&amp;(IF(C95=I86,", Internal Plaster",IF(C95&gt;0,", Internal Plaster upto "&amp;C95&amp;" Floor",""))&amp;(IF(C96=I86,", External Plaster",IF(C96&gt;0,", External Plaster upto "&amp;C96&amp;" Floor",""))&amp;(IF(C97=I86,", Flooring",IF(C97&gt;0,", Flooring upto "&amp;C97&amp;" Floor",""))&amp;(IF(C98=I86,", Painting",IF(C98&gt;0,", Painting upto "&amp;C98&amp;" Floor",""))&amp;(IF(C99&gt;0,", Finishing upto "&amp;C99&amp;" Floor","")&amp;(IF(C93&gt;0.5," Completed",""))))))))))))))</f>
        <v>All work completed. Please provide OC.</v>
      </c>
      <c r="L85" s="15"/>
    </row>
    <row r="86" spans="1:12" ht="15" customHeight="1" x14ac:dyDescent="0.35">
      <c r="A86" s="36" t="s">
        <v>132</v>
      </c>
      <c r="B86" s="37">
        <v>0</v>
      </c>
      <c r="C86" s="35" t="s">
        <v>133</v>
      </c>
      <c r="D86" s="35">
        <v>1</v>
      </c>
      <c r="E86" s="133" t="s">
        <v>134</v>
      </c>
      <c r="F86" s="133"/>
      <c r="G86" s="35">
        <v>0</v>
      </c>
      <c r="H86" s="35" t="s">
        <v>135</v>
      </c>
      <c r="I86" s="133">
        <f ca="1">--TRIM(RIGHT(SUBSTITUTE(LEFT(C85,_xlfn.AGGREGATE(16,6,FIND({0,1,2,3,4,5,6,7,8,9},C85,ROW(INDIRECT("1:"&amp;LEN(C85)))),1))," ",REPT(" ",LEN(C85))),LEN(C85)))</f>
        <v>7</v>
      </c>
      <c r="J86" s="134"/>
      <c r="K86" s="15"/>
      <c r="L86" s="15"/>
    </row>
    <row r="87" spans="1:12" ht="15" customHeight="1" x14ac:dyDescent="0.35">
      <c r="A87" s="135" t="s">
        <v>136</v>
      </c>
      <c r="B87" s="136"/>
      <c r="C87" s="137" t="str">
        <f>K87</f>
        <v>All work Completed. OC Received.</v>
      </c>
      <c r="D87" s="137"/>
      <c r="E87" s="137"/>
      <c r="F87" s="137"/>
      <c r="G87" s="137"/>
      <c r="H87" s="137"/>
      <c r="I87" s="137"/>
      <c r="J87" s="138"/>
      <c r="K87" s="15" t="s">
        <v>137</v>
      </c>
      <c r="L87" s="15"/>
    </row>
    <row r="88" spans="1:12" s="40" customFormat="1" ht="15" customHeight="1" x14ac:dyDescent="0.35">
      <c r="A88" s="53" t="s">
        <v>140</v>
      </c>
      <c r="B88" s="54"/>
      <c r="C88" s="57">
        <v>1</v>
      </c>
      <c r="D88" s="58"/>
      <c r="E88" s="59"/>
      <c r="F88" s="63" t="s">
        <v>141</v>
      </c>
      <c r="G88" s="59"/>
      <c r="H88" s="57">
        <v>1</v>
      </c>
      <c r="I88" s="58"/>
      <c r="J88" s="64"/>
      <c r="K88" s="39"/>
      <c r="L88" s="39"/>
    </row>
    <row r="89" spans="1:12" s="40" customFormat="1" ht="15" customHeight="1" thickBot="1" x14ac:dyDescent="0.4">
      <c r="A89" s="55"/>
      <c r="B89" s="56"/>
      <c r="C89" s="60"/>
      <c r="D89" s="61"/>
      <c r="E89" s="62"/>
      <c r="F89" s="60"/>
      <c r="G89" s="62"/>
      <c r="H89" s="60"/>
      <c r="I89" s="61"/>
      <c r="J89" s="65"/>
      <c r="K89" s="39"/>
      <c r="L89" s="39"/>
    </row>
    <row r="90" spans="1:12" ht="15" hidden="1" customHeight="1" x14ac:dyDescent="0.35">
      <c r="A90" s="139" t="s">
        <v>64</v>
      </c>
      <c r="B90" s="140"/>
      <c r="C90" s="41" t="s">
        <v>138</v>
      </c>
      <c r="D90" s="141" t="s">
        <v>139</v>
      </c>
      <c r="E90" s="141"/>
      <c r="F90" s="141" t="s">
        <v>140</v>
      </c>
      <c r="G90" s="141"/>
      <c r="H90" s="141" t="s">
        <v>141</v>
      </c>
      <c r="I90" s="141"/>
      <c r="J90" s="142"/>
      <c r="K90" s="18" t="s">
        <v>142</v>
      </c>
      <c r="L90" s="22">
        <f ca="1">I86*25%</f>
        <v>1.75</v>
      </c>
    </row>
    <row r="91" spans="1:12" ht="15" hidden="1" customHeight="1" x14ac:dyDescent="0.35">
      <c r="A91" s="143" t="s">
        <v>143</v>
      </c>
      <c r="B91" s="144"/>
      <c r="C91" s="23">
        <f ca="1">L92</f>
        <v>7</v>
      </c>
      <c r="D91" s="145">
        <f ca="1">((100/I86)*C91)/100</f>
        <v>1</v>
      </c>
      <c r="E91" s="145"/>
      <c r="F91" s="145">
        <f ca="1">(((C92/I86*10)+(40/(D86+G86+I86)*C93)+(7.5/(I86)*C94)+(7.5/(I86)*C95)+(10/I86*C96)+(10/I86*C97)+(5/I86*C98)+(5/I86*C99)+(5/I86*C100))/100)</f>
        <v>1</v>
      </c>
      <c r="G91" s="145"/>
      <c r="H91" s="145">
        <f ca="1">((((C91/I86)*20)+((C92/I86)*25)+(30/(I86+G86+D86)*C93)+(5/I86*C94)+(5/I86*C95)+(5/I86*C96)+(5/I86*C97)+(0/I86*C98)+(0/I86*C99)+(5/I86*C100))/100)</f>
        <v>1</v>
      </c>
      <c r="I91" s="145"/>
      <c r="J91" s="147"/>
      <c r="K91" s="18" t="s">
        <v>144</v>
      </c>
      <c r="L91" s="24">
        <f ca="1">I86*50%</f>
        <v>3.5</v>
      </c>
    </row>
    <row r="92" spans="1:12" ht="15" hidden="1" customHeight="1" x14ac:dyDescent="0.35">
      <c r="A92" s="143" t="s">
        <v>65</v>
      </c>
      <c r="B92" s="144"/>
      <c r="C92" s="25">
        <f ca="1">L100</f>
        <v>7</v>
      </c>
      <c r="D92" s="145">
        <f ca="1">((100/I86)*C92)/100</f>
        <v>1</v>
      </c>
      <c r="E92" s="145"/>
      <c r="F92" s="145"/>
      <c r="G92" s="145"/>
      <c r="H92" s="145"/>
      <c r="I92" s="145"/>
      <c r="J92" s="147"/>
      <c r="K92" s="18" t="s">
        <v>145</v>
      </c>
      <c r="L92" s="24">
        <f ca="1">I86</f>
        <v>7</v>
      </c>
    </row>
    <row r="93" spans="1:12" ht="15" hidden="1" customHeight="1" x14ac:dyDescent="0.35">
      <c r="A93" s="143" t="s">
        <v>146</v>
      </c>
      <c r="B93" s="144"/>
      <c r="C93" s="25">
        <f ca="1">D86+I86</f>
        <v>8</v>
      </c>
      <c r="D93" s="145">
        <f ca="1">((100/(D86+G86+I86))*C93)/100</f>
        <v>1</v>
      </c>
      <c r="E93" s="145"/>
      <c r="F93" s="145"/>
      <c r="G93" s="145"/>
      <c r="H93" s="145"/>
      <c r="I93" s="145"/>
      <c r="J93" s="147"/>
      <c r="K93" s="18" t="s">
        <v>147</v>
      </c>
      <c r="L93" s="26">
        <f ca="1">(IF(B86&gt;1,(I86/(B86+2)),I86/4))</f>
        <v>1.75</v>
      </c>
    </row>
    <row r="94" spans="1:12" ht="15" hidden="1" customHeight="1" x14ac:dyDescent="0.35">
      <c r="A94" s="143" t="s">
        <v>148</v>
      </c>
      <c r="B94" s="144" t="s">
        <v>149</v>
      </c>
      <c r="C94" s="23">
        <v>7</v>
      </c>
      <c r="D94" s="145">
        <f ca="1">((100/I86)*C94)/100</f>
        <v>1</v>
      </c>
      <c r="E94" s="145"/>
      <c r="F94" s="145"/>
      <c r="G94" s="145"/>
      <c r="H94" s="145"/>
      <c r="I94" s="145"/>
      <c r="J94" s="147"/>
      <c r="K94" s="18" t="s">
        <v>150</v>
      </c>
      <c r="L94" s="26">
        <f ca="1">(IF(B86&gt;1,(I86/(B86+2)+L93),I86/4+L93))</f>
        <v>3.5</v>
      </c>
    </row>
    <row r="95" spans="1:12" ht="15" hidden="1" customHeight="1" x14ac:dyDescent="0.35">
      <c r="A95" s="143" t="s">
        <v>151</v>
      </c>
      <c r="B95" s="144" t="s">
        <v>149</v>
      </c>
      <c r="C95" s="23">
        <v>7</v>
      </c>
      <c r="D95" s="145">
        <f ca="1">((100/I86)*C95)/100</f>
        <v>1</v>
      </c>
      <c r="E95" s="145"/>
      <c r="F95" s="145"/>
      <c r="G95" s="145"/>
      <c r="H95" s="145"/>
      <c r="I95" s="145"/>
      <c r="J95" s="147"/>
      <c r="K95" s="18" t="s">
        <v>152</v>
      </c>
      <c r="L95" s="26">
        <f>(IF(B86&gt;1,(I86/(B86+2)+L94),0))</f>
        <v>0</v>
      </c>
    </row>
    <row r="96" spans="1:12" ht="15" hidden="1" customHeight="1" x14ac:dyDescent="0.35">
      <c r="A96" s="143" t="s">
        <v>153</v>
      </c>
      <c r="B96" s="144" t="s">
        <v>154</v>
      </c>
      <c r="C96" s="23">
        <v>7</v>
      </c>
      <c r="D96" s="145">
        <f ca="1">((100/(I86))*C96)/100</f>
        <v>1</v>
      </c>
      <c r="E96" s="145"/>
      <c r="F96" s="145"/>
      <c r="G96" s="145"/>
      <c r="H96" s="145"/>
      <c r="I96" s="145"/>
      <c r="J96" s="147"/>
      <c r="K96" s="18" t="s">
        <v>155</v>
      </c>
      <c r="L96" s="26">
        <f>(IF(B86&gt;2,(I86/(B86+2)+L95),0))</f>
        <v>0</v>
      </c>
    </row>
    <row r="97" spans="1:12" ht="15" hidden="1" customHeight="1" x14ac:dyDescent="0.35">
      <c r="A97" s="143" t="s">
        <v>156</v>
      </c>
      <c r="B97" s="144" t="s">
        <v>156</v>
      </c>
      <c r="C97" s="23">
        <v>7</v>
      </c>
      <c r="D97" s="145">
        <f ca="1">((100/I86)*C97)/100</f>
        <v>1</v>
      </c>
      <c r="E97" s="145"/>
      <c r="F97" s="145"/>
      <c r="G97" s="145"/>
      <c r="H97" s="145"/>
      <c r="I97" s="145"/>
      <c r="J97" s="147"/>
      <c r="K97" s="18" t="s">
        <v>157</v>
      </c>
      <c r="L97" s="27">
        <f>(IF(B86&gt;3,(I86/(B86+2)+L96),0))</f>
        <v>0</v>
      </c>
    </row>
    <row r="98" spans="1:12" ht="15" hidden="1" customHeight="1" x14ac:dyDescent="0.35">
      <c r="A98" s="143" t="s">
        <v>158</v>
      </c>
      <c r="B98" s="144"/>
      <c r="C98" s="23">
        <v>7</v>
      </c>
      <c r="D98" s="145">
        <f ca="1">((100/I86)*C98)/100</f>
        <v>1</v>
      </c>
      <c r="E98" s="145"/>
      <c r="F98" s="145"/>
      <c r="G98" s="145"/>
      <c r="H98" s="145"/>
      <c r="I98" s="145"/>
      <c r="J98" s="147"/>
      <c r="K98" s="18" t="s">
        <v>159</v>
      </c>
      <c r="L98" s="26">
        <f>(IF(B86&gt;4,(I86/(B86+2)+L97),0))</f>
        <v>0</v>
      </c>
    </row>
    <row r="99" spans="1:12" ht="15" hidden="1" customHeight="1" x14ac:dyDescent="0.35">
      <c r="A99" s="143" t="s">
        <v>160</v>
      </c>
      <c r="B99" s="144" t="s">
        <v>160</v>
      </c>
      <c r="C99" s="23">
        <v>7</v>
      </c>
      <c r="D99" s="145">
        <f ca="1">((100/(I86))*C99)/100</f>
        <v>1</v>
      </c>
      <c r="E99" s="145"/>
      <c r="F99" s="145"/>
      <c r="G99" s="145"/>
      <c r="H99" s="145"/>
      <c r="I99" s="145"/>
      <c r="J99" s="147"/>
      <c r="K99" s="18" t="s">
        <v>161</v>
      </c>
      <c r="L99" s="26">
        <f ca="1">(IF(B86=1,(I86/(B86+3)+L94),IF(B86=0,(I86/4+L94),IF(B86&gt;1,0))))</f>
        <v>5.25</v>
      </c>
    </row>
    <row r="100" spans="1:12" ht="15" hidden="1" customHeight="1" thickBot="1" x14ac:dyDescent="0.4">
      <c r="A100" s="149" t="s">
        <v>162</v>
      </c>
      <c r="B100" s="150"/>
      <c r="C100" s="28">
        <v>7</v>
      </c>
      <c r="D100" s="146">
        <f ca="1">((100/(I86))*C100)/100</f>
        <v>1</v>
      </c>
      <c r="E100" s="146"/>
      <c r="F100" s="146"/>
      <c r="G100" s="146"/>
      <c r="H100" s="146"/>
      <c r="I100" s="146"/>
      <c r="J100" s="148"/>
      <c r="K100" s="18" t="s">
        <v>163</v>
      </c>
      <c r="L100" s="26">
        <f ca="1">(IF(B86&gt;1.5,(I86/(B86+2)+L94+MAX(0,L95-L94)+MAX(0,L96-L95)+MAX(0,L97-L96)+MAX(0,L98-L97)+MAX(0,L99-L98)),IF(B86=1,(I86/(B86+3)+L99),IF(B86=0,I86/4+L99))))</f>
        <v>7</v>
      </c>
    </row>
    <row r="101" spans="1:12" ht="15" customHeight="1" x14ac:dyDescent="0.35">
      <c r="A101" s="151" t="s">
        <v>131</v>
      </c>
      <c r="B101" s="152"/>
      <c r="C101" s="153" t="s">
        <v>179</v>
      </c>
      <c r="D101" s="153"/>
      <c r="E101" s="153"/>
      <c r="F101" s="153"/>
      <c r="G101" s="153"/>
      <c r="H101" s="153"/>
      <c r="I101" s="153"/>
      <c r="J101" s="154"/>
      <c r="K101" s="15" t="str">
        <f ca="1">(IF(F107&gt;99%,"All work completed. Please provide OC.",IF(F107&gt;89.8%,"Plinth, RCC, Brick, Plaster, Flooring, Painting work Completed. Finishing work is in process.",IF(F107&lt;94%,(IF(C107=0,"Work not yet Started.",IF(D107=25%,"Piling work in process",IF(D107=50%,"Excavation work in process",IF(D107=100%,"Excavation work Completed. ","0")))&amp;(IF(C108=0%,"",IF(C108=L111,"Footing work is process",IF(C108=L112,"Footing work Completed",IF(C108=L113,"1st Basement Completed",IF(C108=L114,"1st &amp; 2nd Basement Completed",IF(C108=L115,"1st to 3rd Basement Completed",IF(C108=L116,"1st to 4th Basement Completed",IF(C108=L117,"Plinth work is process",IF(C108=L118,"Plinth work completed","0")))))))))))&amp;(IF(C111=(D102+G102+I102),", RCC Slab",IF(C111&gt;0,", RCC upto "&amp;C111&amp;" Slab",""))&amp;(IF(C112=I102,", Brickwork",IF(C112&gt;0,", Brickwork upto "&amp;C112&amp;" Floor",""))&amp;(IF(C113=I102,", Internal Plaster",IF(C113&gt;0,", Internal Plaster upto "&amp;C113&amp;" Floor",""))&amp;(IF(C114=I102,", External Plaster",IF(C114&gt;0,", External Plaster upto "&amp;C114&amp;" Floor",""))&amp;(IF(C115=I102,", Flooring",IF(C115&gt;0,", Flooring upto "&amp;C115&amp;" Floor",""))&amp;(IF(C116=I102,", Painting",IF(C116&gt;0,", Painting upto "&amp;C116&amp;" Floor",""))&amp;(IF(C117&gt;0,", Finishing upto "&amp;C117&amp;" Floor","")&amp;(IF(C111&gt;0.5," Completed",""))))))))))))))</f>
        <v>Excavation work Completed. 0, RCC upto Slab/Floor Slab, Brickwork, Internal Plaster, External Plaster upto 8 Floor, Flooring, Painting, Finishing upto 7 Floor Completed</v>
      </c>
      <c r="L101" s="15"/>
    </row>
    <row r="102" spans="1:12" ht="15" customHeight="1" x14ac:dyDescent="0.35">
      <c r="A102" s="43" t="s">
        <v>132</v>
      </c>
      <c r="B102" s="44">
        <v>0</v>
      </c>
      <c r="C102" s="42" t="s">
        <v>133</v>
      </c>
      <c r="D102" s="42">
        <v>1</v>
      </c>
      <c r="E102" s="133" t="s">
        <v>134</v>
      </c>
      <c r="F102" s="133"/>
      <c r="G102" s="42">
        <v>0</v>
      </c>
      <c r="H102" s="42" t="s">
        <v>135</v>
      </c>
      <c r="I102" s="133">
        <f ca="1">--TRIM(RIGHT(SUBSTITUTE(LEFT(C101,_xlfn.AGGREGATE(16,6,FIND({0,1,2,3,4,5,6,7,8,9},C101,ROW(INDIRECT("1:"&amp;LEN(C101)))),1))," ",REPT(" ",LEN(C101))),LEN(C101)))</f>
        <v>7</v>
      </c>
      <c r="J102" s="134"/>
      <c r="K102" s="15"/>
      <c r="L102" s="15"/>
    </row>
    <row r="103" spans="1:12" ht="15" customHeight="1" x14ac:dyDescent="0.35">
      <c r="A103" s="135" t="s">
        <v>136</v>
      </c>
      <c r="B103" s="136"/>
      <c r="C103" s="137" t="str">
        <f>K103</f>
        <v>All work Completed. OC Received.</v>
      </c>
      <c r="D103" s="137"/>
      <c r="E103" s="137"/>
      <c r="F103" s="137"/>
      <c r="G103" s="137"/>
      <c r="H103" s="137"/>
      <c r="I103" s="137"/>
      <c r="J103" s="138"/>
      <c r="K103" s="15" t="s">
        <v>137</v>
      </c>
      <c r="L103" s="15"/>
    </row>
    <row r="104" spans="1:12" s="40" customFormat="1" ht="15" customHeight="1" x14ac:dyDescent="0.35">
      <c r="A104" s="53" t="s">
        <v>140</v>
      </c>
      <c r="B104" s="54"/>
      <c r="C104" s="57">
        <v>1</v>
      </c>
      <c r="D104" s="58"/>
      <c r="E104" s="59"/>
      <c r="F104" s="63" t="s">
        <v>141</v>
      </c>
      <c r="G104" s="59"/>
      <c r="H104" s="57">
        <v>1</v>
      </c>
      <c r="I104" s="58"/>
      <c r="J104" s="64"/>
      <c r="K104" s="39"/>
      <c r="L104" s="39"/>
    </row>
    <row r="105" spans="1:12" s="40" customFormat="1" ht="15" customHeight="1" thickBot="1" x14ac:dyDescent="0.4">
      <c r="A105" s="55"/>
      <c r="B105" s="56"/>
      <c r="C105" s="60"/>
      <c r="D105" s="61"/>
      <c r="E105" s="62"/>
      <c r="F105" s="60"/>
      <c r="G105" s="62"/>
      <c r="H105" s="60"/>
      <c r="I105" s="61"/>
      <c r="J105" s="65"/>
      <c r="K105" s="39"/>
      <c r="L105" s="39"/>
    </row>
    <row r="106" spans="1:12" ht="15" customHeight="1" x14ac:dyDescent="0.35">
      <c r="A106" s="151" t="s">
        <v>131</v>
      </c>
      <c r="B106" s="152"/>
      <c r="C106" s="153" t="s">
        <v>174</v>
      </c>
      <c r="D106" s="153"/>
      <c r="E106" s="153"/>
      <c r="F106" s="153"/>
      <c r="G106" s="153"/>
      <c r="H106" s="153"/>
      <c r="I106" s="153"/>
      <c r="J106" s="154"/>
      <c r="K106" s="15" t="str">
        <f ca="1">(IF(F112&gt;99%,"All work completed. Please provide OC.",IF(F112&gt;89.8%,"Plinth, RCC, Brick, Plaster, Flooring, Painting work Completed. Finishing work is in process.",IF(F112&lt;94%,(IF(C112=0,"Work not yet Started.",IF(D112=25%,"Piling work in process",IF(D112=50%,"Excavation work in process",IF(D112=100%,"Excavation work Completed. ","0")))&amp;(IF(C113=0%,"",IF(C113=L114,"Footing work is process",IF(C113=L115,"Footing work Completed",IF(C113=L116,"1st Basement Completed",IF(C113=L117,"1st &amp; 2nd Basement Completed",IF(C113=L118,"1st to 3rd Basement Completed",IF(C113=L119,"1st to 4th Basement Completed",IF(C113=L120,"Plinth work is process",IF(C113=L121,"Plinth work completed","0")))))))))))&amp;(IF(C114=(D107+G107+I107),", RCC Slab",IF(C114&gt;0,", RCC upto "&amp;C114&amp;" Slab",""))&amp;(IF(C115=I107,", Brickwork",IF(C115&gt;0,", Brickwork upto "&amp;C115&amp;" Floor",""))&amp;(IF(C116=I107,", Internal Plaster",IF(C116&gt;0,", Internal Plaster upto "&amp;C116&amp;" Floor",""))&amp;(IF(C117=I107,", External Plaster",IF(C117&gt;0,", External Plaster upto "&amp;C117&amp;" Floor",""))&amp;(IF(C118=I107,", Flooring",IF(C118&gt;0,", Flooring upto "&amp;C118&amp;" Floor",""))&amp;(IF(C119=I107,", Painting",IF(C119&gt;0,", Painting upto "&amp;C119&amp;" Floor",""))&amp;(IF(C120&gt;0,", Finishing upto "&amp;C120&amp;" Floor","")&amp;(IF(C114&gt;0.5," Completed",""))))))))))))))</f>
        <v>All work completed. Please provide OC.</v>
      </c>
      <c r="L106" s="15"/>
    </row>
    <row r="107" spans="1:12" ht="15" customHeight="1" x14ac:dyDescent="0.35">
      <c r="A107" s="16" t="s">
        <v>132</v>
      </c>
      <c r="B107" s="19">
        <v>0</v>
      </c>
      <c r="C107" s="17" t="s">
        <v>133</v>
      </c>
      <c r="D107" s="17">
        <v>1</v>
      </c>
      <c r="E107" s="133" t="s">
        <v>134</v>
      </c>
      <c r="F107" s="133"/>
      <c r="G107" s="17">
        <v>0</v>
      </c>
      <c r="H107" s="17" t="s">
        <v>135</v>
      </c>
      <c r="I107" s="133">
        <f ca="1">--TRIM(RIGHT(SUBSTITUTE(LEFT(C106,_xlfn.AGGREGATE(16,6,FIND({0,1,2,3,4,5,6,7,8,9},C106,ROW(INDIRECT("1:"&amp;LEN(C106)))),1))," ",REPT(" ",LEN(C106))),LEN(C106)))</f>
        <v>7</v>
      </c>
      <c r="J107" s="134"/>
      <c r="K107" s="15"/>
      <c r="L107" s="15"/>
    </row>
    <row r="108" spans="1:12" ht="15.5" x14ac:dyDescent="0.35">
      <c r="A108" s="135" t="s">
        <v>136</v>
      </c>
      <c r="B108" s="136"/>
      <c r="C108" s="137" t="str">
        <f>K108</f>
        <v>All work Completed. OC Received.</v>
      </c>
      <c r="D108" s="137"/>
      <c r="E108" s="137"/>
      <c r="F108" s="137"/>
      <c r="G108" s="137"/>
      <c r="H108" s="137"/>
      <c r="I108" s="137"/>
      <c r="J108" s="138"/>
      <c r="K108" s="15" t="s">
        <v>137</v>
      </c>
      <c r="L108" s="15"/>
    </row>
    <row r="109" spans="1:12" s="40" customFormat="1" ht="15" customHeight="1" x14ac:dyDescent="0.35">
      <c r="A109" s="53" t="s">
        <v>140</v>
      </c>
      <c r="B109" s="54"/>
      <c r="C109" s="57">
        <v>1</v>
      </c>
      <c r="D109" s="58"/>
      <c r="E109" s="59"/>
      <c r="F109" s="63" t="s">
        <v>141</v>
      </c>
      <c r="G109" s="59"/>
      <c r="H109" s="57">
        <v>1</v>
      </c>
      <c r="I109" s="58"/>
      <c r="J109" s="64"/>
      <c r="K109" s="39"/>
      <c r="L109" s="39"/>
    </row>
    <row r="110" spans="1:12" s="40" customFormat="1" ht="15" customHeight="1" thickBot="1" x14ac:dyDescent="0.4">
      <c r="A110" s="55"/>
      <c r="B110" s="56"/>
      <c r="C110" s="60"/>
      <c r="D110" s="61"/>
      <c r="E110" s="62"/>
      <c r="F110" s="60"/>
      <c r="G110" s="62"/>
      <c r="H110" s="60"/>
      <c r="I110" s="61"/>
      <c r="J110" s="65"/>
      <c r="K110" s="39"/>
      <c r="L110" s="39"/>
    </row>
    <row r="111" spans="1:12" ht="15" hidden="1" customHeight="1" x14ac:dyDescent="0.35">
      <c r="A111" s="155" t="s">
        <v>64</v>
      </c>
      <c r="B111" s="156"/>
      <c r="C111" s="21" t="s">
        <v>138</v>
      </c>
      <c r="D111" s="127" t="s">
        <v>139</v>
      </c>
      <c r="E111" s="127"/>
      <c r="F111" s="127" t="s">
        <v>140</v>
      </c>
      <c r="G111" s="127"/>
      <c r="H111" s="127" t="s">
        <v>141</v>
      </c>
      <c r="I111" s="127"/>
      <c r="J111" s="157"/>
      <c r="K111" s="18" t="s">
        <v>142</v>
      </c>
      <c r="L111" s="22">
        <f ca="1">I107*25%</f>
        <v>1.75</v>
      </c>
    </row>
    <row r="112" spans="1:12" ht="15" hidden="1" customHeight="1" x14ac:dyDescent="0.35">
      <c r="A112" s="143" t="s">
        <v>143</v>
      </c>
      <c r="B112" s="144"/>
      <c r="C112" s="23">
        <f ca="1">L113</f>
        <v>7</v>
      </c>
      <c r="D112" s="145">
        <f ca="1">((100/I107)*C112)/100</f>
        <v>1</v>
      </c>
      <c r="E112" s="145"/>
      <c r="F112" s="145">
        <f ca="1">(((C113/I107*10)+(40/(D107+G107+I107)*C114)+(7.5/(I107)*C115)+(7.5/(I107)*C116)+(10/I107*C117)+(10/I107*C118)+(5/I107*C119)+(5/I107*C120)+(5/I107*C121))/100)</f>
        <v>1</v>
      </c>
      <c r="G112" s="145"/>
      <c r="H112" s="145">
        <f ca="1">((((C112/I107)*20)+((C113/I107)*25)+(30/(I107+G107+D107)*C114)+(5/I107*C115)+(5/I107*C116)+(5/I107*C117)+(5/I107*C118)+(0/I107*C119)+(0/I107*C120)+(5/I107*C121))/100)</f>
        <v>1</v>
      </c>
      <c r="I112" s="145"/>
      <c r="J112" s="147"/>
      <c r="K112" s="18" t="s">
        <v>144</v>
      </c>
      <c r="L112" s="24">
        <f ca="1">I107*50%</f>
        <v>3.5</v>
      </c>
    </row>
    <row r="113" spans="1:12" ht="15" hidden="1" customHeight="1" x14ac:dyDescent="0.35">
      <c r="A113" s="143" t="s">
        <v>65</v>
      </c>
      <c r="B113" s="144"/>
      <c r="C113" s="25">
        <f ca="1">L121</f>
        <v>7</v>
      </c>
      <c r="D113" s="145">
        <f ca="1">((100/I107)*C113)/100</f>
        <v>1</v>
      </c>
      <c r="E113" s="145"/>
      <c r="F113" s="145"/>
      <c r="G113" s="145"/>
      <c r="H113" s="145"/>
      <c r="I113" s="145"/>
      <c r="J113" s="147"/>
      <c r="K113" s="18" t="s">
        <v>145</v>
      </c>
      <c r="L113" s="24">
        <f ca="1">I107</f>
        <v>7</v>
      </c>
    </row>
    <row r="114" spans="1:12" ht="15" hidden="1" customHeight="1" x14ac:dyDescent="0.35">
      <c r="A114" s="158" t="s">
        <v>146</v>
      </c>
      <c r="B114" s="159"/>
      <c r="C114" s="25">
        <v>8</v>
      </c>
      <c r="D114" s="145">
        <f ca="1">((100/(D107+G107+I107))*C114)/100</f>
        <v>1</v>
      </c>
      <c r="E114" s="145"/>
      <c r="F114" s="145"/>
      <c r="G114" s="145"/>
      <c r="H114" s="145"/>
      <c r="I114" s="145"/>
      <c r="J114" s="147"/>
      <c r="K114" s="18" t="s">
        <v>147</v>
      </c>
      <c r="L114" s="26">
        <f ca="1">(IF(B107&gt;1,(I107/(B107+2)),I107/4))</f>
        <v>1.75</v>
      </c>
    </row>
    <row r="115" spans="1:12" ht="15" hidden="1" customHeight="1" x14ac:dyDescent="0.35">
      <c r="A115" s="143" t="s">
        <v>148</v>
      </c>
      <c r="B115" s="144" t="s">
        <v>149</v>
      </c>
      <c r="C115" s="23">
        <v>7</v>
      </c>
      <c r="D115" s="145">
        <f ca="1">((100/I107)*C115)/100</f>
        <v>1</v>
      </c>
      <c r="E115" s="145"/>
      <c r="F115" s="145"/>
      <c r="G115" s="145"/>
      <c r="H115" s="145"/>
      <c r="I115" s="145"/>
      <c r="J115" s="147"/>
      <c r="K115" s="18" t="s">
        <v>150</v>
      </c>
      <c r="L115" s="26">
        <f ca="1">(IF(B107&gt;1,(I107/(B107+2)+L114),I107/4+L114))</f>
        <v>3.5</v>
      </c>
    </row>
    <row r="116" spans="1:12" ht="15" hidden="1" customHeight="1" x14ac:dyDescent="0.35">
      <c r="A116" s="143" t="s">
        <v>151</v>
      </c>
      <c r="B116" s="144" t="s">
        <v>149</v>
      </c>
      <c r="C116" s="23">
        <v>7</v>
      </c>
      <c r="D116" s="145">
        <f ca="1">((100/I107)*C116)/100</f>
        <v>1</v>
      </c>
      <c r="E116" s="145"/>
      <c r="F116" s="145"/>
      <c r="G116" s="145"/>
      <c r="H116" s="145"/>
      <c r="I116" s="145"/>
      <c r="J116" s="147"/>
      <c r="K116" s="18" t="s">
        <v>152</v>
      </c>
      <c r="L116" s="26">
        <f>(IF(B107&gt;1,(I107/(B107+2)+L115),0))</f>
        <v>0</v>
      </c>
    </row>
    <row r="117" spans="1:12" ht="15" hidden="1" customHeight="1" x14ac:dyDescent="0.35">
      <c r="A117" s="143" t="s">
        <v>153</v>
      </c>
      <c r="B117" s="144" t="s">
        <v>154</v>
      </c>
      <c r="C117" s="23">
        <v>7</v>
      </c>
      <c r="D117" s="145">
        <f ca="1">((100/(I107))*C117)/100</f>
        <v>1</v>
      </c>
      <c r="E117" s="145"/>
      <c r="F117" s="145"/>
      <c r="G117" s="145"/>
      <c r="H117" s="145"/>
      <c r="I117" s="145"/>
      <c r="J117" s="147"/>
      <c r="K117" s="18" t="s">
        <v>155</v>
      </c>
      <c r="L117" s="26">
        <f>(IF(B107&gt;2,(I107/(B107+2)+L116),0))</f>
        <v>0</v>
      </c>
    </row>
    <row r="118" spans="1:12" ht="15" hidden="1" customHeight="1" x14ac:dyDescent="0.35">
      <c r="A118" s="143" t="s">
        <v>156</v>
      </c>
      <c r="B118" s="144" t="s">
        <v>156</v>
      </c>
      <c r="C118" s="23">
        <v>7</v>
      </c>
      <c r="D118" s="145">
        <f ca="1">((100/I107)*C118)/100</f>
        <v>1</v>
      </c>
      <c r="E118" s="145"/>
      <c r="F118" s="145"/>
      <c r="G118" s="145"/>
      <c r="H118" s="145"/>
      <c r="I118" s="145"/>
      <c r="J118" s="147"/>
      <c r="K118" s="18" t="s">
        <v>157</v>
      </c>
      <c r="L118" s="27">
        <f>(IF(B107&gt;3,(I107/(B107+2)+L117),0))</f>
        <v>0</v>
      </c>
    </row>
    <row r="119" spans="1:12" ht="15" hidden="1" customHeight="1" x14ac:dyDescent="0.35">
      <c r="A119" s="143" t="s">
        <v>158</v>
      </c>
      <c r="B119" s="144"/>
      <c r="C119" s="23">
        <v>7</v>
      </c>
      <c r="D119" s="145">
        <f ca="1">((100/I107)*C119)/100</f>
        <v>1</v>
      </c>
      <c r="E119" s="145"/>
      <c r="F119" s="145"/>
      <c r="G119" s="145"/>
      <c r="H119" s="145"/>
      <c r="I119" s="145"/>
      <c r="J119" s="147"/>
      <c r="K119" s="18" t="s">
        <v>159</v>
      </c>
      <c r="L119" s="26">
        <f>(IF(B107&gt;4,(I107/(B107+2)+L118),0))</f>
        <v>0</v>
      </c>
    </row>
    <row r="120" spans="1:12" ht="15" hidden="1" customHeight="1" x14ac:dyDescent="0.35">
      <c r="A120" s="143" t="s">
        <v>160</v>
      </c>
      <c r="B120" s="144" t="s">
        <v>160</v>
      </c>
      <c r="C120" s="23">
        <v>7</v>
      </c>
      <c r="D120" s="145">
        <f ca="1">((100/(I107))*C120)/100</f>
        <v>1</v>
      </c>
      <c r="E120" s="145"/>
      <c r="F120" s="145"/>
      <c r="G120" s="145"/>
      <c r="H120" s="145"/>
      <c r="I120" s="145"/>
      <c r="J120" s="147"/>
      <c r="K120" s="18" t="s">
        <v>161</v>
      </c>
      <c r="L120" s="26">
        <f ca="1">(IF(B107=1,(I107/(B107+3)+L115),IF(B107=0,(I107/4+L115),IF(B107&gt;1,0))))</f>
        <v>5.25</v>
      </c>
    </row>
    <row r="121" spans="1:12" ht="15" hidden="1" customHeight="1" thickBot="1" x14ac:dyDescent="0.4">
      <c r="A121" s="149" t="s">
        <v>162</v>
      </c>
      <c r="B121" s="150"/>
      <c r="C121" s="28">
        <v>7</v>
      </c>
      <c r="D121" s="146">
        <f ca="1">((100/(I107))*C121)/100</f>
        <v>1</v>
      </c>
      <c r="E121" s="146"/>
      <c r="F121" s="146"/>
      <c r="G121" s="146"/>
      <c r="H121" s="146"/>
      <c r="I121" s="146"/>
      <c r="J121" s="148"/>
      <c r="K121" s="18" t="s">
        <v>163</v>
      </c>
      <c r="L121" s="26">
        <f ca="1">(IF(B107&gt;1.5,(I107/(B107+2)+L115+MAX(0,L116-L115)+MAX(0,L117-L116)+MAX(0,L118-L117)+MAX(0,L119-L118)+MAX(0,L120-L119)),IF(B107=1,(I107/(B107+3)+L120),IF(B107=0,I107/4+L120))))</f>
        <v>7</v>
      </c>
    </row>
    <row r="122" spans="1:12" x14ac:dyDescent="0.3">
      <c r="A122" s="84" t="s">
        <v>169</v>
      </c>
      <c r="B122" s="85"/>
      <c r="C122" s="85"/>
      <c r="D122" s="85"/>
      <c r="E122" s="85"/>
      <c r="F122" s="85"/>
      <c r="G122" s="85"/>
      <c r="H122" s="85"/>
      <c r="I122" s="85"/>
      <c r="J122" s="86"/>
    </row>
    <row r="123" spans="1:12" x14ac:dyDescent="0.3">
      <c r="A123" s="66" t="s">
        <v>70</v>
      </c>
      <c r="B123" s="66"/>
      <c r="C123" s="66"/>
      <c r="D123" s="66"/>
      <c r="E123" s="66"/>
      <c r="F123" s="66"/>
      <c r="G123" s="66"/>
      <c r="H123" s="66"/>
      <c r="I123" s="66"/>
      <c r="J123" s="66"/>
    </row>
    <row r="124" spans="1:12" ht="15" customHeight="1" x14ac:dyDescent="0.3">
      <c r="A124" s="172" t="s">
        <v>71</v>
      </c>
      <c r="B124" s="172"/>
      <c r="C124" s="173" t="s">
        <v>72</v>
      </c>
      <c r="D124" s="173"/>
      <c r="E124" s="173"/>
      <c r="F124" s="173"/>
      <c r="G124" s="173"/>
      <c r="H124" s="173"/>
      <c r="I124" s="173"/>
      <c r="J124" s="173"/>
    </row>
    <row r="125" spans="1:12" x14ac:dyDescent="0.3">
      <c r="A125" s="87" t="s">
        <v>73</v>
      </c>
      <c r="B125" s="87"/>
      <c r="C125" s="87"/>
      <c r="D125" s="87"/>
      <c r="E125" s="87"/>
      <c r="F125" s="87"/>
      <c r="G125" s="87"/>
      <c r="H125" s="87"/>
      <c r="I125" s="87"/>
      <c r="J125" s="87"/>
    </row>
    <row r="126" spans="1:12" x14ac:dyDescent="0.3">
      <c r="A126" s="66" t="s">
        <v>74</v>
      </c>
      <c r="B126" s="66"/>
      <c r="C126" s="66"/>
      <c r="D126" s="66"/>
      <c r="E126" s="66"/>
      <c r="F126" s="66"/>
      <c r="G126" s="81">
        <v>4000</v>
      </c>
      <c r="H126" s="83"/>
      <c r="I126" s="83"/>
      <c r="J126" s="83"/>
    </row>
    <row r="127" spans="1:12" x14ac:dyDescent="0.3">
      <c r="A127" s="66" t="s">
        <v>125</v>
      </c>
      <c r="B127" s="66"/>
      <c r="C127" s="66"/>
      <c r="D127" s="66"/>
      <c r="E127" s="66"/>
      <c r="F127" s="66"/>
      <c r="G127" s="81">
        <v>6500</v>
      </c>
      <c r="H127" s="83"/>
      <c r="I127" s="83"/>
      <c r="J127" s="83"/>
    </row>
    <row r="128" spans="1:12" ht="24" hidden="1" customHeight="1" x14ac:dyDescent="0.3">
      <c r="A128" s="66" t="s">
        <v>101</v>
      </c>
      <c r="B128" s="66"/>
      <c r="C128" s="66"/>
      <c r="D128" s="66"/>
      <c r="E128" s="66"/>
      <c r="F128" s="66"/>
      <c r="G128" s="81" t="s">
        <v>33</v>
      </c>
      <c r="H128" s="81"/>
      <c r="I128" s="81"/>
      <c r="J128" s="81"/>
    </row>
    <row r="129" spans="1:10" x14ac:dyDescent="0.3">
      <c r="A129" s="66" t="s">
        <v>102</v>
      </c>
      <c r="B129" s="66"/>
      <c r="C129" s="66"/>
      <c r="D129" s="66"/>
      <c r="E129" s="66"/>
      <c r="F129" s="66"/>
      <c r="G129" s="81" t="s">
        <v>166</v>
      </c>
      <c r="H129" s="81"/>
      <c r="I129" s="81"/>
      <c r="J129" s="81"/>
    </row>
    <row r="130" spans="1:10" x14ac:dyDescent="0.3">
      <c r="A130" s="66" t="s">
        <v>103</v>
      </c>
      <c r="B130" s="66"/>
      <c r="C130" s="66"/>
      <c r="D130" s="66"/>
      <c r="E130" s="66"/>
      <c r="F130" s="66"/>
      <c r="G130" s="81" t="s">
        <v>170</v>
      </c>
      <c r="H130" s="81"/>
      <c r="I130" s="81"/>
      <c r="J130" s="81"/>
    </row>
    <row r="131" spans="1:10" x14ac:dyDescent="0.3">
      <c r="A131" s="66" t="s">
        <v>168</v>
      </c>
      <c r="B131" s="66"/>
      <c r="C131" s="66"/>
      <c r="D131" s="66"/>
      <c r="E131" s="66"/>
      <c r="F131" s="66"/>
      <c r="G131" s="81" t="s">
        <v>167</v>
      </c>
      <c r="H131" s="81"/>
      <c r="I131" s="81"/>
      <c r="J131" s="81"/>
    </row>
    <row r="132" spans="1:10" x14ac:dyDescent="0.3">
      <c r="A132" s="66" t="s">
        <v>129</v>
      </c>
      <c r="B132" s="66"/>
      <c r="C132" s="66"/>
      <c r="D132" s="66"/>
      <c r="E132" s="66"/>
      <c r="F132" s="66"/>
      <c r="G132" s="81" t="s">
        <v>130</v>
      </c>
      <c r="H132" s="81"/>
      <c r="I132" s="81"/>
      <c r="J132" s="81"/>
    </row>
    <row r="133" spans="1:10" s="29" customFormat="1" ht="15" customHeight="1" x14ac:dyDescent="0.3">
      <c r="A133" s="87" t="s">
        <v>75</v>
      </c>
      <c r="B133" s="87"/>
      <c r="C133" s="87"/>
      <c r="D133" s="87"/>
      <c r="E133" s="87"/>
      <c r="F133" s="87"/>
      <c r="G133" s="66">
        <f>G126*0.8</f>
        <v>3200</v>
      </c>
      <c r="H133" s="66"/>
      <c r="I133" s="66"/>
      <c r="J133" s="66"/>
    </row>
    <row r="134" spans="1:10" s="30" customFormat="1" ht="143.5" customHeight="1" x14ac:dyDescent="0.3">
      <c r="A134" s="82" t="s">
        <v>188</v>
      </c>
      <c r="B134" s="82"/>
      <c r="C134" s="82"/>
      <c r="D134" s="82"/>
      <c r="E134" s="82"/>
      <c r="F134" s="82"/>
      <c r="G134" s="82"/>
      <c r="H134" s="82"/>
      <c r="I134" s="82"/>
      <c r="J134" s="82"/>
    </row>
    <row r="135" spans="1:10" ht="15" customHeight="1" x14ac:dyDescent="0.3">
      <c r="A135" s="174" t="s">
        <v>76</v>
      </c>
      <c r="B135" s="174"/>
      <c r="C135" s="174"/>
      <c r="D135" s="174"/>
      <c r="E135" s="174"/>
      <c r="F135" s="174"/>
      <c r="G135" s="174"/>
      <c r="H135" s="174"/>
      <c r="I135" s="174"/>
      <c r="J135" s="174"/>
    </row>
    <row r="136" spans="1:10" x14ac:dyDescent="0.3">
      <c r="A136" s="174"/>
      <c r="B136" s="174"/>
      <c r="C136" s="174"/>
      <c r="D136" s="174"/>
      <c r="E136" s="174"/>
      <c r="F136" s="174"/>
      <c r="G136" s="174"/>
      <c r="H136" s="174"/>
      <c r="I136" s="174"/>
      <c r="J136" s="174"/>
    </row>
    <row r="137" spans="1:10" ht="25.15" customHeight="1" x14ac:dyDescent="0.3">
      <c r="A137" s="174"/>
      <c r="B137" s="174"/>
      <c r="C137" s="174"/>
      <c r="D137" s="174"/>
      <c r="E137" s="174"/>
      <c r="F137" s="174"/>
      <c r="G137" s="174"/>
      <c r="H137" s="174"/>
      <c r="I137" s="174"/>
      <c r="J137" s="174"/>
    </row>
    <row r="138" spans="1:10" x14ac:dyDescent="0.3">
      <c r="A138" s="31" t="s">
        <v>77</v>
      </c>
      <c r="B138" s="32"/>
      <c r="C138" s="32"/>
      <c r="D138" s="33" t="str">
        <f>F8</f>
        <v>Virat Greenwoods</v>
      </c>
      <c r="G138" s="32"/>
      <c r="H138" s="32"/>
      <c r="I138" s="32"/>
      <c r="J138" s="32"/>
    </row>
    <row r="139" spans="1:10" x14ac:dyDescent="0.3">
      <c r="A139" s="32"/>
      <c r="B139" s="32"/>
      <c r="C139" s="32"/>
      <c r="D139" s="32"/>
      <c r="E139" s="32"/>
      <c r="F139" s="32"/>
      <c r="G139" s="32"/>
      <c r="H139" s="32"/>
      <c r="I139" s="32"/>
      <c r="J139" s="32"/>
    </row>
    <row r="140" spans="1:10" x14ac:dyDescent="0.3">
      <c r="A140" s="32"/>
      <c r="B140" s="32"/>
      <c r="C140" s="32"/>
      <c r="D140" s="32"/>
      <c r="E140" s="32"/>
      <c r="F140" s="32"/>
      <c r="G140" s="32"/>
      <c r="H140" s="32"/>
      <c r="I140" s="32"/>
      <c r="J140" s="32"/>
    </row>
    <row r="184" spans="1:1" x14ac:dyDescent="0.3">
      <c r="A184" s="34" t="s">
        <v>78</v>
      </c>
    </row>
  </sheetData>
  <mergeCells count="295">
    <mergeCell ref="A103:B103"/>
    <mergeCell ref="C103:J103"/>
    <mergeCell ref="A104:B105"/>
    <mergeCell ref="C104:E105"/>
    <mergeCell ref="F104:G105"/>
    <mergeCell ref="H104:J105"/>
    <mergeCell ref="A49:B49"/>
    <mergeCell ref="C49:F49"/>
    <mergeCell ref="H49:J49"/>
    <mergeCell ref="A68:B68"/>
    <mergeCell ref="A83:B83"/>
    <mergeCell ref="D83:E83"/>
    <mergeCell ref="A84:B84"/>
    <mergeCell ref="D84:E84"/>
    <mergeCell ref="A57:B57"/>
    <mergeCell ref="C57:J57"/>
    <mergeCell ref="E58:F58"/>
    <mergeCell ref="I58:J58"/>
    <mergeCell ref="A59:B59"/>
    <mergeCell ref="C59:J59"/>
    <mergeCell ref="A70:B70"/>
    <mergeCell ref="D70:E70"/>
    <mergeCell ref="A60:B60"/>
    <mergeCell ref="D60:E60"/>
    <mergeCell ref="A10:E10"/>
    <mergeCell ref="F10:J10"/>
    <mergeCell ref="A64:B64"/>
    <mergeCell ref="D64:E64"/>
    <mergeCell ref="A65:B65"/>
    <mergeCell ref="D65:E65"/>
    <mergeCell ref="A66:B66"/>
    <mergeCell ref="D66:E66"/>
    <mergeCell ref="A67:B67"/>
    <mergeCell ref="D67:E67"/>
    <mergeCell ref="D63:E63"/>
    <mergeCell ref="A23:E23"/>
    <mergeCell ref="F23:I23"/>
    <mergeCell ref="A24:E24"/>
    <mergeCell ref="F24:J24"/>
    <mergeCell ref="A18:B18"/>
    <mergeCell ref="C18:E18"/>
    <mergeCell ref="F18:G18"/>
    <mergeCell ref="H18:J18"/>
    <mergeCell ref="A19:E20"/>
    <mergeCell ref="F19:J20"/>
    <mergeCell ref="A21:E22"/>
    <mergeCell ref="F21:J22"/>
    <mergeCell ref="A25:E25"/>
    <mergeCell ref="F60:G60"/>
    <mergeCell ref="H60:J60"/>
    <mergeCell ref="A61:B61"/>
    <mergeCell ref="D61:E61"/>
    <mergeCell ref="F61:G70"/>
    <mergeCell ref="H61:J70"/>
    <mergeCell ref="A62:B62"/>
    <mergeCell ref="D62:E62"/>
    <mergeCell ref="A63:B63"/>
    <mergeCell ref="D78:E78"/>
    <mergeCell ref="A79:B79"/>
    <mergeCell ref="D79:E79"/>
    <mergeCell ref="A80:B80"/>
    <mergeCell ref="D80:E80"/>
    <mergeCell ref="A81:B81"/>
    <mergeCell ref="A82:B82"/>
    <mergeCell ref="D82:E82"/>
    <mergeCell ref="D68:E68"/>
    <mergeCell ref="A69:B69"/>
    <mergeCell ref="D69:E69"/>
    <mergeCell ref="D81:E81"/>
    <mergeCell ref="A71:B71"/>
    <mergeCell ref="C71:J71"/>
    <mergeCell ref="E72:F72"/>
    <mergeCell ref="I72:J72"/>
    <mergeCell ref="A73:B73"/>
    <mergeCell ref="C73:J73"/>
    <mergeCell ref="A74:B74"/>
    <mergeCell ref="D74:E74"/>
    <mergeCell ref="H74:J74"/>
    <mergeCell ref="A75:B75"/>
    <mergeCell ref="D75:E75"/>
    <mergeCell ref="F75:G84"/>
    <mergeCell ref="H75:J84"/>
    <mergeCell ref="A76:B76"/>
    <mergeCell ref="D76:E76"/>
    <mergeCell ref="A77:B77"/>
    <mergeCell ref="D77:E77"/>
    <mergeCell ref="A78:B78"/>
    <mergeCell ref="A112:B112"/>
    <mergeCell ref="D112:E112"/>
    <mergeCell ref="F112:G121"/>
    <mergeCell ref="H112:J121"/>
    <mergeCell ref="A113:B113"/>
    <mergeCell ref="D113:E113"/>
    <mergeCell ref="A114:B114"/>
    <mergeCell ref="D114:E114"/>
    <mergeCell ref="A115:B115"/>
    <mergeCell ref="D115:E115"/>
    <mergeCell ref="A116:B116"/>
    <mergeCell ref="D116:E116"/>
    <mergeCell ref="A117:B117"/>
    <mergeCell ref="D117:E117"/>
    <mergeCell ref="A118:B118"/>
    <mergeCell ref="D118:E118"/>
    <mergeCell ref="A119:B119"/>
    <mergeCell ref="D119:E119"/>
    <mergeCell ref="A98:B98"/>
    <mergeCell ref="D98:E98"/>
    <mergeCell ref="A99:B99"/>
    <mergeCell ref="D99:E99"/>
    <mergeCell ref="A100:B100"/>
    <mergeCell ref="D100:E100"/>
    <mergeCell ref="A120:B120"/>
    <mergeCell ref="D120:E120"/>
    <mergeCell ref="A121:B121"/>
    <mergeCell ref="D121:E121"/>
    <mergeCell ref="A106:B106"/>
    <mergeCell ref="C106:J106"/>
    <mergeCell ref="E107:F107"/>
    <mergeCell ref="I107:J107"/>
    <mergeCell ref="A108:B108"/>
    <mergeCell ref="C108:J108"/>
    <mergeCell ref="A111:B111"/>
    <mergeCell ref="D111:E111"/>
    <mergeCell ref="F111:G111"/>
    <mergeCell ref="H111:J111"/>
    <mergeCell ref="A101:B101"/>
    <mergeCell ref="C101:J101"/>
    <mergeCell ref="E102:F102"/>
    <mergeCell ref="I102:J102"/>
    <mergeCell ref="A90:B90"/>
    <mergeCell ref="D90:E90"/>
    <mergeCell ref="F90:G90"/>
    <mergeCell ref="H90:J90"/>
    <mergeCell ref="A88:B89"/>
    <mergeCell ref="C88:E89"/>
    <mergeCell ref="F88:G89"/>
    <mergeCell ref="H88:J89"/>
    <mergeCell ref="A91:B91"/>
    <mergeCell ref="D91:E91"/>
    <mergeCell ref="F91:G100"/>
    <mergeCell ref="H91:J100"/>
    <mergeCell ref="A92:B92"/>
    <mergeCell ref="D92:E92"/>
    <mergeCell ref="A93:B93"/>
    <mergeCell ref="D93:E93"/>
    <mergeCell ref="A94:B94"/>
    <mergeCell ref="D94:E94"/>
    <mergeCell ref="A95:B95"/>
    <mergeCell ref="D95:E95"/>
    <mergeCell ref="A96:B96"/>
    <mergeCell ref="D96:E96"/>
    <mergeCell ref="A97:B97"/>
    <mergeCell ref="D97:E97"/>
    <mergeCell ref="F74:G74"/>
    <mergeCell ref="A127:F127"/>
    <mergeCell ref="G127:J127"/>
    <mergeCell ref="A11:E11"/>
    <mergeCell ref="F11:J11"/>
    <mergeCell ref="A5:E5"/>
    <mergeCell ref="F5:J5"/>
    <mergeCell ref="A6:E6"/>
    <mergeCell ref="F6:J6"/>
    <mergeCell ref="A7:E7"/>
    <mergeCell ref="F7:J7"/>
    <mergeCell ref="A15:B15"/>
    <mergeCell ref="A12:E12"/>
    <mergeCell ref="F12:J12"/>
    <mergeCell ref="A13:E13"/>
    <mergeCell ref="F13:J13"/>
    <mergeCell ref="A14:B14"/>
    <mergeCell ref="C14:J14"/>
    <mergeCell ref="A85:B85"/>
    <mergeCell ref="C85:J85"/>
    <mergeCell ref="E86:F86"/>
    <mergeCell ref="I86:J86"/>
    <mergeCell ref="A87:B87"/>
    <mergeCell ref="C87:J87"/>
    <mergeCell ref="A1:J1"/>
    <mergeCell ref="A2:J2"/>
    <mergeCell ref="A3:E3"/>
    <mergeCell ref="F3:J3"/>
    <mergeCell ref="A4:E4"/>
    <mergeCell ref="F4:I4"/>
    <mergeCell ref="A8:E8"/>
    <mergeCell ref="F8:J8"/>
    <mergeCell ref="A9:E9"/>
    <mergeCell ref="F9:J9"/>
    <mergeCell ref="F25:I25"/>
    <mergeCell ref="A26:E26"/>
    <mergeCell ref="F26:J26"/>
    <mergeCell ref="A27:B27"/>
    <mergeCell ref="C27:D27"/>
    <mergeCell ref="E27:F27"/>
    <mergeCell ref="G27:H27"/>
    <mergeCell ref="I27:J27"/>
    <mergeCell ref="A28:B28"/>
    <mergeCell ref="C28:D28"/>
    <mergeCell ref="E28:F28"/>
    <mergeCell ref="G28:H28"/>
    <mergeCell ref="I28:J28"/>
    <mergeCell ref="A37:J37"/>
    <mergeCell ref="A30:J30"/>
    <mergeCell ref="A31:J31"/>
    <mergeCell ref="A32:B32"/>
    <mergeCell ref="A33:B33"/>
    <mergeCell ref="C33:J33"/>
    <mergeCell ref="C32:J32"/>
    <mergeCell ref="A29:B29"/>
    <mergeCell ref="C29:D29"/>
    <mergeCell ref="E29:F29"/>
    <mergeCell ref="G29:H29"/>
    <mergeCell ref="I29:J29"/>
    <mergeCell ref="A34:J34"/>
    <mergeCell ref="A35:E35"/>
    <mergeCell ref="F35:I35"/>
    <mergeCell ref="A36:E36"/>
    <mergeCell ref="F36:J36"/>
    <mergeCell ref="A41:E41"/>
    <mergeCell ref="F41:J41"/>
    <mergeCell ref="A42:E42"/>
    <mergeCell ref="F42:J42"/>
    <mergeCell ref="A43:E43"/>
    <mergeCell ref="F43:J43"/>
    <mergeCell ref="A38:E38"/>
    <mergeCell ref="F38:J38"/>
    <mergeCell ref="A39:E39"/>
    <mergeCell ref="F39:J39"/>
    <mergeCell ref="A40:E40"/>
    <mergeCell ref="F40:J40"/>
    <mergeCell ref="A132:F132"/>
    <mergeCell ref="G132:J132"/>
    <mergeCell ref="A135:J137"/>
    <mergeCell ref="A134:J134"/>
    <mergeCell ref="A126:F126"/>
    <mergeCell ref="G126:J126"/>
    <mergeCell ref="A122:J122"/>
    <mergeCell ref="A123:J123"/>
    <mergeCell ref="A124:B124"/>
    <mergeCell ref="C124:J124"/>
    <mergeCell ref="A125:J125"/>
    <mergeCell ref="A133:F133"/>
    <mergeCell ref="G133:J133"/>
    <mergeCell ref="A130:F130"/>
    <mergeCell ref="G130:J130"/>
    <mergeCell ref="A128:F128"/>
    <mergeCell ref="G128:J128"/>
    <mergeCell ref="A129:F129"/>
    <mergeCell ref="G129:J129"/>
    <mergeCell ref="A131:F131"/>
    <mergeCell ref="G131:J131"/>
    <mergeCell ref="A47:B47"/>
    <mergeCell ref="C47:F47"/>
    <mergeCell ref="A44:J44"/>
    <mergeCell ref="A45:B45"/>
    <mergeCell ref="C45:F45"/>
    <mergeCell ref="H45:J45"/>
    <mergeCell ref="A46:B46"/>
    <mergeCell ref="C46:F46"/>
    <mergeCell ref="H46:J46"/>
    <mergeCell ref="H47:J47"/>
    <mergeCell ref="A16:B16"/>
    <mergeCell ref="C16:E16"/>
    <mergeCell ref="A17:B17"/>
    <mergeCell ref="C17:E17"/>
    <mergeCell ref="C15:E15"/>
    <mergeCell ref="F15:G15"/>
    <mergeCell ref="H15:J15"/>
    <mergeCell ref="F16:G16"/>
    <mergeCell ref="H16:J16"/>
    <mergeCell ref="F17:G17"/>
    <mergeCell ref="H17:J17"/>
    <mergeCell ref="A50:B50"/>
    <mergeCell ref="C50:F50"/>
    <mergeCell ref="H50:J50"/>
    <mergeCell ref="A109:B110"/>
    <mergeCell ref="C109:E110"/>
    <mergeCell ref="F109:G110"/>
    <mergeCell ref="H109:J110"/>
    <mergeCell ref="A48:B48"/>
    <mergeCell ref="C48:F48"/>
    <mergeCell ref="H48:J48"/>
    <mergeCell ref="A54:B54"/>
    <mergeCell ref="A55:C55"/>
    <mergeCell ref="D55:J55"/>
    <mergeCell ref="A56:J56"/>
    <mergeCell ref="A51:C51"/>
    <mergeCell ref="D51:E51"/>
    <mergeCell ref="F51:G51"/>
    <mergeCell ref="H51:J51"/>
    <mergeCell ref="A52:J52"/>
    <mergeCell ref="A53:C53"/>
    <mergeCell ref="D53:E53"/>
    <mergeCell ref="F53:H53"/>
    <mergeCell ref="I53:J53"/>
    <mergeCell ref="C54:J54"/>
  </mergeCells>
  <hyperlinks>
    <hyperlink ref="C33" r:id="rId1"/>
  </hyperlinks>
  <printOptions horizontalCentered="1"/>
  <pageMargins left="0.43307086614173229" right="0.43307086614173229" top="0.86614173228346458" bottom="0.78740157480314965" header="0.19685039370078741" footer="0.19685039370078741"/>
  <pageSetup paperSize="9" fitToHeight="0" orientation="portrait" r:id="rId2"/>
  <headerFooter>
    <oddHeader>&amp;C&amp;G</oddHeader>
    <oddFooter>&amp;L&amp;"Times New Roman,Bold"Ref No: &amp;F&amp;C&amp;G&amp;R&amp;P</oddFooter>
  </headerFooter>
  <rowBreaks count="3" manualBreakCount="3">
    <brk id="70" max="16383" man="1"/>
    <brk id="137" max="16383" man="1"/>
    <brk id="18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7" workbookViewId="0">
      <selection activeCell="C17" sqref="C17"/>
    </sheetView>
  </sheetViews>
  <sheetFormatPr defaultRowHeight="14.5" x14ac:dyDescent="0.35"/>
  <cols>
    <col min="1" max="1" width="9.1796875" style="3"/>
    <col min="2" max="2" width="11.7265625" style="3" customWidth="1"/>
    <col min="3" max="257" width="9.1796875" style="3"/>
    <col min="258" max="258" width="11.7265625" style="3" customWidth="1"/>
    <col min="259" max="513" width="9.1796875" style="3"/>
    <col min="514" max="514" width="11.7265625" style="3" customWidth="1"/>
    <col min="515" max="769" width="9.1796875" style="3"/>
    <col min="770" max="770" width="11.7265625" style="3" customWidth="1"/>
    <col min="771" max="1025" width="9.1796875" style="3"/>
    <col min="1026" max="1026" width="11.7265625" style="3" customWidth="1"/>
    <col min="1027" max="1281" width="9.1796875" style="3"/>
    <col min="1282" max="1282" width="11.7265625" style="3" customWidth="1"/>
    <col min="1283" max="1537" width="9.1796875" style="3"/>
    <col min="1538" max="1538" width="11.7265625" style="3" customWidth="1"/>
    <col min="1539" max="1793" width="9.1796875" style="3"/>
    <col min="1794" max="1794" width="11.7265625" style="3" customWidth="1"/>
    <col min="1795" max="2049" width="9.1796875" style="3"/>
    <col min="2050" max="2050" width="11.7265625" style="3" customWidth="1"/>
    <col min="2051" max="2305" width="9.1796875" style="3"/>
    <col min="2306" max="2306" width="11.7265625" style="3" customWidth="1"/>
    <col min="2307" max="2561" width="9.1796875" style="3"/>
    <col min="2562" max="2562" width="11.7265625" style="3" customWidth="1"/>
    <col min="2563" max="2817" width="9.1796875" style="3"/>
    <col min="2818" max="2818" width="11.7265625" style="3" customWidth="1"/>
    <col min="2819" max="3073" width="9.1796875" style="3"/>
    <col min="3074" max="3074" width="11.7265625" style="3" customWidth="1"/>
    <col min="3075" max="3329" width="9.1796875" style="3"/>
    <col min="3330" max="3330" width="11.7265625" style="3" customWidth="1"/>
    <col min="3331" max="3585" width="9.1796875" style="3"/>
    <col min="3586" max="3586" width="11.7265625" style="3" customWidth="1"/>
    <col min="3587" max="3841" width="9.1796875" style="3"/>
    <col min="3842" max="3842" width="11.7265625" style="3" customWidth="1"/>
    <col min="3843" max="4097" width="9.1796875" style="3"/>
    <col min="4098" max="4098" width="11.7265625" style="3" customWidth="1"/>
    <col min="4099" max="4353" width="9.1796875" style="3"/>
    <col min="4354" max="4354" width="11.7265625" style="3" customWidth="1"/>
    <col min="4355" max="4609" width="9.1796875" style="3"/>
    <col min="4610" max="4610" width="11.7265625" style="3" customWidth="1"/>
    <col min="4611" max="4865" width="9.1796875" style="3"/>
    <col min="4866" max="4866" width="11.7265625" style="3" customWidth="1"/>
    <col min="4867" max="5121" width="9.1796875" style="3"/>
    <col min="5122" max="5122" width="11.7265625" style="3" customWidth="1"/>
    <col min="5123" max="5377" width="9.1796875" style="3"/>
    <col min="5378" max="5378" width="11.7265625" style="3" customWidth="1"/>
    <col min="5379" max="5633" width="9.1796875" style="3"/>
    <col min="5634" max="5634" width="11.7265625" style="3" customWidth="1"/>
    <col min="5635" max="5889" width="9.1796875" style="3"/>
    <col min="5890" max="5890" width="11.7265625" style="3" customWidth="1"/>
    <col min="5891" max="6145" width="9.1796875" style="3"/>
    <col min="6146" max="6146" width="11.7265625" style="3" customWidth="1"/>
    <col min="6147" max="6401" width="9.1796875" style="3"/>
    <col min="6402" max="6402" width="11.7265625" style="3" customWidth="1"/>
    <col min="6403" max="6657" width="9.1796875" style="3"/>
    <col min="6658" max="6658" width="11.7265625" style="3" customWidth="1"/>
    <col min="6659" max="6913" width="9.1796875" style="3"/>
    <col min="6914" max="6914" width="11.7265625" style="3" customWidth="1"/>
    <col min="6915" max="7169" width="9.1796875" style="3"/>
    <col min="7170" max="7170" width="11.7265625" style="3" customWidth="1"/>
    <col min="7171" max="7425" width="9.1796875" style="3"/>
    <col min="7426" max="7426" width="11.7265625" style="3" customWidth="1"/>
    <col min="7427" max="7681" width="9.1796875" style="3"/>
    <col min="7682" max="7682" width="11.7265625" style="3" customWidth="1"/>
    <col min="7683" max="7937" width="9.1796875" style="3"/>
    <col min="7938" max="7938" width="11.7265625" style="3" customWidth="1"/>
    <col min="7939" max="8193" width="9.1796875" style="3"/>
    <col min="8194" max="8194" width="11.7265625" style="3" customWidth="1"/>
    <col min="8195" max="8449" width="9.1796875" style="3"/>
    <col min="8450" max="8450" width="11.7265625" style="3" customWidth="1"/>
    <col min="8451" max="8705" width="9.1796875" style="3"/>
    <col min="8706" max="8706" width="11.7265625" style="3" customWidth="1"/>
    <col min="8707" max="8961" width="9.1796875" style="3"/>
    <col min="8962" max="8962" width="11.7265625" style="3" customWidth="1"/>
    <col min="8963" max="9217" width="9.1796875" style="3"/>
    <col min="9218" max="9218" width="11.7265625" style="3" customWidth="1"/>
    <col min="9219" max="9473" width="9.1796875" style="3"/>
    <col min="9474" max="9474" width="11.7265625" style="3" customWidth="1"/>
    <col min="9475" max="9729" width="9.1796875" style="3"/>
    <col min="9730" max="9730" width="11.7265625" style="3" customWidth="1"/>
    <col min="9731" max="9985" width="9.1796875" style="3"/>
    <col min="9986" max="9986" width="11.7265625" style="3" customWidth="1"/>
    <col min="9987" max="10241" width="9.1796875" style="3"/>
    <col min="10242" max="10242" width="11.7265625" style="3" customWidth="1"/>
    <col min="10243" max="10497" width="9.1796875" style="3"/>
    <col min="10498" max="10498" width="11.7265625" style="3" customWidth="1"/>
    <col min="10499" max="10753" width="9.1796875" style="3"/>
    <col min="10754" max="10754" width="11.7265625" style="3" customWidth="1"/>
    <col min="10755" max="11009" width="9.1796875" style="3"/>
    <col min="11010" max="11010" width="11.7265625" style="3" customWidth="1"/>
    <col min="11011" max="11265" width="9.1796875" style="3"/>
    <col min="11266" max="11266" width="11.7265625" style="3" customWidth="1"/>
    <col min="11267" max="11521" width="9.1796875" style="3"/>
    <col min="11522" max="11522" width="11.7265625" style="3" customWidth="1"/>
    <col min="11523" max="11777" width="9.1796875" style="3"/>
    <col min="11778" max="11778" width="11.7265625" style="3" customWidth="1"/>
    <col min="11779" max="12033" width="9.1796875" style="3"/>
    <col min="12034" max="12034" width="11.7265625" style="3" customWidth="1"/>
    <col min="12035" max="12289" width="9.1796875" style="3"/>
    <col min="12290" max="12290" width="11.7265625" style="3" customWidth="1"/>
    <col min="12291" max="12545" width="9.1796875" style="3"/>
    <col min="12546" max="12546" width="11.7265625" style="3" customWidth="1"/>
    <col min="12547" max="12801" width="9.1796875" style="3"/>
    <col min="12802" max="12802" width="11.7265625" style="3" customWidth="1"/>
    <col min="12803" max="13057" width="9.1796875" style="3"/>
    <col min="13058" max="13058" width="11.7265625" style="3" customWidth="1"/>
    <col min="13059" max="13313" width="9.1796875" style="3"/>
    <col min="13314" max="13314" width="11.7265625" style="3" customWidth="1"/>
    <col min="13315" max="13569" width="9.1796875" style="3"/>
    <col min="13570" max="13570" width="11.7265625" style="3" customWidth="1"/>
    <col min="13571" max="13825" width="9.1796875" style="3"/>
    <col min="13826" max="13826" width="11.7265625" style="3" customWidth="1"/>
    <col min="13827" max="14081" width="9.1796875" style="3"/>
    <col min="14082" max="14082" width="11.7265625" style="3" customWidth="1"/>
    <col min="14083" max="14337" width="9.1796875" style="3"/>
    <col min="14338" max="14338" width="11.7265625" style="3" customWidth="1"/>
    <col min="14339" max="14593" width="9.1796875" style="3"/>
    <col min="14594" max="14594" width="11.7265625" style="3" customWidth="1"/>
    <col min="14595" max="14849" width="9.1796875" style="3"/>
    <col min="14850" max="14850" width="11.7265625" style="3" customWidth="1"/>
    <col min="14851" max="15105" width="9.1796875" style="3"/>
    <col min="15106" max="15106" width="11.7265625" style="3" customWidth="1"/>
    <col min="15107" max="15361" width="9.1796875" style="3"/>
    <col min="15362" max="15362" width="11.7265625" style="3" customWidth="1"/>
    <col min="15363" max="15617" width="9.1796875" style="3"/>
    <col min="15618" max="15618" width="11.7265625" style="3" customWidth="1"/>
    <col min="15619" max="15873" width="9.1796875" style="3"/>
    <col min="15874" max="15874" width="11.7265625" style="3" customWidth="1"/>
    <col min="15875" max="16129" width="9.1796875" style="3"/>
    <col min="16130" max="16130" width="11.7265625" style="3" customWidth="1"/>
    <col min="16131" max="16384" width="9.1796875" style="3"/>
  </cols>
  <sheetData>
    <row r="2" spans="1:15" x14ac:dyDescent="0.35">
      <c r="A2" s="3" t="s">
        <v>79</v>
      </c>
      <c r="B2" s="4" t="s">
        <v>80</v>
      </c>
      <c r="C2" s="4">
        <v>7</v>
      </c>
    </row>
    <row r="3" spans="1:15" x14ac:dyDescent="0.35">
      <c r="B3" s="3" t="s">
        <v>81</v>
      </c>
      <c r="C3" s="3" t="s">
        <v>82</v>
      </c>
    </row>
    <row r="4" spans="1:15" x14ac:dyDescent="0.35">
      <c r="A4" s="3" t="s">
        <v>83</v>
      </c>
      <c r="B4" s="5">
        <v>10</v>
      </c>
      <c r="C4" s="5">
        <v>10</v>
      </c>
      <c r="D4" s="6"/>
      <c r="E4" s="6">
        <f>(100/B4)*C4</f>
        <v>100</v>
      </c>
    </row>
    <row r="5" spans="1:15" x14ac:dyDescent="0.35">
      <c r="A5" s="3" t="s">
        <v>84</v>
      </c>
      <c r="B5" s="3" t="s">
        <v>85</v>
      </c>
      <c r="C5" s="3" t="s">
        <v>86</v>
      </c>
      <c r="E5" s="6">
        <f>(100/B6)*C6</f>
        <v>100</v>
      </c>
      <c r="I5" s="5" t="s">
        <v>87</v>
      </c>
      <c r="J5" s="5" t="s">
        <v>88</v>
      </c>
      <c r="K5" s="5" t="s">
        <v>89</v>
      </c>
      <c r="L5" s="5" t="s">
        <v>67</v>
      </c>
      <c r="M5" s="5" t="s">
        <v>68</v>
      </c>
      <c r="N5" s="5" t="s">
        <v>90</v>
      </c>
      <c r="O5" s="5" t="s">
        <v>69</v>
      </c>
    </row>
    <row r="6" spans="1:15" x14ac:dyDescent="0.35">
      <c r="B6" s="5">
        <f>C2+1</f>
        <v>8</v>
      </c>
      <c r="C6" s="5">
        <v>8</v>
      </c>
      <c r="E6" s="6">
        <f>(100/B8)*C8</f>
        <v>100</v>
      </c>
      <c r="F6" s="7" t="s">
        <v>91</v>
      </c>
      <c r="I6" s="7">
        <f>C4</f>
        <v>10</v>
      </c>
      <c r="J6" s="7">
        <f>40/B6*C6</f>
        <v>40</v>
      </c>
      <c r="K6" s="7">
        <f>15/B8*C8</f>
        <v>15</v>
      </c>
      <c r="L6" s="7">
        <f>10/B10*C10</f>
        <v>10</v>
      </c>
      <c r="M6" s="7">
        <f>10/B12*C12</f>
        <v>10</v>
      </c>
      <c r="N6" s="7">
        <f>5/B14*C14</f>
        <v>5</v>
      </c>
      <c r="O6" s="7">
        <f>5/B16*C16</f>
        <v>5</v>
      </c>
    </row>
    <row r="7" spans="1:15" x14ac:dyDescent="0.35">
      <c r="A7" s="3" t="s">
        <v>92</v>
      </c>
      <c r="B7" s="3" t="s">
        <v>93</v>
      </c>
      <c r="C7" s="3" t="s">
        <v>94</v>
      </c>
      <c r="E7" s="6">
        <f>(100/B10)*C10</f>
        <v>100</v>
      </c>
      <c r="F7" s="5" t="s">
        <v>95</v>
      </c>
      <c r="G7" s="5"/>
      <c r="H7" s="5"/>
      <c r="I7" s="5">
        <f>I6+20</f>
        <v>30</v>
      </c>
      <c r="J7" s="5">
        <f>30/B6*C6</f>
        <v>30</v>
      </c>
      <c r="K7" s="5">
        <f>15/B8*C8</f>
        <v>15</v>
      </c>
      <c r="L7" s="5">
        <f>10/B10*C10</f>
        <v>10</v>
      </c>
      <c r="M7" s="5">
        <f>5/B12*C12</f>
        <v>5</v>
      </c>
      <c r="N7" s="5">
        <f>5/B14*C14</f>
        <v>5</v>
      </c>
      <c r="O7" s="5">
        <f>5/B16*C16</f>
        <v>5</v>
      </c>
    </row>
    <row r="8" spans="1:15" x14ac:dyDescent="0.35">
      <c r="B8" s="5">
        <f>C2</f>
        <v>7</v>
      </c>
      <c r="C8" s="5">
        <v>7</v>
      </c>
      <c r="D8" s="6"/>
      <c r="E8" s="6">
        <f>(100/B12)*C12</f>
        <v>100</v>
      </c>
    </row>
    <row r="9" spans="1:15" x14ac:dyDescent="0.35">
      <c r="A9" s="3" t="s">
        <v>96</v>
      </c>
      <c r="B9" s="3" t="s">
        <v>93</v>
      </c>
      <c r="C9" s="3" t="s">
        <v>94</v>
      </c>
      <c r="E9" s="6">
        <f>(100/B14)*C14</f>
        <v>100</v>
      </c>
    </row>
    <row r="10" spans="1:15" x14ac:dyDescent="0.35">
      <c r="B10" s="5">
        <f>C2</f>
        <v>7</v>
      </c>
      <c r="C10" s="5">
        <v>7</v>
      </c>
      <c r="D10" s="6"/>
      <c r="E10" s="6">
        <f>(100/B16)*C16</f>
        <v>100</v>
      </c>
    </row>
    <row r="11" spans="1:15" x14ac:dyDescent="0.35">
      <c r="A11" s="3" t="s">
        <v>68</v>
      </c>
      <c r="B11" s="3" t="s">
        <v>93</v>
      </c>
      <c r="C11" s="3" t="s">
        <v>94</v>
      </c>
    </row>
    <row r="12" spans="1:15" x14ac:dyDescent="0.35">
      <c r="B12" s="5">
        <f>C2</f>
        <v>7</v>
      </c>
      <c r="C12" s="5">
        <v>7</v>
      </c>
      <c r="D12" s="6"/>
      <c r="F12" s="5"/>
      <c r="G12" s="5" t="s">
        <v>91</v>
      </c>
      <c r="H12" s="5" t="s">
        <v>97</v>
      </c>
      <c r="L12" s="6" t="s">
        <v>98</v>
      </c>
    </row>
    <row r="13" spans="1:15" ht="29" x14ac:dyDescent="0.35">
      <c r="A13" s="8" t="s">
        <v>90</v>
      </c>
      <c r="B13" s="3" t="s">
        <v>93</v>
      </c>
      <c r="C13" s="3" t="s">
        <v>94</v>
      </c>
      <c r="F13" s="5" t="s">
        <v>65</v>
      </c>
      <c r="G13" s="5">
        <f>I6</f>
        <v>10</v>
      </c>
      <c r="H13" s="5">
        <f>I7</f>
        <v>30</v>
      </c>
      <c r="L13" s="6" t="s">
        <v>98</v>
      </c>
    </row>
    <row r="14" spans="1:15" x14ac:dyDescent="0.35">
      <c r="B14" s="5">
        <f>C2</f>
        <v>7</v>
      </c>
      <c r="C14" s="5">
        <v>7</v>
      </c>
      <c r="D14" s="6"/>
      <c r="F14" s="5" t="s">
        <v>66</v>
      </c>
      <c r="G14" s="5">
        <f>J6</f>
        <v>40</v>
      </c>
      <c r="H14" s="5">
        <f>J7</f>
        <v>30</v>
      </c>
      <c r="L14" s="6"/>
    </row>
    <row r="15" spans="1:15" x14ac:dyDescent="0.35">
      <c r="A15" s="3" t="s">
        <v>69</v>
      </c>
      <c r="B15" s="3" t="s">
        <v>93</v>
      </c>
      <c r="C15" s="3" t="s">
        <v>94</v>
      </c>
      <c r="F15" s="5" t="s">
        <v>89</v>
      </c>
      <c r="G15" s="5">
        <f>K6</f>
        <v>15</v>
      </c>
      <c r="H15" s="5">
        <f>K7</f>
        <v>15</v>
      </c>
      <c r="L15" s="6"/>
    </row>
    <row r="16" spans="1:15" x14ac:dyDescent="0.35">
      <c r="B16" s="5">
        <f>C2</f>
        <v>7</v>
      </c>
      <c r="C16" s="5">
        <v>7</v>
      </c>
      <c r="D16" s="6"/>
      <c r="F16" s="5" t="s">
        <v>67</v>
      </c>
      <c r="G16" s="5">
        <f>L6</f>
        <v>10</v>
      </c>
      <c r="H16" s="5">
        <f>L7</f>
        <v>10</v>
      </c>
      <c r="L16" s="6"/>
    </row>
    <row r="17" spans="5:12" x14ac:dyDescent="0.35">
      <c r="F17" s="5" t="s">
        <v>68</v>
      </c>
      <c r="G17" s="5">
        <f>M6</f>
        <v>10</v>
      </c>
      <c r="H17" s="5">
        <f>M7</f>
        <v>5</v>
      </c>
      <c r="L17" s="6"/>
    </row>
    <row r="18" spans="5:12" ht="29" x14ac:dyDescent="0.35">
      <c r="F18" s="9" t="s">
        <v>90</v>
      </c>
      <c r="G18" s="5">
        <f>N6</f>
        <v>5</v>
      </c>
      <c r="H18" s="5">
        <f>N7</f>
        <v>5</v>
      </c>
      <c r="L18" s="6"/>
    </row>
    <row r="19" spans="5:12" x14ac:dyDescent="0.35">
      <c r="F19" s="5" t="s">
        <v>69</v>
      </c>
      <c r="G19" s="5">
        <f>O6</f>
        <v>5</v>
      </c>
      <c r="H19" s="5">
        <f>O7</f>
        <v>5</v>
      </c>
      <c r="L19" s="6"/>
    </row>
    <row r="20" spans="5:12" x14ac:dyDescent="0.35">
      <c r="F20" s="5" t="s">
        <v>99</v>
      </c>
      <c r="G20" s="5">
        <f>G13+G14+G15+G16+G17+G18+G19</f>
        <v>95</v>
      </c>
      <c r="H20" s="5">
        <f>H13+H14+H15+H16+H17+H18+H19</f>
        <v>100</v>
      </c>
      <c r="L20" s="6"/>
    </row>
    <row r="21" spans="5:12" x14ac:dyDescent="0.35">
      <c r="E21"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4" workbookViewId="0">
      <selection activeCell="D20" sqref="D20"/>
    </sheetView>
  </sheetViews>
  <sheetFormatPr defaultRowHeight="14.5" x14ac:dyDescent="0.35"/>
  <cols>
    <col min="1" max="1" width="9.1796875" style="3"/>
    <col min="2" max="2" width="11.7265625" style="3" customWidth="1"/>
    <col min="3" max="257" width="9.1796875" style="3"/>
    <col min="258" max="258" width="11.7265625" style="3" customWidth="1"/>
    <col min="259" max="513" width="9.1796875" style="3"/>
    <col min="514" max="514" width="11.7265625" style="3" customWidth="1"/>
    <col min="515" max="769" width="9.1796875" style="3"/>
    <col min="770" max="770" width="11.7265625" style="3" customWidth="1"/>
    <col min="771" max="1025" width="9.1796875" style="3"/>
    <col min="1026" max="1026" width="11.7265625" style="3" customWidth="1"/>
    <col min="1027" max="1281" width="9.1796875" style="3"/>
    <col min="1282" max="1282" width="11.7265625" style="3" customWidth="1"/>
    <col min="1283" max="1537" width="9.1796875" style="3"/>
    <col min="1538" max="1538" width="11.7265625" style="3" customWidth="1"/>
    <col min="1539" max="1793" width="9.1796875" style="3"/>
    <col min="1794" max="1794" width="11.7265625" style="3" customWidth="1"/>
    <col min="1795" max="2049" width="9.1796875" style="3"/>
    <col min="2050" max="2050" width="11.7265625" style="3" customWidth="1"/>
    <col min="2051" max="2305" width="9.1796875" style="3"/>
    <col min="2306" max="2306" width="11.7265625" style="3" customWidth="1"/>
    <col min="2307" max="2561" width="9.1796875" style="3"/>
    <col min="2562" max="2562" width="11.7265625" style="3" customWidth="1"/>
    <col min="2563" max="2817" width="9.1796875" style="3"/>
    <col min="2818" max="2818" width="11.7265625" style="3" customWidth="1"/>
    <col min="2819" max="3073" width="9.1796875" style="3"/>
    <col min="3074" max="3074" width="11.7265625" style="3" customWidth="1"/>
    <col min="3075" max="3329" width="9.1796875" style="3"/>
    <col min="3330" max="3330" width="11.7265625" style="3" customWidth="1"/>
    <col min="3331" max="3585" width="9.1796875" style="3"/>
    <col min="3586" max="3586" width="11.7265625" style="3" customWidth="1"/>
    <col min="3587" max="3841" width="9.1796875" style="3"/>
    <col min="3842" max="3842" width="11.7265625" style="3" customWidth="1"/>
    <col min="3843" max="4097" width="9.1796875" style="3"/>
    <col min="4098" max="4098" width="11.7265625" style="3" customWidth="1"/>
    <col min="4099" max="4353" width="9.1796875" style="3"/>
    <col min="4354" max="4354" width="11.7265625" style="3" customWidth="1"/>
    <col min="4355" max="4609" width="9.1796875" style="3"/>
    <col min="4610" max="4610" width="11.7265625" style="3" customWidth="1"/>
    <col min="4611" max="4865" width="9.1796875" style="3"/>
    <col min="4866" max="4866" width="11.7265625" style="3" customWidth="1"/>
    <col min="4867" max="5121" width="9.1796875" style="3"/>
    <col min="5122" max="5122" width="11.7265625" style="3" customWidth="1"/>
    <col min="5123" max="5377" width="9.1796875" style="3"/>
    <col min="5378" max="5378" width="11.7265625" style="3" customWidth="1"/>
    <col min="5379" max="5633" width="9.1796875" style="3"/>
    <col min="5634" max="5634" width="11.7265625" style="3" customWidth="1"/>
    <col min="5635" max="5889" width="9.1796875" style="3"/>
    <col min="5890" max="5890" width="11.7265625" style="3" customWidth="1"/>
    <col min="5891" max="6145" width="9.1796875" style="3"/>
    <col min="6146" max="6146" width="11.7265625" style="3" customWidth="1"/>
    <col min="6147" max="6401" width="9.1796875" style="3"/>
    <col min="6402" max="6402" width="11.7265625" style="3" customWidth="1"/>
    <col min="6403" max="6657" width="9.1796875" style="3"/>
    <col min="6658" max="6658" width="11.7265625" style="3" customWidth="1"/>
    <col min="6659" max="6913" width="9.1796875" style="3"/>
    <col min="6914" max="6914" width="11.7265625" style="3" customWidth="1"/>
    <col min="6915" max="7169" width="9.1796875" style="3"/>
    <col min="7170" max="7170" width="11.7265625" style="3" customWidth="1"/>
    <col min="7171" max="7425" width="9.1796875" style="3"/>
    <col min="7426" max="7426" width="11.7265625" style="3" customWidth="1"/>
    <col min="7427" max="7681" width="9.1796875" style="3"/>
    <col min="7682" max="7682" width="11.7265625" style="3" customWidth="1"/>
    <col min="7683" max="7937" width="9.1796875" style="3"/>
    <col min="7938" max="7938" width="11.7265625" style="3" customWidth="1"/>
    <col min="7939" max="8193" width="9.1796875" style="3"/>
    <col min="8194" max="8194" width="11.7265625" style="3" customWidth="1"/>
    <col min="8195" max="8449" width="9.1796875" style="3"/>
    <col min="8450" max="8450" width="11.7265625" style="3" customWidth="1"/>
    <col min="8451" max="8705" width="9.1796875" style="3"/>
    <col min="8706" max="8706" width="11.7265625" style="3" customWidth="1"/>
    <col min="8707" max="8961" width="9.1796875" style="3"/>
    <col min="8962" max="8962" width="11.7265625" style="3" customWidth="1"/>
    <col min="8963" max="9217" width="9.1796875" style="3"/>
    <col min="9218" max="9218" width="11.7265625" style="3" customWidth="1"/>
    <col min="9219" max="9473" width="9.1796875" style="3"/>
    <col min="9474" max="9474" width="11.7265625" style="3" customWidth="1"/>
    <col min="9475" max="9729" width="9.1796875" style="3"/>
    <col min="9730" max="9730" width="11.7265625" style="3" customWidth="1"/>
    <col min="9731" max="9985" width="9.1796875" style="3"/>
    <col min="9986" max="9986" width="11.7265625" style="3" customWidth="1"/>
    <col min="9987" max="10241" width="9.1796875" style="3"/>
    <col min="10242" max="10242" width="11.7265625" style="3" customWidth="1"/>
    <col min="10243" max="10497" width="9.1796875" style="3"/>
    <col min="10498" max="10498" width="11.7265625" style="3" customWidth="1"/>
    <col min="10499" max="10753" width="9.1796875" style="3"/>
    <col min="10754" max="10754" width="11.7265625" style="3" customWidth="1"/>
    <col min="10755" max="11009" width="9.1796875" style="3"/>
    <col min="11010" max="11010" width="11.7265625" style="3" customWidth="1"/>
    <col min="11011" max="11265" width="9.1796875" style="3"/>
    <col min="11266" max="11266" width="11.7265625" style="3" customWidth="1"/>
    <col min="11267" max="11521" width="9.1796875" style="3"/>
    <col min="11522" max="11522" width="11.7265625" style="3" customWidth="1"/>
    <col min="11523" max="11777" width="9.1796875" style="3"/>
    <col min="11778" max="11778" width="11.7265625" style="3" customWidth="1"/>
    <col min="11779" max="12033" width="9.1796875" style="3"/>
    <col min="12034" max="12034" width="11.7265625" style="3" customWidth="1"/>
    <col min="12035" max="12289" width="9.1796875" style="3"/>
    <col min="12290" max="12290" width="11.7265625" style="3" customWidth="1"/>
    <col min="12291" max="12545" width="9.1796875" style="3"/>
    <col min="12546" max="12546" width="11.7265625" style="3" customWidth="1"/>
    <col min="12547" max="12801" width="9.1796875" style="3"/>
    <col min="12802" max="12802" width="11.7265625" style="3" customWidth="1"/>
    <col min="12803" max="13057" width="9.1796875" style="3"/>
    <col min="13058" max="13058" width="11.7265625" style="3" customWidth="1"/>
    <col min="13059" max="13313" width="9.1796875" style="3"/>
    <col min="13314" max="13314" width="11.7265625" style="3" customWidth="1"/>
    <col min="13315" max="13569" width="9.1796875" style="3"/>
    <col min="13570" max="13570" width="11.7265625" style="3" customWidth="1"/>
    <col min="13571" max="13825" width="9.1796875" style="3"/>
    <col min="13826" max="13826" width="11.7265625" style="3" customWidth="1"/>
    <col min="13827" max="14081" width="9.1796875" style="3"/>
    <col min="14082" max="14082" width="11.7265625" style="3" customWidth="1"/>
    <col min="14083" max="14337" width="9.1796875" style="3"/>
    <col min="14338" max="14338" width="11.7265625" style="3" customWidth="1"/>
    <col min="14339" max="14593" width="9.1796875" style="3"/>
    <col min="14594" max="14594" width="11.7265625" style="3" customWidth="1"/>
    <col min="14595" max="14849" width="9.1796875" style="3"/>
    <col min="14850" max="14850" width="11.7265625" style="3" customWidth="1"/>
    <col min="14851" max="15105" width="9.1796875" style="3"/>
    <col min="15106" max="15106" width="11.7265625" style="3" customWidth="1"/>
    <col min="15107" max="15361" width="9.1796875" style="3"/>
    <col min="15362" max="15362" width="11.7265625" style="3" customWidth="1"/>
    <col min="15363" max="15617" width="9.1796875" style="3"/>
    <col min="15618" max="15618" width="11.7265625" style="3" customWidth="1"/>
    <col min="15619" max="15873" width="9.1796875" style="3"/>
    <col min="15874" max="15874" width="11.7265625" style="3" customWidth="1"/>
    <col min="15875" max="16129" width="9.1796875" style="3"/>
    <col min="16130" max="16130" width="11.7265625" style="3" customWidth="1"/>
    <col min="16131" max="16384" width="9.1796875" style="3"/>
  </cols>
  <sheetData>
    <row r="2" spans="1:15" x14ac:dyDescent="0.35">
      <c r="A2" s="3" t="s">
        <v>79</v>
      </c>
      <c r="B2" s="4" t="s">
        <v>80</v>
      </c>
      <c r="C2" s="4">
        <v>7</v>
      </c>
    </row>
    <row r="3" spans="1:15" x14ac:dyDescent="0.35">
      <c r="B3" s="3" t="s">
        <v>81</v>
      </c>
      <c r="C3" s="3" t="s">
        <v>82</v>
      </c>
    </row>
    <row r="4" spans="1:15" x14ac:dyDescent="0.35">
      <c r="A4" s="3" t="s">
        <v>83</v>
      </c>
      <c r="B4" s="5">
        <v>10</v>
      </c>
      <c r="C4" s="5">
        <v>10</v>
      </c>
      <c r="D4" s="6"/>
      <c r="E4" s="6">
        <f>(100/B4)*C4</f>
        <v>100</v>
      </c>
    </row>
    <row r="5" spans="1:15" x14ac:dyDescent="0.35">
      <c r="A5" s="3" t="s">
        <v>84</v>
      </c>
      <c r="B5" s="3" t="s">
        <v>85</v>
      </c>
      <c r="C5" s="3" t="s">
        <v>86</v>
      </c>
      <c r="E5" s="6">
        <f>(100/B6)*C6</f>
        <v>62.5</v>
      </c>
      <c r="I5" s="5" t="s">
        <v>87</v>
      </c>
      <c r="J5" s="5" t="s">
        <v>88</v>
      </c>
      <c r="K5" s="5" t="s">
        <v>89</v>
      </c>
      <c r="L5" s="5" t="s">
        <v>67</v>
      </c>
      <c r="M5" s="5" t="s">
        <v>68</v>
      </c>
      <c r="N5" s="5" t="s">
        <v>90</v>
      </c>
      <c r="O5" s="5" t="s">
        <v>69</v>
      </c>
    </row>
    <row r="6" spans="1:15" x14ac:dyDescent="0.35">
      <c r="B6" s="5">
        <f>C2+1</f>
        <v>8</v>
      </c>
      <c r="C6" s="5">
        <v>5</v>
      </c>
      <c r="E6" s="6">
        <f>(100/B8)*C8</f>
        <v>14.285714285714286</v>
      </c>
      <c r="F6" s="7" t="s">
        <v>91</v>
      </c>
      <c r="I6" s="7">
        <f>C4</f>
        <v>10</v>
      </c>
      <c r="J6" s="7">
        <f>40/B6*C6</f>
        <v>25</v>
      </c>
      <c r="K6" s="7">
        <f>15/B8*C8</f>
        <v>2.1428571428571428</v>
      </c>
      <c r="L6" s="7">
        <f>10/B10*C10</f>
        <v>0.7142857142857143</v>
      </c>
      <c r="M6" s="7">
        <f>10/B12*C12</f>
        <v>0</v>
      </c>
      <c r="N6" s="7">
        <f>5/B14*C14</f>
        <v>0</v>
      </c>
      <c r="O6" s="7">
        <f>5/B16*C16</f>
        <v>0</v>
      </c>
    </row>
    <row r="7" spans="1:15" x14ac:dyDescent="0.35">
      <c r="A7" s="3" t="s">
        <v>92</v>
      </c>
      <c r="B7" s="3" t="s">
        <v>93</v>
      </c>
      <c r="C7" s="3" t="s">
        <v>94</v>
      </c>
      <c r="E7" s="6">
        <f>(100/B10)*C10</f>
        <v>7.1428571428571432</v>
      </c>
      <c r="F7" s="5" t="s">
        <v>95</v>
      </c>
      <c r="G7" s="5"/>
      <c r="H7" s="5"/>
      <c r="I7" s="5">
        <f>I6+20</f>
        <v>30</v>
      </c>
      <c r="J7" s="5">
        <f>30/B6*C6</f>
        <v>18.75</v>
      </c>
      <c r="K7" s="5">
        <f>15/B8*C8</f>
        <v>2.1428571428571428</v>
      </c>
      <c r="L7" s="5">
        <f>10/B10*C10</f>
        <v>0.7142857142857143</v>
      </c>
      <c r="M7" s="5">
        <f>5/B12*C12</f>
        <v>0</v>
      </c>
      <c r="N7" s="5">
        <f>5/B14*C14</f>
        <v>0</v>
      </c>
      <c r="O7" s="5">
        <f>5/B16*C16</f>
        <v>0</v>
      </c>
    </row>
    <row r="8" spans="1:15" x14ac:dyDescent="0.35">
      <c r="B8" s="5">
        <f>C2</f>
        <v>7</v>
      </c>
      <c r="C8" s="5">
        <v>1</v>
      </c>
      <c r="D8" s="6"/>
      <c r="E8" s="6">
        <f>(100/B12)*C12</f>
        <v>0</v>
      </c>
    </row>
    <row r="9" spans="1:15" x14ac:dyDescent="0.35">
      <c r="A9" s="3" t="s">
        <v>96</v>
      </c>
      <c r="B9" s="3" t="s">
        <v>93</v>
      </c>
      <c r="C9" s="3" t="s">
        <v>94</v>
      </c>
      <c r="E9" s="6">
        <f>(100/B14)*C14</f>
        <v>0</v>
      </c>
    </row>
    <row r="10" spans="1:15" x14ac:dyDescent="0.35">
      <c r="B10" s="5">
        <f>C2</f>
        <v>7</v>
      </c>
      <c r="C10" s="5">
        <v>0.5</v>
      </c>
      <c r="D10" s="6"/>
      <c r="E10" s="6">
        <f>(100/B16)*C16</f>
        <v>0</v>
      </c>
    </row>
    <row r="11" spans="1:15" x14ac:dyDescent="0.35">
      <c r="A11" s="3" t="s">
        <v>68</v>
      </c>
      <c r="B11" s="3" t="s">
        <v>93</v>
      </c>
      <c r="C11" s="3" t="s">
        <v>94</v>
      </c>
    </row>
    <row r="12" spans="1:15" x14ac:dyDescent="0.35">
      <c r="B12" s="5">
        <f>C2</f>
        <v>7</v>
      </c>
      <c r="C12" s="5">
        <v>0</v>
      </c>
      <c r="D12" s="6"/>
      <c r="F12" s="5"/>
      <c r="G12" s="5" t="s">
        <v>91</v>
      </c>
      <c r="H12" s="5" t="s">
        <v>97</v>
      </c>
      <c r="L12" s="6" t="s">
        <v>98</v>
      </c>
    </row>
    <row r="13" spans="1:15" ht="29" x14ac:dyDescent="0.35">
      <c r="A13" s="8" t="s">
        <v>90</v>
      </c>
      <c r="B13" s="3" t="s">
        <v>93</v>
      </c>
      <c r="C13" s="3" t="s">
        <v>94</v>
      </c>
      <c r="F13" s="5" t="s">
        <v>65</v>
      </c>
      <c r="G13" s="5">
        <f>I6</f>
        <v>10</v>
      </c>
      <c r="H13" s="5">
        <f>I7</f>
        <v>30</v>
      </c>
      <c r="L13" s="6" t="s">
        <v>98</v>
      </c>
    </row>
    <row r="14" spans="1:15" x14ac:dyDescent="0.35">
      <c r="B14" s="5">
        <f>C2</f>
        <v>7</v>
      </c>
      <c r="C14" s="5">
        <v>0</v>
      </c>
      <c r="D14" s="6"/>
      <c r="F14" s="5" t="s">
        <v>66</v>
      </c>
      <c r="G14" s="5">
        <f>J6</f>
        <v>25</v>
      </c>
      <c r="H14" s="5">
        <f>J7</f>
        <v>18.75</v>
      </c>
      <c r="L14" s="6"/>
    </row>
    <row r="15" spans="1:15" x14ac:dyDescent="0.35">
      <c r="A15" s="3" t="s">
        <v>69</v>
      </c>
      <c r="B15" s="3" t="s">
        <v>93</v>
      </c>
      <c r="C15" s="3" t="s">
        <v>94</v>
      </c>
      <c r="F15" s="5" t="s">
        <v>89</v>
      </c>
      <c r="G15" s="5">
        <f>K6</f>
        <v>2.1428571428571428</v>
      </c>
      <c r="H15" s="5">
        <f>K7</f>
        <v>2.1428571428571428</v>
      </c>
      <c r="L15" s="6"/>
    </row>
    <row r="16" spans="1:15" x14ac:dyDescent="0.35">
      <c r="B16" s="5">
        <f>C2</f>
        <v>7</v>
      </c>
      <c r="C16" s="5">
        <v>0</v>
      </c>
      <c r="D16" s="6"/>
      <c r="F16" s="5" t="s">
        <v>67</v>
      </c>
      <c r="G16" s="5">
        <f>L6</f>
        <v>0.7142857142857143</v>
      </c>
      <c r="H16" s="5">
        <f>L7</f>
        <v>0.7142857142857143</v>
      </c>
      <c r="L16" s="6"/>
    </row>
    <row r="17" spans="5:12" x14ac:dyDescent="0.35">
      <c r="F17" s="5" t="s">
        <v>68</v>
      </c>
      <c r="G17" s="5">
        <f>M6</f>
        <v>0</v>
      </c>
      <c r="H17" s="5">
        <f>M7</f>
        <v>0</v>
      </c>
      <c r="L17" s="6"/>
    </row>
    <row r="18" spans="5:12" ht="29" x14ac:dyDescent="0.35">
      <c r="F18" s="9" t="s">
        <v>90</v>
      </c>
      <c r="G18" s="5">
        <f>N6</f>
        <v>0</v>
      </c>
      <c r="H18" s="5">
        <f>N7</f>
        <v>0</v>
      </c>
      <c r="L18" s="6"/>
    </row>
    <row r="19" spans="5:12" x14ac:dyDescent="0.35">
      <c r="F19" s="5" t="s">
        <v>69</v>
      </c>
      <c r="G19" s="5">
        <f>O6</f>
        <v>0</v>
      </c>
      <c r="H19" s="5">
        <f>O7</f>
        <v>0</v>
      </c>
      <c r="L19" s="6"/>
    </row>
    <row r="20" spans="5:12" x14ac:dyDescent="0.35">
      <c r="F20" s="5" t="s">
        <v>99</v>
      </c>
      <c r="G20" s="5">
        <f>G13+G14+G15+G16+G17+G18+G19</f>
        <v>37.857142857142861</v>
      </c>
      <c r="H20" s="5">
        <f>H13+H14+H15+H16+H17+H18+H19</f>
        <v>51.607142857142861</v>
      </c>
      <c r="L20" s="6"/>
    </row>
    <row r="21" spans="5:12" x14ac:dyDescent="0.35">
      <c r="E21"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D18" sqref="D18"/>
    </sheetView>
  </sheetViews>
  <sheetFormatPr defaultRowHeight="14.5" x14ac:dyDescent="0.35"/>
  <cols>
    <col min="1" max="1" width="8.81640625" style="3"/>
    <col min="2" max="2" width="11.7265625" style="3" customWidth="1"/>
    <col min="3" max="257" width="8.81640625" style="3"/>
    <col min="258" max="258" width="11.7265625" style="3" customWidth="1"/>
    <col min="259" max="513" width="8.81640625" style="3"/>
    <col min="514" max="514" width="11.7265625" style="3" customWidth="1"/>
    <col min="515" max="769" width="8.81640625" style="3"/>
    <col min="770" max="770" width="11.7265625" style="3" customWidth="1"/>
    <col min="771" max="1025" width="8.81640625" style="3"/>
    <col min="1026" max="1026" width="11.7265625" style="3" customWidth="1"/>
    <col min="1027" max="1281" width="8.81640625" style="3"/>
    <col min="1282" max="1282" width="11.7265625" style="3" customWidth="1"/>
    <col min="1283" max="1537" width="8.81640625" style="3"/>
    <col min="1538" max="1538" width="11.7265625" style="3" customWidth="1"/>
    <col min="1539" max="1793" width="8.81640625" style="3"/>
    <col min="1794" max="1794" width="11.7265625" style="3" customWidth="1"/>
    <col min="1795" max="2049" width="8.81640625" style="3"/>
    <col min="2050" max="2050" width="11.7265625" style="3" customWidth="1"/>
    <col min="2051" max="2305" width="8.81640625" style="3"/>
    <col min="2306" max="2306" width="11.7265625" style="3" customWidth="1"/>
    <col min="2307" max="2561" width="8.81640625" style="3"/>
    <col min="2562" max="2562" width="11.7265625" style="3" customWidth="1"/>
    <col min="2563" max="2817" width="8.81640625" style="3"/>
    <col min="2818" max="2818" width="11.7265625" style="3" customWidth="1"/>
    <col min="2819" max="3073" width="8.81640625" style="3"/>
    <col min="3074" max="3074" width="11.7265625" style="3" customWidth="1"/>
    <col min="3075" max="3329" width="8.81640625" style="3"/>
    <col min="3330" max="3330" width="11.7265625" style="3" customWidth="1"/>
    <col min="3331" max="3585" width="8.81640625" style="3"/>
    <col min="3586" max="3586" width="11.7265625" style="3" customWidth="1"/>
    <col min="3587" max="3841" width="8.81640625" style="3"/>
    <col min="3842" max="3842" width="11.7265625" style="3" customWidth="1"/>
    <col min="3843" max="4097" width="8.81640625" style="3"/>
    <col min="4098" max="4098" width="11.7265625" style="3" customWidth="1"/>
    <col min="4099" max="4353" width="8.81640625" style="3"/>
    <col min="4354" max="4354" width="11.7265625" style="3" customWidth="1"/>
    <col min="4355" max="4609" width="8.81640625" style="3"/>
    <col min="4610" max="4610" width="11.7265625" style="3" customWidth="1"/>
    <col min="4611" max="4865" width="8.81640625" style="3"/>
    <col min="4866" max="4866" width="11.7265625" style="3" customWidth="1"/>
    <col min="4867" max="5121" width="8.81640625" style="3"/>
    <col min="5122" max="5122" width="11.7265625" style="3" customWidth="1"/>
    <col min="5123" max="5377" width="8.81640625" style="3"/>
    <col min="5378" max="5378" width="11.7265625" style="3" customWidth="1"/>
    <col min="5379" max="5633" width="8.81640625" style="3"/>
    <col min="5634" max="5634" width="11.7265625" style="3" customWidth="1"/>
    <col min="5635" max="5889" width="8.81640625" style="3"/>
    <col min="5890" max="5890" width="11.7265625" style="3" customWidth="1"/>
    <col min="5891" max="6145" width="8.81640625" style="3"/>
    <col min="6146" max="6146" width="11.7265625" style="3" customWidth="1"/>
    <col min="6147" max="6401" width="8.81640625" style="3"/>
    <col min="6402" max="6402" width="11.7265625" style="3" customWidth="1"/>
    <col min="6403" max="6657" width="8.81640625" style="3"/>
    <col min="6658" max="6658" width="11.7265625" style="3" customWidth="1"/>
    <col min="6659" max="6913" width="8.81640625" style="3"/>
    <col min="6914" max="6914" width="11.7265625" style="3" customWidth="1"/>
    <col min="6915" max="7169" width="8.81640625" style="3"/>
    <col min="7170" max="7170" width="11.7265625" style="3" customWidth="1"/>
    <col min="7171" max="7425" width="8.81640625" style="3"/>
    <col min="7426" max="7426" width="11.7265625" style="3" customWidth="1"/>
    <col min="7427" max="7681" width="8.81640625" style="3"/>
    <col min="7682" max="7682" width="11.7265625" style="3" customWidth="1"/>
    <col min="7683" max="7937" width="8.81640625" style="3"/>
    <col min="7938" max="7938" width="11.7265625" style="3" customWidth="1"/>
    <col min="7939" max="8193" width="8.81640625" style="3"/>
    <col min="8194" max="8194" width="11.7265625" style="3" customWidth="1"/>
    <col min="8195" max="8449" width="8.81640625" style="3"/>
    <col min="8450" max="8450" width="11.7265625" style="3" customWidth="1"/>
    <col min="8451" max="8705" width="8.81640625" style="3"/>
    <col min="8706" max="8706" width="11.7265625" style="3" customWidth="1"/>
    <col min="8707" max="8961" width="8.81640625" style="3"/>
    <col min="8962" max="8962" width="11.7265625" style="3" customWidth="1"/>
    <col min="8963" max="9217" width="8.81640625" style="3"/>
    <col min="9218" max="9218" width="11.7265625" style="3" customWidth="1"/>
    <col min="9219" max="9473" width="8.81640625" style="3"/>
    <col min="9474" max="9474" width="11.7265625" style="3" customWidth="1"/>
    <col min="9475" max="9729" width="8.81640625" style="3"/>
    <col min="9730" max="9730" width="11.7265625" style="3" customWidth="1"/>
    <col min="9731" max="9985" width="8.81640625" style="3"/>
    <col min="9986" max="9986" width="11.7265625" style="3" customWidth="1"/>
    <col min="9987" max="10241" width="8.81640625" style="3"/>
    <col min="10242" max="10242" width="11.7265625" style="3" customWidth="1"/>
    <col min="10243" max="10497" width="8.81640625" style="3"/>
    <col min="10498" max="10498" width="11.7265625" style="3" customWidth="1"/>
    <col min="10499" max="10753" width="8.81640625" style="3"/>
    <col min="10754" max="10754" width="11.7265625" style="3" customWidth="1"/>
    <col min="10755" max="11009" width="8.81640625" style="3"/>
    <col min="11010" max="11010" width="11.7265625" style="3" customWidth="1"/>
    <col min="11011" max="11265" width="8.81640625" style="3"/>
    <col min="11266" max="11266" width="11.7265625" style="3" customWidth="1"/>
    <col min="11267" max="11521" width="8.81640625" style="3"/>
    <col min="11522" max="11522" width="11.7265625" style="3" customWidth="1"/>
    <col min="11523" max="11777" width="8.81640625" style="3"/>
    <col min="11778" max="11778" width="11.7265625" style="3" customWidth="1"/>
    <col min="11779" max="12033" width="8.81640625" style="3"/>
    <col min="12034" max="12034" width="11.7265625" style="3" customWidth="1"/>
    <col min="12035" max="12289" width="8.81640625" style="3"/>
    <col min="12290" max="12290" width="11.7265625" style="3" customWidth="1"/>
    <col min="12291" max="12545" width="8.81640625" style="3"/>
    <col min="12546" max="12546" width="11.7265625" style="3" customWidth="1"/>
    <col min="12547" max="12801" width="8.81640625" style="3"/>
    <col min="12802" max="12802" width="11.7265625" style="3" customWidth="1"/>
    <col min="12803" max="13057" width="8.81640625" style="3"/>
    <col min="13058" max="13058" width="11.7265625" style="3" customWidth="1"/>
    <col min="13059" max="13313" width="8.81640625" style="3"/>
    <col min="13314" max="13314" width="11.7265625" style="3" customWidth="1"/>
    <col min="13315" max="13569" width="8.81640625" style="3"/>
    <col min="13570" max="13570" width="11.7265625" style="3" customWidth="1"/>
    <col min="13571" max="13825" width="8.81640625" style="3"/>
    <col min="13826" max="13826" width="11.7265625" style="3" customWidth="1"/>
    <col min="13827" max="14081" width="8.81640625" style="3"/>
    <col min="14082" max="14082" width="11.7265625" style="3" customWidth="1"/>
    <col min="14083" max="14337" width="8.81640625" style="3"/>
    <col min="14338" max="14338" width="11.7265625" style="3" customWidth="1"/>
    <col min="14339" max="14593" width="8.81640625" style="3"/>
    <col min="14594" max="14594" width="11.7265625" style="3" customWidth="1"/>
    <col min="14595" max="14849" width="8.81640625" style="3"/>
    <col min="14850" max="14850" width="11.7265625" style="3" customWidth="1"/>
    <col min="14851" max="15105" width="8.81640625" style="3"/>
    <col min="15106" max="15106" width="11.7265625" style="3" customWidth="1"/>
    <col min="15107" max="15361" width="8.81640625" style="3"/>
    <col min="15362" max="15362" width="11.7265625" style="3" customWidth="1"/>
    <col min="15363" max="15617" width="8.81640625" style="3"/>
    <col min="15618" max="15618" width="11.7265625" style="3" customWidth="1"/>
    <col min="15619" max="15873" width="8.81640625" style="3"/>
    <col min="15874" max="15874" width="11.7265625" style="3" customWidth="1"/>
    <col min="15875" max="16129" width="8.81640625" style="3"/>
    <col min="16130" max="16130" width="11.7265625" style="3" customWidth="1"/>
    <col min="16131" max="16384" width="8.81640625" style="3"/>
  </cols>
  <sheetData>
    <row r="2" spans="1:15" x14ac:dyDescent="0.35">
      <c r="A2" s="3" t="s">
        <v>79</v>
      </c>
      <c r="B2" s="4" t="s">
        <v>80</v>
      </c>
      <c r="C2" s="4">
        <v>7</v>
      </c>
    </row>
    <row r="3" spans="1:15" x14ac:dyDescent="0.35">
      <c r="B3" s="3" t="s">
        <v>81</v>
      </c>
      <c r="C3" s="3" t="s">
        <v>82</v>
      </c>
    </row>
    <row r="4" spans="1:15" x14ac:dyDescent="0.35">
      <c r="A4" s="3" t="s">
        <v>83</v>
      </c>
      <c r="B4" s="5">
        <v>10</v>
      </c>
      <c r="C4" s="5">
        <v>10</v>
      </c>
      <c r="D4" s="6"/>
      <c r="E4" s="6">
        <f>(100/B4)*C4</f>
        <v>100</v>
      </c>
    </row>
    <row r="5" spans="1:15" x14ac:dyDescent="0.35">
      <c r="A5" s="3" t="s">
        <v>84</v>
      </c>
      <c r="B5" s="3" t="s">
        <v>85</v>
      </c>
      <c r="C5" s="3" t="s">
        <v>86</v>
      </c>
      <c r="E5" s="6">
        <f>(100/B6)*C6</f>
        <v>100</v>
      </c>
      <c r="I5" s="5" t="s">
        <v>87</v>
      </c>
      <c r="J5" s="5" t="s">
        <v>88</v>
      </c>
      <c r="K5" s="5" t="s">
        <v>89</v>
      </c>
      <c r="L5" s="5" t="s">
        <v>67</v>
      </c>
      <c r="M5" s="5" t="s">
        <v>68</v>
      </c>
      <c r="N5" s="5" t="s">
        <v>90</v>
      </c>
      <c r="O5" s="5" t="s">
        <v>69</v>
      </c>
    </row>
    <row r="6" spans="1:15" x14ac:dyDescent="0.35">
      <c r="B6" s="5">
        <f>C2+1</f>
        <v>8</v>
      </c>
      <c r="C6" s="5">
        <v>8</v>
      </c>
      <c r="E6" s="6">
        <f>(100/B8)*C8</f>
        <v>71.428571428571431</v>
      </c>
      <c r="F6" s="7" t="s">
        <v>91</v>
      </c>
      <c r="I6" s="7">
        <f>C4</f>
        <v>10</v>
      </c>
      <c r="J6" s="7">
        <f>40/B6*C6</f>
        <v>40</v>
      </c>
      <c r="K6" s="7">
        <f>15/B8*C8</f>
        <v>10.714285714285714</v>
      </c>
      <c r="L6" s="7">
        <f>10/B10*C10</f>
        <v>0</v>
      </c>
      <c r="M6" s="7">
        <f>10/B12*C12</f>
        <v>0</v>
      </c>
      <c r="N6" s="7">
        <f>5/B14*C14</f>
        <v>0</v>
      </c>
      <c r="O6" s="7">
        <f>5/B16*C16</f>
        <v>0</v>
      </c>
    </row>
    <row r="7" spans="1:15" x14ac:dyDescent="0.35">
      <c r="A7" s="3" t="s">
        <v>92</v>
      </c>
      <c r="B7" s="3" t="s">
        <v>93</v>
      </c>
      <c r="C7" s="3" t="s">
        <v>94</v>
      </c>
      <c r="E7" s="6">
        <f>(100/B10)*C10</f>
        <v>0</v>
      </c>
      <c r="F7" s="5" t="s">
        <v>95</v>
      </c>
      <c r="G7" s="5"/>
      <c r="H7" s="5"/>
      <c r="I7" s="5">
        <f>I6+20</f>
        <v>30</v>
      </c>
      <c r="J7" s="5">
        <f>30/B6*C6</f>
        <v>30</v>
      </c>
      <c r="K7" s="5">
        <f>15/B8*C8</f>
        <v>10.714285714285714</v>
      </c>
      <c r="L7" s="5">
        <f>10/B10*C10</f>
        <v>0</v>
      </c>
      <c r="M7" s="5">
        <f>5/B12*C12</f>
        <v>0</v>
      </c>
      <c r="N7" s="5">
        <f>5/B14*C14</f>
        <v>0</v>
      </c>
      <c r="O7" s="5">
        <f>5/B16*C16</f>
        <v>0</v>
      </c>
    </row>
    <row r="8" spans="1:15" x14ac:dyDescent="0.35">
      <c r="B8" s="5">
        <f>C2</f>
        <v>7</v>
      </c>
      <c r="C8" s="5">
        <v>5</v>
      </c>
      <c r="D8" s="6"/>
      <c r="E8" s="6">
        <f>(100/B12)*C12</f>
        <v>0</v>
      </c>
    </row>
    <row r="9" spans="1:15" x14ac:dyDescent="0.35">
      <c r="A9" s="3" t="s">
        <v>96</v>
      </c>
      <c r="B9" s="3" t="s">
        <v>93</v>
      </c>
      <c r="C9" s="3" t="s">
        <v>94</v>
      </c>
      <c r="E9" s="6">
        <f>(100/B14)*C14</f>
        <v>0</v>
      </c>
    </row>
    <row r="10" spans="1:15" x14ac:dyDescent="0.35">
      <c r="B10" s="5">
        <f>C2</f>
        <v>7</v>
      </c>
      <c r="C10" s="5">
        <v>0</v>
      </c>
      <c r="D10" s="6"/>
      <c r="E10" s="6">
        <f>(100/B16)*C16</f>
        <v>0</v>
      </c>
    </row>
    <row r="11" spans="1:15" x14ac:dyDescent="0.35">
      <c r="A11" s="3" t="s">
        <v>68</v>
      </c>
      <c r="B11" s="3" t="s">
        <v>93</v>
      </c>
      <c r="C11" s="3" t="s">
        <v>94</v>
      </c>
    </row>
    <row r="12" spans="1:15" x14ac:dyDescent="0.35">
      <c r="B12" s="5">
        <f>C2</f>
        <v>7</v>
      </c>
      <c r="C12" s="5">
        <v>0</v>
      </c>
      <c r="D12" s="6"/>
      <c r="F12" s="5"/>
      <c r="G12" s="5" t="s">
        <v>91</v>
      </c>
      <c r="H12" s="5" t="s">
        <v>97</v>
      </c>
      <c r="L12" s="6" t="s">
        <v>98</v>
      </c>
    </row>
    <row r="13" spans="1:15" ht="29" x14ac:dyDescent="0.35">
      <c r="A13" s="8" t="s">
        <v>90</v>
      </c>
      <c r="B13" s="3" t="s">
        <v>93</v>
      </c>
      <c r="C13" s="3" t="s">
        <v>94</v>
      </c>
      <c r="F13" s="5" t="s">
        <v>65</v>
      </c>
      <c r="G13" s="5">
        <f>I6</f>
        <v>10</v>
      </c>
      <c r="H13" s="5">
        <f>I7</f>
        <v>30</v>
      </c>
      <c r="L13" s="6" t="s">
        <v>98</v>
      </c>
    </row>
    <row r="14" spans="1:15" x14ac:dyDescent="0.35">
      <c r="B14" s="5">
        <f>C2</f>
        <v>7</v>
      </c>
      <c r="C14" s="5">
        <v>0</v>
      </c>
      <c r="D14" s="6"/>
      <c r="F14" s="5" t="s">
        <v>66</v>
      </c>
      <c r="G14" s="5">
        <f>J6</f>
        <v>40</v>
      </c>
      <c r="H14" s="5">
        <f>J7</f>
        <v>30</v>
      </c>
      <c r="L14" s="6"/>
    </row>
    <row r="15" spans="1:15" x14ac:dyDescent="0.35">
      <c r="A15" s="3" t="s">
        <v>69</v>
      </c>
      <c r="B15" s="3" t="s">
        <v>93</v>
      </c>
      <c r="C15" s="3" t="s">
        <v>94</v>
      </c>
      <c r="F15" s="5" t="s">
        <v>89</v>
      </c>
      <c r="G15" s="5">
        <f>K6</f>
        <v>10.714285714285714</v>
      </c>
      <c r="H15" s="5">
        <f>K7</f>
        <v>10.714285714285714</v>
      </c>
      <c r="L15" s="6"/>
    </row>
    <row r="16" spans="1:15" x14ac:dyDescent="0.35">
      <c r="B16" s="5">
        <f>C2</f>
        <v>7</v>
      </c>
      <c r="C16" s="5">
        <v>0</v>
      </c>
      <c r="D16" s="6"/>
      <c r="F16" s="5" t="s">
        <v>67</v>
      </c>
      <c r="G16" s="5">
        <f>L6</f>
        <v>0</v>
      </c>
      <c r="H16" s="5">
        <f>L7</f>
        <v>0</v>
      </c>
      <c r="L16" s="6"/>
    </row>
    <row r="17" spans="5:12" x14ac:dyDescent="0.35">
      <c r="F17" s="5" t="s">
        <v>68</v>
      </c>
      <c r="G17" s="5">
        <f>M6</f>
        <v>0</v>
      </c>
      <c r="H17" s="5">
        <f>M7</f>
        <v>0</v>
      </c>
      <c r="L17" s="6"/>
    </row>
    <row r="18" spans="5:12" ht="29" x14ac:dyDescent="0.35">
      <c r="F18" s="9" t="s">
        <v>90</v>
      </c>
      <c r="G18" s="5">
        <f>N6</f>
        <v>0</v>
      </c>
      <c r="H18" s="5">
        <f>N7</f>
        <v>0</v>
      </c>
      <c r="L18" s="6"/>
    </row>
    <row r="19" spans="5:12" x14ac:dyDescent="0.35">
      <c r="F19" s="5" t="s">
        <v>69</v>
      </c>
      <c r="G19" s="5">
        <f>O6</f>
        <v>0</v>
      </c>
      <c r="H19" s="5">
        <f>O7</f>
        <v>0</v>
      </c>
      <c r="L19" s="6"/>
    </row>
    <row r="20" spans="5:12" x14ac:dyDescent="0.35">
      <c r="F20" s="5" t="s">
        <v>99</v>
      </c>
      <c r="G20" s="5">
        <f>G13+G14+G15+G16+G17+G18+G19</f>
        <v>60.714285714285715</v>
      </c>
      <c r="H20" s="5">
        <f>H13+H14+H15+H16+H17+H18+H19</f>
        <v>70.714285714285708</v>
      </c>
      <c r="L20" s="6"/>
    </row>
    <row r="21" spans="5:12" x14ac:dyDescent="0.35">
      <c r="E21" s="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F20" sqref="F20"/>
    </sheetView>
  </sheetViews>
  <sheetFormatPr defaultRowHeight="14.5" x14ac:dyDescent="0.35"/>
  <cols>
    <col min="1" max="1" width="10.26953125" bestFit="1" customWidth="1"/>
  </cols>
  <sheetData>
    <row r="2" spans="1:2" x14ac:dyDescent="0.35">
      <c r="A2" s="12">
        <v>44246</v>
      </c>
      <c r="B2" t="s">
        <v>128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C</vt:lpstr>
      <vt:lpstr>E</vt:lpstr>
      <vt:lpstr>F (2)</vt:lpstr>
      <vt:lpstr>Note</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2025-09-10T06:16:43Z</cp:lastPrinted>
  <dcterms:created xsi:type="dcterms:W3CDTF">2019-07-16T09:29:46Z</dcterms:created>
  <dcterms:modified xsi:type="dcterms:W3CDTF">2025-09-10T06:17:43Z</dcterms:modified>
</cp:coreProperties>
</file>