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June 2025\07-06-2025\"/>
    </mc:Choice>
  </mc:AlternateContent>
  <bookViews>
    <workbookView xWindow="0" yWindow="0" windowWidth="19200" windowHeight="6640"/>
  </bookViews>
  <sheets>
    <sheet name="Sheet1" sheetId="1" r:id="rId1"/>
    <sheet name="A%" sheetId="14" r:id="rId2"/>
    <sheet name="B % (2)" sheetId="15" r:id="rId3"/>
    <sheet name="A1" sheetId="11" r:id="rId4"/>
    <sheet name="A2" sheetId="12" r:id="rId5"/>
    <sheet name="A51" sheetId="13" r:id="rId6"/>
    <sheet name="Valuation" sheetId="16" r:id="rId7"/>
    <sheet name="Note" sheetId="18" r:id="rId8"/>
  </sheets>
  <definedNames>
    <definedName name="_xlnm.Print_Area" localSheetId="0">Sheet1!$A$1:$J$259</definedName>
  </definedNames>
  <calcPr calcId="162913"/>
</workbook>
</file>

<file path=xl/calcChain.xml><?xml version="1.0" encoding="utf-8"?>
<calcChain xmlns="http://schemas.openxmlformats.org/spreadsheetml/2006/main">
  <c r="H45" i="1" l="1"/>
  <c r="F3" i="1"/>
  <c r="D83" i="1" l="1"/>
  <c r="M82" i="1"/>
  <c r="D82" i="1"/>
  <c r="M81" i="1"/>
  <c r="D81" i="1"/>
  <c r="M80" i="1"/>
  <c r="D80" i="1"/>
  <c r="M79" i="1"/>
  <c r="D79" i="1"/>
  <c r="D78" i="1"/>
  <c r="M77" i="1"/>
  <c r="C74" i="1" s="1"/>
  <c r="D77" i="1"/>
  <c r="M76" i="1"/>
  <c r="D76" i="1"/>
  <c r="D75" i="1"/>
  <c r="D69" i="1"/>
  <c r="M68" i="1"/>
  <c r="C61" i="1" s="1"/>
  <c r="D68" i="1"/>
  <c r="M67" i="1"/>
  <c r="D67" i="1"/>
  <c r="M66" i="1"/>
  <c r="D66" i="1"/>
  <c r="M65" i="1"/>
  <c r="D65" i="1"/>
  <c r="D64" i="1"/>
  <c r="M63" i="1"/>
  <c r="C60" i="1" s="1"/>
  <c r="D60" i="1" s="1"/>
  <c r="D63" i="1"/>
  <c r="M62" i="1"/>
  <c r="D62" i="1"/>
  <c r="I121" i="1"/>
  <c r="I130" i="1"/>
  <c r="I142" i="1"/>
  <c r="D139" i="1"/>
  <c r="G139" i="1" s="1"/>
  <c r="D140" i="1"/>
  <c r="G140" i="1" s="1"/>
  <c r="D136" i="1"/>
  <c r="G136" i="1" s="1"/>
  <c r="D143" i="1"/>
  <c r="G143" i="1" s="1"/>
  <c r="D142" i="1"/>
  <c r="G142" i="1" s="1"/>
  <c r="D124" i="1"/>
  <c r="G124" i="1" s="1"/>
  <c r="D131" i="1"/>
  <c r="G131" i="1" s="1"/>
  <c r="D130" i="1"/>
  <c r="G130" i="1" s="1"/>
  <c r="D128" i="1"/>
  <c r="G128" i="1" s="1"/>
  <c r="D127" i="1"/>
  <c r="G127" i="1" s="1"/>
  <c r="F10" i="16"/>
  <c r="G10" i="16" s="1"/>
  <c r="F12" i="16"/>
  <c r="G12" i="16" s="1"/>
  <c r="F11" i="16"/>
  <c r="G11" i="16"/>
  <c r="F8" i="16"/>
  <c r="G8" i="16" s="1"/>
  <c r="F7" i="16"/>
  <c r="G7" i="16" s="1"/>
  <c r="F9" i="16"/>
  <c r="G9" i="16" s="1"/>
  <c r="F6" i="16"/>
  <c r="G6" i="16"/>
  <c r="F5" i="16"/>
  <c r="G5" i="16" s="1"/>
  <c r="D108" i="1"/>
  <c r="G108" i="1" s="1"/>
  <c r="D109" i="1"/>
  <c r="G109" i="1" s="1"/>
  <c r="D119" i="1"/>
  <c r="G119" i="1" s="1"/>
  <c r="B16" i="15"/>
  <c r="O6" i="15" s="1"/>
  <c r="G19" i="15" s="1"/>
  <c r="B14" i="15"/>
  <c r="N6" i="15" s="1"/>
  <c r="G18" i="15" s="1"/>
  <c r="E9" i="15"/>
  <c r="B12" i="15"/>
  <c r="M6" i="15" s="1"/>
  <c r="G17" i="15" s="1"/>
  <c r="E10" i="15"/>
  <c r="B10" i="15"/>
  <c r="L6" i="15" s="1"/>
  <c r="G16" i="15" s="1"/>
  <c r="B8" i="15"/>
  <c r="K7" i="15" s="1"/>
  <c r="H15" i="15" s="1"/>
  <c r="L7" i="15"/>
  <c r="H16" i="15" s="1"/>
  <c r="E7" i="15"/>
  <c r="I6" i="15"/>
  <c r="G13" i="15" s="1"/>
  <c r="B6" i="15"/>
  <c r="J7" i="15" s="1"/>
  <c r="H14" i="15" s="1"/>
  <c r="E4" i="15"/>
  <c r="F39" i="1"/>
  <c r="F40" i="1" s="1"/>
  <c r="D153" i="1"/>
  <c r="G153" i="1" s="1"/>
  <c r="D152" i="1"/>
  <c r="G152" i="1" s="1"/>
  <c r="D150" i="1"/>
  <c r="G150" i="1" s="1"/>
  <c r="D149" i="1"/>
  <c r="G149" i="1" s="1"/>
  <c r="D137" i="1"/>
  <c r="G137" i="1" s="1"/>
  <c r="D134" i="1"/>
  <c r="G134" i="1" s="1"/>
  <c r="D133" i="1"/>
  <c r="G133" i="1" s="1"/>
  <c r="D125" i="1"/>
  <c r="G125" i="1" s="1"/>
  <c r="D122" i="1"/>
  <c r="G122" i="1" s="1"/>
  <c r="D121" i="1"/>
  <c r="G121" i="1" s="1"/>
  <c r="D118" i="1"/>
  <c r="G118" i="1" s="1"/>
  <c r="D116" i="1"/>
  <c r="G116" i="1" s="1"/>
  <c r="D115" i="1"/>
  <c r="G115" i="1" s="1"/>
  <c r="D113" i="1"/>
  <c r="G113" i="1" s="1"/>
  <c r="D112" i="1"/>
  <c r="G112" i="1" s="1"/>
  <c r="F7" i="1"/>
  <c r="D51" i="1"/>
  <c r="I6" i="14"/>
  <c r="I7" i="14" s="1"/>
  <c r="H13" i="14" s="1"/>
  <c r="B6" i="14"/>
  <c r="J6" i="14" s="1"/>
  <c r="G14" i="14" s="1"/>
  <c r="B8" i="14"/>
  <c r="K7" i="14"/>
  <c r="H15" i="14"/>
  <c r="B10" i="14"/>
  <c r="L7" i="14" s="1"/>
  <c r="H16" i="14" s="1"/>
  <c r="B12" i="14"/>
  <c r="M7" i="14" s="1"/>
  <c r="H17" i="14" s="1"/>
  <c r="B14" i="14"/>
  <c r="N7" i="14" s="1"/>
  <c r="H18" i="14" s="1"/>
  <c r="B16" i="14"/>
  <c r="E10" i="14" s="1"/>
  <c r="L6" i="14"/>
  <c r="G16" i="14" s="1"/>
  <c r="E4" i="14"/>
  <c r="E167" i="1"/>
  <c r="C45" i="1"/>
  <c r="G102"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J6" i="15"/>
  <c r="G14" i="15" s="1"/>
  <c r="N7" i="15"/>
  <c r="H18" i="15" s="1"/>
  <c r="K6" i="15"/>
  <c r="G15" i="15" s="1"/>
  <c r="K6" i="14"/>
  <c r="G15" i="14" s="1"/>
  <c r="I7" i="15"/>
  <c r="H13" i="15"/>
  <c r="E6" i="14"/>
  <c r="O7" i="14" l="1"/>
  <c r="H19" i="14" s="1"/>
  <c r="G13" i="16"/>
  <c r="J7" i="14"/>
  <c r="H14" i="14" s="1"/>
  <c r="O7" i="15"/>
  <c r="H19" i="15" s="1"/>
  <c r="F35" i="12"/>
  <c r="E35" i="12" s="1"/>
  <c r="E38" i="12" s="1"/>
  <c r="O6" i="14"/>
  <c r="G19" i="14" s="1"/>
  <c r="M34" i="11"/>
  <c r="L34" i="11" s="1"/>
  <c r="G35" i="13"/>
  <c r="F35" i="13" s="1"/>
  <c r="K35" i="13"/>
  <c r="J35" i="13" s="1"/>
  <c r="E5" i="15"/>
  <c r="E8" i="15"/>
  <c r="M7" i="15"/>
  <c r="H17" i="15" s="1"/>
  <c r="H20" i="15"/>
  <c r="F34" i="11"/>
  <c r="E34" i="11" s="1"/>
  <c r="J34" i="11"/>
  <c r="I34" i="11" s="1"/>
  <c r="N6" i="14"/>
  <c r="G18" i="14" s="1"/>
  <c r="M35" i="12"/>
  <c r="L35" i="12" s="1"/>
  <c r="E6" i="15"/>
  <c r="E9" i="14"/>
  <c r="J35" i="12"/>
  <c r="I35" i="12" s="1"/>
  <c r="N35" i="13"/>
  <c r="M35" i="13" s="1"/>
  <c r="H20" i="14"/>
  <c r="E5" i="14"/>
  <c r="E7" i="14"/>
  <c r="H74" i="1"/>
  <c r="D74" i="1"/>
  <c r="K70" i="1" s="1"/>
  <c r="C72" i="1" s="1"/>
  <c r="F74" i="1" s="1"/>
  <c r="G20" i="15"/>
  <c r="H60" i="1"/>
  <c r="D61" i="1"/>
  <c r="K56" i="1" s="1"/>
  <c r="C58" i="1" s="1"/>
  <c r="F60" i="1" s="1"/>
  <c r="M6" i="14"/>
  <c r="G17" i="14" s="1"/>
  <c r="E8" i="14"/>
  <c r="G13" i="14"/>
  <c r="G20" i="14" l="1"/>
  <c r="E38" i="11"/>
</calcChain>
</file>

<file path=xl/sharedStrings.xml><?xml version="1.0" encoding="utf-8"?>
<sst xmlns="http://schemas.openxmlformats.org/spreadsheetml/2006/main" count="552" uniqueCount="268">
  <si>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</si>
  <si>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</si>
  <si>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</si>
  <si>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</si>
  <si>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</si>
  <si>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</si>
  <si>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</si>
  <si>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</si>
  <si>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</si>
  <si>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</si>
  <si>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</si>
  <si>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</si>
  <si>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</si>
  <si>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</si>
  <si>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</si>
  <si>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</si>
  <si>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</si>
  <si>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</si>
  <si>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</si>
  <si>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</si>
  <si>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</si>
  <si>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</si>
  <si>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</si>
  <si>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</si>
  <si>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</si>
  <si>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</si>
  <si>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</si>
  <si>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</si>
  <si>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</si>
  <si>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</si>
  <si>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</si>
  <si>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</si>
  <si>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</si>
  <si>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</si>
  <si>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</si>
  <si>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</si>
  <si>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</si>
  <si>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</si>
  <si>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</si>
  <si>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</si>
  <si>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</si>
  <si>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</si>
  <si>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</si>
  <si>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</si>
  <si>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</si>
  <si>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</si>
  <si>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</si>
  <si>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</si>
  <si>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</si>
  <si>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</si>
  <si>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</si>
  <si>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</si>
  <si>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</si>
  <si>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</si>
  <si>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</si>
  <si>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</si>
  <si>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</si>
  <si>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</si>
  <si>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</si>
  <si>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</si>
  <si>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</si>
  <si>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</si>
  <si>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</si>
  <si>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</si>
  <si>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</si>
  <si>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</si>
  <si>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</si>
  <si>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</si>
  <si>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</si>
  <si>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</si>
  <si>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</si>
  <si>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</si>
  <si>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</si>
  <si>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</si>
  <si>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</si>
  <si>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</si>
  <si>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</si>
  <si>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</si>
  <si>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</si>
  <si>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</si>
  <si>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</si>
  <si>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</si>
  <si>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</si>
  <si>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</si>
  <si>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</si>
  <si>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</si>
  <si>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</si>
  <si>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</si>
  <si>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</si>
  <si>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</si>
  <si>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</si>
  <si>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</si>
  <si>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</si>
  <si>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</si>
  <si>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</si>
  <si>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</si>
  <si>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</si>
  <si>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</si>
  <si>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</si>
  <si>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</si>
  <si>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</si>
  <si>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</si>
  <si>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</si>
  <si>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</si>
  <si>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Contect Details ( Name &amp; Contect No.)</t>
  </si>
  <si>
    <t>Name / no of the Building</t>
  </si>
  <si>
    <t>Plot No</t>
  </si>
  <si>
    <t>Accessibility to the Project from the City:
(Proximity to civic amenities like school, hospital, market, etc.)</t>
  </si>
  <si>
    <t>Does property have Electricity / Water / Drainage Connection</t>
  </si>
  <si>
    <t>PLC charges</t>
  </si>
  <si>
    <t>Club Charges</t>
  </si>
  <si>
    <t>Any Other amenities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</si>
  <si>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</si>
  <si>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</si>
  <si>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</si>
  <si>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</si>
  <si>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</si>
  <si>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</si>
  <si>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</si>
  <si>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</si>
  <si>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</si>
  <si>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</si>
  <si>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</si>
  <si>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</si>
  <si>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</si>
  <si>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</si>
  <si>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</si>
  <si>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</si>
  <si>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</si>
  <si>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</si>
  <si>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</si>
  <si>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</si>
  <si>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</si>
  <si>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</si>
  <si>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</si>
  <si>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</si>
  <si>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</si>
  <si>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</si>
  <si>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</si>
  <si>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Axis Kalina.</t>
  </si>
  <si>
    <t>M/s. Chetna Global</t>
  </si>
  <si>
    <t>01 Building (2 Wings)</t>
  </si>
  <si>
    <t>1109/2A, 1109/2B, 1109/3</t>
  </si>
  <si>
    <t>Lala Devidayal Road</t>
  </si>
  <si>
    <t>Mumbai</t>
  </si>
  <si>
    <t>Near Meghal Industrial Estate</t>
  </si>
  <si>
    <t>Upper Class</t>
  </si>
  <si>
    <t>Developed</t>
  </si>
  <si>
    <t>Open</t>
  </si>
  <si>
    <t>Meghal Industrial Estate</t>
  </si>
  <si>
    <t>KOKO Kmbaiids Play School</t>
  </si>
  <si>
    <t>Projected life of the structure: 60 Years After Completion.</t>
  </si>
  <si>
    <t xml:space="preserve">CHE/ES/1550/T/337(NEW)                                                                                                     </t>
  </si>
  <si>
    <t>A Wing</t>
  </si>
  <si>
    <t>Ground Floor For Parking</t>
  </si>
  <si>
    <t>1st to 3rd floor for Podium.</t>
  </si>
  <si>
    <t>4th Floor.</t>
  </si>
  <si>
    <t>1 BHK</t>
  </si>
  <si>
    <t>3 BHK</t>
  </si>
  <si>
    <t>4 BHK</t>
  </si>
  <si>
    <t>N</t>
  </si>
  <si>
    <t>2 BHK</t>
  </si>
  <si>
    <t>RERA Carpet</t>
  </si>
  <si>
    <t>14th Floor.</t>
  </si>
  <si>
    <t>5th &amp; 6th Floor.</t>
  </si>
  <si>
    <t>7th Floor.</t>
  </si>
  <si>
    <t>13th Floor.</t>
  </si>
  <si>
    <t>4th To 6th &amp; 8th Floor.</t>
  </si>
  <si>
    <r>
      <t xml:space="preserve">Approved usage of the Property: </t>
    </r>
    <r>
      <rPr>
        <sz val="11"/>
        <rFont val="Times New Roman"/>
        <family val="1"/>
      </rPr>
      <t>Residential</t>
    </r>
    <r>
      <rPr>
        <sz val="11"/>
        <color indexed="8"/>
        <rFont val="Times New Roman"/>
        <family val="1"/>
      </rPr>
      <t xml:space="preserve">
(Restrictive Covenants in regard to Land Use, if any)                                                                                                                                                </t>
    </r>
  </si>
  <si>
    <t>B Wing</t>
  </si>
  <si>
    <r>
      <rPr>
        <b/>
        <sz val="11"/>
        <color indexed="8"/>
        <rFont val="Times New Roman"/>
        <family val="1"/>
      </rPr>
      <t>Part O. Certificate No.:  CHE/ES/1550/T/337(NEW)</t>
    </r>
    <r>
      <rPr>
        <sz val="11"/>
        <color indexed="8"/>
        <rFont val="Times New Roman"/>
        <family val="1"/>
      </rPr>
      <t xml:space="preserve">
The </t>
    </r>
    <r>
      <rPr>
        <b/>
        <sz val="11"/>
        <color indexed="8"/>
        <rFont val="Times New Roman"/>
        <family val="1"/>
      </rPr>
      <t>Part 1</t>
    </r>
    <r>
      <rPr>
        <sz val="11"/>
        <color indexed="8"/>
        <rFont val="Times New Roman"/>
        <family val="1"/>
      </rPr>
      <t xml:space="preserve"> development work of Resi+Comm building comprising of </t>
    </r>
    <r>
      <rPr>
        <b/>
        <sz val="11"/>
        <color indexed="8"/>
        <rFont val="Times New Roman"/>
        <family val="1"/>
      </rPr>
      <t>2 Nos. Shops on Ground Floor of Wing A</t>
    </r>
    <r>
      <rPr>
        <sz val="11"/>
        <color indexed="8"/>
        <rFont val="Times New Roman"/>
        <family val="1"/>
      </rPr>
      <t>.</t>
    </r>
  </si>
  <si>
    <t xml:space="preserve">Date of approval:  </t>
  </si>
  <si>
    <t>03/10/2018.</t>
  </si>
  <si>
    <t>Proposed no of Floors</t>
  </si>
  <si>
    <t>RERA Number</t>
  </si>
  <si>
    <t xml:space="preserve">Jupiter = A Wing
Venus = B Wing </t>
  </si>
  <si>
    <t>3.5 BHK</t>
  </si>
  <si>
    <t>Ground Floor For Parking &amp; Shops</t>
  </si>
  <si>
    <t>Shop</t>
  </si>
  <si>
    <t>Ground</t>
  </si>
  <si>
    <t>01/10/2020.</t>
  </si>
  <si>
    <t>Approved Plans, CC &amp; Cost Sheet.</t>
  </si>
  <si>
    <t>Market Research Data</t>
  </si>
  <si>
    <t>Source</t>
  </si>
  <si>
    <t>Distance from proposed property</t>
  </si>
  <si>
    <t>Net Carpet</t>
  </si>
  <si>
    <t>Saleable Area</t>
  </si>
  <si>
    <t>Rate on Saleable</t>
  </si>
  <si>
    <t>Market Value</t>
  </si>
  <si>
    <t>3BHK</t>
  </si>
  <si>
    <t>4BHK</t>
  </si>
  <si>
    <t>Average</t>
  </si>
  <si>
    <t xml:space="preserve">Valuation Adopted </t>
  </si>
  <si>
    <t>Common Floor</t>
  </si>
  <si>
    <t>Bhalla CHSL Jupiter Venus</t>
  </si>
  <si>
    <t>1BHK</t>
  </si>
  <si>
    <t>2BHk</t>
  </si>
  <si>
    <t>Proptiger</t>
  </si>
  <si>
    <t>Quiker</t>
  </si>
  <si>
    <t>1. Rate is Changed.</t>
  </si>
  <si>
    <t>Before it was  = 18000/-sq.ft &amp;  Now it is given as 15900/-sq.ft</t>
  </si>
  <si>
    <t>Saleable area</t>
  </si>
  <si>
    <t>Recommended rate of the flat Per Sq. Ft. ( on Saleable area)
Including All other Charges</t>
  </si>
  <si>
    <t>600000/-</t>
  </si>
  <si>
    <t xml:space="preserve">PHOTOGRAPHS OF PROPERTY : 
</t>
  </si>
  <si>
    <t>1st to 2nd floor for Podium.</t>
  </si>
  <si>
    <t xml:space="preserve"> 3rd floor for Podium &amp; Fitness Centre.</t>
  </si>
  <si>
    <t>8th &amp; 10th Floors.</t>
  </si>
  <si>
    <t>9th Floor (Part Refuge Area)</t>
  </si>
  <si>
    <t>12th Floors.</t>
  </si>
  <si>
    <t>13th Floor (Part Refuge Area)</t>
  </si>
  <si>
    <t>16th Floor.</t>
  </si>
  <si>
    <t>A Wing = G + 3 Podium + 4th to 16th floor.
B Wing = G + 3 Podium + 4th to 8th floor.</t>
  </si>
  <si>
    <t>A Wing = G + 3 Podium + 4th to 18th floor.
B Wing = G + 3 Podium + 4th to 16th floor.</t>
  </si>
  <si>
    <t>15th Floor (Part Refuge Area)</t>
  </si>
  <si>
    <t>15th Floor</t>
  </si>
  <si>
    <t>11th Floor.</t>
  </si>
  <si>
    <t>11th Floor (Part Refuge Area)</t>
  </si>
  <si>
    <t>9th Floor.</t>
  </si>
  <si>
    <t>Recommended rate of the Shop Per Sq. Ft. ( on Saleable area)</t>
  </si>
  <si>
    <t>22000/-</t>
  </si>
  <si>
    <t>Shop - 2
Flats = 36</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</si>
  <si>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</si>
  <si>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</si>
  <si>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</si>
  <si>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</si>
  <si>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</si>
  <si>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</si>
  <si>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</si>
  <si>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</si>
  <si>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</si>
  <si>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</si>
  <si>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</si>
  <si>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</si>
  <si>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</si>
  <si>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</si>
  <si>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</si>
  <si>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</si>
  <si>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</si>
  <si>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</si>
  <si>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</si>
  <si>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</si>
  <si>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</si>
  <si>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</si>
  <si>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</si>
  <si>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</si>
  <si>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</si>
  <si>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</si>
  <si>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 xml:space="preserve">RCC </t>
  </si>
  <si>
    <t>Construction details: Venus (B Wing) = G + 3 Podium + 4th to 16th floor</t>
  </si>
  <si>
    <t>Construction details: Jupiter (A Wing) = G + 3 Podium + 4th to 18th floor</t>
  </si>
  <si>
    <t>P51800000906</t>
  </si>
  <si>
    <t>1.9Km from Mulund Railway Station.</t>
  </si>
  <si>
    <t>Location Link</t>
  </si>
  <si>
    <t>https://goo.gl/maps/2FkHorE5ro5c88MC9</t>
  </si>
  <si>
    <t>Bhalla Chsl Jupiter - Venus</t>
  </si>
  <si>
    <t xml:space="preserve">Office No. 1031, Wing J, Akshar Business Park, Plot No. 03 Sector 25, Near APMC Market, 
Vashi, Navi Mumbai, Maharashtra 400703 TEL: 022-46090378/79/80                                                                                                     Email : vsjcapf@gmail.com. Web site : www.vsjadon.com
</t>
  </si>
  <si>
    <t>Bhalla CHSL Jupiter - Venus, Plot No 1109/2A, 1109/2B, 1109/3,  Lala Devidayal Road, Near Meghal Industrial Estate, Mulund west, Kurla, MSD Mumbai 400080</t>
  </si>
  <si>
    <t>Mulund</t>
  </si>
  <si>
    <t>Mulund West</t>
  </si>
  <si>
    <t>19.175542,72.944024</t>
  </si>
  <si>
    <t>Date of Commencement of Construction
Valid Up to:</t>
  </si>
  <si>
    <t>Full C.C. is granted as per approved amended plan dated 18.08.2022 subject to timely renewal of B.G, SWM NOC, Workmen’s compensation policy and taking all sorts of precautions during construction and for air pollution.</t>
  </si>
  <si>
    <t>Expiry date:</t>
  </si>
  <si>
    <t>CHE/ES/1550/T/337(NEW)/FCC/7/Amend</t>
  </si>
  <si>
    <t>Site Person - Contact Details ( Name &amp; Contact No.)</t>
  </si>
  <si>
    <t>Mr Kishor 9892008878</t>
  </si>
  <si>
    <r>
      <t xml:space="preserve">Remarks:  
1. Jupiter (A Wing) = Finishing work is in process at the time of Visit.
    Venus (B Wing) = Since internal visit were not permitted, we were unable to determine building progress from an external visit; so, we are maintaining the same progress as in the previous report.
2. We considered Saleable area as per our calculation.
3. We considered Carpet area as per Approve Plan.
4. We have considered rate by verifying it from market inquire.
5. Recommended rate should be considered as all inclusive rate if other charges are not mentioned. (Excluding GST &amp; other government Taxes)
6. We considered construction percentage as per proposed no of Floors (A Wing = G + 3 Podium + 18th floor &amp; B Wing = G + 3 Podium + 16th floor.)
7. We update revised Approved plans &amp; CC (on 18/10/2020).
8. We have updated latest C.C (on 22/03/2024).
9. Please provide revised approved plans, As the construction work  goes beyond the approved plans.
</t>
    </r>
    <r>
      <rPr>
        <b/>
        <sz val="11"/>
        <color rgb="FFFF0000"/>
        <rFont val="Times New Roman"/>
        <family val="1"/>
      </rPr>
      <t>10. As per RERA, completion period of project is expired on 31/12/2024, but still project is under construction.</t>
    </r>
    <r>
      <rPr>
        <b/>
        <sz val="11"/>
        <color indexed="8"/>
        <rFont val="Times New Roman"/>
        <family val="1"/>
      </rPr>
      <t xml:space="preserve">
9. On site, we meet Mr.Kishor - 9892008878.</t>
    </r>
    <r>
      <rPr>
        <b/>
        <sz val="11"/>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</si>
</sst>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2"/>
      <color theme="1"/>
      <name val="Times New Roman"/>
      <family val="1"/>
    </font>
    <font>
      <sz val="11"/>
      <color rgb="FF000000"/>
      <name val="Times New Roman"/>
      <family val="1"/>
    </font>
    <font>
      <sz val="11"/>
      <color rgb="FFFF0000"/>
      <name val="Times New Roman"/>
      <family val="1"/>
    </font>
    <font>
      <b/>
      <sz val="11"/>
      <color rgb="FFFF0000"/>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5" fillId="0" borderId="0"/>
    <xf numFmtId="0" fontId="15" fillId="0" borderId="0"/>
    <xf numFmtId="0" fontId="24" fillId="0" borderId="0" applyNumberFormat="0" applyFill="0" applyBorder="0" applyAlignment="0" applyProtection="0"/>
  </cellStyleXfs>
  <cellXfs count="216">
    <xf numFmtId="0" fontId="0" fillId="0" borderId="0" xfId="0"/>
    <xf numFmtId="0" fontId="2" fillId="0" borderId="0" xfId="2"/>
    <xf numFmtId="0" fontId="4" fillId="0" borderId="1" xfId="0" applyFont="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6" fillId="0" borderId="2" xfId="0" applyFont="1" applyBorder="1"/>
    <xf numFmtId="0" fontId="0" fillId="0" borderId="3" xfId="0" applyBorder="1"/>
    <xf numFmtId="0" fontId="0" fillId="3" borderId="2" xfId="0" applyFill="1" applyBorder="1"/>
    <xf numFmtId="0" fontId="16"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6"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vertical="top" wrapText="1"/>
    </xf>
    <xf numFmtId="0" fontId="12" fillId="0" borderId="0" xfId="0" applyFont="1" applyAlignment="1">
      <alignment vertical="top"/>
    </xf>
    <xf numFmtId="0" fontId="18" fillId="0" borderId="0" xfId="0" applyFont="1"/>
    <xf numFmtId="0" fontId="4" fillId="0" borderId="1" xfId="0" applyFont="1" applyBorder="1" applyAlignment="1">
      <alignment vertical="top" wrapText="1"/>
    </xf>
    <xf numFmtId="1" fontId="0" fillId="0" borderId="0" xfId="0" applyNumberFormat="1"/>
    <xf numFmtId="0" fontId="3" fillId="0" borderId="0" xfId="0" applyFont="1" applyAlignment="1">
      <alignment vertical="top"/>
    </xf>
    <xf numFmtId="0" fontId="1" fillId="0" borderId="0" xfId="3"/>
    <xf numFmtId="0" fontId="15" fillId="0" borderId="0" xfId="5"/>
    <xf numFmtId="0" fontId="16" fillId="0" borderId="2" xfId="5" applyFont="1" applyBorder="1" applyAlignment="1">
      <alignment horizontal="center" vertical="top" wrapText="1"/>
    </xf>
    <xf numFmtId="0" fontId="15" fillId="0" borderId="2" xfId="5" applyBorder="1" applyAlignment="1">
      <alignment horizontal="center" vertical="center"/>
    </xf>
    <xf numFmtId="1" fontId="15" fillId="0" borderId="2" xfId="5" applyNumberFormat="1" applyBorder="1" applyAlignment="1">
      <alignment horizontal="center" vertical="center"/>
    </xf>
    <xf numFmtId="166" fontId="15" fillId="0" borderId="2" xfId="1" applyNumberFormat="1" applyFont="1" applyBorder="1" applyAlignment="1">
      <alignment horizontal="right" vertical="center"/>
    </xf>
    <xf numFmtId="0" fontId="16" fillId="0" borderId="2" xfId="5" applyFont="1" applyBorder="1" applyAlignment="1">
      <alignment horizontal="center" vertical="center"/>
    </xf>
    <xf numFmtId="1" fontId="17" fillId="0" borderId="2" xfId="5" applyNumberFormat="1" applyFont="1" applyBorder="1" applyAlignment="1">
      <alignment horizontal="center" vertical="center"/>
    </xf>
    <xf numFmtId="0" fontId="1" fillId="0" borderId="2" xfId="3" applyBorder="1" applyAlignment="1">
      <alignment horizontal="center" vertical="center"/>
    </xf>
    <xf numFmtId="0" fontId="19" fillId="0" borderId="0" xfId="3" applyFont="1"/>
    <xf numFmtId="0" fontId="15" fillId="0" borderId="2" xfId="5" applyBorder="1" applyAlignment="1">
      <alignment horizontal="left" vertical="center"/>
    </xf>
    <xf numFmtId="0" fontId="4" fillId="0" borderId="5" xfId="0" applyFont="1" applyBorder="1" applyAlignment="1">
      <alignment vertical="top"/>
    </xf>
    <xf numFmtId="0" fontId="20" fillId="0" borderId="6" xfId="4" applyFont="1" applyBorder="1" applyProtection="1">
      <protection hidden="1"/>
    </xf>
    <xf numFmtId="0" fontId="20" fillId="0" borderId="7" xfId="4" applyFont="1" applyBorder="1" applyProtection="1">
      <protection hidden="1"/>
    </xf>
    <xf numFmtId="0" fontId="13" fillId="0" borderId="2" xfId="4" applyFont="1" applyBorder="1" applyAlignment="1" applyProtection="1">
      <alignment horizontal="center" vertical="top"/>
      <protection locked="0"/>
    </xf>
    <xf numFmtId="0" fontId="20" fillId="0" borderId="0" xfId="4" applyFont="1" applyProtection="1">
      <protection hidden="1"/>
    </xf>
    <xf numFmtId="0" fontId="20" fillId="0" borderId="8" xfId="4" applyFont="1" applyBorder="1" applyProtection="1">
      <protection hidden="1"/>
    </xf>
    <xf numFmtId="0" fontId="20" fillId="0" borderId="0" xfId="4" applyFont="1"/>
    <xf numFmtId="0" fontId="20" fillId="0" borderId="8" xfId="4" applyFont="1" applyBorder="1"/>
    <xf numFmtId="0" fontId="21" fillId="0" borderId="0" xfId="0" applyFont="1" applyProtection="1">
      <protection hidden="1"/>
    </xf>
    <xf numFmtId="9" fontId="21" fillId="0" borderId="0" xfId="0" applyNumberFormat="1" applyFont="1" applyProtection="1">
      <protection hidden="1"/>
    </xf>
    <xf numFmtId="0" fontId="21" fillId="0" borderId="8" xfId="0" applyFont="1" applyBorder="1" applyProtection="1">
      <protection hidden="1"/>
    </xf>
    <xf numFmtId="0" fontId="0" fillId="0" borderId="9" xfId="0" applyBorder="1"/>
    <xf numFmtId="0" fontId="0" fillId="0" borderId="10" xfId="0" applyBorder="1"/>
    <xf numFmtId="0" fontId="13" fillId="0" borderId="2" xfId="4" applyFont="1" applyBorder="1" applyAlignment="1" applyProtection="1">
      <alignment horizontal="center" vertical="top" wrapText="1"/>
      <protection locked="0"/>
    </xf>
    <xf numFmtId="0" fontId="13" fillId="0" borderId="2" xfId="4" applyFont="1" applyBorder="1" applyAlignment="1" applyProtection="1">
      <alignment horizontal="center" wrapText="1"/>
      <protection locked="0"/>
    </xf>
    <xf numFmtId="1" fontId="13" fillId="0" borderId="2" xfId="4" applyNumberFormat="1" applyFont="1" applyBorder="1" applyAlignment="1" applyProtection="1">
      <alignment horizontal="center" wrapText="1"/>
      <protection locked="0"/>
    </xf>
    <xf numFmtId="0" fontId="13" fillId="0" borderId="11" xfId="4" applyFont="1" applyBorder="1" applyAlignment="1" applyProtection="1">
      <alignment horizontal="center" wrapText="1"/>
      <protection locked="0"/>
    </xf>
    <xf numFmtId="0" fontId="16" fillId="0" borderId="0" xfId="0" applyFont="1"/>
    <xf numFmtId="0" fontId="4" fillId="2" borderId="2" xfId="0" applyFont="1" applyFill="1" applyBorder="1" applyAlignment="1">
      <alignment vertical="top" wrapText="1"/>
    </xf>
    <xf numFmtId="0" fontId="13" fillId="0" borderId="2" xfId="4" applyFont="1" applyBorder="1" applyAlignment="1" applyProtection="1">
      <alignment horizontal="center" vertical="top" wrapText="1"/>
      <protection locked="0"/>
    </xf>
    <xf numFmtId="0" fontId="13" fillId="0" borderId="2" xfId="4" applyFont="1" applyBorder="1" applyAlignment="1" applyProtection="1">
      <alignment horizontal="center" vertical="top"/>
      <protection locked="0"/>
    </xf>
    <xf numFmtId="0" fontId="4" fillId="2" borderId="2" xfId="0" applyFont="1" applyFill="1" applyBorder="1" applyAlignment="1">
      <alignment horizontal="left" vertical="top"/>
    </xf>
    <xf numFmtId="0" fontId="4" fillId="2" borderId="1" xfId="0" applyFont="1" applyFill="1" applyBorder="1" applyAlignment="1">
      <alignment horizontal="left" vertical="top"/>
    </xf>
    <xf numFmtId="0" fontId="4" fillId="2" borderId="5" xfId="0" applyFont="1" applyFill="1" applyBorder="1" applyAlignment="1">
      <alignment horizontal="left" vertical="top"/>
    </xf>
    <xf numFmtId="0" fontId="4" fillId="2" borderId="12" xfId="0" applyFont="1" applyFill="1" applyBorder="1" applyAlignment="1">
      <alignment horizontal="left" vertical="top"/>
    </xf>
    <xf numFmtId="0" fontId="4" fillId="0" borderId="2" xfId="0" applyFont="1" applyBorder="1" applyAlignment="1">
      <alignment horizontal="left" vertical="top"/>
    </xf>
    <xf numFmtId="0" fontId="4" fillId="2" borderId="2" xfId="0" applyFont="1" applyFill="1" applyBorder="1" applyAlignment="1">
      <alignment horizontal="left" vertical="top"/>
    </xf>
    <xf numFmtId="14" fontId="4" fillId="2" borderId="1" xfId="0" applyNumberFormat="1" applyFont="1" applyFill="1" applyBorder="1" applyAlignment="1">
      <alignment horizontal="left" vertical="top" wrapText="1"/>
    </xf>
    <xf numFmtId="14" fontId="4" fillId="2" borderId="5" xfId="0" applyNumberFormat="1" applyFont="1" applyFill="1" applyBorder="1" applyAlignment="1">
      <alignment horizontal="left" vertical="top" wrapText="1"/>
    </xf>
    <xf numFmtId="14" fontId="4" fillId="2" borderId="12" xfId="0"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9" fontId="13" fillId="2" borderId="2" xfId="4" applyNumberFormat="1" applyFont="1" applyFill="1" applyBorder="1" applyAlignment="1" applyProtection="1">
      <alignment horizontal="center" vertical="center" wrapText="1"/>
      <protection hidden="1"/>
    </xf>
    <xf numFmtId="9" fontId="13" fillId="2" borderId="11" xfId="4" applyNumberFormat="1" applyFont="1" applyFill="1" applyBorder="1" applyAlignment="1" applyProtection="1">
      <alignment horizontal="center" vertical="center" wrapText="1"/>
      <protection hidden="1"/>
    </xf>
    <xf numFmtId="9" fontId="13" fillId="2" borderId="24" xfId="4" applyNumberFormat="1" applyFont="1" applyFill="1" applyBorder="1" applyAlignment="1" applyProtection="1">
      <alignment horizontal="center" vertical="center" wrapText="1"/>
      <protection hidden="1"/>
    </xf>
    <xf numFmtId="9" fontId="13" fillId="2" borderId="27" xfId="4" applyNumberFormat="1" applyFont="1" applyFill="1" applyBorder="1" applyAlignment="1" applyProtection="1">
      <alignment horizontal="center" vertical="center" wrapText="1"/>
      <protection hidden="1"/>
    </xf>
    <xf numFmtId="0" fontId="13" fillId="0" borderId="23" xfId="4" applyFont="1" applyBorder="1" applyAlignment="1" applyProtection="1">
      <alignment horizontal="center" vertical="top" wrapText="1"/>
      <protection locked="0"/>
    </xf>
    <xf numFmtId="0" fontId="13" fillId="0" borderId="2" xfId="4" applyFont="1" applyBorder="1" applyAlignment="1" applyProtection="1">
      <alignment horizontal="center" vertical="top" wrapText="1"/>
      <protection locked="0"/>
    </xf>
    <xf numFmtId="0" fontId="13" fillId="0" borderId="26" xfId="4" applyFont="1" applyBorder="1" applyAlignment="1" applyProtection="1">
      <alignment horizontal="center" vertical="top" wrapText="1"/>
      <protection locked="0"/>
    </xf>
    <xf numFmtId="0" fontId="13" fillId="0" borderId="11" xfId="4" applyFont="1" applyBorder="1" applyAlignment="1" applyProtection="1">
      <alignment horizontal="center" vertical="top" wrapText="1"/>
      <protection locked="0"/>
    </xf>
    <xf numFmtId="0" fontId="13" fillId="0" borderId="23" xfId="4" applyFont="1" applyBorder="1" applyAlignment="1" applyProtection="1">
      <alignment horizontal="center" vertical="top"/>
      <protection locked="0"/>
    </xf>
    <xf numFmtId="0" fontId="13" fillId="0" borderId="2" xfId="4" applyFont="1" applyBorder="1" applyAlignment="1" applyProtection="1">
      <alignment horizontal="center" vertical="top"/>
      <protection locked="0"/>
    </xf>
    <xf numFmtId="1" fontId="10" fillId="0" borderId="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12" xfId="0" applyFont="1" applyBorder="1" applyAlignment="1">
      <alignment horizontal="left" vertical="top"/>
    </xf>
    <xf numFmtId="0" fontId="8" fillId="0" borderId="13" xfId="0" applyFont="1" applyBorder="1" applyAlignment="1">
      <alignment vertical="top" wrapText="1"/>
    </xf>
    <xf numFmtId="0" fontId="8" fillId="0" borderId="17" xfId="0" applyFont="1" applyBorder="1" applyAlignment="1">
      <alignment vertical="top" wrapText="1"/>
    </xf>
    <xf numFmtId="0" fontId="8" fillId="0" borderId="14" xfId="0" applyFont="1" applyBorder="1" applyAlignment="1">
      <alignment vertical="top" wrapText="1"/>
    </xf>
    <xf numFmtId="0" fontId="8" fillId="0" borderId="18" xfId="0" applyFont="1" applyBorder="1" applyAlignment="1">
      <alignment vertical="top" wrapText="1"/>
    </xf>
    <xf numFmtId="0" fontId="8" fillId="0" borderId="0" xfId="0" applyFont="1" applyAlignment="1">
      <alignment vertical="top" wrapText="1"/>
    </xf>
    <xf numFmtId="0" fontId="8" fillId="0" borderId="19" xfId="0" applyFont="1" applyBorder="1" applyAlignment="1">
      <alignment vertical="top" wrapText="1"/>
    </xf>
    <xf numFmtId="0" fontId="8" fillId="0" borderId="15" xfId="0" applyFont="1" applyBorder="1" applyAlignment="1">
      <alignment vertical="top" wrapText="1"/>
    </xf>
    <xf numFmtId="0" fontId="8" fillId="0" borderId="3" xfId="0" applyFont="1" applyBorder="1" applyAlignment="1">
      <alignment vertical="top" wrapText="1"/>
    </xf>
    <xf numFmtId="0" fontId="8" fillId="0" borderId="16" xfId="0" applyFont="1" applyBorder="1" applyAlignment="1">
      <alignment vertical="top" wrapText="1"/>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12" xfId="0" applyFont="1" applyBorder="1" applyAlignment="1">
      <alignment horizontal="left" vertical="top"/>
    </xf>
    <xf numFmtId="1" fontId="6"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0" fontId="14" fillId="0" borderId="23" xfId="4" applyFont="1" applyBorder="1" applyAlignment="1" applyProtection="1">
      <alignment horizontal="left" vertical="top"/>
      <protection locked="0"/>
    </xf>
    <xf numFmtId="0" fontId="14" fillId="0" borderId="2" xfId="4" applyFont="1" applyBorder="1" applyAlignment="1" applyProtection="1">
      <alignment horizontal="left" vertical="top"/>
      <protection locked="0"/>
    </xf>
    <xf numFmtId="0" fontId="5" fillId="0" borderId="5" xfId="0" applyFont="1" applyBorder="1" applyAlignment="1">
      <alignment horizontal="left" vertical="top"/>
    </xf>
    <xf numFmtId="0" fontId="5" fillId="0" borderId="12" xfId="0" applyFont="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xf>
    <xf numFmtId="0" fontId="3" fillId="0" borderId="12" xfId="0" applyFont="1" applyBorder="1" applyAlignment="1">
      <alignment horizontal="left" vertical="top"/>
    </xf>
    <xf numFmtId="1" fontId="6" fillId="0" borderId="13"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14" xfId="0" applyNumberFormat="1" applyFont="1" applyBorder="1" applyAlignment="1">
      <alignment horizontal="center" vertical="center" wrapText="1"/>
    </xf>
    <xf numFmtId="0" fontId="14" fillId="0" borderId="1" xfId="4" applyFont="1" applyBorder="1" applyAlignment="1" applyProtection="1">
      <alignment horizontal="left" vertical="top" wrapText="1"/>
      <protection locked="0"/>
    </xf>
    <xf numFmtId="0" fontId="14" fillId="0" borderId="5" xfId="4" applyFont="1" applyBorder="1" applyAlignment="1" applyProtection="1">
      <alignment horizontal="left" vertical="top" wrapText="1"/>
      <protection locked="0"/>
    </xf>
    <xf numFmtId="0" fontId="14" fillId="0" borderId="25" xfId="4" applyFont="1" applyBorder="1" applyAlignment="1" applyProtection="1">
      <alignment horizontal="left" vertical="top" wrapText="1"/>
      <protection locked="0"/>
    </xf>
    <xf numFmtId="0" fontId="3" fillId="0" borderId="1" xfId="0" applyFont="1" applyBorder="1" applyAlignment="1">
      <alignment horizontal="left" vertical="top"/>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9" fillId="0" borderId="1" xfId="0" applyFont="1" applyBorder="1" applyAlignment="1">
      <alignment vertical="top" wrapText="1"/>
    </xf>
    <xf numFmtId="0" fontId="22" fillId="0" borderId="5" xfId="0" applyFont="1" applyBorder="1" applyAlignment="1">
      <alignment vertical="top" wrapText="1"/>
    </xf>
    <xf numFmtId="0" fontId="22" fillId="0" borderId="12" xfId="0" applyFont="1" applyBorder="1" applyAlignment="1">
      <alignment vertical="top" wrapText="1"/>
    </xf>
    <xf numFmtId="0" fontId="4" fillId="0" borderId="1" xfId="0" applyFont="1" applyBorder="1" applyAlignment="1">
      <alignment horizontal="center" vertical="top"/>
    </xf>
    <xf numFmtId="0" fontId="4" fillId="0" borderId="12" xfId="0" applyFont="1" applyBorder="1" applyAlignment="1">
      <alignment horizontal="center" vertical="top"/>
    </xf>
    <xf numFmtId="0" fontId="4" fillId="0" borderId="1" xfId="0" applyFont="1" applyBorder="1" applyAlignment="1">
      <alignment horizontal="center" vertical="top" wrapText="1"/>
    </xf>
    <xf numFmtId="0" fontId="4" fillId="0" borderId="12" xfId="0" applyFont="1" applyBorder="1" applyAlignment="1">
      <alignment horizontal="center" vertical="top" wrapText="1"/>
    </xf>
    <xf numFmtId="0" fontId="4" fillId="0" borderId="17" xfId="0" applyFont="1" applyBorder="1" applyAlignment="1">
      <alignment horizontal="left" vertical="top" wrapText="1"/>
    </xf>
    <xf numFmtId="0" fontId="4" fillId="0" borderId="3" xfId="0" applyFont="1" applyBorder="1" applyAlignment="1">
      <alignment horizontal="left" vertical="top" wrapText="1"/>
    </xf>
    <xf numFmtId="0" fontId="5" fillId="0" borderId="1" xfId="0" applyFont="1" applyBorder="1" applyAlignment="1">
      <alignment horizontal="left" vertical="top"/>
    </xf>
    <xf numFmtId="0" fontId="9" fillId="0" borderId="5" xfId="0" applyFont="1" applyBorder="1" applyAlignment="1">
      <alignment horizontal="left" vertical="top"/>
    </xf>
    <xf numFmtId="0" fontId="9" fillId="0" borderId="12" xfId="0" applyFont="1" applyBorder="1" applyAlignment="1">
      <alignment horizontal="left"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12" xfId="0" applyFont="1" applyBorder="1" applyAlignment="1">
      <alignment horizontal="left" vertical="top" wrapText="1"/>
    </xf>
    <xf numFmtId="0" fontId="24" fillId="0" borderId="1" xfId="6" applyFill="1" applyBorder="1" applyAlignment="1">
      <alignment horizontal="lef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12" xfId="0" applyFont="1" applyBorder="1" applyAlignment="1">
      <alignment horizontal="center"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12" xfId="0" applyNumberFormat="1" applyFont="1" applyBorder="1" applyAlignment="1">
      <alignment horizontal="left" vertical="top"/>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22" fillId="0" borderId="5" xfId="0" applyFont="1" applyBorder="1" applyAlignment="1">
      <alignment horizontal="left" vertical="top" wrapText="1"/>
    </xf>
    <xf numFmtId="0" fontId="22" fillId="0" borderId="12" xfId="0" applyFont="1" applyBorder="1" applyAlignment="1">
      <alignment horizontal="left" vertical="top" wrapText="1"/>
    </xf>
    <xf numFmtId="0" fontId="4" fillId="0" borderId="1" xfId="0" applyFont="1" applyBorder="1" applyAlignment="1">
      <alignment vertical="top"/>
    </xf>
    <xf numFmtId="0" fontId="5" fillId="0" borderId="5" xfId="0" applyFont="1" applyBorder="1" applyAlignment="1">
      <alignment vertical="top"/>
    </xf>
    <xf numFmtId="0" fontId="5" fillId="0" borderId="12" xfId="0" applyFont="1" applyBorder="1" applyAlignment="1">
      <alignment vertical="top"/>
    </xf>
    <xf numFmtId="0" fontId="5" fillId="0" borderId="17"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3" xfId="0" applyFont="1" applyBorder="1" applyAlignment="1">
      <alignment horizontal="left" vertical="top" wrapText="1"/>
    </xf>
    <xf numFmtId="0" fontId="5" fillId="0" borderId="16" xfId="0" applyFont="1" applyBorder="1" applyAlignment="1">
      <alignment horizontal="left" vertical="top" wrapText="1"/>
    </xf>
    <xf numFmtId="0" fontId="4" fillId="0" borderId="5" xfId="0" applyFont="1" applyBorder="1" applyAlignment="1">
      <alignment vertical="top"/>
    </xf>
    <xf numFmtId="0" fontId="4" fillId="0" borderId="12" xfId="0" applyFont="1" applyBorder="1" applyAlignment="1">
      <alignment vertical="top"/>
    </xf>
    <xf numFmtId="0" fontId="4" fillId="0" borderId="13" xfId="0" applyFont="1" applyBorder="1" applyAlignment="1">
      <alignment horizontal="left" vertical="top"/>
    </xf>
    <xf numFmtId="0" fontId="4" fillId="0" borderId="17"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3" xfId="0" applyFont="1" applyBorder="1" applyAlignment="1">
      <alignment horizontal="left" vertical="top"/>
    </xf>
    <xf numFmtId="0" fontId="4" fillId="0" borderId="16" xfId="0" applyFont="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12" xfId="0" applyFont="1" applyBorder="1" applyAlignment="1">
      <alignment horizontal="center" vertical="top" wrapText="1"/>
    </xf>
    <xf numFmtId="0" fontId="9" fillId="0" borderId="2" xfId="0" applyFont="1" applyBorder="1" applyAlignment="1">
      <alignment horizontal="center" vertical="top" wrapText="1"/>
    </xf>
    <xf numFmtId="14" fontId="4" fillId="0" borderId="2" xfId="0" applyNumberFormat="1" applyFont="1" applyBorder="1" applyAlignment="1">
      <alignment horizontal="center" vertical="top"/>
    </xf>
    <xf numFmtId="0" fontId="4" fillId="0" borderId="2" xfId="0" applyFont="1" applyBorder="1" applyAlignment="1">
      <alignment horizontal="center" vertical="top"/>
    </xf>
    <xf numFmtId="0" fontId="9" fillId="0" borderId="2" xfId="0" applyFont="1" applyBorder="1" applyAlignment="1">
      <alignment horizontal="left" vertical="top" wrapText="1"/>
    </xf>
    <xf numFmtId="0" fontId="5" fillId="0" borderId="1" xfId="0" applyFont="1" applyBorder="1" applyAlignment="1">
      <alignment horizontal="center" vertical="top"/>
    </xf>
    <xf numFmtId="0" fontId="5" fillId="0" borderId="12" xfId="0" applyFont="1" applyBorder="1" applyAlignment="1">
      <alignment horizontal="center" vertical="top"/>
    </xf>
    <xf numFmtId="1" fontId="10" fillId="0" borderId="13"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15" xfId="0"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0" fontId="13" fillId="0" borderId="24" xfId="4" applyFont="1" applyBorder="1" applyAlignment="1" applyProtection="1">
      <alignment horizontal="center" vertical="top" wrapText="1"/>
      <protection locked="0"/>
    </xf>
    <xf numFmtId="0" fontId="13" fillId="0" borderId="24" xfId="4" applyFont="1" applyBorder="1" applyAlignment="1" applyProtection="1">
      <alignment horizontal="center" vertical="top"/>
      <protection locked="0"/>
    </xf>
    <xf numFmtId="0" fontId="14" fillId="0" borderId="20" xfId="4" applyFont="1" applyBorder="1" applyAlignment="1" applyProtection="1">
      <alignment horizontal="left" vertical="top" wrapText="1"/>
      <protection locked="0"/>
    </xf>
    <xf numFmtId="0" fontId="14" fillId="0" borderId="21" xfId="4" applyFont="1" applyBorder="1" applyAlignment="1" applyProtection="1">
      <alignment horizontal="left" vertical="top" wrapText="1"/>
      <protection locked="0"/>
    </xf>
    <xf numFmtId="0" fontId="14" fillId="0" borderId="22" xfId="4" applyFont="1" applyBorder="1" applyAlignment="1" applyProtection="1">
      <alignment horizontal="left" vertical="top" wrapText="1"/>
      <protection locked="0"/>
    </xf>
    <xf numFmtId="0" fontId="4" fillId="0" borderId="5" xfId="0" applyFont="1" applyBorder="1" applyAlignment="1">
      <alignment horizontal="center" vertical="top" wrapText="1"/>
    </xf>
    <xf numFmtId="14" fontId="9" fillId="0" borderId="1" xfId="0" applyNumberFormat="1" applyFont="1" applyBorder="1" applyAlignment="1">
      <alignment horizontal="left" vertical="top"/>
    </xf>
    <xf numFmtId="0" fontId="3" fillId="0" borderId="1" xfId="0" applyFont="1" applyBorder="1" applyAlignment="1">
      <alignment vertical="top"/>
    </xf>
    <xf numFmtId="0" fontId="3" fillId="0" borderId="5" xfId="0" applyFont="1" applyBorder="1" applyAlignment="1">
      <alignment vertical="top"/>
    </xf>
    <xf numFmtId="0" fontId="3" fillId="0" borderId="12" xfId="0" applyFont="1" applyBorder="1" applyAlignment="1">
      <alignment vertical="top"/>
    </xf>
    <xf numFmtId="0" fontId="0" fillId="0" borderId="12" xfId="0" applyBorder="1" applyAlignment="1">
      <alignment horizontal="left"/>
    </xf>
    <xf numFmtId="1" fontId="6" fillId="0" borderId="1" xfId="0" applyNumberFormat="1" applyFont="1" applyBorder="1" applyAlignment="1">
      <alignment horizontal="center" vertical="top" wrapText="1"/>
    </xf>
    <xf numFmtId="1" fontId="6" fillId="0" borderId="12"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12" xfId="0" applyNumberFormat="1" applyFont="1" applyBorder="1" applyAlignment="1">
      <alignment horizontal="center" vertical="top" wrapText="1"/>
    </xf>
    <xf numFmtId="1" fontId="6" fillId="0" borderId="5"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0" fontId="3" fillId="2" borderId="1" xfId="0" applyFont="1" applyFill="1" applyBorder="1" applyAlignment="1">
      <alignment horizontal="left" vertical="top"/>
    </xf>
    <xf numFmtId="0" fontId="3" fillId="2" borderId="5" xfId="0" applyFont="1" applyFill="1" applyBorder="1" applyAlignment="1">
      <alignment horizontal="left" vertical="top"/>
    </xf>
    <xf numFmtId="0" fontId="3" fillId="2" borderId="12" xfId="0" applyFont="1" applyFill="1" applyBorder="1" applyAlignment="1">
      <alignment horizontal="left" vertical="top"/>
    </xf>
    <xf numFmtId="0" fontId="5" fillId="0" borderId="1" xfId="0" applyFont="1" applyBorder="1" applyAlignment="1">
      <alignment vertical="top"/>
    </xf>
    <xf numFmtId="0" fontId="11" fillId="0" borderId="1" xfId="0" applyFont="1" applyBorder="1" applyAlignment="1">
      <alignment horizontal="center" vertical="top"/>
    </xf>
    <xf numFmtId="0" fontId="11" fillId="0" borderId="5" xfId="0" applyFont="1" applyBorder="1" applyAlignment="1">
      <alignment horizontal="center" vertical="top"/>
    </xf>
    <xf numFmtId="0" fontId="11" fillId="0" borderId="12" xfId="0" applyFont="1" applyBorder="1" applyAlignment="1">
      <alignment horizontal="center" vertical="top"/>
    </xf>
    <xf numFmtId="0" fontId="0" fillId="0" borderId="0" xfId="0" applyAlignment="1">
      <alignment horizontal="center"/>
    </xf>
    <xf numFmtId="0" fontId="3" fillId="0" borderId="13" xfId="0" applyFont="1" applyBorder="1" applyAlignment="1">
      <alignment horizontal="center" vertical="top" wrapText="1"/>
    </xf>
    <xf numFmtId="0" fontId="3" fillId="0" borderId="17" xfId="0" applyFont="1" applyBorder="1" applyAlignment="1">
      <alignment horizontal="center" vertical="top" wrapText="1"/>
    </xf>
    <xf numFmtId="0" fontId="3" fillId="0" borderId="14" xfId="0" applyFont="1" applyBorder="1" applyAlignment="1">
      <alignment horizontal="center" vertical="top" wrapText="1"/>
    </xf>
    <xf numFmtId="0" fontId="3" fillId="0" borderId="18" xfId="0" applyFont="1" applyBorder="1" applyAlignment="1">
      <alignment horizontal="center" vertical="top" wrapText="1"/>
    </xf>
    <xf numFmtId="0" fontId="3" fillId="0" borderId="0" xfId="0" applyFont="1" applyAlignment="1">
      <alignment horizontal="center" vertical="top" wrapText="1"/>
    </xf>
    <xf numFmtId="0" fontId="3" fillId="0" borderId="19" xfId="0" applyFont="1" applyBorder="1" applyAlignment="1">
      <alignment horizontal="center" vertical="top" wrapText="1"/>
    </xf>
    <xf numFmtId="0" fontId="3" fillId="0" borderId="15" xfId="0" applyFont="1" applyBorder="1" applyAlignment="1">
      <alignment horizontal="center" vertical="top" wrapText="1"/>
    </xf>
    <xf numFmtId="0" fontId="3" fillId="0" borderId="3" xfId="0" applyFont="1" applyBorder="1" applyAlignment="1">
      <alignment horizontal="center" vertical="top" wrapText="1"/>
    </xf>
    <xf numFmtId="0" fontId="3" fillId="0" borderId="16" xfId="0" applyFont="1" applyBorder="1" applyAlignment="1">
      <alignment horizontal="center" vertical="top" wrapText="1"/>
    </xf>
    <xf numFmtId="0" fontId="0" fillId="3" borderId="2" xfId="0" applyFill="1" applyBorder="1" applyAlignment="1">
      <alignment horizontal="center" wrapText="1"/>
    </xf>
    <xf numFmtId="0" fontId="16" fillId="0" borderId="2" xfId="0" applyFont="1" applyBorder="1" applyAlignment="1">
      <alignment horizontal="center"/>
    </xf>
    <xf numFmtId="0" fontId="16" fillId="0" borderId="2" xfId="5" applyFont="1" applyBorder="1" applyAlignment="1">
      <alignment horizontal="left"/>
    </xf>
    <xf numFmtId="0" fontId="5" fillId="0" borderId="2" xfId="0" applyFont="1" applyBorder="1" applyAlignment="1">
      <alignment horizontal="left" vertical="top"/>
    </xf>
    <xf numFmtId="0" fontId="9" fillId="0" borderId="2" xfId="0" applyFont="1" applyBorder="1" applyAlignment="1">
      <alignment horizontal="left" vertical="top"/>
    </xf>
    <xf numFmtId="165" fontId="9" fillId="0" borderId="2" xfId="0" applyNumberFormat="1" applyFont="1" applyBorder="1" applyAlignment="1">
      <alignment horizontal="left" vertical="top"/>
    </xf>
    <xf numFmtId="0" fontId="3" fillId="0" borderId="2" xfId="0" applyFont="1" applyBorder="1" applyAlignment="1">
      <alignment horizontal="left" vertical="top"/>
    </xf>
    <xf numFmtId="0" fontId="4" fillId="2" borderId="2" xfId="0" applyFont="1" applyFill="1" applyBorder="1" applyAlignment="1">
      <alignment horizontal="left" vertical="top" wrapText="1"/>
    </xf>
    <xf numFmtId="14" fontId="4" fillId="2" borderId="2" xfId="0" applyNumberFormat="1" applyFont="1" applyFill="1" applyBorder="1" applyAlignment="1">
      <alignment horizontal="left" vertical="top"/>
    </xf>
    <xf numFmtId="0" fontId="14" fillId="0" borderId="2" xfId="4" applyFont="1" applyBorder="1" applyAlignment="1" applyProtection="1">
      <alignment horizontal="left" vertical="top" wrapText="1"/>
      <protection locked="0"/>
    </xf>
    <xf numFmtId="1" fontId="6"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3" fillId="0" borderId="2" xfId="2" applyFont="1" applyBorder="1" applyAlignment="1">
      <alignment horizontal="left" vertical="top" wrapText="1"/>
    </xf>
  </cellXfs>
  <cellStyles count="7">
    <cellStyle name="Comma 2" xfId="1"/>
    <cellStyle name="Excel Built-in Normal" xfId="2"/>
    <cellStyle name="Excel Built-in Normal 2" xfId="3"/>
    <cellStyle name="Hyperlink" xfId="6" builtinId="8"/>
    <cellStyle name="Normal" xfId="0" builtinId="0"/>
    <cellStyle name="Normal 3" xfId="4"/>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421660</xdr:colOff>
      <xdr:row>216</xdr:row>
      <xdr:rowOff>24245</xdr:rowOff>
    </xdr:from>
    <xdr:to>
      <xdr:col>7</xdr:col>
      <xdr:colOff>581177</xdr:colOff>
      <xdr:row>233</xdr:row>
      <xdr:rowOff>25745</xdr:rowOff>
    </xdr:to>
    <xdr:pic>
      <xdr:nvPicPr>
        <xdr:cNvPr id="5142" name="Picture 1">
          <a:extLst>
            <a:ext uri="{FF2B5EF4-FFF2-40B4-BE49-F238E27FC236}">
              <a16:creationId xmlns:a16="http://schemas.microsoft.com/office/drawing/2014/main" id="{00000000-0008-0000-0000-000016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001443" y="46009288"/>
          <a:ext cx="4462430" cy="324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440709</xdr:colOff>
      <xdr:row>234</xdr:row>
      <xdr:rowOff>33770</xdr:rowOff>
    </xdr:from>
    <xdr:to>
      <xdr:col>7</xdr:col>
      <xdr:colOff>603220</xdr:colOff>
      <xdr:row>251</xdr:row>
      <xdr:rowOff>35270</xdr:rowOff>
    </xdr:to>
    <xdr:pic>
      <xdr:nvPicPr>
        <xdr:cNvPr id="5144" name="Picture 2">
          <a:extLst>
            <a:ext uri="{FF2B5EF4-FFF2-40B4-BE49-F238E27FC236}">
              <a16:creationId xmlns:a16="http://schemas.microsoft.com/office/drawing/2014/main" id="{00000000-0008-0000-0000-000018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20492" y="49447813"/>
          <a:ext cx="4465424" cy="324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299422</xdr:colOff>
      <xdr:row>166</xdr:row>
      <xdr:rowOff>137160</xdr:rowOff>
    </xdr:from>
    <xdr:to>
      <xdr:col>21</xdr:col>
      <xdr:colOff>476054</xdr:colOff>
      <xdr:row>211</xdr:row>
      <xdr:rowOff>76212</xdr:rowOff>
    </xdr:to>
    <xdr:grpSp>
      <xdr:nvGrpSpPr>
        <xdr:cNvPr id="4" name="Group 3"/>
        <xdr:cNvGrpSpPr/>
      </xdr:nvGrpSpPr>
      <xdr:grpSpPr>
        <a:xfrm>
          <a:off x="7481272" y="36586160"/>
          <a:ext cx="6882232" cy="8225802"/>
          <a:chOff x="78442" y="37461265"/>
          <a:chExt cx="6729384" cy="8503932"/>
        </a:xfrm>
      </xdr:grpSpPr>
      <xdr:grpSp>
        <xdr:nvGrpSpPr>
          <xdr:cNvPr id="3" name="Group 2"/>
          <xdr:cNvGrpSpPr/>
        </xdr:nvGrpSpPr>
        <xdr:grpSpPr>
          <a:xfrm>
            <a:off x="78442" y="37461265"/>
            <a:ext cx="6729384" cy="8503932"/>
            <a:chOff x="78442" y="37461265"/>
            <a:chExt cx="6729384" cy="8503932"/>
          </a:xfrm>
        </xdr:grpSpPr>
        <xdr:pic>
          <xdr:nvPicPr>
            <xdr:cNvPr id="27" name="Picture 26" descr="insp-211024-1525.jpg (719×956)"/>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5183307" y="43805197"/>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insp-211024-845.jpg (719×956)"/>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8442" y="43805197"/>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insp-211024-844.jpg (719×956)"/>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3520456" y="37461265"/>
              <a:ext cx="2707531"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insp-211024-851.jpg (719×956)"/>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553107" y="41179360"/>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insp-211024-862.jpg (719×956)"/>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2554159" y="41179360"/>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insp-211024-860.jpg (719×960)"/>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489500" y="4379294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insp-211024-871.jpg (719×956)"/>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4549098" y="41173231"/>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insp-211024-874.jpg (719×956)"/>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783971" y="43805197"/>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insp-211024-931.jpg (719×956)"/>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00959" y="37461265"/>
              <a:ext cx="2707531"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36" name="TextBox 35"/>
          <xdr:cNvSpPr txBox="1"/>
        </xdr:nvSpPr>
        <xdr:spPr>
          <a:xfrm>
            <a:off x="3892340" y="40365537"/>
            <a:ext cx="704850" cy="309222"/>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Venus</a:t>
            </a:r>
            <a:endParaRPr lang="en-IN" sz="1200" b="1">
              <a:latin typeface="Times New Roman" panose="02020603050405020304" pitchFamily="18" charset="0"/>
              <a:cs typeface="Times New Roman" panose="02020603050405020304" pitchFamily="18" charset="0"/>
            </a:endParaRPr>
          </a:p>
        </xdr:txBody>
      </xdr:sp>
      <xdr:sp macro="" textlink="">
        <xdr:nvSpPr>
          <xdr:cNvPr id="37" name="TextBox 35"/>
          <xdr:cNvSpPr txBox="1"/>
        </xdr:nvSpPr>
        <xdr:spPr>
          <a:xfrm>
            <a:off x="1337398" y="40029359"/>
            <a:ext cx="709722" cy="309222"/>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Jupiter </a:t>
            </a:r>
            <a:endParaRPr lang="en-IN" sz="1200" b="1">
              <a:latin typeface="Times New Roman" panose="02020603050405020304" pitchFamily="18" charset="0"/>
              <a:cs typeface="Times New Roman" panose="02020603050405020304" pitchFamily="18" charset="0"/>
            </a:endParaRPr>
          </a:p>
        </xdr:txBody>
      </xdr:sp>
    </xdr:grpSp>
    <xdr:clientData/>
  </xdr:twoCellAnchor>
  <xdr:twoCellAnchor>
    <xdr:from>
      <xdr:col>0</xdr:col>
      <xdr:colOff>317500</xdr:colOff>
      <xdr:row>167</xdr:row>
      <xdr:rowOff>127000</xdr:rowOff>
    </xdr:from>
    <xdr:to>
      <xdr:col>9</xdr:col>
      <xdr:colOff>152128</xdr:colOff>
      <xdr:row>198</xdr:row>
      <xdr:rowOff>25474</xdr:rowOff>
    </xdr:to>
    <xdr:grpSp>
      <xdr:nvGrpSpPr>
        <xdr:cNvPr id="2" name="Group 1"/>
        <xdr:cNvGrpSpPr/>
      </xdr:nvGrpSpPr>
      <xdr:grpSpPr>
        <a:xfrm>
          <a:off x="317500" y="36760150"/>
          <a:ext cx="6413228" cy="5607124"/>
          <a:chOff x="317500" y="36760150"/>
          <a:chExt cx="6413228" cy="5607124"/>
        </a:xfrm>
      </xdr:grpSpPr>
      <xdr:pic>
        <xdr:nvPicPr>
          <xdr:cNvPr id="50" name="Picture 4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673004" y="39631274"/>
            <a:ext cx="2057724" cy="2736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17500" y="36760150"/>
            <a:ext cx="2057724" cy="273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673004" y="36760150"/>
            <a:ext cx="2057724" cy="273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495252" y="36760150"/>
            <a:ext cx="2057724" cy="2736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17500" y="39631274"/>
            <a:ext cx="2057724" cy="2736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495252" y="39631274"/>
            <a:ext cx="2057724"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104775</xdr:colOff>
      <xdr:row>15</xdr:row>
      <xdr:rowOff>0</xdr:rowOff>
    </xdr:from>
    <xdr:to>
      <xdr:col>7</xdr:col>
      <xdr:colOff>609600</xdr:colOff>
      <xdr:row>33</xdr:row>
      <xdr:rowOff>171450</xdr:rowOff>
    </xdr:to>
    <xdr:pic>
      <xdr:nvPicPr>
        <xdr:cNvPr id="2388" name="Picture 1">
          <a:extLst>
            <a:ext uri="{FF2B5EF4-FFF2-40B4-BE49-F238E27FC236}">
              <a16:creationId xmlns:a16="http://schemas.microsoft.com/office/drawing/2014/main" id="{00000000-0008-0000-0600-000054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2175" y="2867025"/>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36</xdr:row>
      <xdr:rowOff>19050</xdr:rowOff>
    </xdr:from>
    <xdr:to>
      <xdr:col>7</xdr:col>
      <xdr:colOff>561975</xdr:colOff>
      <xdr:row>54</xdr:row>
      <xdr:rowOff>180975</xdr:rowOff>
    </xdr:to>
    <xdr:pic>
      <xdr:nvPicPr>
        <xdr:cNvPr id="2389" name="Picture 2">
          <a:extLst>
            <a:ext uri="{FF2B5EF4-FFF2-40B4-BE49-F238E27FC236}">
              <a16:creationId xmlns:a16="http://schemas.microsoft.com/office/drawing/2014/main" id="{00000000-0008-0000-0600-0000550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4075" y="6886575"/>
          <a:ext cx="6753225" cy="3590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876300</xdr:colOff>
      <xdr:row>15</xdr:row>
      <xdr:rowOff>38100</xdr:rowOff>
    </xdr:from>
    <xdr:to>
      <xdr:col>19</xdr:col>
      <xdr:colOff>152400</xdr:colOff>
      <xdr:row>34</xdr:row>
      <xdr:rowOff>19050</xdr:rowOff>
    </xdr:to>
    <xdr:pic>
      <xdr:nvPicPr>
        <xdr:cNvPr id="2390" name="Picture 3">
          <a:extLst>
            <a:ext uri="{FF2B5EF4-FFF2-40B4-BE49-F238E27FC236}">
              <a16:creationId xmlns:a16="http://schemas.microsoft.com/office/drawing/2014/main" id="{00000000-0008-0000-0600-00005609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91625" y="2905125"/>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2FkHorE5ro5c88MC9" TargetMode="Externa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5"/>
  <sheetViews>
    <sheetView tabSelected="1" view="pageBreakPreview" zoomScaleNormal="100" zoomScaleSheetLayoutView="100" zoomScalePageLayoutView="80" workbookViewId="0">
      <selection activeCell="F9" sqref="F9:J9"/>
    </sheetView>
  </sheetViews>
  <sheetFormatPr defaultRowHeight="14.5" x14ac:dyDescent="0.35"/>
  <cols>
    <col min="1" max="1" width="8.6328125" customWidth="1"/>
    <col min="2" max="2" width="13.54296875" customWidth="1"/>
    <col min="3" max="3" width="14.453125" customWidth="1"/>
    <col min="4" max="4" width="7.36328125" customWidth="1"/>
    <col min="5" max="5" width="10.6328125" customWidth="1"/>
    <col min="6" max="6" width="9" customWidth="1"/>
    <col min="7" max="7" width="9.90625" customWidth="1"/>
    <col min="8" max="8" width="10" customWidth="1"/>
    <col min="9" max="9" width="10.6328125" customWidth="1"/>
    <col min="10" max="10" width="8.6328125" customWidth="1"/>
  </cols>
  <sheetData>
    <row r="1" spans="1:10" ht="44" customHeight="1" x14ac:dyDescent="0.35">
      <c r="A1" s="156" t="s">
        <v>256</v>
      </c>
      <c r="B1" s="157"/>
      <c r="C1" s="157"/>
      <c r="D1" s="157"/>
      <c r="E1" s="157"/>
      <c r="F1" s="157"/>
      <c r="G1" s="157"/>
      <c r="H1" s="157"/>
      <c r="I1" s="157"/>
      <c r="J1" s="158"/>
    </row>
    <row r="2" spans="1:10" x14ac:dyDescent="0.35">
      <c r="A2" s="130" t="s">
        <v>46</v>
      </c>
      <c r="B2" s="131"/>
      <c r="C2" s="131"/>
      <c r="D2" s="131"/>
      <c r="E2" s="131"/>
      <c r="F2" s="131"/>
      <c r="G2" s="131"/>
      <c r="H2" s="131"/>
      <c r="I2" s="131"/>
      <c r="J2" s="132"/>
    </row>
    <row r="3" spans="1:10" x14ac:dyDescent="0.35">
      <c r="A3" s="123" t="s">
        <v>0</v>
      </c>
      <c r="B3" s="100"/>
      <c r="C3" s="100"/>
      <c r="D3" s="100"/>
      <c r="E3" s="101"/>
      <c r="F3" s="133" t="str">
        <f ca="1">TEXT(TODAY(),"DD/MM/YYYY")</f>
        <v>07/06/2025</v>
      </c>
      <c r="G3" s="134"/>
      <c r="H3" s="134"/>
      <c r="I3" s="134"/>
      <c r="J3" s="135"/>
    </row>
    <row r="4" spans="1:10" x14ac:dyDescent="0.35">
      <c r="A4" s="123" t="s">
        <v>1</v>
      </c>
      <c r="B4" s="100"/>
      <c r="C4" s="100"/>
      <c r="D4" s="100"/>
      <c r="E4" s="101"/>
      <c r="F4" s="81" t="s">
        <v>139</v>
      </c>
      <c r="G4" s="82"/>
      <c r="H4" s="82"/>
      <c r="I4" s="82"/>
      <c r="J4" s="83"/>
    </row>
    <row r="5" spans="1:10" x14ac:dyDescent="0.35">
      <c r="A5" s="123" t="s">
        <v>2</v>
      </c>
      <c r="B5" s="100"/>
      <c r="C5" s="100"/>
      <c r="D5" s="100"/>
      <c r="E5" s="101"/>
      <c r="F5" s="133">
        <v>45812</v>
      </c>
      <c r="G5" s="134"/>
      <c r="H5" s="134"/>
      <c r="I5" s="134"/>
      <c r="J5" s="135"/>
    </row>
    <row r="6" spans="1:10" ht="16.5" customHeight="1" x14ac:dyDescent="0.35">
      <c r="A6" s="123" t="s">
        <v>3</v>
      </c>
      <c r="B6" s="100"/>
      <c r="C6" s="100"/>
      <c r="D6" s="100"/>
      <c r="E6" s="101"/>
      <c r="F6" s="112" t="s">
        <v>140</v>
      </c>
      <c r="G6" s="136"/>
      <c r="H6" s="136"/>
      <c r="I6" s="136"/>
      <c r="J6" s="113"/>
    </row>
    <row r="7" spans="1:10" ht="15" customHeight="1" x14ac:dyDescent="0.35">
      <c r="A7" s="123" t="s">
        <v>4</v>
      </c>
      <c r="B7" s="100"/>
      <c r="C7" s="100"/>
      <c r="D7" s="100"/>
      <c r="E7" s="101"/>
      <c r="F7" s="112" t="str">
        <f>F6</f>
        <v>M/s. Chetna Global</v>
      </c>
      <c r="G7" s="136"/>
      <c r="H7" s="136"/>
      <c r="I7" s="136"/>
      <c r="J7" s="113"/>
    </row>
    <row r="8" spans="1:10" x14ac:dyDescent="0.35">
      <c r="A8" s="123" t="s">
        <v>5</v>
      </c>
      <c r="B8" s="100"/>
      <c r="C8" s="100"/>
      <c r="D8" s="100"/>
      <c r="E8" s="101"/>
      <c r="F8" s="111" t="s">
        <v>255</v>
      </c>
      <c r="G8" s="103"/>
      <c r="H8" s="103"/>
      <c r="I8" s="103"/>
      <c r="J8" s="104"/>
    </row>
    <row r="9" spans="1:10" x14ac:dyDescent="0.35">
      <c r="A9" s="81" t="s">
        <v>104</v>
      </c>
      <c r="B9" s="100"/>
      <c r="C9" s="100"/>
      <c r="D9" s="100"/>
      <c r="E9" s="101"/>
      <c r="F9" s="81">
        <v>9870803582</v>
      </c>
      <c r="G9" s="82"/>
      <c r="H9" s="82"/>
      <c r="I9" s="82"/>
      <c r="J9" s="83"/>
    </row>
    <row r="10" spans="1:10" x14ac:dyDescent="0.35">
      <c r="A10" s="81" t="s">
        <v>265</v>
      </c>
      <c r="B10" s="100"/>
      <c r="C10" s="100"/>
      <c r="D10" s="100"/>
      <c r="E10" s="101"/>
      <c r="F10" s="81" t="s">
        <v>266</v>
      </c>
      <c r="G10" s="82"/>
      <c r="H10" s="82"/>
      <c r="I10" s="82"/>
      <c r="J10" s="83"/>
    </row>
    <row r="11" spans="1:10" ht="30.75" customHeight="1" x14ac:dyDescent="0.35">
      <c r="A11" s="81" t="s">
        <v>105</v>
      </c>
      <c r="B11" s="82"/>
      <c r="C11" s="82"/>
      <c r="D11" s="82"/>
      <c r="E11" s="83"/>
      <c r="F11" s="112" t="s">
        <v>175</v>
      </c>
      <c r="G11" s="136"/>
      <c r="H11" s="136"/>
      <c r="I11" s="136"/>
      <c r="J11" s="113"/>
    </row>
    <row r="12" spans="1:10" x14ac:dyDescent="0.35">
      <c r="A12" s="123" t="s">
        <v>6</v>
      </c>
      <c r="B12" s="100"/>
      <c r="C12" s="100"/>
      <c r="D12" s="100"/>
      <c r="E12" s="101"/>
      <c r="F12" s="126" t="s">
        <v>181</v>
      </c>
      <c r="G12" s="138"/>
      <c r="H12" s="138"/>
      <c r="I12" s="138"/>
      <c r="J12" s="139"/>
    </row>
    <row r="13" spans="1:10" x14ac:dyDescent="0.35">
      <c r="A13" s="81" t="s">
        <v>174</v>
      </c>
      <c r="B13" s="100"/>
      <c r="C13" s="100"/>
      <c r="D13" s="100"/>
      <c r="E13" s="101"/>
      <c r="F13" s="126" t="s">
        <v>251</v>
      </c>
      <c r="G13" s="138"/>
      <c r="H13" s="138"/>
      <c r="I13" s="138"/>
      <c r="J13" s="139"/>
    </row>
    <row r="14" spans="1:10" ht="31.5" customHeight="1" x14ac:dyDescent="0.35">
      <c r="A14" s="57" t="s">
        <v>61</v>
      </c>
      <c r="B14" s="57"/>
      <c r="C14" s="112" t="s">
        <v>257</v>
      </c>
      <c r="D14" s="136"/>
      <c r="E14" s="136"/>
      <c r="F14" s="136"/>
      <c r="G14" s="136"/>
      <c r="H14" s="136"/>
      <c r="I14" s="136"/>
      <c r="J14" s="113"/>
    </row>
    <row r="15" spans="1:10" x14ac:dyDescent="0.35">
      <c r="A15" s="57" t="s">
        <v>106</v>
      </c>
      <c r="B15" s="57"/>
      <c r="C15" s="58" t="s">
        <v>142</v>
      </c>
      <c r="D15" s="58"/>
      <c r="E15" s="58"/>
      <c r="F15" s="137" t="s">
        <v>62</v>
      </c>
      <c r="G15" s="137"/>
      <c r="H15" s="136" t="s">
        <v>258</v>
      </c>
      <c r="I15" s="136"/>
      <c r="J15" s="113"/>
    </row>
    <row r="16" spans="1:10" x14ac:dyDescent="0.35">
      <c r="A16" s="57" t="s">
        <v>7</v>
      </c>
      <c r="B16" s="57"/>
      <c r="C16" s="58" t="s">
        <v>143</v>
      </c>
      <c r="D16" s="58"/>
      <c r="E16" s="58"/>
      <c r="F16" s="137" t="s">
        <v>63</v>
      </c>
      <c r="G16" s="137"/>
      <c r="H16" s="136" t="s">
        <v>144</v>
      </c>
      <c r="I16" s="136"/>
      <c r="J16" s="113"/>
    </row>
    <row r="17" spans="1:10" x14ac:dyDescent="0.35">
      <c r="A17" s="57" t="s">
        <v>8</v>
      </c>
      <c r="B17" s="57"/>
      <c r="C17" s="58" t="s">
        <v>259</v>
      </c>
      <c r="D17" s="58"/>
      <c r="E17" s="58"/>
      <c r="F17" s="137" t="s">
        <v>64</v>
      </c>
      <c r="G17" s="137"/>
      <c r="H17" s="136">
        <v>400080</v>
      </c>
      <c r="I17" s="136"/>
      <c r="J17" s="113"/>
    </row>
    <row r="18" spans="1:10" ht="32.25" customHeight="1" x14ac:dyDescent="0.35">
      <c r="A18" s="57" t="s">
        <v>65</v>
      </c>
      <c r="B18" s="57"/>
      <c r="C18" s="58" t="s">
        <v>145</v>
      </c>
      <c r="D18" s="58"/>
      <c r="E18" s="58"/>
      <c r="F18" s="137" t="s">
        <v>53</v>
      </c>
      <c r="G18" s="137"/>
      <c r="H18" s="136" t="s">
        <v>252</v>
      </c>
      <c r="I18" s="136"/>
      <c r="J18" s="113"/>
    </row>
    <row r="19" spans="1:10" ht="15" customHeight="1" x14ac:dyDescent="0.35">
      <c r="A19" s="65" t="s">
        <v>107</v>
      </c>
      <c r="B19" s="121"/>
      <c r="C19" s="121"/>
      <c r="D19" s="121"/>
      <c r="E19" s="66"/>
      <c r="F19" s="150" t="s">
        <v>59</v>
      </c>
      <c r="G19" s="151"/>
      <c r="H19" s="151"/>
      <c r="I19" s="151"/>
      <c r="J19" s="152"/>
    </row>
    <row r="20" spans="1:10" ht="16.25" customHeight="1" x14ac:dyDescent="0.35">
      <c r="A20" s="67"/>
      <c r="B20" s="122"/>
      <c r="C20" s="122"/>
      <c r="D20" s="122"/>
      <c r="E20" s="68"/>
      <c r="F20" s="153"/>
      <c r="G20" s="154"/>
      <c r="H20" s="154"/>
      <c r="I20" s="154"/>
      <c r="J20" s="155"/>
    </row>
    <row r="21" spans="1:10" ht="15" customHeight="1" x14ac:dyDescent="0.35">
      <c r="A21" s="65" t="s">
        <v>108</v>
      </c>
      <c r="B21" s="143"/>
      <c r="C21" s="143"/>
      <c r="D21" s="143"/>
      <c r="E21" s="144"/>
      <c r="F21" s="65" t="s">
        <v>48</v>
      </c>
      <c r="G21" s="121"/>
      <c r="H21" s="121"/>
      <c r="I21" s="121"/>
      <c r="J21" s="66"/>
    </row>
    <row r="22" spans="1:10" x14ac:dyDescent="0.35">
      <c r="A22" s="145"/>
      <c r="B22" s="146"/>
      <c r="C22" s="146"/>
      <c r="D22" s="146"/>
      <c r="E22" s="147"/>
      <c r="F22" s="67"/>
      <c r="G22" s="122"/>
      <c r="H22" s="122"/>
      <c r="I22" s="122"/>
      <c r="J22" s="68"/>
    </row>
    <row r="23" spans="1:10" x14ac:dyDescent="0.35">
      <c r="A23" s="123" t="s">
        <v>9</v>
      </c>
      <c r="B23" s="100"/>
      <c r="C23" s="100"/>
      <c r="D23" s="100"/>
      <c r="E23" s="101"/>
      <c r="F23" s="114" t="s">
        <v>146</v>
      </c>
      <c r="G23" s="115"/>
      <c r="H23" s="115"/>
      <c r="I23" s="115"/>
      <c r="J23" s="116"/>
    </row>
    <row r="24" spans="1:10" x14ac:dyDescent="0.35">
      <c r="A24" s="123" t="s">
        <v>10</v>
      </c>
      <c r="B24" s="100"/>
      <c r="C24" s="100"/>
      <c r="D24" s="100"/>
      <c r="E24" s="101"/>
      <c r="F24" s="140" t="s">
        <v>54</v>
      </c>
      <c r="G24" s="148"/>
      <c r="H24" s="148"/>
      <c r="I24" s="148"/>
      <c r="J24" s="149"/>
    </row>
    <row r="25" spans="1:10" x14ac:dyDescent="0.35">
      <c r="A25" s="123" t="s">
        <v>11</v>
      </c>
      <c r="B25" s="100"/>
      <c r="C25" s="100"/>
      <c r="D25" s="100"/>
      <c r="E25" s="101"/>
      <c r="F25" s="114" t="s">
        <v>147</v>
      </c>
      <c r="G25" s="115"/>
      <c r="H25" s="115"/>
      <c r="I25" s="115"/>
      <c r="J25" s="116"/>
    </row>
    <row r="26" spans="1:10" x14ac:dyDescent="0.35">
      <c r="A26" s="123" t="s">
        <v>29</v>
      </c>
      <c r="B26" s="100"/>
      <c r="C26" s="100"/>
      <c r="D26" s="100"/>
      <c r="E26" s="101"/>
      <c r="F26" s="140" t="s">
        <v>66</v>
      </c>
      <c r="G26" s="141"/>
      <c r="H26" s="141"/>
      <c r="I26" s="141"/>
      <c r="J26" s="142"/>
    </row>
    <row r="27" spans="1:10" x14ac:dyDescent="0.35">
      <c r="A27" s="163" t="s">
        <v>12</v>
      </c>
      <c r="B27" s="164"/>
      <c r="C27" s="163" t="s">
        <v>13</v>
      </c>
      <c r="D27" s="164"/>
      <c r="E27" s="117" t="s">
        <v>14</v>
      </c>
      <c r="F27" s="164"/>
      <c r="G27" s="117" t="s">
        <v>52</v>
      </c>
      <c r="H27" s="118"/>
      <c r="I27" s="163" t="s">
        <v>15</v>
      </c>
      <c r="J27" s="164"/>
    </row>
    <row r="28" spans="1:10" x14ac:dyDescent="0.35">
      <c r="A28" s="117" t="s">
        <v>16</v>
      </c>
      <c r="B28" s="118"/>
      <c r="C28" s="117" t="s">
        <v>51</v>
      </c>
      <c r="D28" s="118"/>
      <c r="E28" s="117" t="s">
        <v>51</v>
      </c>
      <c r="F28" s="118"/>
      <c r="G28" s="117" t="s">
        <v>51</v>
      </c>
      <c r="H28" s="118"/>
      <c r="I28" s="117" t="s">
        <v>51</v>
      </c>
      <c r="J28" s="118"/>
    </row>
    <row r="29" spans="1:10" ht="31.5" customHeight="1" x14ac:dyDescent="0.35">
      <c r="A29" s="163" t="s">
        <v>17</v>
      </c>
      <c r="B29" s="164"/>
      <c r="C29" s="117" t="s">
        <v>148</v>
      </c>
      <c r="D29" s="118"/>
      <c r="E29" s="119" t="s">
        <v>149</v>
      </c>
      <c r="F29" s="120"/>
      <c r="G29" s="119" t="s">
        <v>150</v>
      </c>
      <c r="H29" s="120"/>
      <c r="I29" s="119" t="s">
        <v>143</v>
      </c>
      <c r="J29" s="120"/>
    </row>
    <row r="30" spans="1:10" x14ac:dyDescent="0.35">
      <c r="A30" s="81" t="s">
        <v>58</v>
      </c>
      <c r="B30" s="82"/>
      <c r="C30" s="82"/>
      <c r="D30" s="82"/>
      <c r="E30" s="82"/>
      <c r="F30" s="82"/>
      <c r="G30" s="82"/>
      <c r="H30" s="82"/>
      <c r="I30" s="82"/>
      <c r="J30" s="83"/>
    </row>
    <row r="31" spans="1:10" x14ac:dyDescent="0.35">
      <c r="A31" s="81" t="s">
        <v>136</v>
      </c>
      <c r="B31" s="82"/>
      <c r="C31" s="82"/>
      <c r="D31" s="82"/>
      <c r="E31" s="82"/>
      <c r="F31" s="82"/>
      <c r="G31" s="82"/>
      <c r="H31" s="82"/>
      <c r="I31" s="82"/>
      <c r="J31" s="83"/>
    </row>
    <row r="32" spans="1:10" x14ac:dyDescent="0.35">
      <c r="A32" s="81" t="s">
        <v>43</v>
      </c>
      <c r="B32" s="83"/>
      <c r="C32" s="111" t="s">
        <v>260</v>
      </c>
      <c r="D32" s="103"/>
      <c r="E32" s="103"/>
      <c r="F32" s="103"/>
      <c r="G32" s="103"/>
      <c r="H32" s="103"/>
      <c r="I32" s="103"/>
      <c r="J32" s="104"/>
    </row>
    <row r="33" spans="1:10" x14ac:dyDescent="0.35">
      <c r="A33" s="81" t="s">
        <v>253</v>
      </c>
      <c r="B33" s="83"/>
      <c r="C33" s="129" t="s">
        <v>254</v>
      </c>
      <c r="D33" s="82"/>
      <c r="E33" s="82"/>
      <c r="F33" s="82"/>
      <c r="G33" s="82"/>
      <c r="H33" s="82"/>
      <c r="I33" s="82"/>
      <c r="J33" s="83"/>
    </row>
    <row r="34" spans="1:10" x14ac:dyDescent="0.35">
      <c r="A34" s="111" t="s">
        <v>18</v>
      </c>
      <c r="B34" s="103"/>
      <c r="C34" s="103"/>
      <c r="D34" s="103"/>
      <c r="E34" s="103"/>
      <c r="F34" s="103"/>
      <c r="G34" s="103"/>
      <c r="H34" s="103"/>
      <c r="I34" s="103"/>
      <c r="J34" s="104"/>
    </row>
    <row r="35" spans="1:10" ht="15" customHeight="1" x14ac:dyDescent="0.35">
      <c r="A35" s="137" t="s">
        <v>168</v>
      </c>
      <c r="B35" s="137"/>
      <c r="C35" s="137"/>
      <c r="D35" s="137"/>
      <c r="E35" s="137"/>
      <c r="F35" s="137"/>
      <c r="G35" s="137"/>
      <c r="H35" s="137"/>
      <c r="I35" s="137"/>
      <c r="J35" s="137"/>
    </row>
    <row r="36" spans="1:10" x14ac:dyDescent="0.35">
      <c r="A36" s="137"/>
      <c r="B36" s="137"/>
      <c r="C36" s="137"/>
      <c r="D36" s="137"/>
      <c r="E36" s="137"/>
      <c r="F36" s="137"/>
      <c r="G36" s="137"/>
      <c r="H36" s="137"/>
      <c r="I36" s="137"/>
      <c r="J36" s="137"/>
    </row>
    <row r="37" spans="1:10" ht="16.5" customHeight="1" x14ac:dyDescent="0.35">
      <c r="A37" s="57" t="s">
        <v>67</v>
      </c>
      <c r="B37" s="206"/>
      <c r="C37" s="206"/>
      <c r="D37" s="206"/>
      <c r="E37" s="206"/>
      <c r="F37" s="162">
        <v>1616.7</v>
      </c>
      <c r="G37" s="162"/>
      <c r="H37" s="162"/>
      <c r="I37" s="162"/>
      <c r="J37" s="162"/>
    </row>
    <row r="38" spans="1:10" x14ac:dyDescent="0.35">
      <c r="A38" s="206" t="s">
        <v>19</v>
      </c>
      <c r="B38" s="206"/>
      <c r="C38" s="206"/>
      <c r="D38" s="206"/>
      <c r="E38" s="206"/>
      <c r="F38" s="207">
        <v>1</v>
      </c>
      <c r="G38" s="207"/>
      <c r="H38" s="207"/>
      <c r="I38" s="207"/>
      <c r="J38" s="207"/>
    </row>
    <row r="39" spans="1:10" x14ac:dyDescent="0.35">
      <c r="A39" s="206" t="s">
        <v>20</v>
      </c>
      <c r="B39" s="206"/>
      <c r="C39" s="206"/>
      <c r="D39" s="206"/>
      <c r="E39" s="206"/>
      <c r="F39" s="208">
        <f>(F41/F37)-F38</f>
        <v>0.53432918908888483</v>
      </c>
      <c r="G39" s="208"/>
      <c r="H39" s="208"/>
      <c r="I39" s="208"/>
      <c r="J39" s="208"/>
    </row>
    <row r="40" spans="1:10" x14ac:dyDescent="0.35">
      <c r="A40" s="206" t="s">
        <v>21</v>
      </c>
      <c r="B40" s="206"/>
      <c r="C40" s="206"/>
      <c r="D40" s="206"/>
      <c r="E40" s="206"/>
      <c r="F40" s="208">
        <f>F38+F39</f>
        <v>1.5343291890888848</v>
      </c>
      <c r="G40" s="208"/>
      <c r="H40" s="208"/>
      <c r="I40" s="208"/>
      <c r="J40" s="208"/>
    </row>
    <row r="41" spans="1:10" x14ac:dyDescent="0.35">
      <c r="A41" s="57" t="s">
        <v>68</v>
      </c>
      <c r="B41" s="206"/>
      <c r="C41" s="206"/>
      <c r="D41" s="206"/>
      <c r="E41" s="206"/>
      <c r="F41" s="207">
        <v>2480.5500000000002</v>
      </c>
      <c r="G41" s="207"/>
      <c r="H41" s="207"/>
      <c r="I41" s="207"/>
      <c r="J41" s="207"/>
    </row>
    <row r="42" spans="1:10" x14ac:dyDescent="0.35">
      <c r="A42" s="206" t="s">
        <v>22</v>
      </c>
      <c r="B42" s="206"/>
      <c r="C42" s="206"/>
      <c r="D42" s="206"/>
      <c r="E42" s="206"/>
      <c r="F42" s="207" t="s">
        <v>141</v>
      </c>
      <c r="G42" s="207"/>
      <c r="H42" s="207"/>
      <c r="I42" s="207"/>
      <c r="J42" s="207"/>
    </row>
    <row r="43" spans="1:10" x14ac:dyDescent="0.35">
      <c r="A43" s="209" t="s">
        <v>70</v>
      </c>
      <c r="B43" s="209"/>
      <c r="C43" s="209"/>
      <c r="D43" s="209"/>
      <c r="E43" s="209"/>
      <c r="F43" s="209"/>
      <c r="G43" s="209"/>
      <c r="H43" s="209"/>
      <c r="I43" s="209"/>
      <c r="J43" s="209"/>
    </row>
    <row r="44" spans="1:10" ht="16.5" customHeight="1" x14ac:dyDescent="0.35">
      <c r="A44" s="137" t="s">
        <v>69</v>
      </c>
      <c r="B44" s="137"/>
      <c r="C44" s="210" t="s">
        <v>152</v>
      </c>
      <c r="D44" s="58"/>
      <c r="E44" s="58"/>
      <c r="F44" s="58"/>
      <c r="G44" s="53" t="s">
        <v>60</v>
      </c>
      <c r="H44" s="211">
        <v>43741</v>
      </c>
      <c r="I44" s="58"/>
      <c r="J44" s="58"/>
    </row>
    <row r="45" spans="1:10" x14ac:dyDescent="0.35">
      <c r="A45" s="137" t="s">
        <v>71</v>
      </c>
      <c r="B45" s="137"/>
      <c r="C45" s="58" t="str">
        <f>C44</f>
        <v xml:space="preserve">CHE/ES/1550/T/337(NEW)                                                                                                     </v>
      </c>
      <c r="D45" s="58"/>
      <c r="E45" s="58"/>
      <c r="F45" s="58"/>
      <c r="G45" s="53" t="s">
        <v>60</v>
      </c>
      <c r="H45" s="211">
        <f>H44</f>
        <v>43741</v>
      </c>
      <c r="I45" s="58"/>
      <c r="J45" s="58"/>
    </row>
    <row r="46" spans="1:10" x14ac:dyDescent="0.35">
      <c r="A46" s="65" t="s">
        <v>261</v>
      </c>
      <c r="B46" s="66"/>
      <c r="C46" s="62" t="s">
        <v>264</v>
      </c>
      <c r="D46" s="63"/>
      <c r="E46" s="63"/>
      <c r="F46" s="64"/>
      <c r="G46" s="50" t="s">
        <v>60</v>
      </c>
      <c r="H46" s="59">
        <v>45175</v>
      </c>
      <c r="I46" s="60"/>
      <c r="J46" s="61"/>
    </row>
    <row r="47" spans="1:10" ht="78" customHeight="1" x14ac:dyDescent="0.35">
      <c r="A47" s="67"/>
      <c r="B47" s="68"/>
      <c r="C47" s="62" t="s">
        <v>262</v>
      </c>
      <c r="D47" s="63"/>
      <c r="E47" s="63"/>
      <c r="F47" s="64"/>
      <c r="G47" s="50" t="s">
        <v>263</v>
      </c>
      <c r="H47" s="59">
        <v>45231</v>
      </c>
      <c r="I47" s="60"/>
      <c r="J47" s="61"/>
    </row>
    <row r="48" spans="1:10" ht="46.5" customHeight="1" x14ac:dyDescent="0.35">
      <c r="A48" s="112" t="s">
        <v>170</v>
      </c>
      <c r="B48" s="136"/>
      <c r="C48" s="136"/>
      <c r="D48" s="136"/>
      <c r="E48" s="136"/>
      <c r="F48" s="113"/>
      <c r="G48" s="18" t="s">
        <v>171</v>
      </c>
      <c r="H48" s="81" t="s">
        <v>172</v>
      </c>
      <c r="I48" s="82"/>
      <c r="J48" s="83"/>
    </row>
    <row r="49" spans="1:13" x14ac:dyDescent="0.35">
      <c r="A49" s="57" t="s">
        <v>76</v>
      </c>
      <c r="B49" s="57"/>
      <c r="C49" s="57"/>
      <c r="D49" s="160">
        <v>43741</v>
      </c>
      <c r="E49" s="161"/>
      <c r="F49" s="81" t="s">
        <v>72</v>
      </c>
      <c r="G49" s="179"/>
      <c r="H49" s="175">
        <v>46022</v>
      </c>
      <c r="I49" s="124"/>
      <c r="J49" s="125"/>
    </row>
    <row r="50" spans="1:13" x14ac:dyDescent="0.35">
      <c r="A50" s="176" t="s">
        <v>23</v>
      </c>
      <c r="B50" s="177"/>
      <c r="C50" s="177"/>
      <c r="D50" s="177"/>
      <c r="E50" s="177"/>
      <c r="F50" s="177"/>
      <c r="G50" s="177"/>
      <c r="H50" s="177"/>
      <c r="I50" s="177"/>
      <c r="J50" s="178"/>
    </row>
    <row r="51" spans="1:13" ht="30.75" customHeight="1" x14ac:dyDescent="0.35">
      <c r="A51" s="81" t="s">
        <v>103</v>
      </c>
      <c r="B51" s="82"/>
      <c r="C51" s="83"/>
      <c r="D51" s="117">
        <f>F41</f>
        <v>2480.5500000000002</v>
      </c>
      <c r="E51" s="118"/>
      <c r="F51" s="162" t="s">
        <v>137</v>
      </c>
      <c r="G51" s="162"/>
      <c r="H51" s="162"/>
      <c r="I51" s="159" t="s">
        <v>221</v>
      </c>
      <c r="J51" s="159"/>
    </row>
    <row r="52" spans="1:13" ht="33.75" customHeight="1" x14ac:dyDescent="0.35">
      <c r="A52" s="117" t="s">
        <v>73</v>
      </c>
      <c r="B52" s="118"/>
      <c r="C52" s="112" t="s">
        <v>212</v>
      </c>
      <c r="D52" s="136"/>
      <c r="E52" s="136"/>
      <c r="F52" s="136"/>
      <c r="G52" s="136"/>
      <c r="H52" s="136"/>
      <c r="I52" s="136"/>
      <c r="J52" s="113"/>
    </row>
    <row r="53" spans="1:13" ht="33.75" customHeight="1" x14ac:dyDescent="0.35">
      <c r="A53" s="117" t="s">
        <v>173</v>
      </c>
      <c r="B53" s="118"/>
      <c r="C53" s="112" t="s">
        <v>213</v>
      </c>
      <c r="D53" s="136"/>
      <c r="E53" s="136"/>
      <c r="F53" s="136"/>
      <c r="G53" s="136"/>
      <c r="H53" s="136"/>
      <c r="I53" s="136"/>
      <c r="J53" s="113"/>
    </row>
    <row r="54" spans="1:13" x14ac:dyDescent="0.35">
      <c r="A54" s="2" t="s">
        <v>49</v>
      </c>
      <c r="B54" s="32"/>
      <c r="C54" s="32"/>
      <c r="D54" s="119" t="s">
        <v>151</v>
      </c>
      <c r="E54" s="174"/>
      <c r="F54" s="174"/>
      <c r="G54" s="174"/>
      <c r="H54" s="174"/>
      <c r="I54" s="174"/>
      <c r="J54" s="120"/>
    </row>
    <row r="55" spans="1:13" ht="15" thickBot="1" x14ac:dyDescent="0.4">
      <c r="A55" s="81" t="s">
        <v>55</v>
      </c>
      <c r="B55" s="82"/>
      <c r="C55" s="82"/>
      <c r="D55" s="82"/>
      <c r="E55" s="82"/>
      <c r="F55" s="82"/>
      <c r="G55" s="82"/>
      <c r="H55" s="82"/>
      <c r="I55" s="82"/>
      <c r="J55" s="83"/>
    </row>
    <row r="56" spans="1:13" ht="15" customHeight="1" x14ac:dyDescent="0.35">
      <c r="A56" s="171" t="s">
        <v>250</v>
      </c>
      <c r="B56" s="172"/>
      <c r="C56" s="172"/>
      <c r="D56" s="172"/>
      <c r="E56" s="172"/>
      <c r="F56" s="172"/>
      <c r="G56" s="172"/>
      <c r="H56" s="172"/>
      <c r="I56" s="172"/>
      <c r="J56" s="173"/>
      <c r="K56" s="33" t="str">
        <f>(IF(C60=0,"Work not yet Started.",IF(D60=50%,"Excavation work in process",IF(D60=100%,"Excavation work completed, ","0")))&amp;(IF(C61=0%,"",IF(D61=25%,"Footing work is process",IF(D61=50%,"Footing work Completed",IF(D61=75%,"Plinth work is process",IF(D61=100%,"Plinth work completed","0"))))))&amp;(IF(C62&gt;0,", RCC upto "&amp;C62&amp;" Slab completed",""))&amp;(IF(C63&gt;0,", Brickwork upto "&amp;C63&amp;" Floor completed"," "))&amp;(IF(C64&gt;0,", Internal Plaster upto "&amp;C64&amp;" Floor completed"," "))&amp;(IF(C65&gt;0,", External Plaster upto "&amp;C65&amp;" Floor completed"," "))&amp;(IF(C66&gt;0,", Flooring upto "&amp;C66&amp;" Floor completed"," "))&amp;(IF(C67&gt;0,", Painting upto "&amp;C67&amp;" Floor completed"," "))&amp;(IF(C68&gt;0,", Finishing upto "&amp;C68&amp;" Floor completed"," ")))</f>
        <v>Excavation work completed, Plinth work completed, RCC upto 19 Slab completed, Brickwork upto 18 Floor completed, Internal Plaster upto 18 Floor completed, External Plaster upto 18 Floor completed, Flooring upto 18 Floor completed, Painting upto 18 Floor completed, Finishing upto 7 Floor completed</v>
      </c>
      <c r="L56" s="33"/>
      <c r="M56" s="34"/>
    </row>
    <row r="57" spans="1:13" ht="15.5" x14ac:dyDescent="0.35">
      <c r="A57" s="77" t="s">
        <v>179</v>
      </c>
      <c r="B57" s="78"/>
      <c r="C57" s="35">
        <v>1</v>
      </c>
      <c r="D57" s="78" t="s">
        <v>222</v>
      </c>
      <c r="E57" s="78"/>
      <c r="F57" s="78">
        <v>0</v>
      </c>
      <c r="G57" s="78"/>
      <c r="H57" s="35" t="s">
        <v>223</v>
      </c>
      <c r="I57" s="78">
        <v>18</v>
      </c>
      <c r="J57" s="170"/>
      <c r="K57" s="36" t="s">
        <v>224</v>
      </c>
      <c r="L57" s="36"/>
      <c r="M57" s="37"/>
    </row>
    <row r="58" spans="1:13" ht="64.5" customHeight="1" x14ac:dyDescent="0.35">
      <c r="A58" s="99" t="s">
        <v>225</v>
      </c>
      <c r="B58" s="99"/>
      <c r="C58" s="212" t="str">
        <f>K56</f>
        <v>Excavation work completed, Plinth work completed, RCC upto 19 Slab completed, Brickwork upto 18 Floor completed, Internal Plaster upto 18 Floor completed, External Plaster upto 18 Floor completed, Flooring upto 18 Floor completed, Painting upto 18 Floor completed, Finishing upto 7 Floor completed</v>
      </c>
      <c r="D58" s="212"/>
      <c r="E58" s="212"/>
      <c r="F58" s="212"/>
      <c r="G58" s="212"/>
      <c r="H58" s="212"/>
      <c r="I58" s="212"/>
      <c r="J58" s="212"/>
      <c r="K58" s="36" t="s">
        <v>226</v>
      </c>
      <c r="L58" s="36"/>
      <c r="M58" s="37"/>
    </row>
    <row r="59" spans="1:13" ht="15.5" x14ac:dyDescent="0.35">
      <c r="A59" s="74" t="s">
        <v>35</v>
      </c>
      <c r="B59" s="74"/>
      <c r="C59" s="51" t="s">
        <v>227</v>
      </c>
      <c r="D59" s="74" t="s">
        <v>228</v>
      </c>
      <c r="E59" s="74"/>
      <c r="F59" s="74" t="s">
        <v>229</v>
      </c>
      <c r="G59" s="74"/>
      <c r="H59" s="74" t="s">
        <v>230</v>
      </c>
      <c r="I59" s="74"/>
      <c r="J59" s="74"/>
      <c r="K59" s="36" t="s">
        <v>231</v>
      </c>
      <c r="L59" s="38"/>
      <c r="M59" s="39"/>
    </row>
    <row r="60" spans="1:13" ht="15.5" x14ac:dyDescent="0.35">
      <c r="A60" s="74" t="s">
        <v>232</v>
      </c>
      <c r="B60" s="74"/>
      <c r="C60" s="46">
        <f>M63</f>
        <v>18</v>
      </c>
      <c r="D60" s="69">
        <f>((100/I57)*C60)/100</f>
        <v>1</v>
      </c>
      <c r="E60" s="69"/>
      <c r="F60" s="69">
        <f>(IF(C58=K58,"100%",IF(C58=K59,"100%",(((C61/I57*10)+(40/(C57+F57+I57)*C62)+(7.5/(I57)*C63)+(7.5/(I57)*C64)+(10/I57*C65)+(10/I57*C66)+(5/I57*C67)+(5/I57*C68)+(5/I57*C69))/100))))</f>
        <v>0.9194444444444444</v>
      </c>
      <c r="G60" s="69"/>
      <c r="H60" s="69">
        <f>((((C60/I57)*20)+((C61/I57)*25)+(30/(I57+F57+C57)*C62)+(5/I57*C63)+(5/I57*C64)+(5/I57*C65)+(5/I57*C66)+(0/I57*C67)+(0/I57*C68)+(5/I57*C69))/100)</f>
        <v>0.95</v>
      </c>
      <c r="I60" s="69"/>
      <c r="J60" s="69"/>
      <c r="K60" s="36"/>
      <c r="L60" s="38"/>
      <c r="M60" s="39"/>
    </row>
    <row r="61" spans="1:13" ht="15.5" x14ac:dyDescent="0.35">
      <c r="A61" s="74" t="s">
        <v>36</v>
      </c>
      <c r="B61" s="74"/>
      <c r="C61" s="46">
        <f>M68</f>
        <v>18</v>
      </c>
      <c r="D61" s="69">
        <f>((100/I57)*C61)/100</f>
        <v>1</v>
      </c>
      <c r="E61" s="69"/>
      <c r="F61" s="69"/>
      <c r="G61" s="69"/>
      <c r="H61" s="69"/>
      <c r="I61" s="69"/>
      <c r="J61" s="69"/>
      <c r="K61" s="38"/>
      <c r="L61" s="38"/>
      <c r="M61" s="39"/>
    </row>
    <row r="62" spans="1:13" ht="15.5" x14ac:dyDescent="0.35">
      <c r="A62" s="74" t="s">
        <v>248</v>
      </c>
      <c r="B62" s="74"/>
      <c r="C62" s="47">
        <v>19</v>
      </c>
      <c r="D62" s="69">
        <f>((100/(C57+F57+I57))*C62)/100</f>
        <v>1</v>
      </c>
      <c r="E62" s="69"/>
      <c r="F62" s="69"/>
      <c r="G62" s="69"/>
      <c r="H62" s="69"/>
      <c r="I62" s="69"/>
      <c r="J62" s="69"/>
      <c r="K62" s="40" t="s">
        <v>233</v>
      </c>
      <c r="L62" s="41"/>
      <c r="M62" s="42">
        <f>I57*50%</f>
        <v>9</v>
      </c>
    </row>
    <row r="63" spans="1:13" ht="15.5" x14ac:dyDescent="0.35">
      <c r="A63" s="74" t="s">
        <v>234</v>
      </c>
      <c r="B63" s="74" t="s">
        <v>235</v>
      </c>
      <c r="C63" s="46">
        <v>18</v>
      </c>
      <c r="D63" s="69">
        <f>((100/I57)*C63)/100</f>
        <v>1</v>
      </c>
      <c r="E63" s="69"/>
      <c r="F63" s="69"/>
      <c r="G63" s="69"/>
      <c r="H63" s="69"/>
      <c r="I63" s="69"/>
      <c r="J63" s="69"/>
      <c r="K63" s="40" t="s">
        <v>236</v>
      </c>
      <c r="L63" s="41"/>
      <c r="M63" s="42">
        <f>I57</f>
        <v>18</v>
      </c>
    </row>
    <row r="64" spans="1:13" ht="15" customHeight="1" x14ac:dyDescent="0.35">
      <c r="A64" s="74" t="s">
        <v>237</v>
      </c>
      <c r="B64" s="74" t="s">
        <v>235</v>
      </c>
      <c r="C64" s="46">
        <v>18</v>
      </c>
      <c r="D64" s="69">
        <f>((100/I57)*C64)/100</f>
        <v>1</v>
      </c>
      <c r="E64" s="69"/>
      <c r="F64" s="69"/>
      <c r="G64" s="69"/>
      <c r="H64" s="69"/>
      <c r="I64" s="69"/>
      <c r="J64" s="69"/>
      <c r="K64" s="40"/>
      <c r="L64" s="41"/>
      <c r="M64" s="42"/>
    </row>
    <row r="65" spans="1:13" ht="15.5" x14ac:dyDescent="0.35">
      <c r="A65" s="78" t="s">
        <v>238</v>
      </c>
      <c r="B65" s="78" t="s">
        <v>239</v>
      </c>
      <c r="C65" s="46">
        <v>18</v>
      </c>
      <c r="D65" s="69">
        <f>((100/(I57))*C65)/100</f>
        <v>1</v>
      </c>
      <c r="E65" s="69"/>
      <c r="F65" s="69"/>
      <c r="G65" s="69"/>
      <c r="H65" s="69"/>
      <c r="I65" s="69"/>
      <c r="J65" s="69"/>
      <c r="K65" s="40" t="s">
        <v>240</v>
      </c>
      <c r="L65" s="41"/>
      <c r="M65" s="42">
        <f>I57*25%</f>
        <v>4.5</v>
      </c>
    </row>
    <row r="66" spans="1:13" ht="15.5" x14ac:dyDescent="0.35">
      <c r="A66" s="74" t="s">
        <v>241</v>
      </c>
      <c r="B66" s="74" t="s">
        <v>241</v>
      </c>
      <c r="C66" s="46">
        <v>18</v>
      </c>
      <c r="D66" s="69">
        <f>((100/I57)*C66)/100</f>
        <v>1</v>
      </c>
      <c r="E66" s="69"/>
      <c r="F66" s="69"/>
      <c r="G66" s="69"/>
      <c r="H66" s="69"/>
      <c r="I66" s="69"/>
      <c r="J66" s="69"/>
      <c r="K66" s="40" t="s">
        <v>242</v>
      </c>
      <c r="L66" s="41"/>
      <c r="M66" s="42">
        <f>I57*50%</f>
        <v>9</v>
      </c>
    </row>
    <row r="67" spans="1:13" ht="15" customHeight="1" x14ac:dyDescent="0.35">
      <c r="A67" s="74" t="s">
        <v>243</v>
      </c>
      <c r="B67" s="74"/>
      <c r="C67" s="46">
        <v>18</v>
      </c>
      <c r="D67" s="69">
        <f>((100/I57)*C67)/100</f>
        <v>1</v>
      </c>
      <c r="E67" s="69"/>
      <c r="F67" s="69"/>
      <c r="G67" s="69"/>
      <c r="H67" s="69"/>
      <c r="I67" s="69"/>
      <c r="J67" s="69"/>
      <c r="K67" s="40" t="s">
        <v>244</v>
      </c>
      <c r="L67" s="41"/>
      <c r="M67" s="42">
        <f>I57*75%</f>
        <v>13.5</v>
      </c>
    </row>
    <row r="68" spans="1:13" ht="15.5" x14ac:dyDescent="0.35">
      <c r="A68" s="74" t="s">
        <v>245</v>
      </c>
      <c r="B68" s="74" t="s">
        <v>245</v>
      </c>
      <c r="C68" s="46">
        <v>7</v>
      </c>
      <c r="D68" s="69">
        <f>((100/(I57))*C68)/100</f>
        <v>0.38888888888888884</v>
      </c>
      <c r="E68" s="69"/>
      <c r="F68" s="69"/>
      <c r="G68" s="69"/>
      <c r="H68" s="69"/>
      <c r="I68" s="69"/>
      <c r="J68" s="69"/>
      <c r="K68" s="40" t="s">
        <v>246</v>
      </c>
      <c r="L68" s="41"/>
      <c r="M68" s="42">
        <f>I57</f>
        <v>18</v>
      </c>
    </row>
    <row r="69" spans="1:13" ht="16" thickBot="1" x14ac:dyDescent="0.4">
      <c r="A69" s="74" t="s">
        <v>247</v>
      </c>
      <c r="B69" s="74"/>
      <c r="C69" s="46">
        <v>0</v>
      </c>
      <c r="D69" s="69">
        <f>((100/(I57))*C69)/100</f>
        <v>0</v>
      </c>
      <c r="E69" s="69"/>
      <c r="F69" s="69"/>
      <c r="G69" s="69"/>
      <c r="H69" s="69"/>
      <c r="I69" s="69"/>
      <c r="J69" s="69"/>
      <c r="K69" s="43"/>
      <c r="L69" s="43"/>
      <c r="M69" s="44"/>
    </row>
    <row r="70" spans="1:13" ht="15" customHeight="1" x14ac:dyDescent="0.35">
      <c r="A70" s="212" t="s">
        <v>249</v>
      </c>
      <c r="B70" s="212"/>
      <c r="C70" s="212"/>
      <c r="D70" s="212"/>
      <c r="E70" s="212"/>
      <c r="F70" s="212"/>
      <c r="G70" s="212"/>
      <c r="H70" s="212"/>
      <c r="I70" s="212"/>
      <c r="J70" s="212"/>
      <c r="K70" s="33" t="str">
        <f>(IF(C74=0,"Work not yet Started.",IF(D74=50%,"Excavation work in process",IF(D74=100%,"Excavation work completed, ","0")))&amp;(IF(C75=0%,"",IF(D75=25%,"Footing work is process",IF(D75=50%,"Footing work Completed",IF(D75=75%,"Plinth work is process",IF(D75=100%,"Plinth work completed","0"))))))&amp;(IF(C76&gt;0,", RCC upto "&amp;C76&amp;" Slab completed",""))&amp;(IF(C77&gt;0,", Brickwork upto "&amp;C77&amp;" Floor completed"," "))&amp;(IF(C78&gt;0,", Internal Plaster upto "&amp;C78&amp;" Floor completed"," "))&amp;(IF(C79&gt;0,", External Plaster upto "&amp;C79&amp;" Floor completed"," "))&amp;(IF(C80&gt;0,", Flooring upto "&amp;C80&amp;" Floor completed"," "))&amp;(IF(C81&gt;0,", Painting upto "&amp;C81&amp;" Floor completed"," "))&amp;(IF(C82&gt;0,", Finishing upto "&amp;C82&amp;" Floor completed"," ")))</f>
        <v xml:space="preserve">Excavation work completed, Plinth work completed, RCC upto 17 Slab completed, Brickwork upto 16 Floor completed, Internal Plaster upto 14 Floor completed, External Plaster upto 13 Floor completed   </v>
      </c>
      <c r="L70" s="33"/>
      <c r="M70" s="34"/>
    </row>
    <row r="71" spans="1:13" ht="15.5" x14ac:dyDescent="0.35">
      <c r="A71" s="78" t="s">
        <v>179</v>
      </c>
      <c r="B71" s="78"/>
      <c r="C71" s="52">
        <v>1</v>
      </c>
      <c r="D71" s="78" t="s">
        <v>222</v>
      </c>
      <c r="E71" s="78"/>
      <c r="F71" s="78">
        <v>0</v>
      </c>
      <c r="G71" s="78"/>
      <c r="H71" s="52" t="s">
        <v>223</v>
      </c>
      <c r="I71" s="78">
        <v>16</v>
      </c>
      <c r="J71" s="78"/>
      <c r="K71" s="36" t="s">
        <v>224</v>
      </c>
      <c r="L71" s="36"/>
      <c r="M71" s="37"/>
    </row>
    <row r="72" spans="1:13" ht="50.25" customHeight="1" x14ac:dyDescent="0.35">
      <c r="A72" s="98" t="s">
        <v>225</v>
      </c>
      <c r="B72" s="99"/>
      <c r="C72" s="108" t="str">
        <f>K70</f>
        <v xml:space="preserve">Excavation work completed, Plinth work completed, RCC upto 17 Slab completed, Brickwork upto 16 Floor completed, Internal Plaster upto 14 Floor completed, External Plaster upto 13 Floor completed   </v>
      </c>
      <c r="D72" s="109"/>
      <c r="E72" s="109"/>
      <c r="F72" s="109"/>
      <c r="G72" s="109"/>
      <c r="H72" s="109"/>
      <c r="I72" s="109"/>
      <c r="J72" s="110"/>
      <c r="K72" s="36" t="s">
        <v>226</v>
      </c>
      <c r="L72" s="36"/>
      <c r="M72" s="37"/>
    </row>
    <row r="73" spans="1:13" ht="15.5" x14ac:dyDescent="0.35">
      <c r="A73" s="73" t="s">
        <v>35</v>
      </c>
      <c r="B73" s="74"/>
      <c r="C73" s="45" t="s">
        <v>227</v>
      </c>
      <c r="D73" s="74" t="s">
        <v>228</v>
      </c>
      <c r="E73" s="74"/>
      <c r="F73" s="74" t="s">
        <v>229</v>
      </c>
      <c r="G73" s="74"/>
      <c r="H73" s="74" t="s">
        <v>230</v>
      </c>
      <c r="I73" s="74"/>
      <c r="J73" s="169"/>
      <c r="K73" s="36" t="s">
        <v>231</v>
      </c>
      <c r="L73" s="38"/>
      <c r="M73" s="39"/>
    </row>
    <row r="74" spans="1:13" ht="15.5" x14ac:dyDescent="0.35">
      <c r="A74" s="73" t="s">
        <v>232</v>
      </c>
      <c r="B74" s="74"/>
      <c r="C74" s="46">
        <f>M77</f>
        <v>16</v>
      </c>
      <c r="D74" s="69">
        <f>((100/I71)*C74)/100</f>
        <v>1</v>
      </c>
      <c r="E74" s="69"/>
      <c r="F74" s="69">
        <f>(IF(C72=K72,"100%",IF(C72=K73,"100%",(((C75/I71*10)+(40/(C71+F71+I71)*C76)+(7.5/(I71)*C77)+(7.5/(I71)*C78)+(10/I71*C79)+(10/I71*C80)+(5/I71*C81)+(5/I71*C82)+(5/I71*C83))/100))))</f>
        <v>0.72187500000000004</v>
      </c>
      <c r="G74" s="69"/>
      <c r="H74" s="69">
        <f>((((C74/I71)*20)+((C75/I71)*25)+(30/(I71+F71+C71)*C76)+(5/I71*C77)+(5/I71*C78)+(5/I71*C79)+(5/I71*C80)+(0/I71*C81)+(0/I71*C82)+(5/I71*C83))/100)</f>
        <v>0.88437500000000002</v>
      </c>
      <c r="I74" s="69"/>
      <c r="J74" s="71"/>
      <c r="K74" s="36"/>
      <c r="L74" s="38"/>
      <c r="M74" s="39"/>
    </row>
    <row r="75" spans="1:13" ht="15.5" x14ac:dyDescent="0.35">
      <c r="A75" s="73" t="s">
        <v>36</v>
      </c>
      <c r="B75" s="74"/>
      <c r="C75" s="46">
        <v>16</v>
      </c>
      <c r="D75" s="69">
        <f>((100/I71)*C75)/100</f>
        <v>1</v>
      </c>
      <c r="E75" s="69"/>
      <c r="F75" s="69"/>
      <c r="G75" s="69"/>
      <c r="H75" s="69"/>
      <c r="I75" s="69"/>
      <c r="J75" s="71"/>
      <c r="K75" s="38"/>
      <c r="L75" s="38"/>
      <c r="M75" s="39"/>
    </row>
    <row r="76" spans="1:13" ht="15.5" x14ac:dyDescent="0.35">
      <c r="A76" s="73" t="s">
        <v>248</v>
      </c>
      <c r="B76" s="74"/>
      <c r="C76" s="47">
        <v>17</v>
      </c>
      <c r="D76" s="69">
        <f>((100/(C71+F71+I71))*C76)/100</f>
        <v>1</v>
      </c>
      <c r="E76" s="69"/>
      <c r="F76" s="69"/>
      <c r="G76" s="69"/>
      <c r="H76" s="69"/>
      <c r="I76" s="69"/>
      <c r="J76" s="71"/>
      <c r="K76" s="40" t="s">
        <v>233</v>
      </c>
      <c r="L76" s="41"/>
      <c r="M76" s="42">
        <f>I71*50%</f>
        <v>8</v>
      </c>
    </row>
    <row r="77" spans="1:13" ht="15.5" x14ac:dyDescent="0.35">
      <c r="A77" s="73" t="s">
        <v>234</v>
      </c>
      <c r="B77" s="74" t="s">
        <v>235</v>
      </c>
      <c r="C77" s="46">
        <v>16</v>
      </c>
      <c r="D77" s="69">
        <f>((100/I71)*C77)/100</f>
        <v>1</v>
      </c>
      <c r="E77" s="69"/>
      <c r="F77" s="69"/>
      <c r="G77" s="69"/>
      <c r="H77" s="69"/>
      <c r="I77" s="69"/>
      <c r="J77" s="71"/>
      <c r="K77" s="40" t="s">
        <v>236</v>
      </c>
      <c r="L77" s="41"/>
      <c r="M77" s="42">
        <f>I71</f>
        <v>16</v>
      </c>
    </row>
    <row r="78" spans="1:13" ht="15" customHeight="1" x14ac:dyDescent="0.35">
      <c r="A78" s="73" t="s">
        <v>237</v>
      </c>
      <c r="B78" s="74" t="s">
        <v>235</v>
      </c>
      <c r="C78" s="46">
        <v>14</v>
      </c>
      <c r="D78" s="69">
        <f>((100/I71)*C78)/100</f>
        <v>0.875</v>
      </c>
      <c r="E78" s="69"/>
      <c r="F78" s="69"/>
      <c r="G78" s="69"/>
      <c r="H78" s="69"/>
      <c r="I78" s="69"/>
      <c r="J78" s="71"/>
      <c r="K78" s="40"/>
      <c r="L78" s="41"/>
      <c r="M78" s="42"/>
    </row>
    <row r="79" spans="1:13" ht="15.5" x14ac:dyDescent="0.35">
      <c r="A79" s="77" t="s">
        <v>238</v>
      </c>
      <c r="B79" s="78" t="s">
        <v>239</v>
      </c>
      <c r="C79" s="46">
        <v>13</v>
      </c>
      <c r="D79" s="69">
        <f>((100/(I71))*C79)/100</f>
        <v>0.8125</v>
      </c>
      <c r="E79" s="69"/>
      <c r="F79" s="69"/>
      <c r="G79" s="69"/>
      <c r="H79" s="69"/>
      <c r="I79" s="69"/>
      <c r="J79" s="71"/>
      <c r="K79" s="40" t="s">
        <v>240</v>
      </c>
      <c r="L79" s="41"/>
      <c r="M79" s="42">
        <f>I71*25%</f>
        <v>4</v>
      </c>
    </row>
    <row r="80" spans="1:13" ht="15.5" x14ac:dyDescent="0.35">
      <c r="A80" s="73" t="s">
        <v>241</v>
      </c>
      <c r="B80" s="74" t="s">
        <v>241</v>
      </c>
      <c r="C80" s="46">
        <v>0</v>
      </c>
      <c r="D80" s="69">
        <f>((100/I71)*C80)/100</f>
        <v>0</v>
      </c>
      <c r="E80" s="69"/>
      <c r="F80" s="69"/>
      <c r="G80" s="69"/>
      <c r="H80" s="69"/>
      <c r="I80" s="69"/>
      <c r="J80" s="71"/>
      <c r="K80" s="40" t="s">
        <v>242</v>
      </c>
      <c r="L80" s="41"/>
      <c r="M80" s="42">
        <f>I71*50%</f>
        <v>8</v>
      </c>
    </row>
    <row r="81" spans="1:13" ht="15" customHeight="1" x14ac:dyDescent="0.35">
      <c r="A81" s="73" t="s">
        <v>243</v>
      </c>
      <c r="B81" s="74"/>
      <c r="C81" s="46">
        <v>0</v>
      </c>
      <c r="D81" s="69">
        <f>((100/I71)*C81)/100</f>
        <v>0</v>
      </c>
      <c r="E81" s="69"/>
      <c r="F81" s="69"/>
      <c r="G81" s="69"/>
      <c r="H81" s="69"/>
      <c r="I81" s="69"/>
      <c r="J81" s="71"/>
      <c r="K81" s="40" t="s">
        <v>244</v>
      </c>
      <c r="L81" s="41"/>
      <c r="M81" s="42">
        <f>I71*75%</f>
        <v>12</v>
      </c>
    </row>
    <row r="82" spans="1:13" ht="15.5" x14ac:dyDescent="0.35">
      <c r="A82" s="73" t="s">
        <v>245</v>
      </c>
      <c r="B82" s="74" t="s">
        <v>245</v>
      </c>
      <c r="C82" s="46">
        <v>0</v>
      </c>
      <c r="D82" s="69">
        <f>((100/(I71))*C82)/100</f>
        <v>0</v>
      </c>
      <c r="E82" s="69"/>
      <c r="F82" s="69"/>
      <c r="G82" s="69"/>
      <c r="H82" s="69"/>
      <c r="I82" s="69"/>
      <c r="J82" s="71"/>
      <c r="K82" s="40" t="s">
        <v>246</v>
      </c>
      <c r="L82" s="41"/>
      <c r="M82" s="42">
        <f>I71</f>
        <v>16</v>
      </c>
    </row>
    <row r="83" spans="1:13" ht="16" thickBot="1" x14ac:dyDescent="0.4">
      <c r="A83" s="75" t="s">
        <v>247</v>
      </c>
      <c r="B83" s="76"/>
      <c r="C83" s="48">
        <v>0</v>
      </c>
      <c r="D83" s="70">
        <f>((100/(I71))*C83)/100</f>
        <v>0</v>
      </c>
      <c r="E83" s="70"/>
      <c r="F83" s="70"/>
      <c r="G83" s="70"/>
      <c r="H83" s="70"/>
      <c r="I83" s="70"/>
      <c r="J83" s="72"/>
      <c r="K83" s="43"/>
      <c r="L83" s="43"/>
      <c r="M83" s="44"/>
    </row>
    <row r="84" spans="1:13" x14ac:dyDescent="0.35">
      <c r="A84" s="81" t="s">
        <v>56</v>
      </c>
      <c r="B84" s="82"/>
      <c r="C84" s="82"/>
      <c r="D84" s="82"/>
      <c r="E84" s="82"/>
      <c r="F84" s="82"/>
      <c r="G84" s="82"/>
      <c r="H84" s="82"/>
      <c r="I84" s="82"/>
      <c r="J84" s="83"/>
    </row>
    <row r="85" spans="1:13" x14ac:dyDescent="0.35">
      <c r="A85" s="81" t="s">
        <v>50</v>
      </c>
      <c r="B85" s="82"/>
      <c r="C85" s="82"/>
      <c r="D85" s="82"/>
      <c r="E85" s="82"/>
      <c r="F85" s="82"/>
      <c r="G85" s="82"/>
      <c r="H85" s="82"/>
      <c r="I85" s="82"/>
      <c r="J85" s="83"/>
    </row>
    <row r="86" spans="1:13" ht="15" customHeight="1" x14ac:dyDescent="0.35">
      <c r="A86" s="84" t="s">
        <v>75</v>
      </c>
      <c r="B86" s="85"/>
      <c r="C86" s="85"/>
      <c r="D86" s="85"/>
      <c r="E86" s="85"/>
      <c r="F86" s="85"/>
      <c r="G86" s="85"/>
      <c r="H86" s="85"/>
      <c r="I86" s="85"/>
      <c r="J86" s="86"/>
    </row>
    <row r="87" spans="1:13" ht="17.25" customHeight="1" x14ac:dyDescent="0.35">
      <c r="A87" s="87"/>
      <c r="B87" s="88"/>
      <c r="C87" s="88"/>
      <c r="D87" s="88"/>
      <c r="E87" s="88"/>
      <c r="F87" s="88"/>
      <c r="G87" s="88"/>
      <c r="H87" s="88"/>
      <c r="I87" s="88"/>
      <c r="J87" s="89"/>
    </row>
    <row r="88" spans="1:13" ht="15" hidden="1" customHeight="1" x14ac:dyDescent="0.35">
      <c r="A88" s="87"/>
      <c r="B88" s="88"/>
      <c r="C88" s="88"/>
      <c r="D88" s="88"/>
      <c r="E88" s="88"/>
      <c r="F88" s="88"/>
      <c r="G88" s="88"/>
      <c r="H88" s="88"/>
      <c r="I88" s="88"/>
      <c r="J88" s="89"/>
    </row>
    <row r="89" spans="1:13" ht="15" hidden="1" customHeight="1" x14ac:dyDescent="0.35">
      <c r="A89" s="87"/>
      <c r="B89" s="88"/>
      <c r="C89" s="88"/>
      <c r="D89" s="88"/>
      <c r="E89" s="88"/>
      <c r="F89" s="88"/>
      <c r="G89" s="88"/>
      <c r="H89" s="88"/>
      <c r="I89" s="88"/>
      <c r="J89" s="89"/>
    </row>
    <row r="90" spans="1:13" ht="15" hidden="1" customHeight="1" x14ac:dyDescent="0.35">
      <c r="A90" s="87"/>
      <c r="B90" s="88"/>
      <c r="C90" s="88"/>
      <c r="D90" s="88"/>
      <c r="E90" s="88"/>
      <c r="F90" s="88"/>
      <c r="G90" s="88"/>
      <c r="H90" s="88"/>
      <c r="I90" s="88"/>
      <c r="J90" s="89"/>
    </row>
    <row r="91" spans="1:13" ht="15" hidden="1" customHeight="1" x14ac:dyDescent="0.35">
      <c r="A91" s="90"/>
      <c r="B91" s="91"/>
      <c r="C91" s="91"/>
      <c r="D91" s="91"/>
      <c r="E91" s="91"/>
      <c r="F91" s="91"/>
      <c r="G91" s="91"/>
      <c r="H91" s="91"/>
      <c r="I91" s="91"/>
      <c r="J91" s="92"/>
    </row>
    <row r="92" spans="1:13" x14ac:dyDescent="0.35">
      <c r="A92" s="93" t="s">
        <v>24</v>
      </c>
      <c r="B92" s="94"/>
      <c r="C92" s="94"/>
      <c r="D92" s="94"/>
      <c r="E92" s="94"/>
      <c r="F92" s="94"/>
      <c r="G92" s="94"/>
      <c r="H92" s="94"/>
      <c r="I92" s="94"/>
      <c r="J92" s="95"/>
    </row>
    <row r="93" spans="1:13" s="49" customFormat="1" ht="32.25" customHeight="1" x14ac:dyDescent="0.35">
      <c r="A93" s="102" t="s">
        <v>202</v>
      </c>
      <c r="B93" s="103"/>
      <c r="C93" s="103"/>
      <c r="D93" s="103"/>
      <c r="E93" s="103"/>
      <c r="F93" s="104"/>
      <c r="G93" s="186">
        <v>18000</v>
      </c>
      <c r="H93" s="187"/>
      <c r="I93" s="187"/>
      <c r="J93" s="188"/>
    </row>
    <row r="94" spans="1:13" ht="17.25" customHeight="1" x14ac:dyDescent="0.35">
      <c r="A94" s="81" t="s">
        <v>219</v>
      </c>
      <c r="B94" s="100"/>
      <c r="C94" s="100"/>
      <c r="D94" s="100"/>
      <c r="E94" s="100"/>
      <c r="F94" s="101"/>
      <c r="G94" s="62" t="s">
        <v>220</v>
      </c>
      <c r="H94" s="63"/>
      <c r="I94" s="63"/>
      <c r="J94" s="64"/>
    </row>
    <row r="95" spans="1:13" ht="17.25" hidden="1" customHeight="1" x14ac:dyDescent="0.35">
      <c r="A95" s="81" t="s">
        <v>109</v>
      </c>
      <c r="B95" s="82"/>
      <c r="C95" s="82"/>
      <c r="D95" s="82"/>
      <c r="E95" s="82"/>
      <c r="F95" s="83"/>
      <c r="G95" s="62" t="s">
        <v>51</v>
      </c>
      <c r="H95" s="63"/>
      <c r="I95" s="63"/>
      <c r="J95" s="64"/>
    </row>
    <row r="96" spans="1:13" ht="17.25" hidden="1" customHeight="1" x14ac:dyDescent="0.35">
      <c r="A96" s="81" t="s">
        <v>110</v>
      </c>
      <c r="B96" s="82"/>
      <c r="C96" s="82"/>
      <c r="D96" s="82"/>
      <c r="E96" s="82"/>
      <c r="F96" s="83"/>
      <c r="G96" s="62" t="s">
        <v>51</v>
      </c>
      <c r="H96" s="63"/>
      <c r="I96" s="63"/>
      <c r="J96" s="64"/>
    </row>
    <row r="97" spans="1:10" ht="17.25" hidden="1" customHeight="1" x14ac:dyDescent="0.35">
      <c r="A97" s="112" t="s">
        <v>111</v>
      </c>
      <c r="B97" s="136"/>
      <c r="C97" s="136"/>
      <c r="D97" s="136"/>
      <c r="E97" s="136"/>
      <c r="F97" s="113"/>
      <c r="G97" s="62" t="s">
        <v>51</v>
      </c>
      <c r="H97" s="63"/>
      <c r="I97" s="63"/>
      <c r="J97" s="64"/>
    </row>
    <row r="98" spans="1:10" ht="15" hidden="1" customHeight="1" x14ac:dyDescent="0.35">
      <c r="A98" s="81" t="s">
        <v>77</v>
      </c>
      <c r="B98" s="82"/>
      <c r="C98" s="82"/>
      <c r="D98" s="82"/>
      <c r="E98" s="82"/>
      <c r="F98" s="83"/>
      <c r="G98" s="62" t="s">
        <v>51</v>
      </c>
      <c r="H98" s="63"/>
      <c r="I98" s="63"/>
      <c r="J98" s="64"/>
    </row>
    <row r="99" spans="1:10" ht="17.25" customHeight="1" x14ac:dyDescent="0.35">
      <c r="A99" s="81" t="s">
        <v>99</v>
      </c>
      <c r="B99" s="100"/>
      <c r="C99" s="100"/>
      <c r="D99" s="100"/>
      <c r="E99" s="100"/>
      <c r="F99" s="101"/>
      <c r="G99" s="62" t="s">
        <v>203</v>
      </c>
      <c r="H99" s="63"/>
      <c r="I99" s="63"/>
      <c r="J99" s="64"/>
    </row>
    <row r="100" spans="1:10" ht="15" hidden="1" customHeight="1" x14ac:dyDescent="0.35">
      <c r="A100" s="81" t="s">
        <v>74</v>
      </c>
      <c r="B100" s="82"/>
      <c r="C100" s="82"/>
      <c r="D100" s="82"/>
      <c r="E100" s="82"/>
      <c r="F100" s="83"/>
      <c r="G100" s="62" t="s">
        <v>51</v>
      </c>
      <c r="H100" s="63"/>
      <c r="I100" s="63"/>
      <c r="J100" s="64"/>
    </row>
    <row r="101" spans="1:10" hidden="1" x14ac:dyDescent="0.35">
      <c r="A101" s="81" t="s">
        <v>25</v>
      </c>
      <c r="B101" s="82"/>
      <c r="C101" s="82"/>
      <c r="D101" s="82"/>
      <c r="E101" s="82"/>
      <c r="F101" s="83"/>
      <c r="G101" s="62" t="s">
        <v>51</v>
      </c>
      <c r="H101" s="63"/>
      <c r="I101" s="63"/>
      <c r="J101" s="64"/>
    </row>
    <row r="102" spans="1:10" s="1" customFormat="1" ht="14.4" customHeight="1" x14ac:dyDescent="0.35">
      <c r="A102" s="111" t="s">
        <v>112</v>
      </c>
      <c r="B102" s="94"/>
      <c r="C102" s="94"/>
      <c r="D102" s="94"/>
      <c r="E102" s="94"/>
      <c r="F102" s="95"/>
      <c r="G102" s="54">
        <f>G93*0.8</f>
        <v>14400</v>
      </c>
      <c r="H102" s="55"/>
      <c r="I102" s="55"/>
      <c r="J102" s="56"/>
    </row>
    <row r="103" spans="1:10" s="1" customFormat="1" ht="21" customHeight="1" x14ac:dyDescent="0.35">
      <c r="A103" s="190" t="s">
        <v>113</v>
      </c>
      <c r="B103" s="191"/>
      <c r="C103" s="191"/>
      <c r="D103" s="191"/>
      <c r="E103" s="191"/>
      <c r="F103" s="191"/>
      <c r="G103" s="191"/>
      <c r="H103" s="191"/>
      <c r="I103" s="191"/>
      <c r="J103" s="192"/>
    </row>
    <row r="104" spans="1:10" x14ac:dyDescent="0.35">
      <c r="A104" s="130" t="s">
        <v>47</v>
      </c>
      <c r="B104" s="131"/>
      <c r="C104" s="131"/>
      <c r="D104" s="131"/>
      <c r="E104" s="131"/>
      <c r="F104" s="131"/>
      <c r="G104" s="131"/>
      <c r="H104" s="131"/>
      <c r="I104" s="131"/>
      <c r="J104" s="132"/>
    </row>
    <row r="105" spans="1:10" ht="39" x14ac:dyDescent="0.35">
      <c r="A105" s="180" t="s">
        <v>33</v>
      </c>
      <c r="B105" s="181"/>
      <c r="C105" s="3" t="s">
        <v>30</v>
      </c>
      <c r="D105" s="182" t="s">
        <v>162</v>
      </c>
      <c r="E105" s="183"/>
      <c r="F105" s="10" t="s">
        <v>31</v>
      </c>
      <c r="G105" s="3" t="s">
        <v>201</v>
      </c>
      <c r="H105" s="3" t="s">
        <v>32</v>
      </c>
      <c r="I105" s="180" t="s">
        <v>114</v>
      </c>
      <c r="J105" s="181"/>
    </row>
    <row r="106" spans="1:10" ht="15" x14ac:dyDescent="0.35">
      <c r="A106" s="105" t="s">
        <v>153</v>
      </c>
      <c r="B106" s="106"/>
      <c r="C106" s="106"/>
      <c r="D106" s="106"/>
      <c r="E106" s="106"/>
      <c r="F106" s="106"/>
      <c r="G106" s="106"/>
      <c r="H106" s="106"/>
      <c r="I106" s="106"/>
      <c r="J106" s="107"/>
    </row>
    <row r="107" spans="1:10" ht="15" x14ac:dyDescent="0.35">
      <c r="A107" s="96" t="s">
        <v>177</v>
      </c>
      <c r="B107" s="184"/>
      <c r="C107" s="184"/>
      <c r="D107" s="184"/>
      <c r="E107" s="184"/>
      <c r="F107" s="184"/>
      <c r="G107" s="184"/>
      <c r="H107" s="184"/>
      <c r="I107" s="184"/>
      <c r="J107" s="185"/>
    </row>
    <row r="108" spans="1:10" ht="15.5" x14ac:dyDescent="0.35">
      <c r="A108" s="79">
        <v>1</v>
      </c>
      <c r="B108" s="80"/>
      <c r="C108" s="9" t="s">
        <v>178</v>
      </c>
      <c r="D108" s="79">
        <f>(12*4+1.96*0.9+1.96*2.96)*10.764</f>
        <v>598.10811839999997</v>
      </c>
      <c r="E108" s="80"/>
      <c r="F108" s="9">
        <v>0</v>
      </c>
      <c r="G108" s="9">
        <f>D108*1.5+F108</f>
        <v>897.16217759999995</v>
      </c>
      <c r="H108" s="9" t="s">
        <v>160</v>
      </c>
      <c r="I108" s="165" t="s">
        <v>179</v>
      </c>
      <c r="J108" s="166"/>
    </row>
    <row r="109" spans="1:10" ht="15.5" x14ac:dyDescent="0.35">
      <c r="A109" s="79">
        <v>2</v>
      </c>
      <c r="B109" s="80"/>
      <c r="C109" s="9" t="s">
        <v>178</v>
      </c>
      <c r="D109" s="79">
        <f>(12*4.2)*10.764</f>
        <v>542.50560000000007</v>
      </c>
      <c r="E109" s="80"/>
      <c r="F109" s="9">
        <v>0</v>
      </c>
      <c r="G109" s="9">
        <f>D109*1.5+F109</f>
        <v>813.75840000000017</v>
      </c>
      <c r="H109" s="9" t="s">
        <v>160</v>
      </c>
      <c r="I109" s="167"/>
      <c r="J109" s="168"/>
    </row>
    <row r="110" spans="1:10" ht="15" x14ac:dyDescent="0.35">
      <c r="A110" s="96" t="s">
        <v>155</v>
      </c>
      <c r="B110" s="184"/>
      <c r="C110" s="184"/>
      <c r="D110" s="184"/>
      <c r="E110" s="184"/>
      <c r="F110" s="184"/>
      <c r="G110" s="184"/>
      <c r="H110" s="184"/>
      <c r="I110" s="184"/>
      <c r="J110" s="185"/>
    </row>
    <row r="111" spans="1:10" ht="15.5" x14ac:dyDescent="0.35">
      <c r="A111" s="96" t="s">
        <v>156</v>
      </c>
      <c r="B111" s="97"/>
      <c r="C111" s="97"/>
      <c r="D111" s="97"/>
      <c r="E111" s="97"/>
      <c r="F111" s="97"/>
      <c r="G111" s="97"/>
      <c r="H111" s="97"/>
      <c r="I111" s="97"/>
      <c r="J111" s="80"/>
    </row>
    <row r="112" spans="1:10" ht="15.5" x14ac:dyDescent="0.35">
      <c r="A112" s="79">
        <v>1</v>
      </c>
      <c r="B112" s="80"/>
      <c r="C112" s="9" t="s">
        <v>176</v>
      </c>
      <c r="D112" s="79">
        <f>81.82*10.764</f>
        <v>880.71047999999985</v>
      </c>
      <c r="E112" s="80"/>
      <c r="F112" s="9">
        <v>0</v>
      </c>
      <c r="G112" s="9">
        <f>D112*1.5+F112</f>
        <v>1321.0657199999998</v>
      </c>
      <c r="H112" s="9" t="s">
        <v>160</v>
      </c>
      <c r="I112" s="165" t="s">
        <v>156</v>
      </c>
      <c r="J112" s="166"/>
    </row>
    <row r="113" spans="1:10" ht="15.5" x14ac:dyDescent="0.35">
      <c r="A113" s="79">
        <v>2</v>
      </c>
      <c r="B113" s="80"/>
      <c r="C113" s="9" t="s">
        <v>157</v>
      </c>
      <c r="D113" s="79">
        <f>44.69*10.764</f>
        <v>481.04315999999994</v>
      </c>
      <c r="E113" s="80"/>
      <c r="F113" s="9">
        <v>0</v>
      </c>
      <c r="G113" s="9">
        <f>D113*1.5+F113</f>
        <v>721.56473999999992</v>
      </c>
      <c r="H113" s="9" t="s">
        <v>160</v>
      </c>
      <c r="I113" s="167"/>
      <c r="J113" s="168"/>
    </row>
    <row r="114" spans="1:10" ht="15.5" x14ac:dyDescent="0.35">
      <c r="A114" s="96" t="s">
        <v>164</v>
      </c>
      <c r="B114" s="97"/>
      <c r="C114" s="97"/>
      <c r="D114" s="97"/>
      <c r="E114" s="97"/>
      <c r="F114" s="97"/>
      <c r="G114" s="97"/>
      <c r="H114" s="97"/>
      <c r="I114" s="97"/>
      <c r="J114" s="80"/>
    </row>
    <row r="115" spans="1:10" ht="15.5" x14ac:dyDescent="0.35">
      <c r="A115" s="79">
        <v>1</v>
      </c>
      <c r="B115" s="80"/>
      <c r="C115" s="9" t="s">
        <v>158</v>
      </c>
      <c r="D115" s="79">
        <f>96.36*10.764</f>
        <v>1037.2190399999999</v>
      </c>
      <c r="E115" s="80"/>
      <c r="F115" s="9">
        <v>0</v>
      </c>
      <c r="G115" s="9">
        <f>D115*1.5+F115</f>
        <v>1555.8285599999999</v>
      </c>
      <c r="H115" s="9" t="s">
        <v>160</v>
      </c>
      <c r="I115" s="165" t="s">
        <v>164</v>
      </c>
      <c r="J115" s="166"/>
    </row>
    <row r="116" spans="1:10" ht="15.5" x14ac:dyDescent="0.35">
      <c r="A116" s="79">
        <v>2</v>
      </c>
      <c r="B116" s="80"/>
      <c r="C116" s="9" t="s">
        <v>161</v>
      </c>
      <c r="D116" s="79">
        <f>62.27*10.764</f>
        <v>670.27427999999998</v>
      </c>
      <c r="E116" s="80"/>
      <c r="F116" s="9">
        <v>0</v>
      </c>
      <c r="G116" s="9">
        <f>D116*1.5+F116</f>
        <v>1005.4114199999999</v>
      </c>
      <c r="H116" s="9" t="s">
        <v>160</v>
      </c>
      <c r="I116" s="167"/>
      <c r="J116" s="168"/>
    </row>
    <row r="117" spans="1:10" ht="15.5" x14ac:dyDescent="0.35">
      <c r="A117" s="96" t="s">
        <v>165</v>
      </c>
      <c r="B117" s="97"/>
      <c r="C117" s="97"/>
      <c r="D117" s="97"/>
      <c r="E117" s="97"/>
      <c r="F117" s="97"/>
      <c r="G117" s="97"/>
      <c r="H117" s="97"/>
      <c r="I117" s="97"/>
      <c r="J117" s="80"/>
    </row>
    <row r="118" spans="1:10" ht="15.5" x14ac:dyDescent="0.35">
      <c r="A118" s="79">
        <v>1</v>
      </c>
      <c r="B118" s="80"/>
      <c r="C118" s="9" t="s">
        <v>159</v>
      </c>
      <c r="D118" s="79">
        <f>119.03*10.764</f>
        <v>1281.23892</v>
      </c>
      <c r="E118" s="80"/>
      <c r="F118" s="9">
        <v>0</v>
      </c>
      <c r="G118" s="9">
        <f>D118*1.5+F118</f>
        <v>1921.8583800000001</v>
      </c>
      <c r="H118" s="9" t="s">
        <v>160</v>
      </c>
      <c r="I118" s="165" t="s">
        <v>165</v>
      </c>
      <c r="J118" s="166"/>
    </row>
    <row r="119" spans="1:10" ht="15.5" x14ac:dyDescent="0.35">
      <c r="A119" s="79">
        <v>2</v>
      </c>
      <c r="B119" s="80"/>
      <c r="C119" s="9" t="s">
        <v>161</v>
      </c>
      <c r="D119" s="79">
        <f>68.39*10.764</f>
        <v>736.14995999999996</v>
      </c>
      <c r="E119" s="80"/>
      <c r="F119" s="9">
        <v>0</v>
      </c>
      <c r="G119" s="9">
        <f>D119*1.5+F119</f>
        <v>1104.2249400000001</v>
      </c>
      <c r="H119" s="9" t="s">
        <v>160</v>
      </c>
      <c r="I119" s="167"/>
      <c r="J119" s="168"/>
    </row>
    <row r="120" spans="1:10" ht="15.5" x14ac:dyDescent="0.35">
      <c r="A120" s="96" t="s">
        <v>207</v>
      </c>
      <c r="B120" s="97"/>
      <c r="C120" s="97"/>
      <c r="D120" s="97"/>
      <c r="E120" s="97"/>
      <c r="F120" s="97"/>
      <c r="G120" s="97"/>
      <c r="H120" s="97"/>
      <c r="I120" s="97"/>
      <c r="J120" s="80"/>
    </row>
    <row r="121" spans="1:10" ht="15.5" x14ac:dyDescent="0.35">
      <c r="A121" s="79">
        <v>1</v>
      </c>
      <c r="B121" s="80"/>
      <c r="C121" s="9" t="s">
        <v>159</v>
      </c>
      <c r="D121" s="79">
        <f>119.03*10.764</f>
        <v>1281.23892</v>
      </c>
      <c r="E121" s="80"/>
      <c r="F121" s="9">
        <v>0</v>
      </c>
      <c r="G121" s="9">
        <f>D121*1.5+F121</f>
        <v>1921.8583800000001</v>
      </c>
      <c r="H121" s="9" t="s">
        <v>160</v>
      </c>
      <c r="I121" s="165" t="str">
        <f>A120</f>
        <v>8th &amp; 10th Floors.</v>
      </c>
      <c r="J121" s="166"/>
    </row>
    <row r="122" spans="1:10" ht="15.5" x14ac:dyDescent="0.35">
      <c r="A122" s="79">
        <v>2</v>
      </c>
      <c r="B122" s="80"/>
      <c r="C122" s="9" t="s">
        <v>161</v>
      </c>
      <c r="D122" s="79">
        <f>68.39*10.764</f>
        <v>736.14995999999996</v>
      </c>
      <c r="E122" s="80"/>
      <c r="F122" s="9">
        <v>0</v>
      </c>
      <c r="G122" s="9">
        <f>D122*1.5+F122</f>
        <v>1104.2249400000001</v>
      </c>
      <c r="H122" s="9" t="s">
        <v>160</v>
      </c>
      <c r="I122" s="167"/>
      <c r="J122" s="168"/>
    </row>
    <row r="123" spans="1:10" ht="15.5" x14ac:dyDescent="0.35">
      <c r="A123" s="96" t="s">
        <v>208</v>
      </c>
      <c r="B123" s="97"/>
      <c r="C123" s="97"/>
      <c r="D123" s="97"/>
      <c r="E123" s="97"/>
      <c r="F123" s="97"/>
      <c r="G123" s="97"/>
      <c r="H123" s="97"/>
      <c r="I123" s="97"/>
      <c r="J123" s="80"/>
    </row>
    <row r="124" spans="1:10" ht="15.5" x14ac:dyDescent="0.35">
      <c r="A124" s="79">
        <v>1</v>
      </c>
      <c r="B124" s="80"/>
      <c r="C124" s="9" t="s">
        <v>159</v>
      </c>
      <c r="D124" s="79">
        <f>119.03*10.764</f>
        <v>1281.23892</v>
      </c>
      <c r="E124" s="80"/>
      <c r="F124" s="9">
        <v>0</v>
      </c>
      <c r="G124" s="9">
        <f>D124*1.5+F124</f>
        <v>1921.8583800000001</v>
      </c>
      <c r="H124" s="9" t="s">
        <v>160</v>
      </c>
      <c r="I124" s="165" t="s">
        <v>218</v>
      </c>
      <c r="J124" s="166"/>
    </row>
    <row r="125" spans="1:10" ht="15.5" x14ac:dyDescent="0.35">
      <c r="A125" s="79">
        <v>2</v>
      </c>
      <c r="B125" s="80"/>
      <c r="C125" s="9" t="s">
        <v>161</v>
      </c>
      <c r="D125" s="79">
        <f>68.39*10.764</f>
        <v>736.14995999999996</v>
      </c>
      <c r="E125" s="80"/>
      <c r="F125" s="9">
        <v>0</v>
      </c>
      <c r="G125" s="9">
        <f>D125*1.5+F125</f>
        <v>1104.2249400000001</v>
      </c>
      <c r="H125" s="9" t="s">
        <v>160</v>
      </c>
      <c r="I125" s="167"/>
      <c r="J125" s="168"/>
    </row>
    <row r="126" spans="1:10" ht="15.5" x14ac:dyDescent="0.35">
      <c r="A126" s="96" t="s">
        <v>217</v>
      </c>
      <c r="B126" s="97"/>
      <c r="C126" s="97"/>
      <c r="D126" s="97"/>
      <c r="E126" s="97"/>
      <c r="F126" s="97"/>
      <c r="G126" s="97"/>
      <c r="H126" s="97"/>
      <c r="I126" s="97"/>
      <c r="J126" s="80"/>
    </row>
    <row r="127" spans="1:10" ht="15.5" x14ac:dyDescent="0.35">
      <c r="A127" s="79">
        <v>1</v>
      </c>
      <c r="B127" s="80"/>
      <c r="C127" s="9" t="s">
        <v>159</v>
      </c>
      <c r="D127" s="79">
        <f>119.03*10.764</f>
        <v>1281.23892</v>
      </c>
      <c r="E127" s="80"/>
      <c r="F127" s="9">
        <v>0</v>
      </c>
      <c r="G127" s="9">
        <f>D127*1.5+F127</f>
        <v>1921.8583800000001</v>
      </c>
      <c r="H127" s="9" t="s">
        <v>160</v>
      </c>
      <c r="I127" s="165" t="s">
        <v>216</v>
      </c>
      <c r="J127" s="166"/>
    </row>
    <row r="128" spans="1:10" ht="15.5" x14ac:dyDescent="0.35">
      <c r="A128" s="79">
        <v>2</v>
      </c>
      <c r="B128" s="80"/>
      <c r="C128" s="9" t="s">
        <v>161</v>
      </c>
      <c r="D128" s="79">
        <f>68.39*10.764</f>
        <v>736.14995999999996</v>
      </c>
      <c r="E128" s="80"/>
      <c r="F128" s="9">
        <v>0</v>
      </c>
      <c r="G128" s="9">
        <f>D128*1.5+F128</f>
        <v>1104.2249400000001</v>
      </c>
      <c r="H128" s="9" t="s">
        <v>160</v>
      </c>
      <c r="I128" s="167"/>
      <c r="J128" s="168"/>
    </row>
    <row r="129" spans="1:10" ht="15.5" x14ac:dyDescent="0.35">
      <c r="A129" s="96" t="s">
        <v>209</v>
      </c>
      <c r="B129" s="97"/>
      <c r="C129" s="97"/>
      <c r="D129" s="97"/>
      <c r="E129" s="97"/>
      <c r="F129" s="97"/>
      <c r="G129" s="97"/>
      <c r="H129" s="97"/>
      <c r="I129" s="97"/>
      <c r="J129" s="80"/>
    </row>
    <row r="130" spans="1:10" ht="15.5" x14ac:dyDescent="0.35">
      <c r="A130" s="79">
        <v>1</v>
      </c>
      <c r="B130" s="80"/>
      <c r="C130" s="9" t="s">
        <v>159</v>
      </c>
      <c r="D130" s="79">
        <f>119.03*10.764</f>
        <v>1281.23892</v>
      </c>
      <c r="E130" s="80"/>
      <c r="F130" s="9">
        <v>0</v>
      </c>
      <c r="G130" s="9">
        <f>D130*1.5+F130</f>
        <v>1921.8583800000001</v>
      </c>
      <c r="H130" s="9" t="s">
        <v>160</v>
      </c>
      <c r="I130" s="165" t="str">
        <f>A129</f>
        <v>12th Floors.</v>
      </c>
      <c r="J130" s="166"/>
    </row>
    <row r="131" spans="1:10" ht="15.5" x14ac:dyDescent="0.35">
      <c r="A131" s="79">
        <v>2</v>
      </c>
      <c r="B131" s="80"/>
      <c r="C131" s="9" t="s">
        <v>161</v>
      </c>
      <c r="D131" s="79">
        <f>68.39*10.764</f>
        <v>736.14995999999996</v>
      </c>
      <c r="E131" s="80"/>
      <c r="F131" s="9">
        <v>0</v>
      </c>
      <c r="G131" s="9">
        <f>D131*1.5+F131</f>
        <v>1104.2249400000001</v>
      </c>
      <c r="H131" s="9" t="s">
        <v>160</v>
      </c>
      <c r="I131" s="167"/>
      <c r="J131" s="168"/>
    </row>
    <row r="132" spans="1:10" ht="15.5" x14ac:dyDescent="0.35">
      <c r="A132" s="96" t="s">
        <v>210</v>
      </c>
      <c r="B132" s="97"/>
      <c r="C132" s="97"/>
      <c r="D132" s="97"/>
      <c r="E132" s="97"/>
      <c r="F132" s="97"/>
      <c r="G132" s="97"/>
      <c r="H132" s="97"/>
      <c r="I132" s="97"/>
      <c r="J132" s="80"/>
    </row>
    <row r="133" spans="1:10" ht="15.5" x14ac:dyDescent="0.35">
      <c r="A133" s="79">
        <v>1</v>
      </c>
      <c r="B133" s="80"/>
      <c r="C133" s="9" t="s">
        <v>159</v>
      </c>
      <c r="D133" s="79">
        <f>131.14*10.764</f>
        <v>1411.5909599999998</v>
      </c>
      <c r="E133" s="80"/>
      <c r="F133" s="9">
        <v>0</v>
      </c>
      <c r="G133" s="9">
        <f>D133*1.5+F133</f>
        <v>2117.3864399999998</v>
      </c>
      <c r="H133" s="9" t="s">
        <v>160</v>
      </c>
      <c r="I133" s="165" t="s">
        <v>166</v>
      </c>
      <c r="J133" s="166"/>
    </row>
    <row r="134" spans="1:10" ht="15.5" x14ac:dyDescent="0.35">
      <c r="A134" s="79">
        <v>2</v>
      </c>
      <c r="B134" s="80"/>
      <c r="C134" s="9" t="s">
        <v>161</v>
      </c>
      <c r="D134" s="79">
        <f>68.39*10.764</f>
        <v>736.14995999999996</v>
      </c>
      <c r="E134" s="80"/>
      <c r="F134" s="9">
        <v>0</v>
      </c>
      <c r="G134" s="9">
        <f>D134*1.5+F134</f>
        <v>1104.2249400000001</v>
      </c>
      <c r="H134" s="9" t="s">
        <v>160</v>
      </c>
      <c r="I134" s="167"/>
      <c r="J134" s="168"/>
    </row>
    <row r="135" spans="1:10" ht="15.5" x14ac:dyDescent="0.35">
      <c r="A135" s="96" t="s">
        <v>163</v>
      </c>
      <c r="B135" s="97"/>
      <c r="C135" s="97"/>
      <c r="D135" s="97"/>
      <c r="E135" s="97"/>
      <c r="F135" s="97"/>
      <c r="G135" s="97"/>
      <c r="H135" s="97"/>
      <c r="I135" s="97"/>
      <c r="J135" s="80"/>
    </row>
    <row r="136" spans="1:10" ht="15.5" x14ac:dyDescent="0.35">
      <c r="A136" s="79">
        <v>1</v>
      </c>
      <c r="B136" s="80"/>
      <c r="C136" s="9" t="s">
        <v>159</v>
      </c>
      <c r="D136" s="79">
        <f>131.14*10.764</f>
        <v>1411.5909599999998</v>
      </c>
      <c r="E136" s="80"/>
      <c r="F136" s="9">
        <v>0</v>
      </c>
      <c r="G136" s="9">
        <f>D136*1.5+F136</f>
        <v>2117.3864399999998</v>
      </c>
      <c r="H136" s="9" t="s">
        <v>160</v>
      </c>
      <c r="I136" s="165" t="s">
        <v>163</v>
      </c>
      <c r="J136" s="166"/>
    </row>
    <row r="137" spans="1:10" ht="15.5" x14ac:dyDescent="0.35">
      <c r="A137" s="79">
        <v>2</v>
      </c>
      <c r="B137" s="80"/>
      <c r="C137" s="9" t="s">
        <v>161</v>
      </c>
      <c r="D137" s="79">
        <f>68.39*10.764</f>
        <v>736.14995999999996</v>
      </c>
      <c r="E137" s="80"/>
      <c r="F137" s="9">
        <v>0</v>
      </c>
      <c r="G137" s="9">
        <f>D137*1.5+F137</f>
        <v>1104.2249400000001</v>
      </c>
      <c r="H137" s="9" t="s">
        <v>160</v>
      </c>
      <c r="I137" s="167"/>
      <c r="J137" s="168"/>
    </row>
    <row r="138" spans="1:10" ht="15.5" x14ac:dyDescent="0.35">
      <c r="A138" s="96" t="s">
        <v>214</v>
      </c>
      <c r="B138" s="97"/>
      <c r="C138" s="97"/>
      <c r="D138" s="97"/>
      <c r="E138" s="97"/>
      <c r="F138" s="97"/>
      <c r="G138" s="97"/>
      <c r="H138" s="97"/>
      <c r="I138" s="97"/>
      <c r="J138" s="80"/>
    </row>
    <row r="139" spans="1:10" ht="15.5" x14ac:dyDescent="0.35">
      <c r="A139" s="79">
        <v>1</v>
      </c>
      <c r="B139" s="80"/>
      <c r="C139" s="9" t="s">
        <v>159</v>
      </c>
      <c r="D139" s="79">
        <f>124.23*10.764</f>
        <v>1337.21172</v>
      </c>
      <c r="E139" s="80"/>
      <c r="F139" s="9">
        <v>0</v>
      </c>
      <c r="G139" s="9">
        <f>D139*1.5+F139</f>
        <v>2005.8175799999999</v>
      </c>
      <c r="H139" s="9" t="s">
        <v>160</v>
      </c>
      <c r="I139" s="165" t="s">
        <v>215</v>
      </c>
      <c r="J139" s="166"/>
    </row>
    <row r="140" spans="1:10" ht="15.5" x14ac:dyDescent="0.35">
      <c r="A140" s="79">
        <v>2</v>
      </c>
      <c r="B140" s="80"/>
      <c r="C140" s="9" t="s">
        <v>161</v>
      </c>
      <c r="D140" s="79">
        <f>68.39*10.764</f>
        <v>736.14995999999996</v>
      </c>
      <c r="E140" s="80"/>
      <c r="F140" s="9">
        <v>0</v>
      </c>
      <c r="G140" s="9">
        <f>D140*1.5+F140</f>
        <v>1104.2249400000001</v>
      </c>
      <c r="H140" s="9" t="s">
        <v>160</v>
      </c>
      <c r="I140" s="167"/>
      <c r="J140" s="168"/>
    </row>
    <row r="141" spans="1:10" ht="15.5" x14ac:dyDescent="0.35">
      <c r="A141" s="96" t="s">
        <v>211</v>
      </c>
      <c r="B141" s="97"/>
      <c r="C141" s="97"/>
      <c r="D141" s="97"/>
      <c r="E141" s="97"/>
      <c r="F141" s="97"/>
      <c r="G141" s="97"/>
      <c r="H141" s="97"/>
      <c r="I141" s="97"/>
      <c r="J141" s="80"/>
    </row>
    <row r="142" spans="1:10" ht="15.5" x14ac:dyDescent="0.35">
      <c r="A142" s="79">
        <v>1</v>
      </c>
      <c r="B142" s="80"/>
      <c r="C142" s="9" t="s">
        <v>159</v>
      </c>
      <c r="D142" s="79">
        <f>124.23*10.764</f>
        <v>1337.21172</v>
      </c>
      <c r="E142" s="80"/>
      <c r="F142" s="9">
        <v>0</v>
      </c>
      <c r="G142" s="9">
        <f>D142*1.5+F142</f>
        <v>2005.8175799999999</v>
      </c>
      <c r="H142" s="9" t="s">
        <v>160</v>
      </c>
      <c r="I142" s="165" t="str">
        <f>A141</f>
        <v>16th Floor.</v>
      </c>
      <c r="J142" s="166"/>
    </row>
    <row r="143" spans="1:10" ht="15.5" x14ac:dyDescent="0.35">
      <c r="A143" s="79">
        <v>2</v>
      </c>
      <c r="B143" s="80"/>
      <c r="C143" s="9" t="s">
        <v>161</v>
      </c>
      <c r="D143" s="79">
        <f>70.87*10.764</f>
        <v>762.84468000000004</v>
      </c>
      <c r="E143" s="80"/>
      <c r="F143" s="9">
        <v>0</v>
      </c>
      <c r="G143" s="9">
        <f>D143*1.5+F143</f>
        <v>1144.26702</v>
      </c>
      <c r="H143" s="9" t="s">
        <v>160</v>
      </c>
      <c r="I143" s="167"/>
      <c r="J143" s="168"/>
    </row>
    <row r="144" spans="1:10" ht="15" x14ac:dyDescent="0.35">
      <c r="A144" s="105" t="s">
        <v>169</v>
      </c>
      <c r="B144" s="106"/>
      <c r="C144" s="106"/>
      <c r="D144" s="106"/>
      <c r="E144" s="106"/>
      <c r="F144" s="106"/>
      <c r="G144" s="106"/>
      <c r="H144" s="106"/>
      <c r="I144" s="106"/>
      <c r="J144" s="107"/>
    </row>
    <row r="145" spans="1:10" ht="15" x14ac:dyDescent="0.35">
      <c r="A145" s="96" t="s">
        <v>154</v>
      </c>
      <c r="B145" s="184"/>
      <c r="C145" s="184"/>
      <c r="D145" s="184"/>
      <c r="E145" s="184"/>
      <c r="F145" s="184"/>
      <c r="G145" s="184"/>
      <c r="H145" s="184"/>
      <c r="I145" s="184"/>
      <c r="J145" s="185"/>
    </row>
    <row r="146" spans="1:10" ht="15" x14ac:dyDescent="0.35">
      <c r="A146" s="96" t="s">
        <v>205</v>
      </c>
      <c r="B146" s="184"/>
      <c r="C146" s="184"/>
      <c r="D146" s="184"/>
      <c r="E146" s="184"/>
      <c r="F146" s="184"/>
      <c r="G146" s="184"/>
      <c r="H146" s="184"/>
      <c r="I146" s="184"/>
      <c r="J146" s="185"/>
    </row>
    <row r="147" spans="1:10" ht="15" x14ac:dyDescent="0.35">
      <c r="A147" s="96" t="s">
        <v>206</v>
      </c>
      <c r="B147" s="184"/>
      <c r="C147" s="184"/>
      <c r="D147" s="184"/>
      <c r="E147" s="184"/>
      <c r="F147" s="184"/>
      <c r="G147" s="184"/>
      <c r="H147" s="184"/>
      <c r="I147" s="184"/>
      <c r="J147" s="185"/>
    </row>
    <row r="148" spans="1:10" ht="15" x14ac:dyDescent="0.35">
      <c r="A148" s="96" t="s">
        <v>167</v>
      </c>
      <c r="B148" s="184"/>
      <c r="C148" s="184"/>
      <c r="D148" s="184"/>
      <c r="E148" s="184"/>
      <c r="F148" s="184"/>
      <c r="G148" s="184"/>
      <c r="H148" s="184"/>
      <c r="I148" s="184"/>
      <c r="J148" s="185"/>
    </row>
    <row r="149" spans="1:10" ht="15.5" x14ac:dyDescent="0.35">
      <c r="A149" s="79">
        <v>1</v>
      </c>
      <c r="B149" s="80"/>
      <c r="C149" s="9" t="s">
        <v>158</v>
      </c>
      <c r="D149" s="79">
        <f>96.36*10.764</f>
        <v>1037.2190399999999</v>
      </c>
      <c r="E149" s="80"/>
      <c r="F149" s="9">
        <v>0</v>
      </c>
      <c r="G149" s="9">
        <f>D149*1.5+F149</f>
        <v>1555.8285599999999</v>
      </c>
      <c r="H149" s="9" t="s">
        <v>160</v>
      </c>
      <c r="I149" s="165" t="s">
        <v>167</v>
      </c>
      <c r="J149" s="166"/>
    </row>
    <row r="150" spans="1:10" ht="15.5" x14ac:dyDescent="0.35">
      <c r="A150" s="79">
        <v>2</v>
      </c>
      <c r="B150" s="80"/>
      <c r="C150" s="9" t="s">
        <v>161</v>
      </c>
      <c r="D150" s="79">
        <f>64.18*10.764</f>
        <v>690.83352000000002</v>
      </c>
      <c r="E150" s="80"/>
      <c r="F150" s="9">
        <v>0</v>
      </c>
      <c r="G150" s="9">
        <f>D150*1.5+F150</f>
        <v>1036.25028</v>
      </c>
      <c r="H150" s="9" t="s">
        <v>160</v>
      </c>
      <c r="I150" s="167"/>
      <c r="J150" s="168"/>
    </row>
    <row r="151" spans="1:10" ht="15" x14ac:dyDescent="0.35">
      <c r="A151" s="213" t="s">
        <v>165</v>
      </c>
      <c r="B151" s="213"/>
      <c r="C151" s="213"/>
      <c r="D151" s="213"/>
      <c r="E151" s="213"/>
      <c r="F151" s="213"/>
      <c r="G151" s="213"/>
      <c r="H151" s="213"/>
      <c r="I151" s="213"/>
      <c r="J151" s="213"/>
    </row>
    <row r="152" spans="1:10" ht="15.5" x14ac:dyDescent="0.35">
      <c r="A152" s="214">
        <v>1</v>
      </c>
      <c r="B152" s="214"/>
      <c r="C152" s="9" t="s">
        <v>158</v>
      </c>
      <c r="D152" s="214">
        <f>96.36*10.764</f>
        <v>1037.2190399999999</v>
      </c>
      <c r="E152" s="214"/>
      <c r="F152" s="9">
        <v>0</v>
      </c>
      <c r="G152" s="9">
        <f>D152*1.5+F152</f>
        <v>1555.8285599999999</v>
      </c>
      <c r="H152" s="9" t="s">
        <v>160</v>
      </c>
      <c r="I152" s="214" t="s">
        <v>165</v>
      </c>
      <c r="J152" s="214"/>
    </row>
    <row r="153" spans="1:10" ht="15.5" x14ac:dyDescent="0.35">
      <c r="A153" s="214">
        <v>2</v>
      </c>
      <c r="B153" s="214"/>
      <c r="C153" s="9" t="s">
        <v>161</v>
      </c>
      <c r="D153" s="214">
        <f>64.18*10.764</f>
        <v>690.83352000000002</v>
      </c>
      <c r="E153" s="214"/>
      <c r="F153" s="9">
        <v>0</v>
      </c>
      <c r="G153" s="9">
        <f>D153*1.5+F153</f>
        <v>1036.25028</v>
      </c>
      <c r="H153" s="9" t="s">
        <v>160</v>
      </c>
      <c r="I153" s="214"/>
      <c r="J153" s="214"/>
    </row>
    <row r="154" spans="1:10" ht="198" customHeight="1" x14ac:dyDescent="0.35">
      <c r="A154" s="215" t="s">
        <v>267</v>
      </c>
      <c r="B154" s="215"/>
      <c r="C154" s="215"/>
      <c r="D154" s="215"/>
      <c r="E154" s="215"/>
      <c r="F154" s="215"/>
      <c r="G154" s="215"/>
      <c r="H154" s="215"/>
      <c r="I154" s="215"/>
      <c r="J154" s="215"/>
    </row>
    <row r="155" spans="1:10" x14ac:dyDescent="0.35">
      <c r="A155" s="189" t="s">
        <v>26</v>
      </c>
      <c r="B155" s="141"/>
      <c r="C155" s="141"/>
      <c r="D155" s="141"/>
      <c r="E155" s="141"/>
      <c r="F155" s="141"/>
      <c r="G155" s="141"/>
      <c r="H155" s="141"/>
      <c r="I155" s="141"/>
      <c r="J155" s="142"/>
    </row>
    <row r="156" spans="1:10" x14ac:dyDescent="0.35">
      <c r="A156" s="123" t="s">
        <v>34</v>
      </c>
      <c r="B156" s="100"/>
      <c r="C156" s="100"/>
      <c r="D156" s="100"/>
      <c r="E156" s="100"/>
      <c r="F156" s="100"/>
      <c r="G156" s="100"/>
      <c r="H156" s="100"/>
      <c r="I156" s="100"/>
      <c r="J156" s="101"/>
    </row>
    <row r="157" spans="1:10" x14ac:dyDescent="0.35">
      <c r="A157" s="189" t="s">
        <v>28</v>
      </c>
      <c r="B157" s="141"/>
      <c r="C157" s="141"/>
      <c r="D157" s="141"/>
      <c r="E157" s="141"/>
      <c r="F157" s="141"/>
      <c r="G157" s="141"/>
      <c r="H157" s="141"/>
      <c r="I157" s="141"/>
      <c r="J157" s="142"/>
    </row>
    <row r="158" spans="1:10" x14ac:dyDescent="0.35">
      <c r="A158" s="81" t="s">
        <v>39</v>
      </c>
      <c r="B158" s="82"/>
      <c r="C158" s="82"/>
      <c r="D158" s="82"/>
      <c r="E158" s="82"/>
      <c r="F158" s="82"/>
      <c r="G158" s="82"/>
      <c r="H158" s="82"/>
      <c r="I158" s="82"/>
      <c r="J158" s="83"/>
    </row>
    <row r="159" spans="1:10" ht="16.5" customHeight="1" x14ac:dyDescent="0.35">
      <c r="A159" s="126" t="s">
        <v>57</v>
      </c>
      <c r="B159" s="127"/>
      <c r="C159" s="127"/>
      <c r="D159" s="127"/>
      <c r="E159" s="127"/>
      <c r="F159" s="127"/>
      <c r="G159" s="127"/>
      <c r="H159" s="127"/>
      <c r="I159" s="127"/>
      <c r="J159" s="128"/>
    </row>
    <row r="160" spans="1:10" hidden="1" x14ac:dyDescent="0.35">
      <c r="A160" s="81" t="s">
        <v>40</v>
      </c>
      <c r="B160" s="82"/>
      <c r="C160" s="82"/>
      <c r="D160" s="82"/>
      <c r="E160" s="82"/>
      <c r="F160" s="82"/>
      <c r="G160" s="82"/>
      <c r="H160" s="82"/>
      <c r="I160" s="82"/>
      <c r="J160" s="83"/>
    </row>
    <row r="161" spans="1:10" hidden="1" x14ac:dyDescent="0.35">
      <c r="A161" s="81" t="s">
        <v>41</v>
      </c>
      <c r="B161" s="82"/>
      <c r="C161" s="82"/>
      <c r="D161" s="82"/>
      <c r="E161" s="82"/>
      <c r="F161" s="82"/>
      <c r="G161" s="82"/>
      <c r="H161" s="82"/>
      <c r="I161" s="82"/>
      <c r="J161" s="83"/>
    </row>
    <row r="162" spans="1:10" ht="30.75" hidden="1" customHeight="1" x14ac:dyDescent="0.35">
      <c r="A162" s="112" t="s">
        <v>42</v>
      </c>
      <c r="B162" s="136"/>
      <c r="C162" s="136"/>
      <c r="D162" s="136"/>
      <c r="E162" s="136"/>
      <c r="F162" s="136"/>
      <c r="G162" s="136"/>
      <c r="H162" s="136"/>
      <c r="I162" s="136"/>
      <c r="J162" s="113"/>
    </row>
    <row r="163" spans="1:10" ht="15" customHeight="1" x14ac:dyDescent="0.35">
      <c r="A163" s="194" t="s">
        <v>27</v>
      </c>
      <c r="B163" s="195"/>
      <c r="C163" s="195"/>
      <c r="D163" s="195"/>
      <c r="E163" s="195"/>
      <c r="F163" s="195"/>
      <c r="G163" s="195"/>
      <c r="H163" s="195"/>
      <c r="I163" s="195"/>
      <c r="J163" s="196"/>
    </row>
    <row r="164" spans="1:10" x14ac:dyDescent="0.35">
      <c r="A164" s="197"/>
      <c r="B164" s="198"/>
      <c r="C164" s="198"/>
      <c r="D164" s="198"/>
      <c r="E164" s="198"/>
      <c r="F164" s="198"/>
      <c r="G164" s="198"/>
      <c r="H164" s="198"/>
      <c r="I164" s="198"/>
      <c r="J164" s="199"/>
    </row>
    <row r="165" spans="1:10" x14ac:dyDescent="0.35">
      <c r="A165" s="197"/>
      <c r="B165" s="198"/>
      <c r="C165" s="198"/>
      <c r="D165" s="198"/>
      <c r="E165" s="198"/>
      <c r="F165" s="198"/>
      <c r="G165" s="198"/>
      <c r="H165" s="198"/>
      <c r="I165" s="198"/>
      <c r="J165" s="199"/>
    </row>
    <row r="166" spans="1:10" x14ac:dyDescent="0.35">
      <c r="A166" s="200"/>
      <c r="B166" s="201"/>
      <c r="C166" s="201"/>
      <c r="D166" s="201"/>
      <c r="E166" s="201"/>
      <c r="F166" s="201"/>
      <c r="G166" s="201"/>
      <c r="H166" s="201"/>
      <c r="I166" s="201"/>
      <c r="J166" s="202"/>
    </row>
    <row r="167" spans="1:10" x14ac:dyDescent="0.35">
      <c r="A167" s="16" t="s">
        <v>204</v>
      </c>
      <c r="B167" s="15"/>
      <c r="C167" s="15"/>
      <c r="D167" s="15"/>
      <c r="E167" s="20" t="str">
        <f>F8</f>
        <v>Bhalla Chsl Jupiter - Venus</v>
      </c>
      <c r="F167" s="15"/>
      <c r="G167" s="15"/>
      <c r="H167" s="15"/>
      <c r="I167" s="15"/>
      <c r="J167" s="15"/>
    </row>
    <row r="168" spans="1:10" x14ac:dyDescent="0.35">
      <c r="A168" s="15"/>
      <c r="B168" s="15"/>
      <c r="C168" s="15"/>
      <c r="D168" s="15"/>
      <c r="E168" s="15"/>
      <c r="F168" s="15"/>
      <c r="G168" s="15"/>
      <c r="H168" s="15"/>
      <c r="I168" s="15"/>
      <c r="J168" s="15"/>
    </row>
    <row r="169" spans="1:10" x14ac:dyDescent="0.35">
      <c r="A169" s="15"/>
      <c r="B169" s="15"/>
      <c r="C169" s="15"/>
      <c r="D169" s="15"/>
      <c r="E169" s="15"/>
      <c r="F169" s="15"/>
      <c r="G169" s="15"/>
      <c r="H169" s="15"/>
      <c r="I169" s="15"/>
      <c r="J169" s="15"/>
    </row>
    <row r="188" spans="2:8" x14ac:dyDescent="0.35">
      <c r="B188" s="193"/>
      <c r="C188" s="193"/>
      <c r="D188" s="193"/>
      <c r="E188" s="193"/>
      <c r="F188" s="193"/>
      <c r="G188" s="193"/>
      <c r="H188" s="193"/>
    </row>
    <row r="215" spans="1:1" x14ac:dyDescent="0.35">
      <c r="A215" s="17" t="s">
        <v>138</v>
      </c>
    </row>
  </sheetData>
  <mergeCells count="314">
    <mergeCell ref="I152:J153"/>
    <mergeCell ref="D142:E142"/>
    <mergeCell ref="A9:E9"/>
    <mergeCell ref="F9:J9"/>
    <mergeCell ref="F11:J11"/>
    <mergeCell ref="C52:J52"/>
    <mergeCell ref="A142:B142"/>
    <mergeCell ref="B188:H188"/>
    <mergeCell ref="A153:B153"/>
    <mergeCell ref="D153:E153"/>
    <mergeCell ref="D149:E149"/>
    <mergeCell ref="A150:B150"/>
    <mergeCell ref="A152:B152"/>
    <mergeCell ref="D152:E152"/>
    <mergeCell ref="A163:J166"/>
    <mergeCell ref="A162:J162"/>
    <mergeCell ref="A161:J161"/>
    <mergeCell ref="A156:J156"/>
    <mergeCell ref="A157:J157"/>
    <mergeCell ref="A154:J154"/>
    <mergeCell ref="A159:J159"/>
    <mergeCell ref="A160:J160"/>
    <mergeCell ref="I149:J150"/>
    <mergeCell ref="D150:E150"/>
    <mergeCell ref="A151:J151"/>
    <mergeCell ref="A98:F98"/>
    <mergeCell ref="A158:J158"/>
    <mergeCell ref="A155:J155"/>
    <mergeCell ref="A149:B149"/>
    <mergeCell ref="A103:J103"/>
    <mergeCell ref="A104:J104"/>
    <mergeCell ref="A115:B115"/>
    <mergeCell ref="D115:E115"/>
    <mergeCell ref="A116:B116"/>
    <mergeCell ref="A147:J147"/>
    <mergeCell ref="A126:J126"/>
    <mergeCell ref="A127:B127"/>
    <mergeCell ref="D127:E127"/>
    <mergeCell ref="I127:J128"/>
    <mergeCell ref="A128:B128"/>
    <mergeCell ref="A141:J141"/>
    <mergeCell ref="A138:J138"/>
    <mergeCell ref="A139:B139"/>
    <mergeCell ref="D139:E139"/>
    <mergeCell ref="I139:J140"/>
    <mergeCell ref="A140:B140"/>
    <mergeCell ref="D140:E140"/>
    <mergeCell ref="A131:B131"/>
    <mergeCell ref="A144:J144"/>
    <mergeCell ref="A145:J145"/>
    <mergeCell ref="A146:J146"/>
    <mergeCell ref="A148:J148"/>
    <mergeCell ref="G96:J96"/>
    <mergeCell ref="G98:J98"/>
    <mergeCell ref="A112:B112"/>
    <mergeCell ref="I115:J116"/>
    <mergeCell ref="I136:J137"/>
    <mergeCell ref="D133:E133"/>
    <mergeCell ref="D122:E122"/>
    <mergeCell ref="A134:B134"/>
    <mergeCell ref="D134:E134"/>
    <mergeCell ref="I118:J119"/>
    <mergeCell ref="I121:J122"/>
    <mergeCell ref="A135:J135"/>
    <mergeCell ref="A136:B136"/>
    <mergeCell ref="D118:E118"/>
    <mergeCell ref="I124:J125"/>
    <mergeCell ref="I133:J134"/>
    <mergeCell ref="A133:B133"/>
    <mergeCell ref="A143:B143"/>
    <mergeCell ref="A108:B108"/>
    <mergeCell ref="D108:E108"/>
    <mergeCell ref="A73:B73"/>
    <mergeCell ref="D73:E73"/>
    <mergeCell ref="A70:J70"/>
    <mergeCell ref="A71:B71"/>
    <mergeCell ref="D81:E81"/>
    <mergeCell ref="F73:G73"/>
    <mergeCell ref="H73:J73"/>
    <mergeCell ref="G93:J93"/>
    <mergeCell ref="A96:F96"/>
    <mergeCell ref="G95:J95"/>
    <mergeCell ref="D80:E80"/>
    <mergeCell ref="I108:J109"/>
    <mergeCell ref="A109:B109"/>
    <mergeCell ref="D109:E109"/>
    <mergeCell ref="A95:F95"/>
    <mergeCell ref="G101:J101"/>
    <mergeCell ref="A84:J84"/>
    <mergeCell ref="G100:J100"/>
    <mergeCell ref="D131:E131"/>
    <mergeCell ref="G97:J97"/>
    <mergeCell ref="A130:B130"/>
    <mergeCell ref="D130:E130"/>
    <mergeCell ref="I130:J131"/>
    <mergeCell ref="A105:B105"/>
    <mergeCell ref="D105:E105"/>
    <mergeCell ref="A107:J107"/>
    <mergeCell ref="A110:J110"/>
    <mergeCell ref="D113:E113"/>
    <mergeCell ref="A111:J111"/>
    <mergeCell ref="I112:J113"/>
    <mergeCell ref="D112:E112"/>
    <mergeCell ref="I105:J105"/>
    <mergeCell ref="A117:J117"/>
    <mergeCell ref="A118:B118"/>
    <mergeCell ref="A120:J120"/>
    <mergeCell ref="A132:J132"/>
    <mergeCell ref="A97:F97"/>
    <mergeCell ref="D64:E64"/>
    <mergeCell ref="I29:J29"/>
    <mergeCell ref="F40:J40"/>
    <mergeCell ref="A56:J56"/>
    <mergeCell ref="D66:E66"/>
    <mergeCell ref="D54:J54"/>
    <mergeCell ref="A14:B14"/>
    <mergeCell ref="D51:E51"/>
    <mergeCell ref="H49:J49"/>
    <mergeCell ref="A50:J50"/>
    <mergeCell ref="F39:J39"/>
    <mergeCell ref="A31:J31"/>
    <mergeCell ref="G27:H27"/>
    <mergeCell ref="C28:D28"/>
    <mergeCell ref="I28:J28"/>
    <mergeCell ref="A27:B27"/>
    <mergeCell ref="C27:D27"/>
    <mergeCell ref="E27:F27"/>
    <mergeCell ref="H44:J44"/>
    <mergeCell ref="H45:J45"/>
    <mergeCell ref="F49:G49"/>
    <mergeCell ref="I27:J27"/>
    <mergeCell ref="C53:J53"/>
    <mergeCell ref="H59:J59"/>
    <mergeCell ref="I57:J57"/>
    <mergeCell ref="D71:E71"/>
    <mergeCell ref="F71:G71"/>
    <mergeCell ref="I71:J71"/>
    <mergeCell ref="A57:B57"/>
    <mergeCell ref="D57:E57"/>
    <mergeCell ref="F57:G57"/>
    <mergeCell ref="A58:B58"/>
    <mergeCell ref="C58:J58"/>
    <mergeCell ref="A60:B60"/>
    <mergeCell ref="D60:E60"/>
    <mergeCell ref="F60:G69"/>
    <mergeCell ref="H60:J69"/>
    <mergeCell ref="A61:B61"/>
    <mergeCell ref="D61:E61"/>
    <mergeCell ref="A62:B62"/>
    <mergeCell ref="D62:E62"/>
    <mergeCell ref="A63:B63"/>
    <mergeCell ref="D63:E63"/>
    <mergeCell ref="F59:G59"/>
    <mergeCell ref="D69:E69"/>
    <mergeCell ref="A68:B68"/>
    <mergeCell ref="A65:B65"/>
    <mergeCell ref="D65:E65"/>
    <mergeCell ref="A66:B66"/>
    <mergeCell ref="D143:E143"/>
    <mergeCell ref="A137:B137"/>
    <mergeCell ref="D137:E137"/>
    <mergeCell ref="I142:J143"/>
    <mergeCell ref="H48:J48"/>
    <mergeCell ref="A48:F48"/>
    <mergeCell ref="A52:B52"/>
    <mergeCell ref="A53:B53"/>
    <mergeCell ref="D116:E116"/>
    <mergeCell ref="A121:B121"/>
    <mergeCell ref="D121:E121"/>
    <mergeCell ref="A124:B124"/>
    <mergeCell ref="D124:E124"/>
    <mergeCell ref="A125:B125"/>
    <mergeCell ref="D125:E125"/>
    <mergeCell ref="D136:E136"/>
    <mergeCell ref="A114:J114"/>
    <mergeCell ref="A55:J55"/>
    <mergeCell ref="A67:B67"/>
    <mergeCell ref="A59:B59"/>
    <mergeCell ref="D59:E59"/>
    <mergeCell ref="F19:J20"/>
    <mergeCell ref="A19:E20"/>
    <mergeCell ref="D67:E67"/>
    <mergeCell ref="D68:E68"/>
    <mergeCell ref="A69:B69"/>
    <mergeCell ref="A1:J1"/>
    <mergeCell ref="A13:E13"/>
    <mergeCell ref="F13:J13"/>
    <mergeCell ref="I51:J51"/>
    <mergeCell ref="A43:J43"/>
    <mergeCell ref="D49:E49"/>
    <mergeCell ref="C45:F45"/>
    <mergeCell ref="A49:C49"/>
    <mergeCell ref="F51:H51"/>
    <mergeCell ref="A51:C51"/>
    <mergeCell ref="A42:E42"/>
    <mergeCell ref="A34:J34"/>
    <mergeCell ref="A29:B29"/>
    <mergeCell ref="C29:D29"/>
    <mergeCell ref="C46:F46"/>
    <mergeCell ref="A12:E12"/>
    <mergeCell ref="A64:B64"/>
    <mergeCell ref="H18:J18"/>
    <mergeCell ref="A24:E24"/>
    <mergeCell ref="F18:G18"/>
    <mergeCell ref="F12:J12"/>
    <mergeCell ref="F26:J26"/>
    <mergeCell ref="A21:E22"/>
    <mergeCell ref="A39:E39"/>
    <mergeCell ref="A11:E11"/>
    <mergeCell ref="F42:J42"/>
    <mergeCell ref="F41:J41"/>
    <mergeCell ref="F21:J22"/>
    <mergeCell ref="A18:B18"/>
    <mergeCell ref="F23:J23"/>
    <mergeCell ref="A25:E25"/>
    <mergeCell ref="A26:E26"/>
    <mergeCell ref="C18:E18"/>
    <mergeCell ref="F24:J24"/>
    <mergeCell ref="C14:J14"/>
    <mergeCell ref="F15:G15"/>
    <mergeCell ref="H15:J15"/>
    <mergeCell ref="F16:G16"/>
    <mergeCell ref="H16:J16"/>
    <mergeCell ref="F17:G17"/>
    <mergeCell ref="H17:J17"/>
    <mergeCell ref="A15:B15"/>
    <mergeCell ref="C15:E15"/>
    <mergeCell ref="A16:B16"/>
    <mergeCell ref="A2:J2"/>
    <mergeCell ref="A3:E3"/>
    <mergeCell ref="F3:J3"/>
    <mergeCell ref="A4:E4"/>
    <mergeCell ref="F4:J4"/>
    <mergeCell ref="F10:J10"/>
    <mergeCell ref="A6:E6"/>
    <mergeCell ref="F6:J6"/>
    <mergeCell ref="A5:E5"/>
    <mergeCell ref="F5:J5"/>
    <mergeCell ref="A7:E7"/>
    <mergeCell ref="F7:J7"/>
    <mergeCell ref="F8:J8"/>
    <mergeCell ref="A8:E8"/>
    <mergeCell ref="A10:E10"/>
    <mergeCell ref="C16:E16"/>
    <mergeCell ref="A45:B45"/>
    <mergeCell ref="A37:E37"/>
    <mergeCell ref="F25:J25"/>
    <mergeCell ref="G28:H28"/>
    <mergeCell ref="A28:B28"/>
    <mergeCell ref="E29:F29"/>
    <mergeCell ref="A30:J30"/>
    <mergeCell ref="A35:J36"/>
    <mergeCell ref="A23:E23"/>
    <mergeCell ref="A38:E38"/>
    <mergeCell ref="F38:J38"/>
    <mergeCell ref="F37:J37"/>
    <mergeCell ref="A32:B32"/>
    <mergeCell ref="E28:F28"/>
    <mergeCell ref="C44:F44"/>
    <mergeCell ref="C32:J32"/>
    <mergeCell ref="A33:B33"/>
    <mergeCell ref="C33:J33"/>
    <mergeCell ref="A44:B44"/>
    <mergeCell ref="G29:H29"/>
    <mergeCell ref="A41:E41"/>
    <mergeCell ref="A40:E40"/>
    <mergeCell ref="A122:B122"/>
    <mergeCell ref="A74:B74"/>
    <mergeCell ref="A85:J85"/>
    <mergeCell ref="A86:J91"/>
    <mergeCell ref="A92:J92"/>
    <mergeCell ref="D128:E128"/>
    <mergeCell ref="A129:J129"/>
    <mergeCell ref="A72:B72"/>
    <mergeCell ref="A113:B113"/>
    <mergeCell ref="G94:J94"/>
    <mergeCell ref="A94:F94"/>
    <mergeCell ref="A93:F93"/>
    <mergeCell ref="A106:J106"/>
    <mergeCell ref="A78:B78"/>
    <mergeCell ref="A99:F99"/>
    <mergeCell ref="G99:J99"/>
    <mergeCell ref="A100:F100"/>
    <mergeCell ref="A123:J123"/>
    <mergeCell ref="A119:B119"/>
    <mergeCell ref="D119:E119"/>
    <mergeCell ref="A81:B81"/>
    <mergeCell ref="C72:J72"/>
    <mergeCell ref="A101:F101"/>
    <mergeCell ref="A102:F102"/>
    <mergeCell ref="G102:J102"/>
    <mergeCell ref="A17:B17"/>
    <mergeCell ref="C17:E17"/>
    <mergeCell ref="H46:J46"/>
    <mergeCell ref="C47:F47"/>
    <mergeCell ref="H47:J47"/>
    <mergeCell ref="A46:B47"/>
    <mergeCell ref="D74:E74"/>
    <mergeCell ref="F74:G83"/>
    <mergeCell ref="H74:J83"/>
    <mergeCell ref="A75:B75"/>
    <mergeCell ref="D75:E75"/>
    <mergeCell ref="A76:B76"/>
    <mergeCell ref="D76:E76"/>
    <mergeCell ref="A77:B77"/>
    <mergeCell ref="D77:E77"/>
    <mergeCell ref="A82:B82"/>
    <mergeCell ref="D82:E82"/>
    <mergeCell ref="A83:B83"/>
    <mergeCell ref="D83:E83"/>
    <mergeCell ref="D78:E78"/>
    <mergeCell ref="A79:B79"/>
    <mergeCell ref="D79:E79"/>
    <mergeCell ref="A80:B80"/>
  </mergeCells>
  <phoneticPr fontId="0" type="noConversion"/>
  <hyperlinks>
    <hyperlink ref="C33" r:id="rId1"/>
  </hyperlinks>
  <pageMargins left="0.39370078740157483" right="0.39370078740157483" top="0.94488188976377963" bottom="0.78740157480314965" header="0.31496062992125984" footer="0.31496062992125984"/>
  <pageSetup scale="95" fitToHeight="0" orientation="portrait" r:id="rId2"/>
  <headerFooter>
    <oddHeader>&amp;C&amp;G</oddHeader>
    <oddFooter>&amp;L&amp;"Times New Roman,Bold"Ref No: &amp;F&amp;C&amp;G&amp;R&amp;P</oddFooter>
  </headerFooter>
  <rowBreaks count="3" manualBreakCount="3">
    <brk id="69" max="16383" man="1"/>
    <brk id="166" max="16383" man="1"/>
    <brk id="21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1" sqref="C11"/>
    </sheetView>
  </sheetViews>
  <sheetFormatPr defaultRowHeight="14.5" x14ac:dyDescent="0.35"/>
  <cols>
    <col min="2" max="2" width="11.6328125" customWidth="1"/>
  </cols>
  <sheetData>
    <row r="2" spans="1:15" x14ac:dyDescent="0.35">
      <c r="A2" t="s">
        <v>115</v>
      </c>
      <c r="B2" s="11" t="s">
        <v>135</v>
      </c>
      <c r="C2" s="11">
        <v>18</v>
      </c>
    </row>
    <row r="3" spans="1:15" x14ac:dyDescent="0.35">
      <c r="B3" t="s">
        <v>116</v>
      </c>
      <c r="C3" t="s">
        <v>117</v>
      </c>
    </row>
    <row r="4" spans="1:15" x14ac:dyDescent="0.35">
      <c r="A4" t="s">
        <v>118</v>
      </c>
      <c r="B4" s="4">
        <v>10</v>
      </c>
      <c r="C4" s="4">
        <v>10</v>
      </c>
      <c r="E4">
        <f>(100/B4)*C4</f>
        <v>100</v>
      </c>
    </row>
    <row r="5" spans="1:15" x14ac:dyDescent="0.35">
      <c r="A5" t="s">
        <v>119</v>
      </c>
      <c r="B5" t="s">
        <v>120</v>
      </c>
      <c r="C5" t="s">
        <v>121</v>
      </c>
      <c r="E5">
        <f>(100/B6)*C6</f>
        <v>84.21052631578948</v>
      </c>
      <c r="I5" s="4" t="s">
        <v>122</v>
      </c>
      <c r="J5" s="4" t="s">
        <v>123</v>
      </c>
      <c r="K5" s="4" t="s">
        <v>124</v>
      </c>
      <c r="L5" s="4" t="s">
        <v>38</v>
      </c>
      <c r="M5" s="4" t="s">
        <v>44</v>
      </c>
      <c r="N5" s="4" t="s">
        <v>125</v>
      </c>
      <c r="O5" s="4" t="s">
        <v>45</v>
      </c>
    </row>
    <row r="6" spans="1:15" x14ac:dyDescent="0.35">
      <c r="B6" s="4">
        <f>C2+1</f>
        <v>19</v>
      </c>
      <c r="C6" s="4">
        <v>16</v>
      </c>
      <c r="E6">
        <f>(100/B8)*C8</f>
        <v>77.777777777777771</v>
      </c>
      <c r="F6" s="12" t="s">
        <v>126</v>
      </c>
      <c r="I6" s="12">
        <f>C4</f>
        <v>10</v>
      </c>
      <c r="J6" s="12">
        <f>40/B6*C6</f>
        <v>33.684210526315788</v>
      </c>
      <c r="K6" s="12">
        <f>15/B8*C8</f>
        <v>11.666666666666668</v>
      </c>
      <c r="L6" s="12">
        <f>10/B10*C10</f>
        <v>6.1111111111111116</v>
      </c>
      <c r="M6" s="12">
        <f>10/B12*C12</f>
        <v>0</v>
      </c>
      <c r="N6" s="12">
        <f>5/B14*C14</f>
        <v>0</v>
      </c>
      <c r="O6" s="12">
        <f>5/B16*C16</f>
        <v>0</v>
      </c>
    </row>
    <row r="7" spans="1:15" x14ac:dyDescent="0.35">
      <c r="A7" t="s">
        <v>127</v>
      </c>
      <c r="B7" t="s">
        <v>128</v>
      </c>
      <c r="C7" t="s">
        <v>129</v>
      </c>
      <c r="E7">
        <f>(100/B10)*C10</f>
        <v>61.111111111111107</v>
      </c>
      <c r="F7" s="4" t="s">
        <v>130</v>
      </c>
      <c r="G7" s="4"/>
      <c r="H7" s="4"/>
      <c r="I7" s="4">
        <f>I6+20</f>
        <v>30</v>
      </c>
      <c r="J7" s="4">
        <f>30/B6*C6</f>
        <v>25.263157894736842</v>
      </c>
      <c r="K7" s="4">
        <f>15/B8*C8</f>
        <v>11.666666666666668</v>
      </c>
      <c r="L7" s="4">
        <f>10/B10*C10</f>
        <v>6.1111111111111116</v>
      </c>
      <c r="M7" s="4">
        <f>5/B12*C12</f>
        <v>0</v>
      </c>
      <c r="N7" s="4">
        <f>5/B14*C14</f>
        <v>0</v>
      </c>
      <c r="O7" s="4">
        <f>5/B16*C16</f>
        <v>0</v>
      </c>
    </row>
    <row r="8" spans="1:15" x14ac:dyDescent="0.35">
      <c r="B8" s="4">
        <f>C2</f>
        <v>18</v>
      </c>
      <c r="C8" s="4">
        <v>14</v>
      </c>
      <c r="E8">
        <f>(100/B12)*C12</f>
        <v>0</v>
      </c>
    </row>
    <row r="9" spans="1:15" x14ac:dyDescent="0.35">
      <c r="A9" t="s">
        <v>131</v>
      </c>
      <c r="B9" t="s">
        <v>128</v>
      </c>
      <c r="C9" t="s">
        <v>129</v>
      </c>
      <c r="E9">
        <f>(100/B14)*C14</f>
        <v>0</v>
      </c>
    </row>
    <row r="10" spans="1:15" x14ac:dyDescent="0.35">
      <c r="B10" s="4">
        <f>C2</f>
        <v>18</v>
      </c>
      <c r="C10" s="4">
        <v>11</v>
      </c>
      <c r="E10">
        <f>(100/B16)*C16</f>
        <v>0</v>
      </c>
    </row>
    <row r="11" spans="1:15" x14ac:dyDescent="0.35">
      <c r="A11" t="s">
        <v>44</v>
      </c>
      <c r="B11" t="s">
        <v>128</v>
      </c>
      <c r="C11" t="s">
        <v>129</v>
      </c>
    </row>
    <row r="12" spans="1:15" x14ac:dyDescent="0.35">
      <c r="B12" s="4">
        <f>C2</f>
        <v>18</v>
      </c>
      <c r="C12" s="4">
        <v>0</v>
      </c>
      <c r="F12" s="4"/>
      <c r="G12" s="4" t="s">
        <v>126</v>
      </c>
      <c r="H12" s="4" t="s">
        <v>132</v>
      </c>
      <c r="L12" t="s">
        <v>133</v>
      </c>
    </row>
    <row r="13" spans="1:15" ht="29" x14ac:dyDescent="0.35">
      <c r="A13" s="13" t="s">
        <v>125</v>
      </c>
      <c r="B13" t="s">
        <v>128</v>
      </c>
      <c r="C13" t="s">
        <v>129</v>
      </c>
      <c r="F13" s="4" t="s">
        <v>36</v>
      </c>
      <c r="G13" s="4">
        <f>I6</f>
        <v>10</v>
      </c>
      <c r="H13" s="4">
        <f>I7</f>
        <v>30</v>
      </c>
      <c r="L13" t="s">
        <v>133</v>
      </c>
    </row>
    <row r="14" spans="1:15" x14ac:dyDescent="0.35">
      <c r="B14" s="4">
        <f>C2</f>
        <v>18</v>
      </c>
      <c r="C14" s="4">
        <v>0</v>
      </c>
      <c r="F14" s="4" t="s">
        <v>37</v>
      </c>
      <c r="G14" s="4">
        <f>J6</f>
        <v>33.684210526315788</v>
      </c>
      <c r="H14" s="4">
        <f>J7</f>
        <v>25.263157894736842</v>
      </c>
    </row>
    <row r="15" spans="1:15" x14ac:dyDescent="0.35">
      <c r="A15" t="s">
        <v>45</v>
      </c>
      <c r="B15" t="s">
        <v>128</v>
      </c>
      <c r="C15" t="s">
        <v>129</v>
      </c>
      <c r="F15" s="4" t="s">
        <v>124</v>
      </c>
      <c r="G15" s="4">
        <f>K6</f>
        <v>11.666666666666668</v>
      </c>
      <c r="H15" s="4">
        <f>K7</f>
        <v>11.666666666666668</v>
      </c>
    </row>
    <row r="16" spans="1:15" x14ac:dyDescent="0.35">
      <c r="B16" s="4">
        <f>C2</f>
        <v>18</v>
      </c>
      <c r="C16" s="4">
        <v>0</v>
      </c>
      <c r="F16" s="4" t="s">
        <v>38</v>
      </c>
      <c r="G16" s="4">
        <f>L6</f>
        <v>6.1111111111111116</v>
      </c>
      <c r="H16" s="4">
        <f>L7</f>
        <v>6.1111111111111116</v>
      </c>
    </row>
    <row r="17" spans="6:8" x14ac:dyDescent="0.35">
      <c r="F17" s="4" t="s">
        <v>44</v>
      </c>
      <c r="G17" s="4">
        <f>M6</f>
        <v>0</v>
      </c>
      <c r="H17" s="4">
        <f>M7</f>
        <v>0</v>
      </c>
    </row>
    <row r="18" spans="6:8" ht="29" x14ac:dyDescent="0.35">
      <c r="F18" s="14" t="s">
        <v>125</v>
      </c>
      <c r="G18" s="4">
        <f>N6</f>
        <v>0</v>
      </c>
      <c r="H18" s="4">
        <f>N7</f>
        <v>0</v>
      </c>
    </row>
    <row r="19" spans="6:8" x14ac:dyDescent="0.35">
      <c r="F19" s="4" t="s">
        <v>45</v>
      </c>
      <c r="G19" s="4">
        <f>O6</f>
        <v>0</v>
      </c>
      <c r="H19" s="4">
        <f>O7</f>
        <v>0</v>
      </c>
    </row>
    <row r="20" spans="6:8" x14ac:dyDescent="0.35">
      <c r="F20" s="4" t="s">
        <v>134</v>
      </c>
      <c r="G20" s="4">
        <f>G13+G14+G15+G16+G17+G18+G19</f>
        <v>61.461988304093566</v>
      </c>
      <c r="H20" s="4">
        <f>H13+H14+H15+H16+H17+H18+H19</f>
        <v>73.040935672514621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0" sqref="C10"/>
    </sheetView>
  </sheetViews>
  <sheetFormatPr defaultRowHeight="14.5" x14ac:dyDescent="0.35"/>
  <cols>
    <col min="2" max="2" width="11.6328125" customWidth="1"/>
  </cols>
  <sheetData>
    <row r="2" spans="1:15" x14ac:dyDescent="0.35">
      <c r="A2" t="s">
        <v>115</v>
      </c>
      <c r="B2" s="11" t="s">
        <v>135</v>
      </c>
      <c r="C2" s="11">
        <v>16</v>
      </c>
    </row>
    <row r="3" spans="1:15" x14ac:dyDescent="0.35">
      <c r="B3" t="s">
        <v>116</v>
      </c>
      <c r="C3" t="s">
        <v>117</v>
      </c>
    </row>
    <row r="4" spans="1:15" x14ac:dyDescent="0.35">
      <c r="A4" t="s">
        <v>118</v>
      </c>
      <c r="B4" s="4">
        <v>10</v>
      </c>
      <c r="C4" s="4">
        <v>10</v>
      </c>
      <c r="E4">
        <f>(100/B4)*C4</f>
        <v>100</v>
      </c>
    </row>
    <row r="5" spans="1:15" x14ac:dyDescent="0.35">
      <c r="A5" t="s">
        <v>119</v>
      </c>
      <c r="B5" t="s">
        <v>120</v>
      </c>
      <c r="C5" t="s">
        <v>121</v>
      </c>
      <c r="E5">
        <f>(100/B6)*C6</f>
        <v>52.941176470588239</v>
      </c>
      <c r="I5" s="4" t="s">
        <v>122</v>
      </c>
      <c r="J5" s="4" t="s">
        <v>123</v>
      </c>
      <c r="K5" s="4" t="s">
        <v>124</v>
      </c>
      <c r="L5" s="4" t="s">
        <v>38</v>
      </c>
      <c r="M5" s="4" t="s">
        <v>44</v>
      </c>
      <c r="N5" s="4" t="s">
        <v>125</v>
      </c>
      <c r="O5" s="4" t="s">
        <v>45</v>
      </c>
    </row>
    <row r="6" spans="1:15" x14ac:dyDescent="0.35">
      <c r="B6" s="4">
        <f>C2+1</f>
        <v>17</v>
      </c>
      <c r="C6" s="4">
        <v>9</v>
      </c>
      <c r="E6">
        <f>(100/B8)*C8</f>
        <v>43.75</v>
      </c>
      <c r="F6" s="12" t="s">
        <v>126</v>
      </c>
      <c r="I6" s="12">
        <f>C4</f>
        <v>10</v>
      </c>
      <c r="J6" s="12">
        <f>40/B6*C6</f>
        <v>21.176470588235293</v>
      </c>
      <c r="K6" s="12">
        <f>15/B8*C8</f>
        <v>6.5625</v>
      </c>
      <c r="L6" s="12">
        <f>10/B10*C10</f>
        <v>4.375</v>
      </c>
      <c r="M6" s="12">
        <f>10/B12*C12</f>
        <v>0</v>
      </c>
      <c r="N6" s="12">
        <f>5/B14*C14</f>
        <v>0</v>
      </c>
      <c r="O6" s="12">
        <f>5/B16*C16</f>
        <v>0</v>
      </c>
    </row>
    <row r="7" spans="1:15" x14ac:dyDescent="0.35">
      <c r="A7" t="s">
        <v>127</v>
      </c>
      <c r="B7" t="s">
        <v>128</v>
      </c>
      <c r="C7" t="s">
        <v>129</v>
      </c>
      <c r="E7">
        <f>(100/B10)*C10</f>
        <v>43.75</v>
      </c>
      <c r="F7" s="4" t="s">
        <v>130</v>
      </c>
      <c r="G7" s="4"/>
      <c r="H7" s="4"/>
      <c r="I7" s="4">
        <f>I6+20</f>
        <v>30</v>
      </c>
      <c r="J7" s="4">
        <f>30/B6*C6</f>
        <v>15.882352941176471</v>
      </c>
      <c r="K7" s="4">
        <f>15/B8*C8</f>
        <v>6.5625</v>
      </c>
      <c r="L7" s="4">
        <f>10/B10*C10</f>
        <v>4.375</v>
      </c>
      <c r="M7" s="4">
        <f>5/B12*C12</f>
        <v>0</v>
      </c>
      <c r="N7" s="4">
        <f>5/B14*C14</f>
        <v>0</v>
      </c>
      <c r="O7" s="4">
        <f>5/B16*C16</f>
        <v>0</v>
      </c>
    </row>
    <row r="8" spans="1:15" x14ac:dyDescent="0.35">
      <c r="B8" s="4">
        <f>C2</f>
        <v>16</v>
      </c>
      <c r="C8" s="4">
        <v>7</v>
      </c>
      <c r="E8">
        <f>(100/B12)*C12</f>
        <v>0</v>
      </c>
    </row>
    <row r="9" spans="1:15" x14ac:dyDescent="0.35">
      <c r="A9" t="s">
        <v>131</v>
      </c>
      <c r="B9" t="s">
        <v>128</v>
      </c>
      <c r="C9" t="s">
        <v>129</v>
      </c>
      <c r="E9">
        <f>(100/B14)*C14</f>
        <v>0</v>
      </c>
    </row>
    <row r="10" spans="1:15" x14ac:dyDescent="0.35">
      <c r="B10" s="4">
        <f>C2</f>
        <v>16</v>
      </c>
      <c r="C10" s="4">
        <v>7</v>
      </c>
      <c r="E10">
        <f>(100/B16)*C16</f>
        <v>0</v>
      </c>
    </row>
    <row r="11" spans="1:15" x14ac:dyDescent="0.35">
      <c r="A11" t="s">
        <v>44</v>
      </c>
      <c r="B11" t="s">
        <v>128</v>
      </c>
      <c r="C11" t="s">
        <v>129</v>
      </c>
    </row>
    <row r="12" spans="1:15" x14ac:dyDescent="0.35">
      <c r="B12" s="4">
        <f>C2</f>
        <v>16</v>
      </c>
      <c r="C12" s="4">
        <v>0</v>
      </c>
      <c r="F12" s="4"/>
      <c r="G12" s="4" t="s">
        <v>126</v>
      </c>
      <c r="H12" s="4" t="s">
        <v>132</v>
      </c>
      <c r="L12" t="s">
        <v>133</v>
      </c>
    </row>
    <row r="13" spans="1:15" ht="29" x14ac:dyDescent="0.35">
      <c r="A13" s="13" t="s">
        <v>125</v>
      </c>
      <c r="B13" t="s">
        <v>128</v>
      </c>
      <c r="C13" t="s">
        <v>129</v>
      </c>
      <c r="F13" s="4" t="s">
        <v>36</v>
      </c>
      <c r="G13" s="4">
        <f>I6</f>
        <v>10</v>
      </c>
      <c r="H13" s="4">
        <f>I7</f>
        <v>30</v>
      </c>
      <c r="L13" t="s">
        <v>133</v>
      </c>
    </row>
    <row r="14" spans="1:15" x14ac:dyDescent="0.35">
      <c r="B14" s="4">
        <f>C2</f>
        <v>16</v>
      </c>
      <c r="C14" s="4">
        <v>0</v>
      </c>
      <c r="F14" s="4" t="s">
        <v>37</v>
      </c>
      <c r="G14" s="4">
        <f>J6</f>
        <v>21.176470588235293</v>
      </c>
      <c r="H14" s="4">
        <f>J7</f>
        <v>15.882352941176471</v>
      </c>
    </row>
    <row r="15" spans="1:15" x14ac:dyDescent="0.35">
      <c r="A15" t="s">
        <v>45</v>
      </c>
      <c r="B15" t="s">
        <v>128</v>
      </c>
      <c r="C15" t="s">
        <v>129</v>
      </c>
      <c r="F15" s="4" t="s">
        <v>124</v>
      </c>
      <c r="G15" s="4">
        <f>K6</f>
        <v>6.5625</v>
      </c>
      <c r="H15" s="4">
        <f>K7</f>
        <v>6.5625</v>
      </c>
    </row>
    <row r="16" spans="1:15" x14ac:dyDescent="0.35">
      <c r="B16" s="4">
        <f>C2</f>
        <v>16</v>
      </c>
      <c r="C16" s="4">
        <v>0</v>
      </c>
      <c r="F16" s="4" t="s">
        <v>38</v>
      </c>
      <c r="G16" s="4">
        <f>L6</f>
        <v>4.375</v>
      </c>
      <c r="H16" s="4">
        <f>L7</f>
        <v>4.375</v>
      </c>
    </row>
    <row r="17" spans="6:8" x14ac:dyDescent="0.35">
      <c r="F17" s="4" t="s">
        <v>44</v>
      </c>
      <c r="G17" s="4">
        <f>M6</f>
        <v>0</v>
      </c>
      <c r="H17" s="4">
        <f>M7</f>
        <v>0</v>
      </c>
    </row>
    <row r="18" spans="6:8" ht="29" x14ac:dyDescent="0.35">
      <c r="F18" s="14" t="s">
        <v>125</v>
      </c>
      <c r="G18" s="4">
        <f>N6</f>
        <v>0</v>
      </c>
      <c r="H18" s="4">
        <f>N7</f>
        <v>0</v>
      </c>
    </row>
    <row r="19" spans="6:8" x14ac:dyDescent="0.35">
      <c r="F19" s="4" t="s">
        <v>45</v>
      </c>
      <c r="G19" s="4">
        <f>O6</f>
        <v>0</v>
      </c>
      <c r="H19" s="4">
        <f>O7</f>
        <v>0</v>
      </c>
    </row>
    <row r="20" spans="6:8" x14ac:dyDescent="0.35">
      <c r="F20" s="4" t="s">
        <v>134</v>
      </c>
      <c r="G20" s="4">
        <f>G13+G14+G15+G16+G17+G18+G19</f>
        <v>42.11397058823529</v>
      </c>
      <c r="H20" s="4">
        <f>H13+H14+H15+H16+H17+H18+H19</f>
        <v>56.819852941176471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8"/>
  <sheetViews>
    <sheetView topLeftCell="A19" workbookViewId="0">
      <selection activeCell="E38" sqref="E38"/>
    </sheetView>
  </sheetViews>
  <sheetFormatPr defaultRowHeight="14.5" x14ac:dyDescent="0.35"/>
  <sheetData>
    <row r="2" spans="2:13" x14ac:dyDescent="0.35">
      <c r="C2" s="7" t="s">
        <v>97</v>
      </c>
      <c r="D2" s="203"/>
      <c r="E2" s="203"/>
    </row>
    <row r="3" spans="2:13" x14ac:dyDescent="0.35">
      <c r="E3" s="6"/>
      <c r="F3" s="6"/>
      <c r="G3" s="6"/>
      <c r="H3" s="6"/>
      <c r="I3" s="6"/>
      <c r="J3" s="6"/>
    </row>
    <row r="4" spans="2:13" x14ac:dyDescent="0.35">
      <c r="B4" s="7" t="s">
        <v>98</v>
      </c>
      <c r="C4" s="5" t="s">
        <v>78</v>
      </c>
      <c r="D4" s="204" t="s">
        <v>79</v>
      </c>
      <c r="E4" s="204"/>
      <c r="F4" s="204"/>
      <c r="G4" s="8"/>
      <c r="H4" s="204" t="s">
        <v>80</v>
      </c>
      <c r="I4" s="204"/>
      <c r="J4" s="204"/>
      <c r="K4" s="204" t="s">
        <v>81</v>
      </c>
      <c r="L4" s="204"/>
      <c r="M4" s="204"/>
    </row>
    <row r="5" spans="2:13" x14ac:dyDescent="0.35">
      <c r="B5" s="7">
        <v>1</v>
      </c>
      <c r="C5" s="5"/>
      <c r="D5" s="5" t="s">
        <v>82</v>
      </c>
      <c r="E5" s="5" t="s">
        <v>83</v>
      </c>
      <c r="F5" s="5" t="s">
        <v>84</v>
      </c>
      <c r="G5" s="5"/>
      <c r="H5" s="5" t="s">
        <v>82</v>
      </c>
      <c r="I5" s="5" t="s">
        <v>83</v>
      </c>
      <c r="J5" s="5" t="s">
        <v>84</v>
      </c>
      <c r="K5" s="5" t="s">
        <v>82</v>
      </c>
      <c r="L5" s="5" t="s">
        <v>83</v>
      </c>
      <c r="M5" s="5" t="s">
        <v>84</v>
      </c>
    </row>
    <row r="6" spans="2:13" x14ac:dyDescent="0.35">
      <c r="C6" s="4" t="s">
        <v>85</v>
      </c>
      <c r="D6" s="4">
        <v>5.3</v>
      </c>
      <c r="E6" s="4">
        <v>3.05</v>
      </c>
      <c r="F6" s="4">
        <f>D6*E6</f>
        <v>16.164999999999999</v>
      </c>
      <c r="G6" s="4" t="s">
        <v>100</v>
      </c>
      <c r="H6" s="4"/>
      <c r="I6" s="4"/>
      <c r="J6" s="4">
        <f>H6*I6</f>
        <v>0</v>
      </c>
      <c r="K6" s="4"/>
      <c r="L6" s="4"/>
      <c r="M6" s="4">
        <f>K6*L6</f>
        <v>0</v>
      </c>
    </row>
    <row r="7" spans="2:13" x14ac:dyDescent="0.35">
      <c r="C7" s="4"/>
      <c r="D7" s="4"/>
      <c r="E7" s="4"/>
      <c r="F7" s="4">
        <f t="shared" ref="F7:F33" si="0">D7*E7</f>
        <v>0</v>
      </c>
      <c r="G7" s="4" t="s">
        <v>101</v>
      </c>
      <c r="H7" s="4"/>
      <c r="I7" s="4"/>
      <c r="J7" s="4">
        <f t="shared" ref="J7:J29" si="1">H7*I7</f>
        <v>0</v>
      </c>
      <c r="K7" s="4"/>
      <c r="L7" s="4"/>
      <c r="M7" s="4">
        <f t="shared" ref="M7:M29" si="2">K7*L7</f>
        <v>0</v>
      </c>
    </row>
    <row r="8" spans="2:13" x14ac:dyDescent="0.35">
      <c r="C8" s="4"/>
      <c r="D8" s="4"/>
      <c r="E8" s="4"/>
      <c r="F8" s="4">
        <f t="shared" si="0"/>
        <v>0</v>
      </c>
      <c r="G8" s="4"/>
      <c r="H8" s="4"/>
      <c r="I8" s="4"/>
      <c r="J8" s="4">
        <f t="shared" si="1"/>
        <v>0</v>
      </c>
      <c r="K8" s="4"/>
      <c r="L8" s="4"/>
      <c r="M8" s="4">
        <f t="shared" si="2"/>
        <v>0</v>
      </c>
    </row>
    <row r="9" spans="2:13" x14ac:dyDescent="0.35">
      <c r="C9" s="4" t="s">
        <v>88</v>
      </c>
      <c r="D9" s="4">
        <v>2.2999999999999998</v>
      </c>
      <c r="E9" s="4">
        <v>2.75</v>
      </c>
      <c r="F9" s="4">
        <f t="shared" si="0"/>
        <v>6.3249999999999993</v>
      </c>
      <c r="G9" s="4" t="s">
        <v>100</v>
      </c>
      <c r="H9" s="4"/>
      <c r="I9" s="4"/>
      <c r="J9" s="4">
        <f t="shared" si="1"/>
        <v>0</v>
      </c>
      <c r="K9" s="4"/>
      <c r="L9" s="4"/>
      <c r="M9" s="4">
        <f t="shared" si="2"/>
        <v>0</v>
      </c>
    </row>
    <row r="10" spans="2:13" x14ac:dyDescent="0.35">
      <c r="C10" s="4"/>
      <c r="D10" s="4"/>
      <c r="E10" s="4"/>
      <c r="F10" s="4">
        <f t="shared" si="0"/>
        <v>0</v>
      </c>
      <c r="G10" s="4" t="s">
        <v>101</v>
      </c>
      <c r="H10" s="4"/>
      <c r="I10" s="4"/>
      <c r="J10" s="4">
        <f t="shared" si="1"/>
        <v>0</v>
      </c>
      <c r="K10" s="4"/>
      <c r="L10" s="4"/>
      <c r="M10" s="4">
        <f t="shared" si="2"/>
        <v>0</v>
      </c>
    </row>
    <row r="11" spans="2:13" x14ac:dyDescent="0.35">
      <c r="C11" s="4"/>
      <c r="D11" s="4"/>
      <c r="E11" s="4"/>
      <c r="F11" s="4">
        <f t="shared" si="0"/>
        <v>0</v>
      </c>
      <c r="G11" s="4"/>
      <c r="H11" s="4"/>
      <c r="I11" s="4"/>
      <c r="J11" s="4">
        <f t="shared" si="1"/>
        <v>0</v>
      </c>
      <c r="K11" s="4"/>
      <c r="L11" s="4"/>
      <c r="M11" s="4">
        <f t="shared" si="2"/>
        <v>0</v>
      </c>
    </row>
    <row r="12" spans="2:13" x14ac:dyDescent="0.35">
      <c r="C12" s="4"/>
      <c r="D12" s="4"/>
      <c r="E12" s="4"/>
      <c r="F12" s="4">
        <f t="shared" si="0"/>
        <v>0</v>
      </c>
      <c r="G12" s="4"/>
      <c r="H12" s="4"/>
      <c r="I12" s="4"/>
      <c r="J12" s="4">
        <f t="shared" si="1"/>
        <v>0</v>
      </c>
      <c r="K12" s="4"/>
      <c r="L12" s="4"/>
      <c r="M12" s="4">
        <f t="shared" si="2"/>
        <v>0</v>
      </c>
    </row>
    <row r="13" spans="2:13" x14ac:dyDescent="0.35">
      <c r="C13" s="4" t="s">
        <v>86</v>
      </c>
      <c r="D13" s="4">
        <v>3.5</v>
      </c>
      <c r="E13" s="4">
        <v>3.5</v>
      </c>
      <c r="F13" s="4">
        <f t="shared" si="0"/>
        <v>12.25</v>
      </c>
      <c r="G13" s="4" t="s">
        <v>100</v>
      </c>
      <c r="H13" s="4"/>
      <c r="I13" s="4"/>
      <c r="J13" s="4">
        <f t="shared" si="1"/>
        <v>0</v>
      </c>
      <c r="K13" s="4"/>
      <c r="L13" s="4"/>
      <c r="M13" s="4">
        <f t="shared" si="2"/>
        <v>0</v>
      </c>
    </row>
    <row r="14" spans="2:13" x14ac:dyDescent="0.35">
      <c r="C14" s="4"/>
      <c r="D14" s="4"/>
      <c r="E14" s="4"/>
      <c r="F14" s="4">
        <f t="shared" si="0"/>
        <v>0</v>
      </c>
      <c r="G14" s="4" t="s">
        <v>101</v>
      </c>
      <c r="H14" s="4"/>
      <c r="I14" s="4"/>
      <c r="J14" s="4">
        <f t="shared" si="1"/>
        <v>0</v>
      </c>
      <c r="K14" s="4"/>
      <c r="L14" s="4"/>
      <c r="M14" s="4">
        <f t="shared" si="2"/>
        <v>0</v>
      </c>
    </row>
    <row r="15" spans="2:13" x14ac:dyDescent="0.35">
      <c r="C15" s="4"/>
      <c r="D15" s="4"/>
      <c r="E15" s="4"/>
      <c r="F15" s="4">
        <f t="shared" si="0"/>
        <v>0</v>
      </c>
      <c r="G15" s="4"/>
      <c r="H15" s="4"/>
      <c r="I15" s="4"/>
      <c r="J15" s="4">
        <f t="shared" si="1"/>
        <v>0</v>
      </c>
      <c r="K15" s="4"/>
      <c r="L15" s="4"/>
      <c r="M15" s="4">
        <f t="shared" si="2"/>
        <v>0</v>
      </c>
    </row>
    <row r="16" spans="2:13" x14ac:dyDescent="0.35">
      <c r="C16" s="4"/>
      <c r="D16" s="4"/>
      <c r="E16" s="4"/>
      <c r="F16" s="4">
        <f t="shared" si="0"/>
        <v>0</v>
      </c>
      <c r="G16" s="4"/>
      <c r="H16" s="4"/>
      <c r="I16" s="4"/>
      <c r="J16" s="4">
        <f t="shared" si="1"/>
        <v>0</v>
      </c>
      <c r="K16" s="4"/>
      <c r="L16" s="4"/>
      <c r="M16" s="4">
        <f t="shared" si="2"/>
        <v>0</v>
      </c>
    </row>
    <row r="17" spans="3:13" x14ac:dyDescent="0.35">
      <c r="C17" s="4" t="s">
        <v>87</v>
      </c>
      <c r="D17" s="4"/>
      <c r="E17" s="4"/>
      <c r="F17" s="4">
        <f t="shared" si="0"/>
        <v>0</v>
      </c>
      <c r="G17" s="4" t="s">
        <v>100</v>
      </c>
      <c r="H17" s="4"/>
      <c r="I17" s="4"/>
      <c r="J17" s="4">
        <f t="shared" si="1"/>
        <v>0</v>
      </c>
      <c r="K17" s="4"/>
      <c r="L17" s="4"/>
      <c r="M17" s="4">
        <f t="shared" si="2"/>
        <v>0</v>
      </c>
    </row>
    <row r="18" spans="3:13" x14ac:dyDescent="0.35">
      <c r="C18" s="4"/>
      <c r="D18" s="4"/>
      <c r="E18" s="4"/>
      <c r="F18" s="4">
        <f t="shared" si="0"/>
        <v>0</v>
      </c>
      <c r="G18" s="4" t="s">
        <v>101</v>
      </c>
      <c r="H18" s="4"/>
      <c r="I18" s="4"/>
      <c r="J18" s="4">
        <f t="shared" si="1"/>
        <v>0</v>
      </c>
      <c r="K18" s="4"/>
      <c r="L18" s="4"/>
      <c r="M18" s="4">
        <f t="shared" si="2"/>
        <v>0</v>
      </c>
    </row>
    <row r="19" spans="3:13" x14ac:dyDescent="0.35">
      <c r="C19" s="4"/>
      <c r="D19" s="4"/>
      <c r="E19" s="4"/>
      <c r="F19" s="4">
        <f t="shared" si="0"/>
        <v>0</v>
      </c>
      <c r="G19" s="4"/>
      <c r="H19" s="4"/>
      <c r="I19" s="4"/>
      <c r="J19" s="4">
        <f t="shared" si="1"/>
        <v>0</v>
      </c>
      <c r="K19" s="4"/>
      <c r="L19" s="4"/>
      <c r="M19" s="4">
        <f t="shared" si="2"/>
        <v>0</v>
      </c>
    </row>
    <row r="20" spans="3:13" x14ac:dyDescent="0.35">
      <c r="C20" s="4" t="s">
        <v>87</v>
      </c>
      <c r="D20" s="4"/>
      <c r="E20" s="4"/>
      <c r="F20" s="4">
        <f t="shared" si="0"/>
        <v>0</v>
      </c>
      <c r="G20" s="4" t="s">
        <v>100</v>
      </c>
      <c r="H20" s="4"/>
      <c r="I20" s="4"/>
      <c r="J20" s="4">
        <f t="shared" si="1"/>
        <v>0</v>
      </c>
      <c r="K20" s="4"/>
      <c r="L20" s="4"/>
      <c r="M20" s="4">
        <f t="shared" si="2"/>
        <v>0</v>
      </c>
    </row>
    <row r="21" spans="3:13" x14ac:dyDescent="0.35">
      <c r="C21" s="4"/>
      <c r="D21" s="4"/>
      <c r="E21" s="4"/>
      <c r="F21" s="4">
        <f t="shared" si="0"/>
        <v>0</v>
      </c>
      <c r="G21" s="4" t="s">
        <v>101</v>
      </c>
      <c r="H21" s="4"/>
      <c r="I21" s="4"/>
      <c r="J21" s="4">
        <f t="shared" si="1"/>
        <v>0</v>
      </c>
      <c r="K21" s="4"/>
      <c r="L21" s="4"/>
      <c r="M21" s="4">
        <f t="shared" si="2"/>
        <v>0</v>
      </c>
    </row>
    <row r="22" spans="3:13" x14ac:dyDescent="0.35">
      <c r="C22" s="4"/>
      <c r="D22" s="4"/>
      <c r="E22" s="4"/>
      <c r="F22" s="4">
        <f t="shared" si="0"/>
        <v>0</v>
      </c>
      <c r="G22" s="4"/>
      <c r="H22" s="4"/>
      <c r="I22" s="4"/>
      <c r="J22" s="4">
        <f t="shared" si="1"/>
        <v>0</v>
      </c>
      <c r="K22" s="4"/>
      <c r="L22" s="4"/>
      <c r="M22" s="4">
        <f t="shared" si="2"/>
        <v>0</v>
      </c>
    </row>
    <row r="23" spans="3:13" x14ac:dyDescent="0.35">
      <c r="C23" s="4" t="s">
        <v>93</v>
      </c>
      <c r="D23" s="4">
        <v>1.35</v>
      </c>
      <c r="E23" s="4">
        <v>2.4500000000000002</v>
      </c>
      <c r="F23" s="4">
        <f t="shared" si="0"/>
        <v>3.3075000000000006</v>
      </c>
      <c r="G23" s="4" t="s">
        <v>102</v>
      </c>
      <c r="H23" s="4"/>
      <c r="I23" s="4"/>
      <c r="J23" s="4">
        <f t="shared" si="1"/>
        <v>0</v>
      </c>
      <c r="K23" s="4"/>
      <c r="L23" s="4"/>
      <c r="M23" s="4">
        <f t="shared" si="2"/>
        <v>0</v>
      </c>
    </row>
    <row r="24" spans="3:13" x14ac:dyDescent="0.35">
      <c r="C24" s="4" t="s">
        <v>94</v>
      </c>
      <c r="D24" s="4">
        <v>2.4500000000000002</v>
      </c>
      <c r="E24" s="4">
        <v>1.2</v>
      </c>
      <c r="F24" s="4">
        <f t="shared" si="0"/>
        <v>2.94</v>
      </c>
      <c r="G24" s="4" t="s">
        <v>102</v>
      </c>
      <c r="H24" s="4"/>
      <c r="I24" s="4"/>
      <c r="J24" s="4">
        <f t="shared" si="1"/>
        <v>0</v>
      </c>
      <c r="K24" s="4"/>
      <c r="L24" s="4"/>
      <c r="M24" s="4">
        <f t="shared" si="2"/>
        <v>0</v>
      </c>
    </row>
    <row r="25" spans="3:13" x14ac:dyDescent="0.35">
      <c r="C25" s="4" t="s">
        <v>95</v>
      </c>
      <c r="D25" s="4"/>
      <c r="E25" s="4"/>
      <c r="F25" s="4">
        <f t="shared" si="0"/>
        <v>0</v>
      </c>
      <c r="G25" s="4" t="s">
        <v>102</v>
      </c>
      <c r="H25" s="4"/>
      <c r="I25" s="4"/>
      <c r="J25" s="4">
        <f t="shared" si="1"/>
        <v>0</v>
      </c>
      <c r="K25" s="4"/>
      <c r="L25" s="4"/>
      <c r="M25" s="4">
        <f t="shared" si="2"/>
        <v>0</v>
      </c>
    </row>
    <row r="26" spans="3:13" x14ac:dyDescent="0.35">
      <c r="C26" s="4"/>
      <c r="D26" s="4"/>
      <c r="E26" s="4"/>
      <c r="F26" s="4">
        <f t="shared" si="0"/>
        <v>0</v>
      </c>
      <c r="G26" s="4"/>
      <c r="H26" s="4"/>
      <c r="I26" s="4"/>
      <c r="J26" s="4">
        <f t="shared" si="1"/>
        <v>0</v>
      </c>
      <c r="K26" s="4"/>
      <c r="L26" s="4"/>
      <c r="M26" s="4">
        <f t="shared" si="2"/>
        <v>0</v>
      </c>
    </row>
    <row r="27" spans="3:13" x14ac:dyDescent="0.35">
      <c r="C27" s="4" t="s">
        <v>89</v>
      </c>
      <c r="D27" s="4">
        <v>1.2</v>
      </c>
      <c r="E27" s="4">
        <v>2.5499999999999998</v>
      </c>
      <c r="F27" s="4">
        <f t="shared" si="0"/>
        <v>3.0599999999999996</v>
      </c>
      <c r="G27" s="4"/>
      <c r="H27" s="4"/>
      <c r="I27" s="4"/>
      <c r="J27" s="4">
        <f t="shared" si="1"/>
        <v>0</v>
      </c>
      <c r="K27" s="4"/>
      <c r="L27" s="4"/>
      <c r="M27" s="4">
        <f t="shared" si="2"/>
        <v>0</v>
      </c>
    </row>
    <row r="28" spans="3:13" x14ac:dyDescent="0.35">
      <c r="C28" s="4" t="s">
        <v>90</v>
      </c>
      <c r="D28" s="4"/>
      <c r="E28" s="4"/>
      <c r="F28" s="4">
        <f t="shared" si="0"/>
        <v>0</v>
      </c>
      <c r="G28" s="4"/>
      <c r="H28" s="4"/>
      <c r="I28" s="4"/>
      <c r="J28" s="4">
        <f t="shared" si="1"/>
        <v>0</v>
      </c>
      <c r="K28" s="4"/>
      <c r="L28" s="4"/>
      <c r="M28" s="4">
        <f t="shared" si="2"/>
        <v>0</v>
      </c>
    </row>
    <row r="29" spans="3:13" x14ac:dyDescent="0.35">
      <c r="C29" s="4" t="s">
        <v>91</v>
      </c>
      <c r="D29" s="4"/>
      <c r="E29" s="4"/>
      <c r="F29" s="4">
        <f t="shared" si="0"/>
        <v>0</v>
      </c>
      <c r="G29" s="4"/>
      <c r="H29" s="4"/>
      <c r="I29" s="4"/>
      <c r="J29" s="4">
        <f t="shared" si="1"/>
        <v>0</v>
      </c>
      <c r="K29" s="4"/>
      <c r="L29" s="4"/>
      <c r="M29" s="4">
        <f t="shared" si="2"/>
        <v>0</v>
      </c>
    </row>
    <row r="30" spans="3:13" x14ac:dyDescent="0.35">
      <c r="C30" s="4" t="s">
        <v>92</v>
      </c>
      <c r="D30" s="4"/>
      <c r="E30" s="4"/>
      <c r="F30" s="4">
        <f t="shared" si="0"/>
        <v>0</v>
      </c>
      <c r="G30" s="4"/>
      <c r="H30" s="4"/>
      <c r="I30" s="4"/>
      <c r="J30" s="4">
        <f>H30*I30</f>
        <v>0</v>
      </c>
      <c r="K30" s="4"/>
      <c r="L30" s="4"/>
      <c r="M30" s="4">
        <f>K30*L30</f>
        <v>0</v>
      </c>
    </row>
    <row r="31" spans="3:13" x14ac:dyDescent="0.35">
      <c r="C31" s="4"/>
      <c r="D31" s="4"/>
      <c r="E31" s="4"/>
      <c r="F31" s="4">
        <f t="shared" si="0"/>
        <v>0</v>
      </c>
      <c r="G31" s="4"/>
      <c r="H31" s="4"/>
      <c r="I31" s="4"/>
      <c r="J31" s="4">
        <f>H31*I31</f>
        <v>0</v>
      </c>
      <c r="K31" s="4"/>
      <c r="L31" s="4"/>
      <c r="M31" s="4">
        <f>K31*L31</f>
        <v>0</v>
      </c>
    </row>
    <row r="32" spans="3:13" x14ac:dyDescent="0.35">
      <c r="C32" s="4"/>
      <c r="D32" s="4"/>
      <c r="E32" s="4"/>
      <c r="F32" s="4">
        <f t="shared" si="0"/>
        <v>0</v>
      </c>
      <c r="G32" s="4"/>
      <c r="H32" s="4"/>
      <c r="I32" s="4"/>
      <c r="J32" s="4">
        <f>H32*I32</f>
        <v>0</v>
      </c>
      <c r="K32" s="4"/>
      <c r="L32" s="4"/>
      <c r="M32" s="4">
        <f>K32*L32</f>
        <v>0</v>
      </c>
    </row>
    <row r="33" spans="3:13" x14ac:dyDescent="0.35">
      <c r="C33" s="4"/>
      <c r="D33" s="4"/>
      <c r="E33" s="4"/>
      <c r="F33" s="4">
        <f t="shared" si="0"/>
        <v>0</v>
      </c>
      <c r="G33" s="4"/>
      <c r="H33" s="4"/>
      <c r="I33" s="4"/>
      <c r="J33" s="4">
        <f>H33*I33</f>
        <v>0</v>
      </c>
      <c r="K33" s="4"/>
      <c r="L33" s="4"/>
      <c r="M33" s="4">
        <f>K33*L33</f>
        <v>0</v>
      </c>
    </row>
    <row r="34" spans="3:13" x14ac:dyDescent="0.35">
      <c r="C34" s="4" t="s">
        <v>96</v>
      </c>
      <c r="D34" s="4"/>
      <c r="E34" s="4">
        <f>F34*10.764</f>
        <v>474.1272899999999</v>
      </c>
      <c r="F34" s="4">
        <f>SUM(F6:F33)</f>
        <v>44.047499999999992</v>
      </c>
      <c r="G34" s="4"/>
      <c r="H34" s="4"/>
      <c r="I34" s="4">
        <f>J34*10.764</f>
        <v>0</v>
      </c>
      <c r="J34" s="4">
        <f>SUM(J6:J33)</f>
        <v>0</v>
      </c>
      <c r="K34" s="4"/>
      <c r="L34" s="4">
        <f>M34*10.764</f>
        <v>0</v>
      </c>
      <c r="M34" s="4">
        <f>SUM(M6:M33)</f>
        <v>0</v>
      </c>
    </row>
    <row r="38" spans="3:13" x14ac:dyDescent="0.35">
      <c r="E38" s="19">
        <f>E34+I34</f>
        <v>474.1272899999999</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8"/>
  <sheetViews>
    <sheetView topLeftCell="A20" workbookViewId="0">
      <selection activeCell="E38" sqref="E38"/>
    </sheetView>
  </sheetViews>
  <sheetFormatPr defaultRowHeight="14.5" x14ac:dyDescent="0.35"/>
  <sheetData>
    <row r="3" spans="2:13" x14ac:dyDescent="0.35">
      <c r="C3" s="7" t="s">
        <v>97</v>
      </c>
      <c r="D3" s="203"/>
      <c r="E3" s="203"/>
    </row>
    <row r="4" spans="2:13" x14ac:dyDescent="0.35">
      <c r="E4" s="6"/>
      <c r="F4" s="6"/>
      <c r="G4" s="6"/>
      <c r="H4" s="6"/>
      <c r="I4" s="6"/>
      <c r="J4" s="6"/>
    </row>
    <row r="5" spans="2:13" x14ac:dyDescent="0.35">
      <c r="B5" s="7" t="s">
        <v>98</v>
      </c>
      <c r="C5" s="5" t="s">
        <v>78</v>
      </c>
      <c r="D5" s="204" t="s">
        <v>79</v>
      </c>
      <c r="E5" s="204"/>
      <c r="F5" s="204"/>
      <c r="G5" s="8"/>
      <c r="H5" s="204" t="s">
        <v>80</v>
      </c>
      <c r="I5" s="204"/>
      <c r="J5" s="204"/>
      <c r="K5" s="204" t="s">
        <v>81</v>
      </c>
      <c r="L5" s="204"/>
      <c r="M5" s="204"/>
    </row>
    <row r="6" spans="2:13" x14ac:dyDescent="0.35">
      <c r="B6" s="7">
        <v>1</v>
      </c>
      <c r="C6" s="5"/>
      <c r="D6" s="5" t="s">
        <v>82</v>
      </c>
      <c r="E6" s="5" t="s">
        <v>83</v>
      </c>
      <c r="F6" s="5" t="s">
        <v>84</v>
      </c>
      <c r="G6" s="5"/>
      <c r="H6" s="5" t="s">
        <v>82</v>
      </c>
      <c r="I6" s="5" t="s">
        <v>83</v>
      </c>
      <c r="J6" s="5" t="s">
        <v>84</v>
      </c>
      <c r="K6" s="5" t="s">
        <v>82</v>
      </c>
      <c r="L6" s="5" t="s">
        <v>83</v>
      </c>
      <c r="M6" s="5" t="s">
        <v>84</v>
      </c>
    </row>
    <row r="7" spans="2:13" x14ac:dyDescent="0.35">
      <c r="C7" s="4" t="s">
        <v>85</v>
      </c>
      <c r="D7" s="4">
        <v>8.4600000000000009</v>
      </c>
      <c r="E7" s="4">
        <v>3.25</v>
      </c>
      <c r="F7" s="4">
        <f>D7*E7</f>
        <v>27.495000000000005</v>
      </c>
      <c r="G7" s="4" t="s">
        <v>100</v>
      </c>
      <c r="H7" s="4"/>
      <c r="I7" s="4"/>
      <c r="J7" s="4">
        <f>H7*I7</f>
        <v>0</v>
      </c>
      <c r="K7" s="4"/>
      <c r="L7" s="4"/>
      <c r="M7" s="4">
        <f>K7*L7</f>
        <v>0</v>
      </c>
    </row>
    <row r="8" spans="2:13" x14ac:dyDescent="0.35">
      <c r="C8" s="4"/>
      <c r="D8" s="4"/>
      <c r="E8" s="4"/>
      <c r="F8" s="4">
        <f t="shared" ref="F8:F34" si="0">D8*E8</f>
        <v>0</v>
      </c>
      <c r="G8" s="4" t="s">
        <v>101</v>
      </c>
      <c r="H8" s="4"/>
      <c r="I8" s="4"/>
      <c r="J8" s="4">
        <f t="shared" ref="J8:J34" si="1">H8*I8</f>
        <v>0</v>
      </c>
      <c r="K8" s="4"/>
      <c r="L8" s="4"/>
      <c r="M8" s="4">
        <f t="shared" ref="M8:M34" si="2">K8*L8</f>
        <v>0</v>
      </c>
    </row>
    <row r="9" spans="2:13" x14ac:dyDescent="0.35">
      <c r="C9" s="4"/>
      <c r="D9" s="4"/>
      <c r="E9" s="4"/>
      <c r="F9" s="4">
        <f t="shared" si="0"/>
        <v>0</v>
      </c>
      <c r="G9" s="4"/>
      <c r="H9" s="4"/>
      <c r="I9" s="4"/>
      <c r="J9" s="4">
        <f t="shared" si="1"/>
        <v>0</v>
      </c>
      <c r="K9" s="4"/>
      <c r="L9" s="4"/>
      <c r="M9" s="4">
        <f t="shared" si="2"/>
        <v>0</v>
      </c>
    </row>
    <row r="10" spans="2:13" x14ac:dyDescent="0.35">
      <c r="C10" s="4" t="s">
        <v>88</v>
      </c>
      <c r="D10" s="4">
        <v>2.2999999999999998</v>
      </c>
      <c r="E10" s="4">
        <v>2.4500000000000002</v>
      </c>
      <c r="F10" s="4">
        <f t="shared" si="0"/>
        <v>5.6349999999999998</v>
      </c>
      <c r="G10" s="4" t="s">
        <v>100</v>
      </c>
      <c r="H10" s="4"/>
      <c r="I10" s="4"/>
      <c r="J10" s="4">
        <f t="shared" si="1"/>
        <v>0</v>
      </c>
      <c r="K10" s="4"/>
      <c r="L10" s="4"/>
      <c r="M10" s="4">
        <f t="shared" si="2"/>
        <v>0</v>
      </c>
    </row>
    <row r="11" spans="2:13" x14ac:dyDescent="0.35">
      <c r="C11" s="4"/>
      <c r="D11" s="4"/>
      <c r="E11" s="4"/>
      <c r="F11" s="4">
        <f t="shared" si="0"/>
        <v>0</v>
      </c>
      <c r="G11" s="4" t="s">
        <v>101</v>
      </c>
      <c r="H11" s="4"/>
      <c r="I11" s="4"/>
      <c r="J11" s="4">
        <f t="shared" si="1"/>
        <v>0</v>
      </c>
      <c r="K11" s="4"/>
      <c r="L11" s="4"/>
      <c r="M11" s="4">
        <f t="shared" si="2"/>
        <v>0</v>
      </c>
    </row>
    <row r="12" spans="2:13" x14ac:dyDescent="0.35">
      <c r="C12" s="4"/>
      <c r="D12" s="4"/>
      <c r="E12" s="4"/>
      <c r="F12" s="4">
        <f t="shared" si="0"/>
        <v>0</v>
      </c>
      <c r="G12" s="4"/>
      <c r="H12" s="4"/>
      <c r="I12" s="4"/>
      <c r="J12" s="4">
        <f t="shared" si="1"/>
        <v>0</v>
      </c>
      <c r="K12" s="4"/>
      <c r="L12" s="4"/>
      <c r="M12" s="4">
        <f t="shared" si="2"/>
        <v>0</v>
      </c>
    </row>
    <row r="13" spans="2:13" x14ac:dyDescent="0.35">
      <c r="C13" s="4"/>
      <c r="D13" s="4"/>
      <c r="E13" s="4"/>
      <c r="F13" s="4">
        <f t="shared" si="0"/>
        <v>0</v>
      </c>
      <c r="G13" s="4"/>
      <c r="H13" s="4"/>
      <c r="I13" s="4"/>
      <c r="J13" s="4">
        <f t="shared" si="1"/>
        <v>0</v>
      </c>
      <c r="K13" s="4"/>
      <c r="L13" s="4"/>
      <c r="M13" s="4">
        <f t="shared" si="2"/>
        <v>0</v>
      </c>
    </row>
    <row r="14" spans="2:13" x14ac:dyDescent="0.35">
      <c r="C14" s="4" t="s">
        <v>86</v>
      </c>
      <c r="D14" s="4">
        <v>3.2</v>
      </c>
      <c r="E14" s="4">
        <v>2.2999999999999998</v>
      </c>
      <c r="F14" s="4">
        <f t="shared" si="0"/>
        <v>7.3599999999999994</v>
      </c>
      <c r="G14" s="4" t="s">
        <v>100</v>
      </c>
      <c r="H14" s="4"/>
      <c r="I14" s="4"/>
      <c r="J14" s="4">
        <f t="shared" si="1"/>
        <v>0</v>
      </c>
      <c r="K14" s="4"/>
      <c r="L14" s="4"/>
      <c r="M14" s="4">
        <f t="shared" si="2"/>
        <v>0</v>
      </c>
    </row>
    <row r="15" spans="2:13" x14ac:dyDescent="0.35">
      <c r="C15" s="4"/>
      <c r="D15" s="4">
        <v>1.55</v>
      </c>
      <c r="E15" s="4">
        <v>2.2999999999999998</v>
      </c>
      <c r="F15" s="4">
        <f t="shared" si="0"/>
        <v>3.5649999999999999</v>
      </c>
      <c r="G15" s="4" t="s">
        <v>101</v>
      </c>
      <c r="H15" s="4"/>
      <c r="I15" s="4"/>
      <c r="J15" s="4">
        <f t="shared" si="1"/>
        <v>0</v>
      </c>
      <c r="K15" s="4"/>
      <c r="L15" s="4"/>
      <c r="M15" s="4">
        <f t="shared" si="2"/>
        <v>0</v>
      </c>
    </row>
    <row r="16" spans="2:13" x14ac:dyDescent="0.35">
      <c r="C16" s="4"/>
      <c r="D16" s="4"/>
      <c r="E16" s="4"/>
      <c r="F16" s="4">
        <f t="shared" si="0"/>
        <v>0</v>
      </c>
      <c r="G16" s="4"/>
      <c r="H16" s="4"/>
      <c r="I16" s="4"/>
      <c r="J16" s="4">
        <f t="shared" si="1"/>
        <v>0</v>
      </c>
      <c r="K16" s="4"/>
      <c r="L16" s="4"/>
      <c r="M16" s="4">
        <f t="shared" si="2"/>
        <v>0</v>
      </c>
    </row>
    <row r="17" spans="3:13" x14ac:dyDescent="0.35">
      <c r="C17" s="4"/>
      <c r="D17" s="4"/>
      <c r="E17" s="4"/>
      <c r="F17" s="4">
        <f t="shared" si="0"/>
        <v>0</v>
      </c>
      <c r="G17" s="4"/>
      <c r="H17" s="4"/>
      <c r="I17" s="4"/>
      <c r="J17" s="4">
        <f t="shared" si="1"/>
        <v>0</v>
      </c>
      <c r="K17" s="4"/>
      <c r="L17" s="4"/>
      <c r="M17" s="4">
        <f t="shared" si="2"/>
        <v>0</v>
      </c>
    </row>
    <row r="18" spans="3:13" x14ac:dyDescent="0.35">
      <c r="C18" s="4" t="s">
        <v>87</v>
      </c>
      <c r="D18" s="4">
        <v>3.5</v>
      </c>
      <c r="E18" s="4">
        <v>3.55</v>
      </c>
      <c r="F18" s="4">
        <f t="shared" si="0"/>
        <v>12.424999999999999</v>
      </c>
      <c r="G18" s="4" t="s">
        <v>100</v>
      </c>
      <c r="H18" s="4"/>
      <c r="I18" s="4"/>
      <c r="J18" s="4">
        <f t="shared" si="1"/>
        <v>0</v>
      </c>
      <c r="K18" s="4"/>
      <c r="L18" s="4"/>
      <c r="M18" s="4">
        <f t="shared" si="2"/>
        <v>0</v>
      </c>
    </row>
    <row r="19" spans="3:13" x14ac:dyDescent="0.35">
      <c r="C19" s="4"/>
      <c r="D19" s="4"/>
      <c r="E19" s="4"/>
      <c r="F19" s="4">
        <f t="shared" si="0"/>
        <v>0</v>
      </c>
      <c r="G19" s="4" t="s">
        <v>101</v>
      </c>
      <c r="H19" s="4"/>
      <c r="I19" s="4"/>
      <c r="J19" s="4">
        <f t="shared" si="1"/>
        <v>0</v>
      </c>
      <c r="K19" s="4"/>
      <c r="L19" s="4"/>
      <c r="M19" s="4">
        <f t="shared" si="2"/>
        <v>0</v>
      </c>
    </row>
    <row r="20" spans="3:13" x14ac:dyDescent="0.35">
      <c r="C20" s="4"/>
      <c r="D20" s="4"/>
      <c r="E20" s="4"/>
      <c r="F20" s="4">
        <f t="shared" si="0"/>
        <v>0</v>
      </c>
      <c r="G20" s="4"/>
      <c r="H20" s="4"/>
      <c r="I20" s="4"/>
      <c r="J20" s="4">
        <f t="shared" si="1"/>
        <v>0</v>
      </c>
      <c r="K20" s="4"/>
      <c r="L20" s="4"/>
      <c r="M20" s="4">
        <f t="shared" si="2"/>
        <v>0</v>
      </c>
    </row>
    <row r="21" spans="3:13" x14ac:dyDescent="0.35">
      <c r="C21" s="4" t="s">
        <v>87</v>
      </c>
      <c r="D21" s="4">
        <v>3.5</v>
      </c>
      <c r="E21" s="4">
        <v>3.25</v>
      </c>
      <c r="F21" s="4">
        <f t="shared" si="0"/>
        <v>11.375</v>
      </c>
      <c r="G21" s="4" t="s">
        <v>100</v>
      </c>
      <c r="H21" s="4"/>
      <c r="I21" s="4"/>
      <c r="J21" s="4">
        <f t="shared" si="1"/>
        <v>0</v>
      </c>
      <c r="K21" s="4"/>
      <c r="L21" s="4"/>
      <c r="M21" s="4">
        <f t="shared" si="2"/>
        <v>0</v>
      </c>
    </row>
    <row r="22" spans="3:13" x14ac:dyDescent="0.35">
      <c r="C22" s="4"/>
      <c r="D22" s="4"/>
      <c r="E22" s="4"/>
      <c r="F22" s="4">
        <f t="shared" si="0"/>
        <v>0</v>
      </c>
      <c r="G22" s="4" t="s">
        <v>101</v>
      </c>
      <c r="H22" s="4"/>
      <c r="I22" s="4"/>
      <c r="J22" s="4">
        <f t="shared" si="1"/>
        <v>0</v>
      </c>
      <c r="K22" s="4"/>
      <c r="L22" s="4"/>
      <c r="M22" s="4">
        <f t="shared" si="2"/>
        <v>0</v>
      </c>
    </row>
    <row r="23" spans="3:13" x14ac:dyDescent="0.35">
      <c r="C23" s="4"/>
      <c r="D23" s="4"/>
      <c r="E23" s="4"/>
      <c r="F23" s="4">
        <f t="shared" si="0"/>
        <v>0</v>
      </c>
      <c r="G23" s="4"/>
      <c r="H23" s="4"/>
      <c r="I23" s="4"/>
      <c r="J23" s="4">
        <f t="shared" si="1"/>
        <v>0</v>
      </c>
      <c r="K23" s="4"/>
      <c r="L23" s="4"/>
      <c r="M23" s="4">
        <f t="shared" si="2"/>
        <v>0</v>
      </c>
    </row>
    <row r="24" spans="3:13" x14ac:dyDescent="0.35">
      <c r="C24" s="4" t="s">
        <v>93</v>
      </c>
      <c r="D24" s="4">
        <v>2.4500000000000002</v>
      </c>
      <c r="E24" s="4">
        <v>1.3</v>
      </c>
      <c r="F24" s="4">
        <f t="shared" si="0"/>
        <v>3.1850000000000005</v>
      </c>
      <c r="G24" s="4" t="s">
        <v>102</v>
      </c>
      <c r="H24" s="4"/>
      <c r="I24" s="4"/>
      <c r="J24" s="4">
        <f t="shared" si="1"/>
        <v>0</v>
      </c>
      <c r="K24" s="4"/>
      <c r="L24" s="4"/>
      <c r="M24" s="4">
        <f t="shared" si="2"/>
        <v>0</v>
      </c>
    </row>
    <row r="25" spans="3:13" x14ac:dyDescent="0.35">
      <c r="C25" s="4" t="s">
        <v>94</v>
      </c>
      <c r="D25" s="4">
        <v>1.5</v>
      </c>
      <c r="E25" s="4">
        <v>2.4500000000000002</v>
      </c>
      <c r="F25" s="4">
        <f t="shared" si="0"/>
        <v>3.6750000000000003</v>
      </c>
      <c r="G25" s="4" t="s">
        <v>102</v>
      </c>
      <c r="H25" s="4"/>
      <c r="I25" s="4"/>
      <c r="J25" s="4">
        <f t="shared" si="1"/>
        <v>0</v>
      </c>
      <c r="K25" s="4"/>
      <c r="L25" s="4"/>
      <c r="M25" s="4">
        <f t="shared" si="2"/>
        <v>0</v>
      </c>
    </row>
    <row r="26" spans="3:13" x14ac:dyDescent="0.35">
      <c r="C26" s="4" t="s">
        <v>95</v>
      </c>
      <c r="D26" s="4">
        <v>1.2</v>
      </c>
      <c r="E26" s="4">
        <v>2.4500000000000002</v>
      </c>
      <c r="F26" s="4">
        <f t="shared" si="0"/>
        <v>2.94</v>
      </c>
      <c r="G26" s="4" t="s">
        <v>102</v>
      </c>
      <c r="H26" s="4"/>
      <c r="I26" s="4"/>
      <c r="J26" s="4">
        <f t="shared" si="1"/>
        <v>0</v>
      </c>
      <c r="K26" s="4"/>
      <c r="L26" s="4"/>
      <c r="M26" s="4">
        <f t="shared" si="2"/>
        <v>0</v>
      </c>
    </row>
    <row r="27" spans="3:13" x14ac:dyDescent="0.35">
      <c r="C27" s="4"/>
      <c r="D27" s="4"/>
      <c r="E27" s="4"/>
      <c r="F27" s="4">
        <f t="shared" si="0"/>
        <v>0</v>
      </c>
      <c r="G27" s="4"/>
      <c r="H27" s="4"/>
      <c r="I27" s="4"/>
      <c r="J27" s="4">
        <f t="shared" si="1"/>
        <v>0</v>
      </c>
      <c r="K27" s="4"/>
      <c r="L27" s="4"/>
      <c r="M27" s="4">
        <f t="shared" si="2"/>
        <v>0</v>
      </c>
    </row>
    <row r="28" spans="3:13" x14ac:dyDescent="0.35">
      <c r="C28" s="4" t="s">
        <v>89</v>
      </c>
      <c r="D28" s="4">
        <v>6.75</v>
      </c>
      <c r="E28" s="4">
        <v>1</v>
      </c>
      <c r="F28" s="4">
        <f t="shared" si="0"/>
        <v>6.75</v>
      </c>
      <c r="G28" s="4"/>
      <c r="H28" s="4"/>
      <c r="I28" s="4"/>
      <c r="J28" s="4">
        <f t="shared" si="1"/>
        <v>0</v>
      </c>
      <c r="K28" s="4"/>
      <c r="L28" s="4"/>
      <c r="M28" s="4">
        <f t="shared" si="2"/>
        <v>0</v>
      </c>
    </row>
    <row r="29" spans="3:13" x14ac:dyDescent="0.35">
      <c r="C29" s="4" t="s">
        <v>90</v>
      </c>
      <c r="D29" s="4"/>
      <c r="E29" s="4"/>
      <c r="F29" s="4">
        <f t="shared" si="0"/>
        <v>0</v>
      </c>
      <c r="G29" s="4"/>
      <c r="H29" s="4"/>
      <c r="I29" s="4"/>
      <c r="J29" s="4">
        <f t="shared" si="1"/>
        <v>0</v>
      </c>
      <c r="K29" s="4"/>
      <c r="L29" s="4"/>
      <c r="M29" s="4">
        <f t="shared" si="2"/>
        <v>0</v>
      </c>
    </row>
    <row r="30" spans="3:13" x14ac:dyDescent="0.35">
      <c r="C30" s="4" t="s">
        <v>91</v>
      </c>
      <c r="D30" s="4"/>
      <c r="E30" s="4"/>
      <c r="F30" s="4">
        <f t="shared" si="0"/>
        <v>0</v>
      </c>
      <c r="G30" s="4"/>
      <c r="H30" s="4"/>
      <c r="I30" s="4"/>
      <c r="J30" s="4">
        <f t="shared" si="1"/>
        <v>0</v>
      </c>
      <c r="K30" s="4"/>
      <c r="L30" s="4"/>
      <c r="M30" s="4">
        <f t="shared" si="2"/>
        <v>0</v>
      </c>
    </row>
    <row r="31" spans="3:13" x14ac:dyDescent="0.35">
      <c r="C31" s="4" t="s">
        <v>92</v>
      </c>
      <c r="D31" s="4"/>
      <c r="E31" s="4"/>
      <c r="F31" s="4">
        <f t="shared" si="0"/>
        <v>0</v>
      </c>
      <c r="G31" s="4"/>
      <c r="H31" s="4"/>
      <c r="I31" s="4"/>
      <c r="J31" s="4">
        <f t="shared" si="1"/>
        <v>0</v>
      </c>
      <c r="K31" s="4"/>
      <c r="L31" s="4"/>
      <c r="M31" s="4">
        <f t="shared" si="2"/>
        <v>0</v>
      </c>
    </row>
    <row r="32" spans="3:13" x14ac:dyDescent="0.35">
      <c r="C32" s="4"/>
      <c r="D32" s="4"/>
      <c r="E32" s="4"/>
      <c r="F32" s="4">
        <f t="shared" si="0"/>
        <v>0</v>
      </c>
      <c r="G32" s="4"/>
      <c r="H32" s="4"/>
      <c r="I32" s="4"/>
      <c r="J32" s="4">
        <f t="shared" si="1"/>
        <v>0</v>
      </c>
      <c r="K32" s="4"/>
      <c r="L32" s="4"/>
      <c r="M32" s="4">
        <f t="shared" si="2"/>
        <v>0</v>
      </c>
    </row>
    <row r="33" spans="3:13" x14ac:dyDescent="0.35">
      <c r="C33" s="4"/>
      <c r="D33" s="4"/>
      <c r="E33" s="4"/>
      <c r="F33" s="4">
        <f t="shared" si="0"/>
        <v>0</v>
      </c>
      <c r="G33" s="4"/>
      <c r="H33" s="4"/>
      <c r="I33" s="4"/>
      <c r="J33" s="4">
        <f t="shared" si="1"/>
        <v>0</v>
      </c>
      <c r="K33" s="4"/>
      <c r="L33" s="4"/>
      <c r="M33" s="4">
        <f t="shared" si="2"/>
        <v>0</v>
      </c>
    </row>
    <row r="34" spans="3:13" x14ac:dyDescent="0.35">
      <c r="C34" s="4"/>
      <c r="D34" s="4"/>
      <c r="E34" s="4"/>
      <c r="F34" s="4">
        <f t="shared" si="0"/>
        <v>0</v>
      </c>
      <c r="G34" s="4"/>
      <c r="H34" s="4"/>
      <c r="I34" s="4"/>
      <c r="J34" s="4">
        <f t="shared" si="1"/>
        <v>0</v>
      </c>
      <c r="K34" s="4"/>
      <c r="L34" s="4"/>
      <c r="M34" s="4">
        <f t="shared" si="2"/>
        <v>0</v>
      </c>
    </row>
    <row r="35" spans="3:13" x14ac:dyDescent="0.35">
      <c r="C35" s="4" t="s">
        <v>96</v>
      </c>
      <c r="D35" s="4"/>
      <c r="E35" s="4">
        <f>F35*10.764</f>
        <v>908.53541999999982</v>
      </c>
      <c r="F35" s="4">
        <f>SUM(F7:F34)</f>
        <v>84.404999999999987</v>
      </c>
      <c r="G35" s="4"/>
      <c r="H35" s="4"/>
      <c r="I35" s="4">
        <f>J35*10.764</f>
        <v>0</v>
      </c>
      <c r="J35" s="4">
        <f>SUM(J7:J34)</f>
        <v>0</v>
      </c>
      <c r="K35" s="4"/>
      <c r="L35" s="4">
        <f>M35*10.764</f>
        <v>0</v>
      </c>
      <c r="M35" s="4">
        <f>SUM(M7:M34)</f>
        <v>0</v>
      </c>
    </row>
    <row r="38" spans="3:13" x14ac:dyDescent="0.35">
      <c r="E38" s="19">
        <f>E35</f>
        <v>908.53541999999982</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topLeftCell="A15" workbookViewId="0">
      <selection activeCell="F37" sqref="F37"/>
    </sheetView>
  </sheetViews>
  <sheetFormatPr defaultRowHeight="14.5" x14ac:dyDescent="0.35"/>
  <sheetData>
    <row r="3" spans="3:14" x14ac:dyDescent="0.35">
      <c r="D3" s="7" t="s">
        <v>97</v>
      </c>
      <c r="E3" s="203"/>
      <c r="F3" s="203"/>
    </row>
    <row r="4" spans="3:14" x14ac:dyDescent="0.35">
      <c r="F4" s="6"/>
      <c r="G4" s="6"/>
      <c r="H4" s="6"/>
      <c r="I4" s="6"/>
      <c r="J4" s="6"/>
      <c r="K4" s="6"/>
    </row>
    <row r="5" spans="3:14" x14ac:dyDescent="0.35">
      <c r="C5" s="7" t="s">
        <v>98</v>
      </c>
      <c r="D5" s="5" t="s">
        <v>78</v>
      </c>
      <c r="E5" s="204" t="s">
        <v>79</v>
      </c>
      <c r="F5" s="204"/>
      <c r="G5" s="204"/>
      <c r="H5" s="8"/>
      <c r="I5" s="204" t="s">
        <v>80</v>
      </c>
      <c r="J5" s="204"/>
      <c r="K5" s="204"/>
      <c r="L5" s="204" t="s">
        <v>81</v>
      </c>
      <c r="M5" s="204"/>
      <c r="N5" s="204"/>
    </row>
    <row r="6" spans="3:14" x14ac:dyDescent="0.35">
      <c r="C6" s="7">
        <v>1</v>
      </c>
      <c r="D6" s="5"/>
      <c r="E6" s="5" t="s">
        <v>82</v>
      </c>
      <c r="F6" s="5" t="s">
        <v>83</v>
      </c>
      <c r="G6" s="5" t="s">
        <v>84</v>
      </c>
      <c r="H6" s="5"/>
      <c r="I6" s="5" t="s">
        <v>82</v>
      </c>
      <c r="J6" s="5" t="s">
        <v>83</v>
      </c>
      <c r="K6" s="5" t="s">
        <v>84</v>
      </c>
      <c r="L6" s="5" t="s">
        <v>82</v>
      </c>
      <c r="M6" s="5" t="s">
        <v>83</v>
      </c>
      <c r="N6" s="5" t="s">
        <v>84</v>
      </c>
    </row>
    <row r="7" spans="3:14" x14ac:dyDescent="0.35">
      <c r="D7" s="4" t="s">
        <v>85</v>
      </c>
      <c r="E7" s="4">
        <v>5.3</v>
      </c>
      <c r="F7" s="4">
        <v>3.6</v>
      </c>
      <c r="G7" s="4">
        <f>E7*F7</f>
        <v>19.079999999999998</v>
      </c>
      <c r="H7" s="4" t="s">
        <v>100</v>
      </c>
      <c r="I7" s="4"/>
      <c r="J7" s="4"/>
      <c r="K7" s="4">
        <f>I7*J7</f>
        <v>0</v>
      </c>
      <c r="L7" s="4"/>
      <c r="M7" s="4"/>
      <c r="N7" s="4">
        <f>L7*M7</f>
        <v>0</v>
      </c>
    </row>
    <row r="8" spans="3:14" x14ac:dyDescent="0.35">
      <c r="D8" s="4"/>
      <c r="E8" s="4"/>
      <c r="F8" s="4"/>
      <c r="G8" s="4">
        <f t="shared" ref="G8:G34" si="0">E8*F8</f>
        <v>0</v>
      </c>
      <c r="H8" s="4" t="s">
        <v>101</v>
      </c>
      <c r="I8" s="4"/>
      <c r="J8" s="4"/>
      <c r="K8" s="4">
        <f t="shared" ref="K8:K34" si="1">I8*J8</f>
        <v>0</v>
      </c>
      <c r="L8" s="4"/>
      <c r="M8" s="4"/>
      <c r="N8" s="4">
        <f t="shared" ref="N8:N34" si="2">L8*M8</f>
        <v>0</v>
      </c>
    </row>
    <row r="9" spans="3:14" x14ac:dyDescent="0.35">
      <c r="D9" s="4"/>
      <c r="E9" s="4"/>
      <c r="F9" s="4"/>
      <c r="G9" s="4">
        <f t="shared" si="0"/>
        <v>0</v>
      </c>
      <c r="H9" s="4"/>
      <c r="I9" s="4"/>
      <c r="J9" s="4"/>
      <c r="K9" s="4">
        <f t="shared" si="1"/>
        <v>0</v>
      </c>
      <c r="L9" s="4"/>
      <c r="M9" s="4"/>
      <c r="N9" s="4">
        <f t="shared" si="2"/>
        <v>0</v>
      </c>
    </row>
    <row r="10" spans="3:14" x14ac:dyDescent="0.35">
      <c r="D10" s="4" t="s">
        <v>88</v>
      </c>
      <c r="E10" s="4">
        <v>2.2999999999999998</v>
      </c>
      <c r="F10" s="4">
        <v>2.75</v>
      </c>
      <c r="G10" s="4">
        <f t="shared" si="0"/>
        <v>6.3249999999999993</v>
      </c>
      <c r="H10" s="4" t="s">
        <v>100</v>
      </c>
      <c r="I10" s="4"/>
      <c r="J10" s="4"/>
      <c r="K10" s="4">
        <f t="shared" si="1"/>
        <v>0</v>
      </c>
      <c r="L10" s="4"/>
      <c r="M10" s="4"/>
      <c r="N10" s="4">
        <f t="shared" si="2"/>
        <v>0</v>
      </c>
    </row>
    <row r="11" spans="3:14" x14ac:dyDescent="0.35">
      <c r="D11" s="4"/>
      <c r="E11" s="4"/>
      <c r="F11" s="4"/>
      <c r="G11" s="4">
        <f t="shared" si="0"/>
        <v>0</v>
      </c>
      <c r="H11" s="4" t="s">
        <v>101</v>
      </c>
      <c r="I11" s="4"/>
      <c r="J11" s="4"/>
      <c r="K11" s="4">
        <f t="shared" si="1"/>
        <v>0</v>
      </c>
      <c r="L11" s="4"/>
      <c r="M11" s="4"/>
      <c r="N11" s="4">
        <f t="shared" si="2"/>
        <v>0</v>
      </c>
    </row>
    <row r="12" spans="3:14" x14ac:dyDescent="0.35">
      <c r="D12" s="4"/>
      <c r="E12" s="4"/>
      <c r="F12" s="4"/>
      <c r="G12" s="4">
        <f t="shared" si="0"/>
        <v>0</v>
      </c>
      <c r="H12" s="4"/>
      <c r="I12" s="4"/>
      <c r="J12" s="4"/>
      <c r="K12" s="4">
        <f t="shared" si="1"/>
        <v>0</v>
      </c>
      <c r="L12" s="4"/>
      <c r="M12" s="4"/>
      <c r="N12" s="4">
        <f t="shared" si="2"/>
        <v>0</v>
      </c>
    </row>
    <row r="13" spans="3:14" x14ac:dyDescent="0.35">
      <c r="D13" s="4"/>
      <c r="E13" s="4"/>
      <c r="F13" s="4"/>
      <c r="G13" s="4">
        <f t="shared" si="0"/>
        <v>0</v>
      </c>
      <c r="H13" s="4"/>
      <c r="I13" s="4"/>
      <c r="J13" s="4"/>
      <c r="K13" s="4">
        <f t="shared" si="1"/>
        <v>0</v>
      </c>
      <c r="L13" s="4"/>
      <c r="M13" s="4"/>
      <c r="N13" s="4">
        <f t="shared" si="2"/>
        <v>0</v>
      </c>
    </row>
    <row r="14" spans="3:14" x14ac:dyDescent="0.35">
      <c r="D14" s="4" t="s">
        <v>86</v>
      </c>
      <c r="E14" s="4">
        <v>3.5</v>
      </c>
      <c r="F14" s="4">
        <v>3.35</v>
      </c>
      <c r="G14" s="4">
        <f t="shared" si="0"/>
        <v>11.725</v>
      </c>
      <c r="H14" s="4" t="s">
        <v>100</v>
      </c>
      <c r="I14" s="4"/>
      <c r="J14" s="4"/>
      <c r="K14" s="4">
        <f t="shared" si="1"/>
        <v>0</v>
      </c>
      <c r="L14" s="4"/>
      <c r="M14" s="4"/>
      <c r="N14" s="4">
        <f t="shared" si="2"/>
        <v>0</v>
      </c>
    </row>
    <row r="15" spans="3:14" x14ac:dyDescent="0.35">
      <c r="D15" s="4"/>
      <c r="E15" s="4"/>
      <c r="F15" s="4"/>
      <c r="G15" s="4">
        <f t="shared" si="0"/>
        <v>0</v>
      </c>
      <c r="H15" s="4" t="s">
        <v>101</v>
      </c>
      <c r="I15" s="4"/>
      <c r="J15" s="4"/>
      <c r="K15" s="4">
        <f t="shared" si="1"/>
        <v>0</v>
      </c>
      <c r="L15" s="4"/>
      <c r="M15" s="4"/>
      <c r="N15" s="4">
        <f t="shared" si="2"/>
        <v>0</v>
      </c>
    </row>
    <row r="16" spans="3:14" x14ac:dyDescent="0.35">
      <c r="D16" s="4"/>
      <c r="E16" s="4"/>
      <c r="F16" s="4"/>
      <c r="G16" s="4">
        <f t="shared" si="0"/>
        <v>0</v>
      </c>
      <c r="H16" s="4"/>
      <c r="I16" s="4"/>
      <c r="J16" s="4"/>
      <c r="K16" s="4">
        <f t="shared" si="1"/>
        <v>0</v>
      </c>
      <c r="L16" s="4"/>
      <c r="M16" s="4"/>
      <c r="N16" s="4">
        <f t="shared" si="2"/>
        <v>0</v>
      </c>
    </row>
    <row r="17" spans="4:14" x14ac:dyDescent="0.35">
      <c r="D17" s="4"/>
      <c r="E17" s="4"/>
      <c r="F17" s="4"/>
      <c r="G17" s="4">
        <f t="shared" si="0"/>
        <v>0</v>
      </c>
      <c r="H17" s="4"/>
      <c r="I17" s="4"/>
      <c r="J17" s="4"/>
      <c r="K17" s="4">
        <f t="shared" si="1"/>
        <v>0</v>
      </c>
      <c r="L17" s="4"/>
      <c r="M17" s="4"/>
      <c r="N17" s="4">
        <f t="shared" si="2"/>
        <v>0</v>
      </c>
    </row>
    <row r="18" spans="4:14" x14ac:dyDescent="0.35">
      <c r="D18" s="4" t="s">
        <v>87</v>
      </c>
      <c r="E18" s="4">
        <v>3.5</v>
      </c>
      <c r="F18" s="4">
        <v>4.3</v>
      </c>
      <c r="G18" s="4">
        <f t="shared" si="0"/>
        <v>15.049999999999999</v>
      </c>
      <c r="H18" s="4" t="s">
        <v>100</v>
      </c>
      <c r="I18" s="4"/>
      <c r="J18" s="4"/>
      <c r="K18" s="4">
        <f t="shared" si="1"/>
        <v>0</v>
      </c>
      <c r="L18" s="4"/>
      <c r="M18" s="4"/>
      <c r="N18" s="4">
        <f t="shared" si="2"/>
        <v>0</v>
      </c>
    </row>
    <row r="19" spans="4:14" x14ac:dyDescent="0.35">
      <c r="D19" s="4"/>
      <c r="E19" s="4"/>
      <c r="F19" s="4"/>
      <c r="G19" s="4">
        <f t="shared" si="0"/>
        <v>0</v>
      </c>
      <c r="H19" s="4" t="s">
        <v>101</v>
      </c>
      <c r="I19" s="4"/>
      <c r="J19" s="4"/>
      <c r="K19" s="4">
        <f t="shared" si="1"/>
        <v>0</v>
      </c>
      <c r="L19" s="4"/>
      <c r="M19" s="4"/>
      <c r="N19" s="4">
        <f t="shared" si="2"/>
        <v>0</v>
      </c>
    </row>
    <row r="20" spans="4:14" x14ac:dyDescent="0.35">
      <c r="D20" s="4"/>
      <c r="E20" s="4"/>
      <c r="F20" s="4"/>
      <c r="G20" s="4">
        <f t="shared" si="0"/>
        <v>0</v>
      </c>
      <c r="H20" s="4"/>
      <c r="I20" s="4"/>
      <c r="J20" s="4"/>
      <c r="K20" s="4">
        <f t="shared" si="1"/>
        <v>0</v>
      </c>
      <c r="L20" s="4"/>
      <c r="M20" s="4"/>
      <c r="N20" s="4">
        <f t="shared" si="2"/>
        <v>0</v>
      </c>
    </row>
    <row r="21" spans="4:14" x14ac:dyDescent="0.35">
      <c r="D21" s="4" t="s">
        <v>87</v>
      </c>
      <c r="E21" s="4"/>
      <c r="F21" s="4"/>
      <c r="G21" s="4">
        <f t="shared" si="0"/>
        <v>0</v>
      </c>
      <c r="H21" s="4" t="s">
        <v>100</v>
      </c>
      <c r="I21" s="4"/>
      <c r="J21" s="4"/>
      <c r="K21" s="4">
        <f t="shared" si="1"/>
        <v>0</v>
      </c>
      <c r="L21" s="4"/>
      <c r="M21" s="4"/>
      <c r="N21" s="4">
        <f t="shared" si="2"/>
        <v>0</v>
      </c>
    </row>
    <row r="22" spans="4:14" x14ac:dyDescent="0.35">
      <c r="D22" s="4"/>
      <c r="E22" s="4"/>
      <c r="F22" s="4"/>
      <c r="G22" s="4">
        <f t="shared" si="0"/>
        <v>0</v>
      </c>
      <c r="H22" s="4" t="s">
        <v>101</v>
      </c>
      <c r="I22" s="4"/>
      <c r="J22" s="4"/>
      <c r="K22" s="4">
        <f t="shared" si="1"/>
        <v>0</v>
      </c>
      <c r="L22" s="4"/>
      <c r="M22" s="4"/>
      <c r="N22" s="4">
        <f t="shared" si="2"/>
        <v>0</v>
      </c>
    </row>
    <row r="23" spans="4:14" x14ac:dyDescent="0.35">
      <c r="D23" s="4"/>
      <c r="E23" s="4"/>
      <c r="F23" s="4"/>
      <c r="G23" s="4">
        <f t="shared" si="0"/>
        <v>0</v>
      </c>
      <c r="H23" s="4"/>
      <c r="I23" s="4"/>
      <c r="J23" s="4"/>
      <c r="K23" s="4">
        <f t="shared" si="1"/>
        <v>0</v>
      </c>
      <c r="L23" s="4"/>
      <c r="M23" s="4"/>
      <c r="N23" s="4">
        <f t="shared" si="2"/>
        <v>0</v>
      </c>
    </row>
    <row r="24" spans="4:14" x14ac:dyDescent="0.35">
      <c r="D24" s="4" t="s">
        <v>93</v>
      </c>
      <c r="E24" s="4">
        <v>1.35</v>
      </c>
      <c r="F24" s="4">
        <v>2.4500000000000002</v>
      </c>
      <c r="G24" s="4">
        <f t="shared" si="0"/>
        <v>3.3075000000000006</v>
      </c>
      <c r="H24" s="4" t="s">
        <v>102</v>
      </c>
      <c r="I24" s="4"/>
      <c r="J24" s="4"/>
      <c r="K24" s="4">
        <f t="shared" si="1"/>
        <v>0</v>
      </c>
      <c r="L24" s="4"/>
      <c r="M24" s="4"/>
      <c r="N24" s="4">
        <f t="shared" si="2"/>
        <v>0</v>
      </c>
    </row>
    <row r="25" spans="4:14" x14ac:dyDescent="0.35">
      <c r="D25" s="4" t="s">
        <v>94</v>
      </c>
      <c r="E25" s="4"/>
      <c r="F25" s="4"/>
      <c r="G25" s="4">
        <f t="shared" si="0"/>
        <v>0</v>
      </c>
      <c r="H25" s="4" t="s">
        <v>102</v>
      </c>
      <c r="I25" s="4"/>
      <c r="J25" s="4"/>
      <c r="K25" s="4">
        <f t="shared" si="1"/>
        <v>0</v>
      </c>
      <c r="L25" s="4"/>
      <c r="M25" s="4"/>
      <c r="N25" s="4">
        <f t="shared" si="2"/>
        <v>0</v>
      </c>
    </row>
    <row r="26" spans="4:14" x14ac:dyDescent="0.35">
      <c r="D26" s="4" t="s">
        <v>95</v>
      </c>
      <c r="E26" s="4"/>
      <c r="F26" s="4"/>
      <c r="G26" s="4">
        <f t="shared" si="0"/>
        <v>0</v>
      </c>
      <c r="H26" s="4" t="s">
        <v>102</v>
      </c>
      <c r="I26" s="4"/>
      <c r="J26" s="4"/>
      <c r="K26" s="4">
        <f t="shared" si="1"/>
        <v>0</v>
      </c>
      <c r="L26" s="4"/>
      <c r="M26" s="4"/>
      <c r="N26" s="4">
        <f t="shared" si="2"/>
        <v>0</v>
      </c>
    </row>
    <row r="27" spans="4:14" x14ac:dyDescent="0.35">
      <c r="D27" s="4"/>
      <c r="E27" s="4"/>
      <c r="F27" s="4"/>
      <c r="G27" s="4">
        <f t="shared" si="0"/>
        <v>0</v>
      </c>
      <c r="H27" s="4"/>
      <c r="I27" s="4"/>
      <c r="J27" s="4"/>
      <c r="K27" s="4">
        <f t="shared" si="1"/>
        <v>0</v>
      </c>
      <c r="L27" s="4"/>
      <c r="M27" s="4"/>
      <c r="N27" s="4">
        <f t="shared" si="2"/>
        <v>0</v>
      </c>
    </row>
    <row r="28" spans="4:14" x14ac:dyDescent="0.35">
      <c r="D28" s="4" t="s">
        <v>89</v>
      </c>
      <c r="E28" s="4">
        <v>2.5499999999999998</v>
      </c>
      <c r="F28" s="4">
        <v>1.2</v>
      </c>
      <c r="G28" s="4">
        <f t="shared" si="0"/>
        <v>3.0599999999999996</v>
      </c>
      <c r="H28" s="4"/>
      <c r="I28" s="4"/>
      <c r="J28" s="4"/>
      <c r="K28" s="4">
        <f t="shared" si="1"/>
        <v>0</v>
      </c>
      <c r="L28" s="4"/>
      <c r="M28" s="4"/>
      <c r="N28" s="4">
        <f t="shared" si="2"/>
        <v>0</v>
      </c>
    </row>
    <row r="29" spans="4:14" x14ac:dyDescent="0.35">
      <c r="D29" s="4" t="s">
        <v>90</v>
      </c>
      <c r="E29" s="4"/>
      <c r="F29" s="4"/>
      <c r="G29" s="4">
        <f t="shared" si="0"/>
        <v>0</v>
      </c>
      <c r="H29" s="4"/>
      <c r="I29" s="4"/>
      <c r="J29" s="4"/>
      <c r="K29" s="4">
        <f t="shared" si="1"/>
        <v>0</v>
      </c>
      <c r="L29" s="4"/>
      <c r="M29" s="4"/>
      <c r="N29" s="4">
        <f t="shared" si="2"/>
        <v>0</v>
      </c>
    </row>
    <row r="30" spans="4:14" x14ac:dyDescent="0.35">
      <c r="D30" s="4" t="s">
        <v>91</v>
      </c>
      <c r="E30" s="4"/>
      <c r="F30" s="4"/>
      <c r="G30" s="4">
        <f t="shared" si="0"/>
        <v>0</v>
      </c>
      <c r="H30" s="4"/>
      <c r="I30" s="4"/>
      <c r="J30" s="4"/>
      <c r="K30" s="4">
        <f t="shared" si="1"/>
        <v>0</v>
      </c>
      <c r="L30" s="4"/>
      <c r="M30" s="4"/>
      <c r="N30" s="4">
        <f t="shared" si="2"/>
        <v>0</v>
      </c>
    </row>
    <row r="31" spans="4:14" x14ac:dyDescent="0.35">
      <c r="D31" s="4" t="s">
        <v>92</v>
      </c>
      <c r="E31" s="4"/>
      <c r="F31" s="4"/>
      <c r="G31" s="4">
        <f t="shared" si="0"/>
        <v>0</v>
      </c>
      <c r="H31" s="4"/>
      <c r="I31" s="4"/>
      <c r="J31" s="4"/>
      <c r="K31" s="4">
        <f t="shared" si="1"/>
        <v>0</v>
      </c>
      <c r="L31" s="4"/>
      <c r="M31" s="4"/>
      <c r="N31" s="4">
        <f t="shared" si="2"/>
        <v>0</v>
      </c>
    </row>
    <row r="32" spans="4:14" x14ac:dyDescent="0.35">
      <c r="D32" s="4"/>
      <c r="E32" s="4"/>
      <c r="F32" s="4"/>
      <c r="G32" s="4">
        <f t="shared" si="0"/>
        <v>0</v>
      </c>
      <c r="H32" s="4"/>
      <c r="I32" s="4"/>
      <c r="J32" s="4"/>
      <c r="K32" s="4">
        <f t="shared" si="1"/>
        <v>0</v>
      </c>
      <c r="L32" s="4"/>
      <c r="M32" s="4"/>
      <c r="N32" s="4">
        <f t="shared" si="2"/>
        <v>0</v>
      </c>
    </row>
    <row r="33" spans="4:14" x14ac:dyDescent="0.35">
      <c r="D33" s="4"/>
      <c r="E33" s="4"/>
      <c r="F33" s="4"/>
      <c r="G33" s="4">
        <f t="shared" si="0"/>
        <v>0</v>
      </c>
      <c r="H33" s="4"/>
      <c r="I33" s="4"/>
      <c r="J33" s="4"/>
      <c r="K33" s="4">
        <f t="shared" si="1"/>
        <v>0</v>
      </c>
      <c r="L33" s="4"/>
      <c r="M33" s="4"/>
      <c r="N33" s="4">
        <f t="shared" si="2"/>
        <v>0</v>
      </c>
    </row>
    <row r="34" spans="4:14" x14ac:dyDescent="0.35">
      <c r="D34" s="4"/>
      <c r="E34" s="4"/>
      <c r="F34" s="4"/>
      <c r="G34" s="4">
        <f t="shared" si="0"/>
        <v>0</v>
      </c>
      <c r="H34" s="4"/>
      <c r="I34" s="4"/>
      <c r="J34" s="4"/>
      <c r="K34" s="4">
        <f t="shared" si="1"/>
        <v>0</v>
      </c>
      <c r="L34" s="4"/>
      <c r="M34" s="4"/>
      <c r="N34" s="4">
        <f t="shared" si="2"/>
        <v>0</v>
      </c>
    </row>
    <row r="35" spans="4:14" x14ac:dyDescent="0.35">
      <c r="D35" s="4" t="s">
        <v>96</v>
      </c>
      <c r="E35" s="4"/>
      <c r="F35" s="4">
        <f>G35*10.764</f>
        <v>630.20528999999988</v>
      </c>
      <c r="G35" s="4">
        <f>SUM(G7:G34)</f>
        <v>58.547499999999992</v>
      </c>
      <c r="H35" s="4"/>
      <c r="I35" s="4"/>
      <c r="J35" s="4">
        <f>K35*10.764</f>
        <v>0</v>
      </c>
      <c r="K35" s="4">
        <f>SUM(K7:K34)</f>
        <v>0</v>
      </c>
      <c r="L35" s="4"/>
      <c r="M35" s="4">
        <f>N35*10.764</f>
        <v>0</v>
      </c>
      <c r="N35" s="4">
        <f>SUM(N7:N34)</f>
        <v>0</v>
      </c>
    </row>
  </sheetData>
  <mergeCells count="4">
    <mergeCell ref="E3:F3"/>
    <mergeCell ref="E5:G5"/>
    <mergeCell ref="I5:K5"/>
    <mergeCell ref="L5:N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G15" sqref="G15"/>
    </sheetView>
  </sheetViews>
  <sheetFormatPr defaultColWidth="8.6328125" defaultRowHeight="14.5" x14ac:dyDescent="0.35"/>
  <cols>
    <col min="1" max="1" width="8.6328125" style="21"/>
    <col min="2" max="2" width="22.08984375" style="21" customWidth="1"/>
    <col min="3" max="3" width="37" style="21" customWidth="1"/>
    <col min="4" max="5" width="11.453125" style="21" customWidth="1"/>
    <col min="6" max="6" width="14" style="21" customWidth="1"/>
    <col min="7" max="7" width="20" style="21" customWidth="1"/>
    <col min="8" max="8" width="16.453125" style="21" customWidth="1"/>
    <col min="9" max="16384" width="8.6328125" style="21"/>
  </cols>
  <sheetData>
    <row r="1" spans="1:9" ht="15" customHeight="1" x14ac:dyDescent="0.35"/>
    <row r="2" spans="1:9" ht="15" customHeight="1" x14ac:dyDescent="0.35">
      <c r="A2" s="22"/>
      <c r="B2" s="22"/>
      <c r="C2" s="22"/>
      <c r="D2" s="22"/>
      <c r="E2" s="22"/>
      <c r="F2" s="22"/>
      <c r="G2" s="22"/>
      <c r="H2" s="22"/>
    </row>
    <row r="3" spans="1:9" ht="15.75" customHeight="1" x14ac:dyDescent="0.35">
      <c r="A3" s="22"/>
      <c r="B3" s="205" t="s">
        <v>182</v>
      </c>
      <c r="C3" s="205"/>
      <c r="D3" s="205"/>
      <c r="E3" s="205"/>
      <c r="F3" s="205"/>
      <c r="G3" s="205"/>
      <c r="H3" s="205"/>
    </row>
    <row r="4" spans="1:9" x14ac:dyDescent="0.35">
      <c r="A4" s="22"/>
      <c r="B4" s="23" t="s">
        <v>183</v>
      </c>
      <c r="C4" s="23" t="s">
        <v>184</v>
      </c>
      <c r="D4" s="23" t="s">
        <v>98</v>
      </c>
      <c r="E4" s="23" t="s">
        <v>185</v>
      </c>
      <c r="F4" s="23" t="s">
        <v>186</v>
      </c>
      <c r="G4" s="23" t="s">
        <v>187</v>
      </c>
      <c r="H4" s="23" t="s">
        <v>188</v>
      </c>
    </row>
    <row r="5" spans="1:9" ht="15" customHeight="1" x14ac:dyDescent="0.35">
      <c r="A5" s="22"/>
      <c r="B5" s="24" t="s">
        <v>193</v>
      </c>
      <c r="C5" s="31" t="s">
        <v>194</v>
      </c>
      <c r="D5" s="24" t="s">
        <v>195</v>
      </c>
      <c r="E5" s="24">
        <v>690</v>
      </c>
      <c r="F5" s="25">
        <f>E5*1.6</f>
        <v>1104</v>
      </c>
      <c r="G5" s="25">
        <f>H5/F5</f>
        <v>16213.768115942028</v>
      </c>
      <c r="H5" s="26">
        <v>17900000</v>
      </c>
    </row>
    <row r="6" spans="1:9" x14ac:dyDescent="0.35">
      <c r="A6" s="22"/>
      <c r="B6" s="24" t="s">
        <v>193</v>
      </c>
      <c r="C6" s="31" t="s">
        <v>194</v>
      </c>
      <c r="D6" s="24" t="s">
        <v>190</v>
      </c>
      <c r="E6" s="24">
        <v>1412</v>
      </c>
      <c r="F6" s="25">
        <f t="shared" ref="F6:F12" si="0">E6*1.6</f>
        <v>2259.2000000000003</v>
      </c>
      <c r="G6" s="25">
        <f t="shared" ref="G6:G12" si="1">H6/F6</f>
        <v>16023.371104815862</v>
      </c>
      <c r="H6" s="26">
        <v>36200000</v>
      </c>
    </row>
    <row r="7" spans="1:9" x14ac:dyDescent="0.35">
      <c r="A7" s="22"/>
      <c r="B7" s="24" t="s">
        <v>193</v>
      </c>
      <c r="C7" s="31" t="s">
        <v>194</v>
      </c>
      <c r="D7" s="24" t="s">
        <v>189</v>
      </c>
      <c r="E7" s="24">
        <v>1037</v>
      </c>
      <c r="F7" s="25">
        <f t="shared" si="0"/>
        <v>1659.2</v>
      </c>
      <c r="G7" s="25">
        <f t="shared" si="1"/>
        <v>16875.602700096431</v>
      </c>
      <c r="H7" s="26">
        <v>28000000</v>
      </c>
    </row>
    <row r="8" spans="1:9" ht="15" customHeight="1" x14ac:dyDescent="0.35">
      <c r="A8" s="22"/>
      <c r="B8" s="24" t="s">
        <v>193</v>
      </c>
      <c r="C8" s="31" t="s">
        <v>194</v>
      </c>
      <c r="D8" s="24" t="s">
        <v>190</v>
      </c>
      <c r="E8" s="24">
        <v>1281</v>
      </c>
      <c r="F8" s="25">
        <f t="shared" si="0"/>
        <v>2049.6</v>
      </c>
      <c r="G8" s="25">
        <f t="shared" si="1"/>
        <v>16930.132708821235</v>
      </c>
      <c r="H8" s="26">
        <v>34700000</v>
      </c>
    </row>
    <row r="9" spans="1:9" ht="15" customHeight="1" x14ac:dyDescent="0.35">
      <c r="A9" s="22"/>
      <c r="B9" s="24" t="s">
        <v>193</v>
      </c>
      <c r="C9" s="31" t="s">
        <v>194</v>
      </c>
      <c r="D9" s="24" t="s">
        <v>196</v>
      </c>
      <c r="E9" s="24">
        <v>736</v>
      </c>
      <c r="F9" s="25">
        <f>E9*1.6</f>
        <v>1177.6000000000001</v>
      </c>
      <c r="G9" s="25">
        <f>H9/F9</f>
        <v>16813.858695652172</v>
      </c>
      <c r="H9" s="26">
        <v>19800000</v>
      </c>
    </row>
    <row r="10" spans="1:9" ht="15" customHeight="1" x14ac:dyDescent="0.35">
      <c r="A10" s="22"/>
      <c r="B10" s="24" t="s">
        <v>197</v>
      </c>
      <c r="C10" s="31" t="s">
        <v>194</v>
      </c>
      <c r="D10" s="24" t="s">
        <v>196</v>
      </c>
      <c r="E10" s="24">
        <v>736</v>
      </c>
      <c r="F10" s="25">
        <f>E10*1.6</f>
        <v>1177.6000000000001</v>
      </c>
      <c r="G10" s="25">
        <f>H10/F10</f>
        <v>16813.858695652172</v>
      </c>
      <c r="H10" s="26">
        <v>19800000</v>
      </c>
    </row>
    <row r="11" spans="1:9" ht="15" customHeight="1" x14ac:dyDescent="0.35">
      <c r="A11" s="22"/>
      <c r="B11" s="24" t="s">
        <v>198</v>
      </c>
      <c r="C11" s="31" t="s">
        <v>194</v>
      </c>
      <c r="D11" s="24" t="s">
        <v>196</v>
      </c>
      <c r="E11" s="24">
        <v>736</v>
      </c>
      <c r="F11" s="25">
        <f t="shared" si="0"/>
        <v>1177.6000000000001</v>
      </c>
      <c r="G11" s="25">
        <f t="shared" si="1"/>
        <v>16813.858695652172</v>
      </c>
      <c r="H11" s="26">
        <v>19800000</v>
      </c>
    </row>
    <row r="12" spans="1:9" ht="15" customHeight="1" x14ac:dyDescent="0.35">
      <c r="A12" s="22"/>
      <c r="B12" s="24" t="s">
        <v>198</v>
      </c>
      <c r="C12" s="31" t="s">
        <v>194</v>
      </c>
      <c r="D12" s="24" t="s">
        <v>195</v>
      </c>
      <c r="E12" s="24">
        <v>690</v>
      </c>
      <c r="F12" s="25">
        <f t="shared" si="0"/>
        <v>1104</v>
      </c>
      <c r="G12" s="25">
        <f t="shared" si="1"/>
        <v>16213.768115942028</v>
      </c>
      <c r="H12" s="26">
        <v>17900000</v>
      </c>
    </row>
    <row r="13" spans="1:9" ht="15" customHeight="1" x14ac:dyDescent="0.35">
      <c r="A13" s="22"/>
      <c r="B13" s="27" t="s">
        <v>191</v>
      </c>
      <c r="C13" s="24"/>
      <c r="D13" s="24"/>
      <c r="E13" s="24"/>
      <c r="F13" s="24"/>
      <c r="G13" s="28">
        <f>AVERAGE(G5:G12)</f>
        <v>16587.277354071764</v>
      </c>
      <c r="H13" s="24"/>
    </row>
    <row r="14" spans="1:9" ht="15" customHeight="1" x14ac:dyDescent="0.35">
      <c r="B14" s="27" t="s">
        <v>192</v>
      </c>
      <c r="C14" s="24"/>
      <c r="D14" s="24"/>
      <c r="E14" s="24"/>
      <c r="F14" s="29"/>
      <c r="G14" s="27">
        <v>18000</v>
      </c>
      <c r="H14" s="27"/>
      <c r="I14" s="30"/>
    </row>
    <row r="15" spans="1:9" ht="15" customHeight="1" x14ac:dyDescent="0.35"/>
    <row r="16" spans="1:9" ht="15" customHeight="1" x14ac:dyDescent="0.35"/>
    <row r="17" ht="15" customHeight="1" x14ac:dyDescent="0.35"/>
  </sheetData>
  <mergeCells count="1">
    <mergeCell ref="B3:H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G12" sqref="G12:G13"/>
    </sheetView>
  </sheetViews>
  <sheetFormatPr defaultRowHeight="14.5" x14ac:dyDescent="0.35"/>
  <sheetData>
    <row r="1" spans="1:3" x14ac:dyDescent="0.35">
      <c r="A1" t="s">
        <v>180</v>
      </c>
      <c r="C1" t="s">
        <v>199</v>
      </c>
    </row>
    <row r="2" spans="1:3" x14ac:dyDescent="0.35">
      <c r="C2"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A%</vt:lpstr>
      <vt:lpstr>B % (2)</vt:lpstr>
      <vt:lpstr>A1</vt:lpstr>
      <vt:lpstr>A2</vt:lpstr>
      <vt:lpstr>A51</vt:lpstr>
      <vt:lpstr>Valuation</vt:lpstr>
      <vt:lpstr>Note</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2025-06-07T07:28:29Z</cp:lastPrinted>
  <dcterms:created xsi:type="dcterms:W3CDTF">2013-11-23T05:32:33Z</dcterms:created>
  <dcterms:modified xsi:type="dcterms:W3CDTF">2025-06-07T07:29:12Z</dcterms:modified>
</cp:coreProperties>
</file>