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hruti\Sept 25\Dump\"/>
    </mc:Choice>
  </mc:AlternateContent>
  <bookViews>
    <workbookView xWindow="0" yWindow="0" windowWidth="20490" windowHeight="7755"/>
  </bookViews>
  <sheets>
    <sheet name="Sheet1" sheetId="1" r:id="rId1"/>
    <sheet name="VALUATION" sheetId="15" r:id="rId2"/>
    <sheet name="C %" sheetId="14" r:id="rId3"/>
    <sheet name="Wing A" sheetId="11" r:id="rId4"/>
    <sheet name="Wing B" sheetId="12" r:id="rId5"/>
    <sheet name="Wing C" sheetId="13" r:id="rId6"/>
  </sheets>
  <definedNames>
    <definedName name="_xlnm.Print_Area" localSheetId="0">Sheet1!$A$1:$J$164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" i="1" l="1"/>
  <c r="L64" i="1" l="1"/>
  <c r="L63" i="1"/>
  <c r="L62" i="1"/>
  <c r="L61" i="1"/>
  <c r="I54" i="1"/>
  <c r="D61" i="1" l="1"/>
  <c r="L57" i="1"/>
  <c r="D66" i="1"/>
  <c r="D64" i="1"/>
  <c r="D62" i="1"/>
  <c r="D60" i="1"/>
  <c r="L58" i="1"/>
  <c r="C57" i="1" s="1"/>
  <c r="L56" i="1"/>
  <c r="L59" i="1"/>
  <c r="L60" i="1" s="1"/>
  <c r="L65" i="1" s="1"/>
  <c r="L66" i="1" s="1"/>
  <c r="C58" i="1" s="1"/>
  <c r="D65" i="1"/>
  <c r="D63" i="1"/>
  <c r="D59" i="1"/>
  <c r="G6" i="15"/>
  <c r="G7" i="15"/>
  <c r="G8" i="15"/>
  <c r="G9" i="15"/>
  <c r="G5" i="15"/>
  <c r="F6" i="15"/>
  <c r="F7" i="15"/>
  <c r="F5" i="15"/>
  <c r="F9" i="15"/>
  <c r="F8" i="15"/>
  <c r="B16" i="14"/>
  <c r="E10" i="14" s="1"/>
  <c r="B14" i="14"/>
  <c r="E9" i="14" s="1"/>
  <c r="B12" i="14"/>
  <c r="M6" i="14" s="1"/>
  <c r="G17" i="14" s="1"/>
  <c r="B10" i="14"/>
  <c r="L6" i="14" s="1"/>
  <c r="G16" i="14" s="1"/>
  <c r="B8" i="14"/>
  <c r="K6" i="14" s="1"/>
  <c r="G15" i="14" s="1"/>
  <c r="I6" i="14"/>
  <c r="I7" i="14" s="1"/>
  <c r="H13" i="14" s="1"/>
  <c r="B6" i="14"/>
  <c r="E5" i="14"/>
  <c r="E4" i="14"/>
  <c r="D48" i="1"/>
  <c r="F7" i="1"/>
  <c r="D83" i="1"/>
  <c r="G77" i="1"/>
  <c r="N34" i="13"/>
  <c r="K34" i="13"/>
  <c r="G34" i="13"/>
  <c r="N33" i="13"/>
  <c r="K33" i="13"/>
  <c r="G33" i="13"/>
  <c r="N32" i="13"/>
  <c r="K32" i="13"/>
  <c r="G32" i="13"/>
  <c r="N31" i="13"/>
  <c r="K31" i="13"/>
  <c r="G31" i="13"/>
  <c r="N30" i="13"/>
  <c r="K30" i="13"/>
  <c r="G30" i="13"/>
  <c r="N29" i="13"/>
  <c r="K29" i="13"/>
  <c r="G29" i="13"/>
  <c r="N28" i="13"/>
  <c r="K28" i="13"/>
  <c r="G28" i="13"/>
  <c r="N27" i="13"/>
  <c r="K27" i="13"/>
  <c r="G27" i="13"/>
  <c r="N26" i="13"/>
  <c r="K26" i="13"/>
  <c r="G26" i="13"/>
  <c r="N25" i="13"/>
  <c r="K25" i="13"/>
  <c r="G25" i="13"/>
  <c r="N24" i="13"/>
  <c r="K24" i="13"/>
  <c r="G24" i="13"/>
  <c r="N23" i="13"/>
  <c r="K23" i="13"/>
  <c r="G23" i="13"/>
  <c r="N22" i="13"/>
  <c r="K22" i="13"/>
  <c r="G22" i="13"/>
  <c r="N21" i="13"/>
  <c r="K21" i="13"/>
  <c r="G21" i="13"/>
  <c r="N20" i="13"/>
  <c r="K20" i="13"/>
  <c r="G20" i="13"/>
  <c r="N19" i="13"/>
  <c r="K19" i="13"/>
  <c r="G19" i="13"/>
  <c r="N18" i="13"/>
  <c r="K18" i="13"/>
  <c r="G18" i="13"/>
  <c r="N17" i="13"/>
  <c r="K17" i="13"/>
  <c r="G17" i="13"/>
  <c r="N16" i="13"/>
  <c r="K16" i="13"/>
  <c r="G16" i="13"/>
  <c r="N15" i="13"/>
  <c r="K15" i="13"/>
  <c r="G15" i="13"/>
  <c r="N14" i="13"/>
  <c r="K14" i="13"/>
  <c r="G14" i="13"/>
  <c r="N13" i="13"/>
  <c r="K13" i="13"/>
  <c r="G13" i="13"/>
  <c r="N12" i="13"/>
  <c r="K12" i="13"/>
  <c r="G12" i="13"/>
  <c r="N11" i="13"/>
  <c r="K11" i="13"/>
  <c r="G11" i="13"/>
  <c r="N10" i="13"/>
  <c r="K10" i="13"/>
  <c r="G10" i="13"/>
  <c r="N9" i="13"/>
  <c r="K9" i="13"/>
  <c r="G9" i="13"/>
  <c r="N8" i="13"/>
  <c r="K8" i="13"/>
  <c r="G8" i="13"/>
  <c r="N7" i="13"/>
  <c r="K7" i="13"/>
  <c r="G7" i="13"/>
  <c r="M34" i="12"/>
  <c r="J34" i="12"/>
  <c r="F34" i="12"/>
  <c r="M33" i="12"/>
  <c r="J33" i="12"/>
  <c r="F33" i="12"/>
  <c r="M32" i="12"/>
  <c r="J32" i="12"/>
  <c r="F32" i="12"/>
  <c r="M31" i="12"/>
  <c r="J31" i="12"/>
  <c r="F31" i="12"/>
  <c r="M30" i="12"/>
  <c r="J30" i="12"/>
  <c r="F30" i="12"/>
  <c r="M29" i="12"/>
  <c r="J29" i="12"/>
  <c r="F29" i="12"/>
  <c r="M28" i="12"/>
  <c r="J28" i="12"/>
  <c r="F28" i="12"/>
  <c r="M27" i="12"/>
  <c r="J27" i="12"/>
  <c r="F27" i="12"/>
  <c r="M26" i="12"/>
  <c r="J26" i="12"/>
  <c r="F26" i="12"/>
  <c r="M25" i="12"/>
  <c r="J25" i="12"/>
  <c r="F25" i="12"/>
  <c r="M24" i="12"/>
  <c r="J24" i="12"/>
  <c r="F24" i="12"/>
  <c r="M23" i="12"/>
  <c r="J23" i="12"/>
  <c r="F23" i="12"/>
  <c r="M22" i="12"/>
  <c r="J22" i="12"/>
  <c r="F22" i="12"/>
  <c r="M21" i="12"/>
  <c r="J21" i="12"/>
  <c r="F21" i="12"/>
  <c r="M20" i="12"/>
  <c r="J20" i="12"/>
  <c r="F20" i="12"/>
  <c r="M19" i="12"/>
  <c r="J19" i="12"/>
  <c r="F19" i="12"/>
  <c r="M18" i="12"/>
  <c r="J18" i="12"/>
  <c r="F18" i="12"/>
  <c r="M17" i="12"/>
  <c r="J17" i="12"/>
  <c r="F17" i="12"/>
  <c r="M16" i="12"/>
  <c r="J16" i="12"/>
  <c r="F16" i="12"/>
  <c r="M15" i="12"/>
  <c r="J15" i="12"/>
  <c r="F15" i="12"/>
  <c r="M14" i="12"/>
  <c r="J14" i="12"/>
  <c r="F14" i="12"/>
  <c r="M13" i="12"/>
  <c r="J13" i="12"/>
  <c r="F13" i="12"/>
  <c r="M12" i="12"/>
  <c r="J12" i="12"/>
  <c r="F12" i="12"/>
  <c r="M11" i="12"/>
  <c r="J11" i="12"/>
  <c r="F11" i="12"/>
  <c r="M10" i="12"/>
  <c r="J10" i="12"/>
  <c r="F10" i="12"/>
  <c r="M9" i="12"/>
  <c r="J9" i="12"/>
  <c r="F9" i="12"/>
  <c r="M8" i="12"/>
  <c r="J8" i="12"/>
  <c r="F8" i="12"/>
  <c r="M7" i="12"/>
  <c r="J7" i="12"/>
  <c r="F7" i="12"/>
  <c r="M21" i="11"/>
  <c r="M22" i="11"/>
  <c r="M23" i="11"/>
  <c r="M24" i="11"/>
  <c r="M25" i="11"/>
  <c r="M26" i="11"/>
  <c r="M27" i="11"/>
  <c r="M28" i="11"/>
  <c r="M29" i="11"/>
  <c r="J21" i="11"/>
  <c r="J22" i="11"/>
  <c r="J23" i="11"/>
  <c r="J24" i="11"/>
  <c r="J25" i="11"/>
  <c r="J26" i="11"/>
  <c r="J27" i="11"/>
  <c r="J28" i="11"/>
  <c r="J29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H43" i="1"/>
  <c r="C43" i="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M33" i="11"/>
  <c r="J33" i="11"/>
  <c r="M32" i="11"/>
  <c r="J32" i="11"/>
  <c r="M31" i="11"/>
  <c r="J31" i="11"/>
  <c r="M30" i="11"/>
  <c r="J30" i="11"/>
  <c r="M6" i="11"/>
  <c r="J6" i="11"/>
  <c r="F6" i="11"/>
  <c r="E6" i="14"/>
  <c r="M7" i="14"/>
  <c r="H17" i="14" s="1"/>
  <c r="E8" i="14"/>
  <c r="J6" i="14"/>
  <c r="G14" i="14" s="1"/>
  <c r="J7" i="14"/>
  <c r="H14" i="14" s="1"/>
  <c r="K7" i="14"/>
  <c r="H15" i="14" s="1"/>
  <c r="N6" i="14"/>
  <c r="G18" i="14" s="1"/>
  <c r="O6" i="14" l="1"/>
  <c r="G19" i="14" s="1"/>
  <c r="G10" i="15"/>
  <c r="N7" i="14"/>
  <c r="H18" i="14" s="1"/>
  <c r="K35" i="13"/>
  <c r="J35" i="13" s="1"/>
  <c r="J34" i="11"/>
  <c r="I34" i="11" s="1"/>
  <c r="M34" i="11"/>
  <c r="L34" i="11" s="1"/>
  <c r="O7" i="14"/>
  <c r="H19" i="14" s="1"/>
  <c r="N35" i="13"/>
  <c r="M35" i="13" s="1"/>
  <c r="F35" i="12"/>
  <c r="E35" i="12" s="1"/>
  <c r="M35" i="12"/>
  <c r="L35" i="12" s="1"/>
  <c r="J35" i="12"/>
  <c r="I35" i="12" s="1"/>
  <c r="F34" i="11"/>
  <c r="E34" i="11" s="1"/>
  <c r="E7" i="14"/>
  <c r="G35" i="13"/>
  <c r="F35" i="13" s="1"/>
  <c r="L7" i="14"/>
  <c r="H16" i="14" s="1"/>
  <c r="H20" i="14" s="1"/>
  <c r="G13" i="14"/>
  <c r="G20" i="14" s="1"/>
  <c r="F57" i="1"/>
  <c r="D58" i="1"/>
  <c r="H57" i="1"/>
  <c r="D57" i="1"/>
  <c r="K53" i="1" l="1"/>
  <c r="C55" i="1" s="1"/>
</calcChain>
</file>

<file path=xl/sharedStrings.xml><?xml version="1.0" encoding="utf-8"?>
<sst xmlns="http://schemas.openxmlformats.org/spreadsheetml/2006/main" count="359" uniqueCount="213">
  <si>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</si>
  <si>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</si>
  <si>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</si>
  <si>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</si>
  <si>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</si>
  <si>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</si>
  <si>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Docouments Provided</t>
  </si>
  <si>
    <t>Road</t>
  </si>
  <si>
    <t>City</t>
  </si>
  <si>
    <t>Does the property have electricity/water/Drainage Connection</t>
  </si>
  <si>
    <t>Class of locality</t>
  </si>
  <si>
    <t>Nature of land with topographical condtion</t>
  </si>
  <si>
    <t xml:space="preserve">Nature of the locality </t>
  </si>
  <si>
    <t>Boundaries</t>
  </si>
  <si>
    <t>East</t>
  </si>
  <si>
    <t>West</t>
  </si>
  <si>
    <t>North</t>
  </si>
  <si>
    <t>As per deed</t>
  </si>
  <si>
    <t>At site</t>
  </si>
  <si>
    <t>Approval details:</t>
  </si>
  <si>
    <t>Permissible FSI</t>
  </si>
  <si>
    <t>Permissible TDR/Paid FSI</t>
  </si>
  <si>
    <t>Total FSI availaible for the project</t>
  </si>
  <si>
    <t>Total number of Buildings</t>
  </si>
  <si>
    <t>Building wise Construction details</t>
  </si>
  <si>
    <t>Recommended Rates of the Property :</t>
  </si>
  <si>
    <t>Quality of infrastructure in vicinity</t>
  </si>
  <si>
    <t>Type of Work</t>
  </si>
  <si>
    <t>Plinth</t>
  </si>
  <si>
    <t>RCC</t>
  </si>
  <si>
    <t>Plaster</t>
  </si>
  <si>
    <t xml:space="preserve">Latitude &amp; Longitude </t>
  </si>
  <si>
    <t>Flooring</t>
  </si>
  <si>
    <t>Finishing</t>
  </si>
  <si>
    <t xml:space="preserve">Valuation Report </t>
  </si>
  <si>
    <t>Yes</t>
  </si>
  <si>
    <t xml:space="preserve">Residential </t>
  </si>
  <si>
    <t>Type of Structure : RCC Framed Structure</t>
  </si>
  <si>
    <t>Expiry date:NA</t>
  </si>
  <si>
    <t>O. Certificate No.: NA</t>
  </si>
  <si>
    <t>Date of approval: NA</t>
  </si>
  <si>
    <t>Quality of construction: Good</t>
  </si>
  <si>
    <t>Violations Observed if any : NA</t>
  </si>
  <si>
    <t>NA</t>
  </si>
  <si>
    <t>South</t>
  </si>
  <si>
    <t xml:space="preserve">Distance from city centre: </t>
  </si>
  <si>
    <t>Plane</t>
  </si>
  <si>
    <t>Accessibility of the project from the city:(Proximities to civic amenities like school, hospital &amp; market,etc.)</t>
  </si>
  <si>
    <t>Expiry date: NA</t>
  </si>
  <si>
    <t>Projected life of the structure: 60 Years After Completion</t>
  </si>
  <si>
    <t>Material laying at Site: :Bricks, Cement &amp; Steel etc.</t>
  </si>
  <si>
    <t>Wheather the construction is as per approved Building plan : Under Construction</t>
  </si>
  <si>
    <t>Does the boundaries at site match, as mentioned in the Docoumentation: NA</t>
  </si>
  <si>
    <t>all available at  1 to 2 km.</t>
  </si>
  <si>
    <t>Dated</t>
  </si>
  <si>
    <t xml:space="preserve">Project location details       </t>
  </si>
  <si>
    <t>CTS No</t>
  </si>
  <si>
    <t>Locality</t>
  </si>
  <si>
    <t>District</t>
  </si>
  <si>
    <t>Pin Code</t>
  </si>
  <si>
    <t>Near by Landmark</t>
  </si>
  <si>
    <t>Good</t>
  </si>
  <si>
    <t>Total land area of the project in Sq. Mt.</t>
  </si>
  <si>
    <t>Total Approved Builtup area of the project in Sq. Mt.</t>
  </si>
  <si>
    <t xml:space="preserve">Layout Approval No     </t>
  </si>
  <si>
    <t xml:space="preserve">Approval Detail : Plan approval </t>
  </si>
  <si>
    <t xml:space="preserve">Building plan approval No    </t>
  </si>
  <si>
    <t xml:space="preserve">C.certificate No  </t>
  </si>
  <si>
    <t>Expected Completion</t>
  </si>
  <si>
    <t>Approved no of Floors</t>
  </si>
  <si>
    <t>Floor rise rate  Per Sq. Ft.</t>
  </si>
  <si>
    <t>Development charges Per Sq. Ft.</t>
  </si>
  <si>
    <t>Distress valuation of the property Per Sq. Ft.</t>
  </si>
  <si>
    <t xml:space="preserve">                           from   floor</t>
  </si>
  <si>
    <t xml:space="preserve">Commencement date of construction </t>
  </si>
  <si>
    <t>Society formation charges</t>
  </si>
  <si>
    <t>Discription</t>
  </si>
  <si>
    <t>Carpet</t>
  </si>
  <si>
    <t>Fungible</t>
  </si>
  <si>
    <t>Terrace</t>
  </si>
  <si>
    <t>L</t>
  </si>
  <si>
    <t>W</t>
  </si>
  <si>
    <t>A</t>
  </si>
  <si>
    <t>Hall</t>
  </si>
  <si>
    <t>Bed1</t>
  </si>
  <si>
    <t>Bed2</t>
  </si>
  <si>
    <t>kitch</t>
  </si>
  <si>
    <t>passage1</t>
  </si>
  <si>
    <t>passage2</t>
  </si>
  <si>
    <t>passage3</t>
  </si>
  <si>
    <t>passage4</t>
  </si>
  <si>
    <t>toilet1</t>
  </si>
  <si>
    <t>toilet2</t>
  </si>
  <si>
    <t>toilet3</t>
  </si>
  <si>
    <t>Total</t>
  </si>
  <si>
    <t xml:space="preserve">Floor No </t>
  </si>
  <si>
    <t>Flat</t>
  </si>
  <si>
    <t xml:space="preserve">Recommended rate of Parking </t>
  </si>
  <si>
    <t>CB</t>
  </si>
  <si>
    <t>FB</t>
  </si>
  <si>
    <t>DB</t>
  </si>
  <si>
    <t>Approved area of the building in Sq.Mt</t>
  </si>
  <si>
    <t>Middle class</t>
  </si>
  <si>
    <t>Particulars</t>
  </si>
  <si>
    <t xml:space="preserve">total </t>
  </si>
  <si>
    <t xml:space="preserve">completed  </t>
  </si>
  <si>
    <t>plinth</t>
  </si>
  <si>
    <t>slab</t>
  </si>
  <si>
    <t>total slab</t>
  </si>
  <si>
    <t>completed slab</t>
  </si>
  <si>
    <t>p</t>
  </si>
  <si>
    <t>rcc</t>
  </si>
  <si>
    <t>Bricks</t>
  </si>
  <si>
    <t>Wood &amp; painting</t>
  </si>
  <si>
    <t>Progress</t>
  </si>
  <si>
    <t xml:space="preserve">Bricks </t>
  </si>
  <si>
    <t>Total Floor</t>
  </si>
  <si>
    <t>completed Floor</t>
  </si>
  <si>
    <t xml:space="preserve">Recommended </t>
  </si>
  <si>
    <t>plaster</t>
  </si>
  <si>
    <t>Recommended</t>
  </si>
  <si>
    <t xml:space="preserve"> </t>
  </si>
  <si>
    <t>total</t>
  </si>
  <si>
    <t>Photographs of Property :</t>
  </si>
  <si>
    <t>Google Map :</t>
  </si>
  <si>
    <t xml:space="preserve">totaL floor </t>
  </si>
  <si>
    <t>Refer Data</t>
  </si>
  <si>
    <t>Approved no of units</t>
  </si>
  <si>
    <t>Name &amp; No of Buildings</t>
  </si>
  <si>
    <t>Authorized Signatory
Name &amp; Seal of the agency</t>
  </si>
  <si>
    <r>
      <t xml:space="preserve">Proposed Amenities
</t>
    </r>
    <r>
      <rPr>
        <sz val="11"/>
        <rFont val="Times New Roman"/>
        <family val="1"/>
      </rPr>
      <t xml:space="preserve">1.  Vitrified tiles flooring 2. Granite Kitchen Platform  3. Decorative Enternace  etc.   </t>
    </r>
    <r>
      <rPr>
        <b/>
        <sz val="11"/>
        <rFont val="Times New Roman"/>
        <family val="1"/>
      </rPr>
      <t xml:space="preserve">                                               </t>
    </r>
  </si>
  <si>
    <t>Approved usage of the Property: Residential
(Restrictive convenants in regards to land use , if any)</t>
  </si>
  <si>
    <t>Axis Sanpada</t>
  </si>
  <si>
    <t>Market Research Data</t>
  </si>
  <si>
    <t>Source</t>
  </si>
  <si>
    <t>Distance from proposed property</t>
  </si>
  <si>
    <t>Net Carpet</t>
  </si>
  <si>
    <t>Saleable Area</t>
  </si>
  <si>
    <t>Rate on Saleable</t>
  </si>
  <si>
    <t>Market Value</t>
  </si>
  <si>
    <t>3BHK</t>
  </si>
  <si>
    <t>Average</t>
  </si>
  <si>
    <t xml:space="preserve">Valuation Adopted </t>
  </si>
  <si>
    <t>M/s. Triveni Developers</t>
  </si>
  <si>
    <t>Kaveri Apartment CHSL</t>
  </si>
  <si>
    <t>Wing A &amp; B</t>
  </si>
  <si>
    <t>Kaveri Apartment CHSL, CTS. No. 1141, I.C. Colony, Cross Road No. 3, Village Eksar, Borivali (W), Mumbai 400103.</t>
  </si>
  <si>
    <t>Eksar</t>
  </si>
  <si>
    <t>Borivali</t>
  </si>
  <si>
    <t>Cross Road No. 3</t>
  </si>
  <si>
    <t>I.C. Colony</t>
  </si>
  <si>
    <t>Sachi
 Society</t>
  </si>
  <si>
    <t>BMC Ground</t>
  </si>
  <si>
    <t>Crescent Society</t>
  </si>
  <si>
    <t>Sunflower</t>
  </si>
  <si>
    <t>02 Wing</t>
  </si>
  <si>
    <t>CHE/WSII/0721/R/C/337 (New)</t>
  </si>
  <si>
    <t>CHE/WSII/0721/R/C/337(NEW)                                                                                                                   Valid Up to: Further C. C. up to 5th floor i.e. Stilt with pit for 3 tier pit/ stack parking + 1st to 5th floor for residential use as per Amended plan dated 06.03.2017.</t>
  </si>
  <si>
    <t>Recommended rate of the flat Per Sq. Ft. ( on Carpet  area)</t>
  </si>
  <si>
    <t>400000/-</t>
  </si>
  <si>
    <t>Proposed no of Floors</t>
  </si>
  <si>
    <t>Wing A &amp; B = St + 7th Floor</t>
  </si>
  <si>
    <t>housing.</t>
  </si>
  <si>
    <t>2BHK</t>
  </si>
  <si>
    <t>Mumbai</t>
  </si>
  <si>
    <t>Construction details:</t>
  </si>
  <si>
    <t>Basement</t>
  </si>
  <si>
    <t>Ground</t>
  </si>
  <si>
    <t>Podium</t>
  </si>
  <si>
    <t>Floors</t>
  </si>
  <si>
    <t xml:space="preserve">Stage of construction: </t>
  </si>
  <si>
    <t>All work Completed. OC Received.</t>
  </si>
  <si>
    <t>Slab/Floor</t>
  </si>
  <si>
    <t>Complition %</t>
  </si>
  <si>
    <t>Progress %</t>
  </si>
  <si>
    <t>Disbursement %</t>
  </si>
  <si>
    <t>Piling Work in process</t>
  </si>
  <si>
    <t>Excavation</t>
  </si>
  <si>
    <t>Excavation in process</t>
  </si>
  <si>
    <t>Excavation Completed</t>
  </si>
  <si>
    <t>RCC (Including podiums)</t>
  </si>
  <si>
    <t>Footing in Process</t>
  </si>
  <si>
    <t>Brickwork</t>
  </si>
  <si>
    <t>Brickwork &amp; Internal Plaster</t>
  </si>
  <si>
    <t>Footing Completed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</si>
  <si>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</si>
  <si>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</si>
  <si>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</si>
  <si>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</si>
  <si>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</si>
  <si>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</si>
  <si>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</si>
  <si>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</si>
  <si>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</si>
  <si>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</si>
  <si>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</si>
  <si>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</si>
  <si>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</si>
  <si>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>Wing A &amp; B = St + 1st to 5th Floor</t>
  </si>
  <si>
    <t>Wing A &amp; B = St + 1st to 7th Floor</t>
  </si>
  <si>
    <t>RERA No.</t>
  </si>
  <si>
    <t>P51800007976</t>
  </si>
  <si>
    <t>3.1Km from Borivali Railway Station</t>
  </si>
  <si>
    <t>Name of the Project As Per RERA</t>
  </si>
  <si>
    <t>Kaveri Apartments chsl Triveni Eden</t>
  </si>
  <si>
    <t>Location Link</t>
  </si>
  <si>
    <t xml:space="preserve">https://goo.gl/maps/mjfSfcAeFfR4S4xH6 </t>
  </si>
  <si>
    <t>19.2467034,72.8448368</t>
  </si>
  <si>
    <t>Dated
Valid Upto date</t>
  </si>
  <si>
    <t xml:space="preserve">27/03/2017
16/02/2018
</t>
  </si>
  <si>
    <t>Office No. 1031, Wing J, Akshar Business Park, Plot No. 03 Sector 25, Near APMC Market, 
Vashi, Navi Mumbai, Maharashtra 400703 TEL: 022-46090378/79/80                                                                                                                                            E mail : vsjcapf@gmail.com. Web site : www.vsjadon.com</t>
  </si>
  <si>
    <r>
      <t xml:space="preserve">Remarks:
1. Construction work was stopped from last visit 10/02/2021.
2. Car parking is subjected to authentic documentation.
3. We have considered rate by verifying it from market inquire.
</t>
    </r>
    <r>
      <rPr>
        <b/>
        <sz val="11"/>
        <color rgb="FFFF0000"/>
        <rFont val="Times New Roman"/>
        <family val="1"/>
      </rPr>
      <t xml:space="preserve">4. Validity of CC is expired on 16/02/2018. Please provide revised CC.
5. As per RERA, completion period of project is expired on 31/12/2023. but still project is under construction.
</t>
    </r>
    <r>
      <rPr>
        <b/>
        <sz val="11"/>
        <color indexed="8"/>
        <rFont val="Times New Roman"/>
        <family val="1"/>
      </rPr>
      <t xml:space="preserve">
</t>
    </r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</si>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</sst>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7" fillId="0" borderId="0" applyNumberFormat="0" applyFill="0" applyBorder="0" applyAlignment="0" applyProtection="0"/>
  </cellStyleXfs>
  <cellXfs count="176">
    <xf numFmtId="0" fontId="0" fillId="0" borderId="0" xfId="0"/>
    <xf numFmtId="0" fontId="4" fillId="0" borderId="1" xfId="0" applyFont="1" applyFill="1" applyBorder="1" applyAlignment="1">
      <alignment vertical="top"/>
    </xf>
    <xf numFmtId="0" fontId="0" fillId="0" borderId="2" xfId="0" applyBorder="1"/>
    <xf numFmtId="0" fontId="8" fillId="0" borderId="2" xfId="0" applyFont="1" applyBorder="1"/>
    <xf numFmtId="0" fontId="0" fillId="0" borderId="3" xfId="0" applyBorder="1" applyAlignment="1"/>
    <xf numFmtId="0" fontId="0" fillId="3" borderId="2" xfId="0" applyFill="1" applyBorder="1"/>
    <xf numFmtId="0" fontId="8" fillId="0" borderId="2" xfId="0" applyFont="1" applyBorder="1" applyAlignment="1">
      <alignment horizontal="center"/>
    </xf>
    <xf numFmtId="0" fontId="10" fillId="0" borderId="0" xfId="0" applyFont="1"/>
    <xf numFmtId="0" fontId="4" fillId="0" borderId="4" xfId="0" applyFont="1" applyFill="1" applyBorder="1" applyAlignment="1">
      <alignment vertical="top"/>
    </xf>
    <xf numFmtId="0" fontId="4" fillId="2" borderId="2" xfId="0" applyFont="1" applyFill="1" applyBorder="1" applyAlignment="1">
      <alignment horizontal="left" vertical="top"/>
    </xf>
    <xf numFmtId="0" fontId="11" fillId="0" borderId="0" xfId="0" applyFont="1"/>
    <xf numFmtId="0" fontId="4" fillId="0" borderId="0" xfId="2" applyFont="1"/>
    <xf numFmtId="0" fontId="7" fillId="0" borderId="0" xfId="4"/>
    <xf numFmtId="0" fontId="8" fillId="3" borderId="2" xfId="4" applyFont="1" applyFill="1" applyBorder="1"/>
    <xf numFmtId="0" fontId="7" fillId="0" borderId="2" xfId="4" applyBorder="1"/>
    <xf numFmtId="0" fontId="7" fillId="0" borderId="0" xfId="4" applyBorder="1"/>
    <xf numFmtId="0" fontId="7" fillId="0" borderId="5" xfId="4" applyBorder="1"/>
    <xf numFmtId="0" fontId="7" fillId="0" borderId="0" xfId="4" applyAlignment="1">
      <alignment wrapText="1"/>
    </xf>
    <xf numFmtId="0" fontId="7" fillId="0" borderId="2" xfId="4" applyBorder="1" applyAlignment="1">
      <alignment wrapText="1"/>
    </xf>
    <xf numFmtId="0" fontId="9" fillId="0" borderId="0" xfId="4" applyFont="1"/>
    <xf numFmtId="0" fontId="1" fillId="0" borderId="0" xfId="3" applyFont="1"/>
    <xf numFmtId="0" fontId="1" fillId="0" borderId="0" xfId="3"/>
    <xf numFmtId="0" fontId="7" fillId="0" borderId="0" xfId="5"/>
    <xf numFmtId="0" fontId="8" fillId="0" borderId="2" xfId="5" applyFont="1" applyBorder="1" applyAlignment="1">
      <alignment horizontal="center" vertical="top" wrapText="1"/>
    </xf>
    <xf numFmtId="0" fontId="7" fillId="0" borderId="2" xfId="5" applyBorder="1" applyAlignment="1">
      <alignment horizontal="center" vertical="center"/>
    </xf>
    <xf numFmtId="1" fontId="7" fillId="0" borderId="2" xfId="5" applyNumberFormat="1" applyBorder="1" applyAlignment="1">
      <alignment horizontal="center" vertical="center"/>
    </xf>
    <xf numFmtId="165" fontId="7" fillId="0" borderId="2" xfId="1" applyNumberFormat="1" applyFont="1" applyBorder="1" applyAlignment="1">
      <alignment horizontal="right" vertical="center"/>
    </xf>
    <xf numFmtId="0" fontId="8" fillId="0" borderId="2" xfId="5" applyFont="1" applyBorder="1" applyAlignment="1">
      <alignment horizontal="center" vertical="center"/>
    </xf>
    <xf numFmtId="1" fontId="9" fillId="0" borderId="2" xfId="5" applyNumberFormat="1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1" fillId="0" borderId="2" xfId="3" applyFont="1" applyBorder="1" applyAlignment="1">
      <alignment horizontal="center" vertical="center"/>
    </xf>
    <xf numFmtId="0" fontId="12" fillId="0" borderId="0" xfId="3" applyFont="1"/>
    <xf numFmtId="0" fontId="7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left" vertical="center"/>
    </xf>
    <xf numFmtId="0" fontId="13" fillId="0" borderId="19" xfId="6" applyFont="1" applyFill="1" applyBorder="1" applyProtection="1">
      <protection hidden="1"/>
    </xf>
    <xf numFmtId="0" fontId="13" fillId="0" borderId="20" xfId="6" applyFont="1" applyBorder="1" applyProtection="1">
      <protection hidden="1"/>
    </xf>
    <xf numFmtId="0" fontId="14" fillId="0" borderId="21" xfId="6" applyFont="1" applyFill="1" applyBorder="1" applyAlignment="1" applyProtection="1">
      <alignment horizontal="center" vertical="top"/>
      <protection locked="0"/>
    </xf>
    <xf numFmtId="0" fontId="14" fillId="0" borderId="2" xfId="6" applyFont="1" applyFill="1" applyBorder="1" applyAlignment="1" applyProtection="1">
      <alignment horizontal="center" vertical="top"/>
      <protection locked="0"/>
    </xf>
    <xf numFmtId="0" fontId="13" fillId="0" borderId="0" xfId="6" applyFont="1" applyFill="1" applyBorder="1" applyProtection="1">
      <protection hidden="1"/>
    </xf>
    <xf numFmtId="0" fontId="13" fillId="0" borderId="23" xfId="6" applyFont="1" applyBorder="1" applyProtection="1">
      <protection hidden="1"/>
    </xf>
    <xf numFmtId="0" fontId="16" fillId="0" borderId="0" xfId="0" applyFont="1" applyFill="1" applyBorder="1" applyProtection="1">
      <protection hidden="1"/>
    </xf>
    <xf numFmtId="0" fontId="13" fillId="0" borderId="23" xfId="6" applyFont="1" applyBorder="1"/>
    <xf numFmtId="0" fontId="16" fillId="0" borderId="23" xfId="0" applyNumberFormat="1" applyFont="1" applyBorder="1" applyProtection="1">
      <protection hidden="1"/>
    </xf>
    <xf numFmtId="1" fontId="0" fillId="0" borderId="23" xfId="0" applyNumberFormat="1" applyBorder="1"/>
    <xf numFmtId="1" fontId="0" fillId="0" borderId="23" xfId="0" applyNumberFormat="1" applyBorder="1" applyAlignment="1">
      <alignment horizontal="right"/>
    </xf>
    <xf numFmtId="0" fontId="16" fillId="0" borderId="32" xfId="0" applyFont="1" applyFill="1" applyBorder="1" applyProtection="1">
      <protection hidden="1"/>
    </xf>
    <xf numFmtId="1" fontId="0" fillId="0" borderId="33" xfId="0" applyNumberFormat="1" applyBorder="1"/>
    <xf numFmtId="0" fontId="14" fillId="0" borderId="2" xfId="6" applyFont="1" applyBorder="1" applyAlignment="1" applyProtection="1">
      <alignment horizontal="center" vertical="top" wrapText="1"/>
      <protection locked="0"/>
    </xf>
    <xf numFmtId="0" fontId="14" fillId="0" borderId="2" xfId="6" applyFont="1" applyBorder="1" applyAlignment="1" applyProtection="1">
      <alignment horizontal="center" wrapText="1"/>
      <protection locked="0"/>
    </xf>
    <xf numFmtId="1" fontId="14" fillId="0" borderId="2" xfId="6" applyNumberFormat="1" applyFont="1" applyBorder="1" applyAlignment="1" applyProtection="1">
      <alignment horizontal="center" wrapText="1"/>
      <protection locked="0"/>
    </xf>
    <xf numFmtId="0" fontId="14" fillId="0" borderId="28" xfId="6" applyFont="1" applyBorder="1" applyAlignment="1" applyProtection="1">
      <alignment horizontal="center" wrapText="1"/>
      <protection locked="0"/>
    </xf>
    <xf numFmtId="0" fontId="4" fillId="2" borderId="2" xfId="0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/>
    </xf>
    <xf numFmtId="0" fontId="4" fillId="0" borderId="2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/>
    </xf>
    <xf numFmtId="0" fontId="4" fillId="0" borderId="6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4" fillId="0" borderId="6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4" fillId="0" borderId="4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14" fontId="4" fillId="2" borderId="2" xfId="0" applyNumberFormat="1" applyFont="1" applyFill="1" applyBorder="1" applyAlignment="1">
      <alignment horizontal="left" vertical="top"/>
    </xf>
    <xf numFmtId="0" fontId="4" fillId="0" borderId="2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center" vertical="top" wrapText="1"/>
    </xf>
    <xf numFmtId="0" fontId="17" fillId="0" borderId="1" xfId="7" applyFill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6" xfId="0" applyFont="1" applyFill="1" applyBorder="1" applyAlignment="1">
      <alignment horizontal="left" vertical="top"/>
    </xf>
    <xf numFmtId="0" fontId="15" fillId="0" borderId="21" xfId="6" applyFont="1" applyBorder="1" applyAlignment="1" applyProtection="1">
      <alignment horizontal="left" vertical="top"/>
      <protection locked="0"/>
    </xf>
    <xf numFmtId="0" fontId="15" fillId="0" borderId="2" xfId="6" applyFont="1" applyBorder="1" applyAlignment="1" applyProtection="1">
      <alignment horizontal="left" vertical="top"/>
      <protection locked="0"/>
    </xf>
    <xf numFmtId="0" fontId="15" fillId="0" borderId="1" xfId="6" applyFont="1" applyFill="1" applyBorder="1" applyAlignment="1" applyProtection="1">
      <alignment horizontal="left" vertical="top" wrapText="1"/>
      <protection locked="0"/>
    </xf>
    <xf numFmtId="0" fontId="15" fillId="0" borderId="4" xfId="6" applyFont="1" applyFill="1" applyBorder="1" applyAlignment="1" applyProtection="1">
      <alignment horizontal="left" vertical="top" wrapText="1"/>
      <protection locked="0"/>
    </xf>
    <xf numFmtId="0" fontId="15" fillId="0" borderId="22" xfId="6" applyFont="1" applyFill="1" applyBorder="1" applyAlignment="1" applyProtection="1">
      <alignment horizontal="left" vertical="top" wrapText="1"/>
      <protection locked="0"/>
    </xf>
    <xf numFmtId="14" fontId="4" fillId="0" borderId="1" xfId="0" applyNumberFormat="1" applyFont="1" applyFill="1" applyBorder="1" applyAlignment="1">
      <alignment horizontal="left" vertical="top"/>
    </xf>
    <xf numFmtId="14" fontId="4" fillId="0" borderId="2" xfId="0" applyNumberFormat="1" applyFont="1" applyFill="1" applyBorder="1" applyAlignment="1">
      <alignment horizontal="left" vertical="top"/>
    </xf>
    <xf numFmtId="0" fontId="6" fillId="0" borderId="2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 wrapText="1"/>
    </xf>
    <xf numFmtId="0" fontId="11" fillId="0" borderId="2" xfId="0" applyFont="1" applyBorder="1" applyAlignment="1">
      <alignment horizontal="left"/>
    </xf>
    <xf numFmtId="0" fontId="15" fillId="0" borderId="14" xfId="6" applyFont="1" applyFill="1" applyBorder="1" applyAlignment="1" applyProtection="1">
      <alignment horizontal="center" vertical="top" wrapText="1"/>
      <protection locked="0"/>
    </xf>
    <xf numFmtId="0" fontId="15" fillId="0" borderId="15" xfId="6" applyFont="1" applyFill="1" applyBorder="1" applyAlignment="1" applyProtection="1">
      <alignment horizontal="center" vertical="top" wrapText="1"/>
      <protection locked="0"/>
    </xf>
    <xf numFmtId="0" fontId="15" fillId="0" borderId="16" xfId="6" applyFont="1" applyFill="1" applyBorder="1" applyAlignment="1" applyProtection="1">
      <alignment horizontal="left" vertical="top" wrapText="1"/>
      <protection locked="0"/>
    </xf>
    <xf numFmtId="0" fontId="15" fillId="0" borderId="17" xfId="6" applyFont="1" applyFill="1" applyBorder="1" applyAlignment="1" applyProtection="1">
      <alignment horizontal="left" vertical="top" wrapText="1"/>
      <protection locked="0"/>
    </xf>
    <xf numFmtId="0" fontId="15" fillId="0" borderId="18" xfId="6" applyFont="1" applyFill="1" applyBorder="1" applyAlignment="1" applyProtection="1">
      <alignment horizontal="left" vertical="top" wrapText="1"/>
      <protection locked="0"/>
    </xf>
    <xf numFmtId="0" fontId="14" fillId="0" borderId="1" xfId="6" applyFont="1" applyFill="1" applyBorder="1" applyAlignment="1" applyProtection="1">
      <alignment horizontal="center" vertical="top"/>
      <protection locked="0"/>
    </xf>
    <xf numFmtId="0" fontId="14" fillId="0" borderId="6" xfId="6" applyFont="1" applyFill="1" applyBorder="1" applyAlignment="1" applyProtection="1">
      <alignment horizontal="center" vertical="top"/>
      <protection locked="0"/>
    </xf>
    <xf numFmtId="0" fontId="14" fillId="0" borderId="22" xfId="6" applyFont="1" applyFill="1" applyBorder="1" applyAlignment="1" applyProtection="1">
      <alignment horizontal="center" vertical="top"/>
      <protection locked="0"/>
    </xf>
    <xf numFmtId="0" fontId="14" fillId="0" borderId="21" xfId="6" applyFont="1" applyFill="1" applyBorder="1" applyAlignment="1" applyProtection="1">
      <alignment horizontal="center" vertical="top" wrapText="1"/>
      <protection locked="0"/>
    </xf>
    <xf numFmtId="0" fontId="14" fillId="0" borderId="2" xfId="6" applyFont="1" applyFill="1" applyBorder="1" applyAlignment="1" applyProtection="1">
      <alignment horizontal="center" vertical="top" wrapText="1"/>
      <protection locked="0"/>
    </xf>
    <xf numFmtId="9" fontId="14" fillId="2" borderId="1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6" xfId="6" applyNumberFormat="1" applyFont="1" applyFill="1" applyBorder="1" applyAlignment="1" applyProtection="1">
      <alignment horizontal="center" vertical="center" wrapText="1"/>
      <protection hidden="1"/>
    </xf>
    <xf numFmtId="0" fontId="14" fillId="0" borderId="21" xfId="6" applyFont="1" applyFill="1" applyBorder="1" applyAlignment="1" applyProtection="1">
      <alignment horizontal="center" vertical="top"/>
      <protection locked="0"/>
    </xf>
    <xf numFmtId="0" fontId="14" fillId="0" borderId="2" xfId="6" applyFont="1" applyFill="1" applyBorder="1" applyAlignment="1" applyProtection="1">
      <alignment horizontal="center" vertical="top"/>
      <protection locked="0"/>
    </xf>
    <xf numFmtId="0" fontId="14" fillId="0" borderId="27" xfId="6" applyFont="1" applyFill="1" applyBorder="1" applyAlignment="1" applyProtection="1">
      <alignment horizontal="center" vertical="top" wrapText="1"/>
      <protection locked="0"/>
    </xf>
    <xf numFmtId="0" fontId="14" fillId="0" borderId="28" xfId="6" applyFont="1" applyFill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/>
    </xf>
    <xf numFmtId="0" fontId="4" fillId="2" borderId="6" xfId="0" applyFont="1" applyFill="1" applyBorder="1" applyAlignment="1">
      <alignment horizontal="left" vertical="top"/>
    </xf>
    <xf numFmtId="0" fontId="14" fillId="0" borderId="2" xfId="6" applyFont="1" applyBorder="1" applyAlignment="1" applyProtection="1">
      <alignment horizontal="center" vertical="top" wrapText="1"/>
      <protection locked="0"/>
    </xf>
    <xf numFmtId="0" fontId="3" fillId="0" borderId="2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14" fontId="4" fillId="0" borderId="1" xfId="0" applyNumberFormat="1" applyFont="1" applyBorder="1" applyAlignment="1">
      <alignment horizontal="left" vertical="top"/>
    </xf>
    <xf numFmtId="14" fontId="4" fillId="0" borderId="4" xfId="0" applyNumberFormat="1" applyFont="1" applyBorder="1" applyAlignment="1">
      <alignment horizontal="left" vertical="top"/>
    </xf>
    <xf numFmtId="14" fontId="4" fillId="0" borderId="6" xfId="0" applyNumberFormat="1" applyFont="1" applyBorder="1" applyAlignment="1">
      <alignment horizontal="left" vertical="top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7" xfId="2" applyFont="1" applyBorder="1" applyAlignment="1">
      <alignment horizontal="left" vertical="top" wrapText="1"/>
    </xf>
    <xf numFmtId="0" fontId="3" fillId="0" borderId="8" xfId="2" applyFont="1" applyBorder="1" applyAlignment="1">
      <alignment horizontal="left" vertical="top" wrapText="1"/>
    </xf>
    <xf numFmtId="0" fontId="3" fillId="0" borderId="9" xfId="2" applyFont="1" applyBorder="1" applyAlignment="1">
      <alignment horizontal="left" vertical="top" wrapText="1"/>
    </xf>
    <xf numFmtId="9" fontId="14" fillId="2" borderId="29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30" xfId="6" applyNumberFormat="1" applyFont="1" applyFill="1" applyBorder="1" applyAlignment="1" applyProtection="1">
      <alignment horizontal="center" vertical="center" wrapText="1"/>
      <protection hidden="1"/>
    </xf>
    <xf numFmtId="0" fontId="5" fillId="0" borderId="7" xfId="0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0" fontId="14" fillId="0" borderId="24" xfId="6" applyFont="1" applyBorder="1" applyAlignment="1" applyProtection="1">
      <alignment horizontal="center" vertical="top" wrapText="1"/>
      <protection locked="0"/>
    </xf>
    <xf numFmtId="0" fontId="14" fillId="0" borderId="6" xfId="6" applyFont="1" applyBorder="1" applyAlignment="1" applyProtection="1">
      <alignment horizontal="center" vertical="top" wrapText="1"/>
      <protection locked="0"/>
    </xf>
    <xf numFmtId="0" fontId="14" fillId="0" borderId="25" xfId="6" applyFont="1" applyBorder="1" applyAlignment="1" applyProtection="1">
      <alignment horizontal="center" vertical="top" wrapText="1"/>
      <protection locked="0"/>
    </xf>
    <xf numFmtId="9" fontId="14" fillId="2" borderId="2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28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7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8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26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12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0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23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31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32" xfId="6" applyNumberFormat="1" applyFont="1" applyFill="1" applyBorder="1" applyAlignment="1" applyProtection="1">
      <alignment horizontal="center" vertical="center" wrapText="1"/>
      <protection hidden="1"/>
    </xf>
    <xf numFmtId="9" fontId="14" fillId="2" borderId="33" xfId="6" applyNumberFormat="1" applyFont="1" applyFill="1" applyBorder="1" applyAlignment="1" applyProtection="1">
      <alignment horizontal="center" vertical="center" wrapText="1"/>
      <protection hidden="1"/>
    </xf>
    <xf numFmtId="0" fontId="4" fillId="0" borderId="7" xfId="0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/>
    </xf>
    <xf numFmtId="0" fontId="4" fillId="0" borderId="8" xfId="0" applyFont="1" applyFill="1" applyBorder="1" applyAlignment="1">
      <alignment horizontal="left" vertical="top"/>
    </xf>
    <xf numFmtId="0" fontId="4" fillId="0" borderId="9" xfId="0" applyFont="1" applyFill="1" applyBorder="1" applyAlignment="1">
      <alignment horizontal="left" vertical="top"/>
    </xf>
    <xf numFmtId="0" fontId="4" fillId="0" borderId="10" xfId="0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left" vertical="top"/>
    </xf>
    <xf numFmtId="0" fontId="4" fillId="0" borderId="11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8" fillId="0" borderId="2" xfId="5" applyFont="1" applyBorder="1" applyAlignment="1">
      <alignment horizontal="left"/>
    </xf>
    <xf numFmtId="0" fontId="0" fillId="3" borderId="2" xfId="0" applyFill="1" applyBorder="1" applyAlignment="1">
      <alignment horizontal="center" wrapText="1"/>
    </xf>
    <xf numFmtId="0" fontId="8" fillId="0" borderId="2" xfId="0" applyFont="1" applyBorder="1" applyAlignment="1">
      <alignment horizontal="center"/>
    </xf>
  </cellXfs>
  <cellStyles count="8">
    <cellStyle name="Comma 2" xfId="1"/>
    <cellStyle name="Excel Built-in Normal" xfId="2"/>
    <cellStyle name="Excel Built-in Normal 2" xfId="3"/>
    <cellStyle name="Hyperlink" xfId="7" builtinId="8"/>
    <cellStyle name="Normal" xfId="0" builtinId="0"/>
    <cellStyle name="Normal 2" xfId="4"/>
    <cellStyle name="Normal 3" xfId="6"/>
    <cellStyle name="Normal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489696</xdr:colOff>
      <xdr:row>127</xdr:row>
      <xdr:rowOff>11637</xdr:rowOff>
    </xdr:from>
    <xdr:to>
      <xdr:col>7</xdr:col>
      <xdr:colOff>507834</xdr:colOff>
      <xdr:row>142</xdr:row>
      <xdr:rowOff>34137</xdr:rowOff>
    </xdr:to>
    <xdr:pic>
      <xdr:nvPicPr>
        <xdr:cNvPr id="1269" name="Picture 1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523" y="26022214"/>
          <a:ext cx="4575484" cy="2880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485817</xdr:colOff>
      <xdr:row>143</xdr:row>
      <xdr:rowOff>31248</xdr:rowOff>
    </xdr:from>
    <xdr:to>
      <xdr:col>7</xdr:col>
      <xdr:colOff>548845</xdr:colOff>
      <xdr:row>158</xdr:row>
      <xdr:rowOff>53748</xdr:rowOff>
    </xdr:to>
    <xdr:pic>
      <xdr:nvPicPr>
        <xdr:cNvPr id="1270" name="Picture 2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644" y="29089825"/>
          <a:ext cx="4620374" cy="2880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83</xdr:row>
      <xdr:rowOff>85725</xdr:rowOff>
    </xdr:from>
    <xdr:to>
      <xdr:col>8</xdr:col>
      <xdr:colOff>257175</xdr:colOff>
      <xdr:row>125</xdr:row>
      <xdr:rowOff>74025</xdr:rowOff>
    </xdr:to>
    <xdr:grpSp>
      <xdr:nvGrpSpPr>
        <xdr:cNvPr id="3" name="Group 2"/>
        <xdr:cNvGrpSpPr/>
      </xdr:nvGrpSpPr>
      <xdr:grpSpPr>
        <a:xfrm>
          <a:off x="714375" y="18345150"/>
          <a:ext cx="5343525" cy="7989300"/>
          <a:chOff x="676275" y="18326100"/>
          <a:chExt cx="5343525" cy="7989300"/>
        </a:xfrm>
      </xdr:grpSpPr>
      <xdr:pic>
        <xdr:nvPicPr>
          <xdr:cNvPr id="18" name="Picture 17" descr="https://vsjcllp.vsjadon.com/upload/insp-246598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29000" y="24155400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46598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47725" y="21917025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46598-846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0" y="24155400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46598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90900" y="18326100"/>
            <a:ext cx="2628900" cy="35052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46598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52700" y="21907500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46598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76275" y="18326100"/>
            <a:ext cx="2628900" cy="35052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46598-85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57675" y="21907500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6</xdr:col>
      <xdr:colOff>352425</xdr:colOff>
      <xdr:row>30</xdr:row>
      <xdr:rowOff>171450</xdr:rowOff>
    </xdr:to>
    <xdr:pic>
      <xdr:nvPicPr>
        <xdr:cNvPr id="2113" name="Picture 1">
          <a:extLst>
            <a:ext uri="{FF2B5EF4-FFF2-40B4-BE49-F238E27FC236}">
              <a16:creationId xmlns:a16="http://schemas.microsoft.com/office/drawing/2014/main" xmlns="" id="{00000000-0008-0000-01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295525"/>
          <a:ext cx="6753225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142875</xdr:rowOff>
    </xdr:from>
    <xdr:to>
      <xdr:col>6</xdr:col>
      <xdr:colOff>352425</xdr:colOff>
      <xdr:row>50</xdr:row>
      <xdr:rowOff>123825</xdr:rowOff>
    </xdr:to>
    <xdr:pic>
      <xdr:nvPicPr>
        <xdr:cNvPr id="2114" name="Picture 2">
          <a:extLst>
            <a:ext uri="{FF2B5EF4-FFF2-40B4-BE49-F238E27FC236}">
              <a16:creationId xmlns:a16="http://schemas.microsoft.com/office/drawing/2014/main" xmlns="" id="{00000000-0008-0000-01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057900"/>
          <a:ext cx="6753225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mjfSfcAeFfR4S4xH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7"/>
  <sheetViews>
    <sheetView tabSelected="1" view="pageBreakPreview" zoomScaleNormal="100" zoomScaleSheetLayoutView="100" zoomScalePageLayoutView="85" workbookViewId="0">
      <selection activeCell="N8" sqref="N8"/>
    </sheetView>
  </sheetViews>
  <sheetFormatPr defaultColWidth="9.140625" defaultRowHeight="15" x14ac:dyDescent="0.25"/>
  <cols>
    <col min="1" max="1" width="8.7109375" style="10" customWidth="1"/>
    <col min="2" max="2" width="14.85546875" style="10" customWidth="1"/>
    <col min="3" max="3" width="14.42578125" style="10" customWidth="1"/>
    <col min="4" max="4" width="7.28515625" style="10" customWidth="1"/>
    <col min="5" max="5" width="10.5703125" style="10" customWidth="1"/>
    <col min="6" max="6" width="11.42578125" style="10" customWidth="1"/>
    <col min="7" max="8" width="9.85546875" style="10" customWidth="1"/>
    <col min="9" max="9" width="8.140625" style="10" customWidth="1"/>
    <col min="10" max="10" width="3" style="10" customWidth="1"/>
    <col min="11" max="11" width="3.5703125" style="10" customWidth="1"/>
    <col min="12" max="16384" width="9.140625" style="10"/>
  </cols>
  <sheetData>
    <row r="1" spans="1:10" ht="43.9" customHeight="1" x14ac:dyDescent="0.25">
      <c r="A1" s="100" t="s">
        <v>210</v>
      </c>
      <c r="B1" s="101"/>
      <c r="C1" s="101"/>
      <c r="D1" s="101"/>
      <c r="E1" s="101"/>
      <c r="F1" s="101"/>
      <c r="G1" s="101"/>
      <c r="H1" s="101"/>
      <c r="I1" s="101"/>
      <c r="J1" s="102"/>
    </row>
    <row r="2" spans="1:10" x14ac:dyDescent="0.25">
      <c r="A2" s="113" t="s">
        <v>34</v>
      </c>
      <c r="B2" s="114"/>
      <c r="C2" s="114"/>
      <c r="D2" s="114"/>
      <c r="E2" s="114"/>
      <c r="F2" s="114"/>
      <c r="G2" s="114"/>
      <c r="H2" s="114"/>
      <c r="I2" s="114"/>
      <c r="J2" s="115"/>
    </row>
    <row r="3" spans="1:10" x14ac:dyDescent="0.25">
      <c r="A3" s="60" t="s">
        <v>0</v>
      </c>
      <c r="B3" s="61"/>
      <c r="C3" s="61"/>
      <c r="D3" s="61"/>
      <c r="E3" s="62"/>
      <c r="F3" s="119" t="str">
        <f ca="1">TEXT(TODAY(),"DD/MM/YYYY")</f>
        <v>16/09/2025</v>
      </c>
      <c r="G3" s="120"/>
      <c r="H3" s="120"/>
      <c r="I3" s="120"/>
      <c r="J3" s="121"/>
    </row>
    <row r="4" spans="1:10" x14ac:dyDescent="0.25">
      <c r="A4" s="60" t="s">
        <v>1</v>
      </c>
      <c r="B4" s="61"/>
      <c r="C4" s="61"/>
      <c r="D4" s="61"/>
      <c r="E4" s="62"/>
      <c r="F4" s="60" t="s">
        <v>132</v>
      </c>
      <c r="G4" s="61"/>
      <c r="H4" s="61"/>
      <c r="I4" s="61"/>
      <c r="J4" s="62"/>
    </row>
    <row r="5" spans="1:10" x14ac:dyDescent="0.25">
      <c r="A5" s="60" t="s">
        <v>2</v>
      </c>
      <c r="B5" s="61"/>
      <c r="C5" s="61"/>
      <c r="D5" s="61"/>
      <c r="E5" s="62"/>
      <c r="F5" s="119">
        <v>45909</v>
      </c>
      <c r="G5" s="120"/>
      <c r="H5" s="120"/>
      <c r="I5" s="120"/>
      <c r="J5" s="121"/>
    </row>
    <row r="6" spans="1:10" ht="16.5" customHeight="1" x14ac:dyDescent="0.25">
      <c r="A6" s="60" t="s">
        <v>3</v>
      </c>
      <c r="B6" s="61"/>
      <c r="C6" s="61"/>
      <c r="D6" s="61"/>
      <c r="E6" s="62"/>
      <c r="F6" s="116" t="s">
        <v>143</v>
      </c>
      <c r="G6" s="117"/>
      <c r="H6" s="117"/>
      <c r="I6" s="117"/>
      <c r="J6" s="118"/>
    </row>
    <row r="7" spans="1:10" ht="15" customHeight="1" x14ac:dyDescent="0.25">
      <c r="A7" s="60" t="s">
        <v>4</v>
      </c>
      <c r="B7" s="61"/>
      <c r="C7" s="61"/>
      <c r="D7" s="61"/>
      <c r="E7" s="62"/>
      <c r="F7" s="116" t="str">
        <f>F6</f>
        <v>M/s. Triveni Developers</v>
      </c>
      <c r="G7" s="117"/>
      <c r="H7" s="117"/>
      <c r="I7" s="117"/>
      <c r="J7" s="118"/>
    </row>
    <row r="8" spans="1:10" x14ac:dyDescent="0.25">
      <c r="A8" s="60" t="s">
        <v>5</v>
      </c>
      <c r="B8" s="61"/>
      <c r="C8" s="61"/>
      <c r="D8" s="61"/>
      <c r="E8" s="62"/>
      <c r="F8" s="67" t="s">
        <v>144</v>
      </c>
      <c r="G8" s="68"/>
      <c r="H8" s="68"/>
      <c r="I8" s="68"/>
      <c r="J8" s="69"/>
    </row>
    <row r="9" spans="1:10" x14ac:dyDescent="0.25">
      <c r="A9" s="60" t="s">
        <v>203</v>
      </c>
      <c r="B9" s="61"/>
      <c r="C9" s="61"/>
      <c r="D9" s="61"/>
      <c r="E9" s="62"/>
      <c r="F9" s="60" t="s">
        <v>204</v>
      </c>
      <c r="G9" s="61"/>
      <c r="H9" s="61"/>
      <c r="I9" s="61"/>
      <c r="J9" s="62"/>
    </row>
    <row r="10" spans="1:10" x14ac:dyDescent="0.25">
      <c r="A10" s="60" t="s">
        <v>128</v>
      </c>
      <c r="B10" s="61"/>
      <c r="C10" s="61"/>
      <c r="D10" s="61"/>
      <c r="E10" s="62"/>
      <c r="F10" s="60" t="s">
        <v>145</v>
      </c>
      <c r="G10" s="61"/>
      <c r="H10" s="61"/>
      <c r="I10" s="61"/>
      <c r="J10" s="62"/>
    </row>
    <row r="11" spans="1:10" x14ac:dyDescent="0.25">
      <c r="A11" s="60" t="s">
        <v>6</v>
      </c>
      <c r="B11" s="61"/>
      <c r="C11" s="61"/>
      <c r="D11" s="61"/>
      <c r="E11" s="62"/>
      <c r="F11" s="60" t="s">
        <v>126</v>
      </c>
      <c r="G11" s="61"/>
      <c r="H11" s="61"/>
      <c r="I11" s="61"/>
      <c r="J11" s="62"/>
    </row>
    <row r="12" spans="1:10" x14ac:dyDescent="0.25">
      <c r="A12" s="60" t="s">
        <v>200</v>
      </c>
      <c r="B12" s="61"/>
      <c r="C12" s="61"/>
      <c r="D12" s="61"/>
      <c r="E12" s="62"/>
      <c r="F12" s="60" t="s">
        <v>201</v>
      </c>
      <c r="G12" s="61"/>
      <c r="H12" s="61"/>
      <c r="I12" s="61"/>
      <c r="J12" s="62"/>
    </row>
    <row r="13" spans="1:10" ht="31.5" customHeight="1" x14ac:dyDescent="0.25">
      <c r="A13" s="169" t="s">
        <v>55</v>
      </c>
      <c r="B13" s="169"/>
      <c r="C13" s="170" t="s">
        <v>146</v>
      </c>
      <c r="D13" s="171"/>
      <c r="E13" s="171"/>
      <c r="F13" s="171"/>
      <c r="G13" s="171"/>
      <c r="H13" s="171"/>
      <c r="I13" s="171"/>
      <c r="J13" s="172"/>
    </row>
    <row r="14" spans="1:10" x14ac:dyDescent="0.25">
      <c r="A14" s="54" t="s">
        <v>56</v>
      </c>
      <c r="B14" s="54"/>
      <c r="C14" s="52">
        <v>1141</v>
      </c>
      <c r="D14" s="52"/>
      <c r="E14" s="52"/>
      <c r="F14" s="54" t="s">
        <v>57</v>
      </c>
      <c r="G14" s="54"/>
      <c r="H14" s="168" t="s">
        <v>147</v>
      </c>
      <c r="I14" s="168"/>
      <c r="J14" s="107"/>
    </row>
    <row r="15" spans="1:10" ht="15" customHeight="1" x14ac:dyDescent="0.25">
      <c r="A15" s="54" t="s">
        <v>7</v>
      </c>
      <c r="B15" s="54"/>
      <c r="C15" s="52" t="s">
        <v>149</v>
      </c>
      <c r="D15" s="52"/>
      <c r="E15" s="52"/>
      <c r="F15" s="54" t="s">
        <v>58</v>
      </c>
      <c r="G15" s="54"/>
      <c r="H15" s="168" t="s">
        <v>164</v>
      </c>
      <c r="I15" s="168"/>
      <c r="J15" s="107"/>
    </row>
    <row r="16" spans="1:10" x14ac:dyDescent="0.25">
      <c r="A16" s="54" t="s">
        <v>8</v>
      </c>
      <c r="B16" s="54"/>
      <c r="C16" s="52" t="s">
        <v>148</v>
      </c>
      <c r="D16" s="52"/>
      <c r="E16" s="52"/>
      <c r="F16" s="54" t="s">
        <v>59</v>
      </c>
      <c r="G16" s="54"/>
      <c r="H16" s="168">
        <v>400103</v>
      </c>
      <c r="I16" s="168"/>
      <c r="J16" s="107"/>
    </row>
    <row r="17" spans="1:10" ht="32.25" customHeight="1" x14ac:dyDescent="0.25">
      <c r="A17" s="54" t="s">
        <v>60</v>
      </c>
      <c r="B17" s="54"/>
      <c r="C17" s="52" t="s">
        <v>150</v>
      </c>
      <c r="D17" s="52"/>
      <c r="E17" s="52"/>
      <c r="F17" s="54" t="s">
        <v>45</v>
      </c>
      <c r="G17" s="54"/>
      <c r="H17" s="168" t="s">
        <v>202</v>
      </c>
      <c r="I17" s="168"/>
      <c r="J17" s="107"/>
    </row>
    <row r="18" spans="1:10" ht="15" customHeight="1" x14ac:dyDescent="0.25">
      <c r="A18" s="156" t="s">
        <v>47</v>
      </c>
      <c r="B18" s="157"/>
      <c r="C18" s="157"/>
      <c r="D18" s="157"/>
      <c r="E18" s="158"/>
      <c r="F18" s="162" t="s">
        <v>53</v>
      </c>
      <c r="G18" s="163"/>
      <c r="H18" s="163"/>
      <c r="I18" s="163"/>
      <c r="J18" s="164"/>
    </row>
    <row r="19" spans="1:10" x14ac:dyDescent="0.25">
      <c r="A19" s="159"/>
      <c r="B19" s="160"/>
      <c r="C19" s="160"/>
      <c r="D19" s="160"/>
      <c r="E19" s="161"/>
      <c r="F19" s="165"/>
      <c r="G19" s="166"/>
      <c r="H19" s="166"/>
      <c r="I19" s="166"/>
      <c r="J19" s="167"/>
    </row>
    <row r="20" spans="1:10" ht="15" customHeight="1" x14ac:dyDescent="0.25">
      <c r="A20" s="156" t="s">
        <v>9</v>
      </c>
      <c r="B20" s="157"/>
      <c r="C20" s="157"/>
      <c r="D20" s="157"/>
      <c r="E20" s="158"/>
      <c r="F20" s="156" t="s">
        <v>35</v>
      </c>
      <c r="G20" s="157"/>
      <c r="H20" s="157"/>
      <c r="I20" s="157"/>
      <c r="J20" s="158"/>
    </row>
    <row r="21" spans="1:10" x14ac:dyDescent="0.25">
      <c r="A21" s="57" t="s">
        <v>10</v>
      </c>
      <c r="B21" s="58"/>
      <c r="C21" s="58"/>
      <c r="D21" s="58"/>
      <c r="E21" s="59"/>
      <c r="F21" s="57" t="s">
        <v>102</v>
      </c>
      <c r="G21" s="58"/>
      <c r="H21" s="58"/>
      <c r="I21" s="58"/>
      <c r="J21" s="59"/>
    </row>
    <row r="22" spans="1:10" x14ac:dyDescent="0.25">
      <c r="A22" s="57" t="s">
        <v>11</v>
      </c>
      <c r="B22" s="58"/>
      <c r="C22" s="58"/>
      <c r="D22" s="58"/>
      <c r="E22" s="59"/>
      <c r="F22" s="57" t="s">
        <v>46</v>
      </c>
      <c r="G22" s="58"/>
      <c r="H22" s="58"/>
      <c r="I22" s="58"/>
      <c r="J22" s="59"/>
    </row>
    <row r="23" spans="1:10" x14ac:dyDescent="0.25">
      <c r="A23" s="57" t="s">
        <v>12</v>
      </c>
      <c r="B23" s="58"/>
      <c r="C23" s="58"/>
      <c r="D23" s="58"/>
      <c r="E23" s="59"/>
      <c r="F23" s="57" t="s">
        <v>36</v>
      </c>
      <c r="G23" s="58"/>
      <c r="H23" s="58"/>
      <c r="I23" s="58"/>
      <c r="J23" s="59"/>
    </row>
    <row r="24" spans="1:10" x14ac:dyDescent="0.25">
      <c r="A24" s="57" t="s">
        <v>26</v>
      </c>
      <c r="B24" s="58"/>
      <c r="C24" s="58"/>
      <c r="D24" s="58"/>
      <c r="E24" s="59"/>
      <c r="F24" s="57" t="s">
        <v>61</v>
      </c>
      <c r="G24" s="58"/>
      <c r="H24" s="58"/>
      <c r="I24" s="58"/>
      <c r="J24" s="59"/>
    </row>
    <row r="25" spans="1:10" x14ac:dyDescent="0.25">
      <c r="A25" s="55" t="s">
        <v>13</v>
      </c>
      <c r="B25" s="56"/>
      <c r="C25" s="55" t="s">
        <v>14</v>
      </c>
      <c r="D25" s="56"/>
      <c r="E25" s="55" t="s">
        <v>15</v>
      </c>
      <c r="F25" s="56"/>
      <c r="G25" s="55" t="s">
        <v>44</v>
      </c>
      <c r="H25" s="56"/>
      <c r="I25" s="55" t="s">
        <v>16</v>
      </c>
      <c r="J25" s="56"/>
    </row>
    <row r="26" spans="1:10" x14ac:dyDescent="0.25">
      <c r="A26" s="55" t="s">
        <v>17</v>
      </c>
      <c r="B26" s="56"/>
      <c r="C26" s="55" t="s">
        <v>43</v>
      </c>
      <c r="D26" s="56"/>
      <c r="E26" s="55" t="s">
        <v>43</v>
      </c>
      <c r="F26" s="56"/>
      <c r="G26" s="55" t="s">
        <v>43</v>
      </c>
      <c r="H26" s="56"/>
      <c r="I26" s="55" t="s">
        <v>43</v>
      </c>
      <c r="J26" s="56"/>
    </row>
    <row r="27" spans="1:10" x14ac:dyDescent="0.25">
      <c r="A27" s="55" t="s">
        <v>18</v>
      </c>
      <c r="B27" s="56"/>
      <c r="C27" s="55" t="s">
        <v>151</v>
      </c>
      <c r="D27" s="56"/>
      <c r="E27" s="55" t="s">
        <v>152</v>
      </c>
      <c r="F27" s="56"/>
      <c r="G27" s="65" t="s">
        <v>153</v>
      </c>
      <c r="H27" s="56"/>
      <c r="I27" s="55" t="s">
        <v>154</v>
      </c>
      <c r="J27" s="56"/>
    </row>
    <row r="28" spans="1:10" x14ac:dyDescent="0.25">
      <c r="A28" s="57" t="s">
        <v>52</v>
      </c>
      <c r="B28" s="58"/>
      <c r="C28" s="58"/>
      <c r="D28" s="58"/>
      <c r="E28" s="58"/>
      <c r="F28" s="58"/>
      <c r="G28" s="58"/>
      <c r="H28" s="58"/>
      <c r="I28" s="58"/>
      <c r="J28" s="59"/>
    </row>
    <row r="29" spans="1:10" x14ac:dyDescent="0.25">
      <c r="A29" s="57" t="s">
        <v>37</v>
      </c>
      <c r="B29" s="58"/>
      <c r="C29" s="58"/>
      <c r="D29" s="58"/>
      <c r="E29" s="58"/>
      <c r="F29" s="58"/>
      <c r="G29" s="58"/>
      <c r="H29" s="58"/>
      <c r="I29" s="58"/>
      <c r="J29" s="59"/>
    </row>
    <row r="30" spans="1:10" x14ac:dyDescent="0.25">
      <c r="A30" s="57" t="s">
        <v>31</v>
      </c>
      <c r="B30" s="59"/>
      <c r="C30" s="70" t="s">
        <v>207</v>
      </c>
      <c r="D30" s="71"/>
      <c r="E30" s="71"/>
      <c r="F30" s="71"/>
      <c r="G30" s="71"/>
      <c r="H30" s="71"/>
      <c r="I30" s="71"/>
      <c r="J30" s="72"/>
    </row>
    <row r="31" spans="1:10" x14ac:dyDescent="0.25">
      <c r="A31" s="57" t="s">
        <v>205</v>
      </c>
      <c r="B31" s="59"/>
      <c r="C31" s="66" t="s">
        <v>206</v>
      </c>
      <c r="D31" s="58"/>
      <c r="E31" s="58"/>
      <c r="F31" s="58"/>
      <c r="G31" s="58"/>
      <c r="H31" s="58"/>
      <c r="I31" s="58"/>
      <c r="J31" s="59"/>
    </row>
    <row r="32" spans="1:10" x14ac:dyDescent="0.25">
      <c r="A32" s="70" t="s">
        <v>19</v>
      </c>
      <c r="B32" s="71"/>
      <c r="C32" s="71"/>
      <c r="D32" s="71"/>
      <c r="E32" s="71"/>
      <c r="F32" s="71"/>
      <c r="G32" s="71"/>
      <c r="H32" s="71"/>
      <c r="I32" s="71"/>
      <c r="J32" s="72"/>
    </row>
    <row r="33" spans="1:10" ht="15" customHeight="1" x14ac:dyDescent="0.25">
      <c r="A33" s="54" t="s">
        <v>131</v>
      </c>
      <c r="B33" s="54"/>
      <c r="C33" s="54"/>
      <c r="D33" s="54"/>
      <c r="E33" s="54"/>
      <c r="F33" s="54"/>
      <c r="G33" s="54"/>
      <c r="H33" s="54"/>
      <c r="I33" s="54"/>
      <c r="J33" s="54"/>
    </row>
    <row r="34" spans="1:10" x14ac:dyDescent="0.25">
      <c r="A34" s="54"/>
      <c r="B34" s="54"/>
      <c r="C34" s="54"/>
      <c r="D34" s="54"/>
      <c r="E34" s="54"/>
      <c r="F34" s="54"/>
      <c r="G34" s="54"/>
      <c r="H34" s="54"/>
      <c r="I34" s="54"/>
      <c r="J34" s="54"/>
    </row>
    <row r="35" spans="1:10" ht="16.5" customHeight="1" x14ac:dyDescent="0.25">
      <c r="A35" s="64" t="s">
        <v>62</v>
      </c>
      <c r="B35" s="64"/>
      <c r="C35" s="64"/>
      <c r="D35" s="64"/>
      <c r="E35" s="64"/>
      <c r="F35" s="64">
        <v>936</v>
      </c>
      <c r="G35" s="64"/>
      <c r="H35" s="64"/>
      <c r="I35" s="64"/>
      <c r="J35" s="64"/>
    </row>
    <row r="36" spans="1:10" x14ac:dyDescent="0.25">
      <c r="A36" s="64" t="s">
        <v>20</v>
      </c>
      <c r="B36" s="64"/>
      <c r="C36" s="64"/>
      <c r="D36" s="64"/>
      <c r="E36" s="64"/>
      <c r="F36" s="64">
        <v>1</v>
      </c>
      <c r="G36" s="64"/>
      <c r="H36" s="64"/>
      <c r="I36" s="64"/>
      <c r="J36" s="64"/>
    </row>
    <row r="37" spans="1:10" x14ac:dyDescent="0.25">
      <c r="A37" s="64" t="s">
        <v>21</v>
      </c>
      <c r="B37" s="64"/>
      <c r="C37" s="64"/>
      <c r="D37" s="64"/>
      <c r="E37" s="64"/>
      <c r="F37" s="64" t="s">
        <v>43</v>
      </c>
      <c r="G37" s="64"/>
      <c r="H37" s="64"/>
      <c r="I37" s="64"/>
      <c r="J37" s="64"/>
    </row>
    <row r="38" spans="1:10" x14ac:dyDescent="0.25">
      <c r="A38" s="64" t="s">
        <v>22</v>
      </c>
      <c r="B38" s="64"/>
      <c r="C38" s="64"/>
      <c r="D38" s="64"/>
      <c r="E38" s="64"/>
      <c r="F38" s="64" t="s">
        <v>43</v>
      </c>
      <c r="G38" s="64"/>
      <c r="H38" s="64"/>
      <c r="I38" s="64"/>
      <c r="J38" s="64"/>
    </row>
    <row r="39" spans="1:10" x14ac:dyDescent="0.25">
      <c r="A39" s="64" t="s">
        <v>63</v>
      </c>
      <c r="B39" s="64"/>
      <c r="C39" s="64"/>
      <c r="D39" s="64"/>
      <c r="E39" s="64"/>
      <c r="F39" s="64">
        <v>1347.64</v>
      </c>
      <c r="G39" s="64"/>
      <c r="H39" s="64"/>
      <c r="I39" s="64"/>
      <c r="J39" s="64"/>
    </row>
    <row r="40" spans="1:10" x14ac:dyDescent="0.25">
      <c r="A40" s="64" t="s">
        <v>23</v>
      </c>
      <c r="B40" s="64"/>
      <c r="C40" s="64"/>
      <c r="D40" s="64"/>
      <c r="E40" s="64"/>
      <c r="F40" s="64" t="s">
        <v>155</v>
      </c>
      <c r="G40" s="64"/>
      <c r="H40" s="64"/>
      <c r="I40" s="64"/>
      <c r="J40" s="64"/>
    </row>
    <row r="41" spans="1:10" x14ac:dyDescent="0.25">
      <c r="A41" s="112" t="s">
        <v>65</v>
      </c>
      <c r="B41" s="112"/>
      <c r="C41" s="112"/>
      <c r="D41" s="112"/>
      <c r="E41" s="112"/>
      <c r="F41" s="112"/>
      <c r="G41" s="112"/>
      <c r="H41" s="112"/>
      <c r="I41" s="112"/>
      <c r="J41" s="112"/>
    </row>
    <row r="42" spans="1:10" ht="16.5" customHeight="1" x14ac:dyDescent="0.25">
      <c r="A42" s="54" t="s">
        <v>64</v>
      </c>
      <c r="B42" s="54"/>
      <c r="C42" s="53" t="s">
        <v>156</v>
      </c>
      <c r="D42" s="53"/>
      <c r="E42" s="53"/>
      <c r="F42" s="53"/>
      <c r="G42" s="9" t="s">
        <v>54</v>
      </c>
      <c r="H42" s="63">
        <v>42821</v>
      </c>
      <c r="I42" s="53"/>
      <c r="J42" s="53"/>
    </row>
    <row r="43" spans="1:10" x14ac:dyDescent="0.25">
      <c r="A43" s="54" t="s">
        <v>66</v>
      </c>
      <c r="B43" s="54"/>
      <c r="C43" s="53" t="str">
        <f>C42</f>
        <v>CHE/WSII/0721/R/C/337 (New)</v>
      </c>
      <c r="D43" s="53"/>
      <c r="E43" s="53"/>
      <c r="F43" s="53"/>
      <c r="G43" s="9" t="s">
        <v>54</v>
      </c>
      <c r="H43" s="63">
        <f>H42</f>
        <v>42821</v>
      </c>
      <c r="I43" s="53" t="s">
        <v>38</v>
      </c>
      <c r="J43" s="53"/>
    </row>
    <row r="44" spans="1:10" ht="75.75" customHeight="1" x14ac:dyDescent="0.25">
      <c r="A44" s="54" t="s">
        <v>67</v>
      </c>
      <c r="B44" s="54"/>
      <c r="C44" s="52" t="s">
        <v>157</v>
      </c>
      <c r="D44" s="52"/>
      <c r="E44" s="52"/>
      <c r="F44" s="52"/>
      <c r="G44" s="51" t="s">
        <v>208</v>
      </c>
      <c r="H44" s="52" t="s">
        <v>209</v>
      </c>
      <c r="I44" s="53"/>
      <c r="J44" s="53"/>
    </row>
    <row r="45" spans="1:10" x14ac:dyDescent="0.25">
      <c r="A45" s="106" t="s">
        <v>39</v>
      </c>
      <c r="B45" s="107"/>
      <c r="C45" s="108" t="s">
        <v>43</v>
      </c>
      <c r="D45" s="109"/>
      <c r="E45" s="109"/>
      <c r="F45" s="110" t="s">
        <v>40</v>
      </c>
      <c r="G45" s="9" t="s">
        <v>54</v>
      </c>
      <c r="H45" s="108" t="s">
        <v>43</v>
      </c>
      <c r="I45" s="109" t="s">
        <v>48</v>
      </c>
      <c r="J45" s="110"/>
    </row>
    <row r="46" spans="1:10" x14ac:dyDescent="0.25">
      <c r="A46" s="64" t="s">
        <v>74</v>
      </c>
      <c r="B46" s="64"/>
      <c r="C46" s="64"/>
      <c r="D46" s="79">
        <v>42821</v>
      </c>
      <c r="E46" s="64"/>
      <c r="F46" s="64" t="s">
        <v>68</v>
      </c>
      <c r="G46" s="83"/>
      <c r="H46" s="78">
        <v>45291</v>
      </c>
      <c r="I46" s="58"/>
      <c r="J46" s="59"/>
    </row>
    <row r="47" spans="1:10" x14ac:dyDescent="0.25">
      <c r="A47" s="70" t="s">
        <v>24</v>
      </c>
      <c r="B47" s="71"/>
      <c r="C47" s="71"/>
      <c r="D47" s="71"/>
      <c r="E47" s="71"/>
      <c r="F47" s="71"/>
      <c r="G47" s="71"/>
      <c r="H47" s="71"/>
      <c r="I47" s="71"/>
      <c r="J47" s="72"/>
    </row>
    <row r="48" spans="1:10" x14ac:dyDescent="0.25">
      <c r="A48" s="57" t="s">
        <v>101</v>
      </c>
      <c r="B48" s="58"/>
      <c r="C48" s="59"/>
      <c r="D48" s="57">
        <f>F39</f>
        <v>1347.64</v>
      </c>
      <c r="E48" s="59"/>
      <c r="F48" s="80" t="s">
        <v>127</v>
      </c>
      <c r="G48" s="80"/>
      <c r="H48" s="80"/>
      <c r="I48" s="80" t="s">
        <v>43</v>
      </c>
      <c r="J48" s="80"/>
    </row>
    <row r="49" spans="1:12" x14ac:dyDescent="0.25">
      <c r="A49" s="1" t="s">
        <v>69</v>
      </c>
      <c r="B49" s="8"/>
      <c r="C49" s="57" t="s">
        <v>198</v>
      </c>
      <c r="D49" s="58"/>
      <c r="E49" s="58"/>
      <c r="F49" s="58"/>
      <c r="G49" s="58"/>
      <c r="H49" s="58"/>
      <c r="I49" s="58"/>
      <c r="J49" s="59"/>
    </row>
    <row r="50" spans="1:12" x14ac:dyDescent="0.25">
      <c r="A50" s="55" t="s">
        <v>160</v>
      </c>
      <c r="B50" s="56"/>
      <c r="C50" s="57" t="s">
        <v>199</v>
      </c>
      <c r="D50" s="58"/>
      <c r="E50" s="58"/>
      <c r="F50" s="58"/>
      <c r="G50" s="58"/>
      <c r="H50" s="58"/>
      <c r="I50" s="58"/>
      <c r="J50" s="59"/>
    </row>
    <row r="51" spans="1:12" x14ac:dyDescent="0.25">
      <c r="A51" s="57" t="s">
        <v>41</v>
      </c>
      <c r="B51" s="58"/>
      <c r="C51" s="58"/>
      <c r="D51" s="59"/>
      <c r="E51" s="81" t="s">
        <v>49</v>
      </c>
      <c r="F51" s="81"/>
      <c r="G51" s="81"/>
      <c r="H51" s="81"/>
      <c r="I51" s="81"/>
      <c r="J51" s="82"/>
    </row>
    <row r="52" spans="1:12" ht="15.75" thickBot="1" x14ac:dyDescent="0.3">
      <c r="A52" s="57" t="s">
        <v>50</v>
      </c>
      <c r="B52" s="58"/>
      <c r="C52" s="58"/>
      <c r="D52" s="58"/>
      <c r="E52" s="58"/>
      <c r="F52" s="58"/>
      <c r="G52" s="58"/>
      <c r="H52" s="58"/>
      <c r="I52" s="58"/>
      <c r="J52" s="59"/>
    </row>
    <row r="53" spans="1:12" ht="15" customHeight="1" x14ac:dyDescent="0.25">
      <c r="A53" s="84" t="s">
        <v>165</v>
      </c>
      <c r="B53" s="85"/>
      <c r="C53" s="86" t="s">
        <v>161</v>
      </c>
      <c r="D53" s="87"/>
      <c r="E53" s="87"/>
      <c r="F53" s="87"/>
      <c r="G53" s="87"/>
      <c r="H53" s="87"/>
      <c r="I53" s="87"/>
      <c r="J53" s="88"/>
      <c r="K53" s="34" t="str">
        <f ca="1">(IF(F57&gt;99%,"All work completed. Please provide OC.",IF(F57&gt;89.8%,"Plinth, RCC, Brick, Plaster, Flooring, Painting work Completed. Finishing work is in process.",IF(F57&lt;94%,(IF(C57=0,"Work not yet Started.",IF(D57=25%,"Piling work in process",IF(D57=50%,"Excavation work in process",IF(D57=100%,"Excavation work Completed. ","0")))&amp;(IF(C58=0%,"",IF(C58=L59,"Footing work is process",IF(C58=L60,"Footing work Completed",IF(C58=L61,"1st Basement Completed",IF(C58=L62,"1st &amp; 2nd Basement Completed",IF(C58=L63,"1st to 3rd Basement Completed",IF(C58=L64,"1st to 4th Basement Completed",IF(C58=L65,"Plinth work is process",IF(C58=L66,"Plinth work completed","0")))))))))))&amp;(IF(C59=(D54+G54+I54),", RCC Slab",IF(C59&gt;0,", RCC upto "&amp;C59&amp;" Slab",""))&amp;(IF(C60=I54,", Brickwork",IF(C60&gt;0,", Brickwork upto "&amp;C60&amp;" Floor",""))&amp;(IF(C61=I54,", Internal Plaster",IF(C61&gt;0,", Internal Plaster upto "&amp;C61&amp;" Floor",""))&amp;(IF(C62=I54,", External Plaster",IF(C62&gt;0,", External Plaster upto "&amp;C62&amp;" Floor",""))&amp;(IF(C63=I54,", Flooring",IF(C63&gt;0,", Flooring upto "&amp;C63&amp;" Floor",""))&amp;(IF(C64=I54,", Painting",IF(C64&gt;0,", Painting upto "&amp;C64&amp;" Floor",""))&amp;(IF(C65&gt;0,", Finishing upto "&amp;C65&amp;" Floor","")&amp;(IF(C59&gt;0.5," Completed",""))))))))))))))</f>
        <v>Excavation work Completed. Plinth work completed, RCC upto 6 Slab, Brickwork upto 5 Floor, Internal Plaster upto 5 Floor, External Plaster upto 4 Floor, Flooring upto 1 Floor Completed</v>
      </c>
      <c r="L53" s="35"/>
    </row>
    <row r="54" spans="1:12" ht="15.75" customHeight="1" x14ac:dyDescent="0.25">
      <c r="A54" s="36" t="s">
        <v>166</v>
      </c>
      <c r="B54" s="37">
        <v>0</v>
      </c>
      <c r="C54" s="37" t="s">
        <v>167</v>
      </c>
      <c r="D54" s="37">
        <v>1</v>
      </c>
      <c r="E54" s="89" t="s">
        <v>168</v>
      </c>
      <c r="F54" s="90"/>
      <c r="G54" s="37">
        <v>0</v>
      </c>
      <c r="H54" s="37" t="s">
        <v>169</v>
      </c>
      <c r="I54" s="89">
        <f ca="1">--TRIM(RIGHT(SUBSTITUTE(LEFT(C53,_xlfn.AGGREGATE(16,6,FIND({0,1,2,3,4,5,6,7,8,9},C53,ROW(INDIRECT("1:"&amp;LEN(C53)))),1))," ",REPT(" ",LEN(C53))),LEN(C53)))</f>
        <v>7</v>
      </c>
      <c r="J54" s="91"/>
      <c r="K54" s="38"/>
      <c r="L54" s="39"/>
    </row>
    <row r="55" spans="1:12" ht="50.25" customHeight="1" x14ac:dyDescent="0.25">
      <c r="A55" s="73" t="s">
        <v>170</v>
      </c>
      <c r="B55" s="74"/>
      <c r="C55" s="75" t="str">
        <f ca="1">K53</f>
        <v>Excavation work Completed. Plinth work completed, RCC upto 6 Slab, Brickwork upto 5 Floor, Internal Plaster upto 5 Floor, External Plaster upto 4 Floor, Flooring upto 1 Floor Completed</v>
      </c>
      <c r="D55" s="76"/>
      <c r="E55" s="76"/>
      <c r="F55" s="76"/>
      <c r="G55" s="76"/>
      <c r="H55" s="76"/>
      <c r="I55" s="76"/>
      <c r="J55" s="77"/>
      <c r="K55" s="38" t="s">
        <v>171</v>
      </c>
      <c r="L55" s="39"/>
    </row>
    <row r="56" spans="1:12" ht="15.75" x14ac:dyDescent="0.25">
      <c r="A56" s="142" t="s">
        <v>27</v>
      </c>
      <c r="B56" s="143"/>
      <c r="C56" s="47" t="s">
        <v>172</v>
      </c>
      <c r="D56" s="111" t="s">
        <v>173</v>
      </c>
      <c r="E56" s="111"/>
      <c r="F56" s="111" t="s">
        <v>174</v>
      </c>
      <c r="G56" s="111"/>
      <c r="H56" s="111" t="s">
        <v>175</v>
      </c>
      <c r="I56" s="111"/>
      <c r="J56" s="144"/>
      <c r="K56" s="40" t="s">
        <v>176</v>
      </c>
      <c r="L56" s="41">
        <f ca="1">I54*25%</f>
        <v>1.75</v>
      </c>
    </row>
    <row r="57" spans="1:12" ht="15.75" x14ac:dyDescent="0.25">
      <c r="A57" s="92" t="s">
        <v>177</v>
      </c>
      <c r="B57" s="93"/>
      <c r="C57" s="48">
        <f ca="1">L58</f>
        <v>7</v>
      </c>
      <c r="D57" s="94">
        <f ca="1">((100/I54)*C57)/100</f>
        <v>1</v>
      </c>
      <c r="E57" s="95"/>
      <c r="F57" s="145">
        <f ca="1">(((C58/I54*10)+(40/(D54+G54+I54)*C59)+(7.5/(I54)*C60)+(7.5/(I54)*C61)+(10/I54*C62)+(10/I54*C63)+(5/I54*C64)+(5/I54*C65)+(5/I54*C66))/100)</f>
        <v>0.57857142857142851</v>
      </c>
      <c r="G57" s="145"/>
      <c r="H57" s="147">
        <f ca="1">((((C57/I54)*20)+((C58/I54)*25)+(30/(I54+G54+D54)*C59)+(5/I54*C60)+(5/I54*C61)+(5/I54*C62)+(5/I54*C63)+(0/I54*C64)+(0/I54*C65)+(5/I54*C66))/100)</f>
        <v>0.78214285714285703</v>
      </c>
      <c r="I57" s="148"/>
      <c r="J57" s="149"/>
      <c r="K57" s="40" t="s">
        <v>178</v>
      </c>
      <c r="L57" s="42">
        <f ca="1">I54*50%</f>
        <v>3.5</v>
      </c>
    </row>
    <row r="58" spans="1:12" ht="15.75" x14ac:dyDescent="0.25">
      <c r="A58" s="92" t="s">
        <v>28</v>
      </c>
      <c r="B58" s="93"/>
      <c r="C58" s="49">
        <f ca="1">L66</f>
        <v>7</v>
      </c>
      <c r="D58" s="94">
        <f ca="1">((100/I54)*C58)/100</f>
        <v>1</v>
      </c>
      <c r="E58" s="95"/>
      <c r="F58" s="145"/>
      <c r="G58" s="145"/>
      <c r="H58" s="150"/>
      <c r="I58" s="151"/>
      <c r="J58" s="152"/>
      <c r="K58" s="40" t="s">
        <v>179</v>
      </c>
      <c r="L58" s="42">
        <f ca="1">I54</f>
        <v>7</v>
      </c>
    </row>
    <row r="59" spans="1:12" ht="15.75" x14ac:dyDescent="0.25">
      <c r="A59" s="96" t="s">
        <v>180</v>
      </c>
      <c r="B59" s="97"/>
      <c r="C59" s="49">
        <v>6</v>
      </c>
      <c r="D59" s="94">
        <f ca="1">((100/(D54+G54+I54))*C59)/100</f>
        <v>0.75</v>
      </c>
      <c r="E59" s="95"/>
      <c r="F59" s="145"/>
      <c r="G59" s="145"/>
      <c r="H59" s="150"/>
      <c r="I59" s="151"/>
      <c r="J59" s="152"/>
      <c r="K59" s="40" t="s">
        <v>181</v>
      </c>
      <c r="L59" s="43">
        <f ca="1">(IF(B54&gt;1,(I54/(B54+2)),I54/4))</f>
        <v>1.75</v>
      </c>
    </row>
    <row r="60" spans="1:12" ht="15.75" x14ac:dyDescent="0.25">
      <c r="A60" s="92" t="s">
        <v>182</v>
      </c>
      <c r="B60" s="93" t="s">
        <v>183</v>
      </c>
      <c r="C60" s="48">
        <v>5</v>
      </c>
      <c r="D60" s="94">
        <f ca="1">((100/I54)*C60)/100</f>
        <v>0.7142857142857143</v>
      </c>
      <c r="E60" s="95"/>
      <c r="F60" s="145"/>
      <c r="G60" s="145"/>
      <c r="H60" s="150"/>
      <c r="I60" s="151"/>
      <c r="J60" s="152"/>
      <c r="K60" s="40" t="s">
        <v>184</v>
      </c>
      <c r="L60" s="43">
        <f ca="1">(IF(B54&gt;1,(I54/(B54+2)+L59),I54/4+L59))</f>
        <v>3.5</v>
      </c>
    </row>
    <row r="61" spans="1:12" ht="15" customHeight="1" x14ac:dyDescent="0.25">
      <c r="A61" s="92" t="s">
        <v>185</v>
      </c>
      <c r="B61" s="93" t="s">
        <v>183</v>
      </c>
      <c r="C61" s="48">
        <v>5</v>
      </c>
      <c r="D61" s="94">
        <f ca="1">((100/I54)*C61)/100</f>
        <v>0.7142857142857143</v>
      </c>
      <c r="E61" s="95"/>
      <c r="F61" s="145"/>
      <c r="G61" s="145"/>
      <c r="H61" s="150"/>
      <c r="I61" s="151"/>
      <c r="J61" s="152"/>
      <c r="K61" s="40" t="s">
        <v>186</v>
      </c>
      <c r="L61" s="43">
        <f>(IF(B54&gt;1,(I54/(B54+2)+L60),0))</f>
        <v>0</v>
      </c>
    </row>
    <row r="62" spans="1:12" ht="15.75" x14ac:dyDescent="0.25">
      <c r="A62" s="92" t="s">
        <v>187</v>
      </c>
      <c r="B62" s="93" t="s">
        <v>188</v>
      </c>
      <c r="C62" s="48">
        <v>4</v>
      </c>
      <c r="D62" s="94">
        <f ca="1">((100/(I54))*C62)/100</f>
        <v>0.57142857142857151</v>
      </c>
      <c r="E62" s="95"/>
      <c r="F62" s="145"/>
      <c r="G62" s="145"/>
      <c r="H62" s="150"/>
      <c r="I62" s="151"/>
      <c r="J62" s="152"/>
      <c r="K62" s="40" t="s">
        <v>189</v>
      </c>
      <c r="L62" s="43">
        <f>(IF(B54&gt;2,(I54/(B54+2)+L61),0))</f>
        <v>0</v>
      </c>
    </row>
    <row r="63" spans="1:12" ht="15.75" x14ac:dyDescent="0.25">
      <c r="A63" s="92" t="s">
        <v>190</v>
      </c>
      <c r="B63" s="93" t="s">
        <v>190</v>
      </c>
      <c r="C63" s="48">
        <v>1</v>
      </c>
      <c r="D63" s="94">
        <f ca="1">((100/I54)*C63)/100</f>
        <v>0.14285714285714288</v>
      </c>
      <c r="E63" s="95"/>
      <c r="F63" s="145"/>
      <c r="G63" s="145"/>
      <c r="H63" s="150"/>
      <c r="I63" s="151"/>
      <c r="J63" s="152"/>
      <c r="K63" s="40" t="s">
        <v>191</v>
      </c>
      <c r="L63" s="44">
        <f>(IF(B54&gt;3,(I54/(B54+2)+L62),0))</f>
        <v>0</v>
      </c>
    </row>
    <row r="64" spans="1:12" ht="15" customHeight="1" x14ac:dyDescent="0.25">
      <c r="A64" s="92" t="s">
        <v>192</v>
      </c>
      <c r="B64" s="93"/>
      <c r="C64" s="48">
        <v>0</v>
      </c>
      <c r="D64" s="94">
        <f ca="1">((100/I54)*C64)/100</f>
        <v>0</v>
      </c>
      <c r="E64" s="95"/>
      <c r="F64" s="145"/>
      <c r="G64" s="145"/>
      <c r="H64" s="150"/>
      <c r="I64" s="151"/>
      <c r="J64" s="152"/>
      <c r="K64" s="40" t="s">
        <v>193</v>
      </c>
      <c r="L64" s="43">
        <f>(IF(B54&gt;4,(I54/(B54+2)+L63),0))</f>
        <v>0</v>
      </c>
    </row>
    <row r="65" spans="1:12" ht="15.75" x14ac:dyDescent="0.25">
      <c r="A65" s="92" t="s">
        <v>194</v>
      </c>
      <c r="B65" s="93" t="s">
        <v>194</v>
      </c>
      <c r="C65" s="48">
        <v>0</v>
      </c>
      <c r="D65" s="94">
        <f ca="1">((100/(I54))*C65)/100</f>
        <v>0</v>
      </c>
      <c r="E65" s="95"/>
      <c r="F65" s="145"/>
      <c r="G65" s="145"/>
      <c r="H65" s="150"/>
      <c r="I65" s="151"/>
      <c r="J65" s="152"/>
      <c r="K65" s="40" t="s">
        <v>195</v>
      </c>
      <c r="L65" s="43">
        <f ca="1">(IF(B54=1,(I54/(B54+3)+L60),IF(B54=0,(I54/4+L60),IF(B54&gt;1,0))))</f>
        <v>5.25</v>
      </c>
    </row>
    <row r="66" spans="1:12" ht="16.5" thickBot="1" x14ac:dyDescent="0.3">
      <c r="A66" s="98" t="s">
        <v>196</v>
      </c>
      <c r="B66" s="99"/>
      <c r="C66" s="50">
        <v>0</v>
      </c>
      <c r="D66" s="134">
        <f ca="1">((100/(I54))*C66)/100</f>
        <v>0</v>
      </c>
      <c r="E66" s="135"/>
      <c r="F66" s="146"/>
      <c r="G66" s="146"/>
      <c r="H66" s="153"/>
      <c r="I66" s="154"/>
      <c r="J66" s="155"/>
      <c r="K66" s="45" t="s">
        <v>197</v>
      </c>
      <c r="L66" s="46">
        <f ca="1">(IF(B54&gt;1.5,(I54/(B54+2)+L60+MAX(0,L61-L60)+MAX(0,L62-L61)+MAX(0,L63-L62)+MAX(0,L64-L63)+MAX(0,L65-L64)),IF(B54=1,(I54/(B54+3)+L65),IF(B54=0,I54/4+L65))))</f>
        <v>7</v>
      </c>
    </row>
    <row r="67" spans="1:12" x14ac:dyDescent="0.25">
      <c r="A67" s="57" t="s">
        <v>51</v>
      </c>
      <c r="B67" s="58"/>
      <c r="C67" s="58"/>
      <c r="D67" s="58"/>
      <c r="E67" s="58"/>
      <c r="F67" s="58"/>
      <c r="G67" s="58"/>
      <c r="H67" s="58"/>
      <c r="I67" s="58"/>
      <c r="J67" s="59"/>
    </row>
    <row r="68" spans="1:12" x14ac:dyDescent="0.25">
      <c r="A68" s="57" t="s">
        <v>42</v>
      </c>
      <c r="B68" s="58"/>
      <c r="C68" s="58"/>
      <c r="D68" s="58"/>
      <c r="E68" s="58"/>
      <c r="F68" s="58"/>
      <c r="G68" s="58"/>
      <c r="H68" s="58"/>
      <c r="I68" s="58"/>
      <c r="J68" s="59"/>
    </row>
    <row r="69" spans="1:12" ht="15" customHeight="1" x14ac:dyDescent="0.25">
      <c r="A69" s="136" t="s">
        <v>130</v>
      </c>
      <c r="B69" s="137"/>
      <c r="C69" s="137"/>
      <c r="D69" s="137"/>
      <c r="E69" s="137"/>
      <c r="F69" s="137"/>
      <c r="G69" s="137"/>
      <c r="H69" s="137"/>
      <c r="I69" s="137"/>
      <c r="J69" s="138"/>
    </row>
    <row r="70" spans="1:12" x14ac:dyDescent="0.25">
      <c r="A70" s="139"/>
      <c r="B70" s="140"/>
      <c r="C70" s="140"/>
      <c r="D70" s="140"/>
      <c r="E70" s="140"/>
      <c r="F70" s="140"/>
      <c r="G70" s="140"/>
      <c r="H70" s="140"/>
      <c r="I70" s="140"/>
      <c r="J70" s="141"/>
    </row>
    <row r="71" spans="1:12" x14ac:dyDescent="0.25">
      <c r="A71" s="70" t="s">
        <v>25</v>
      </c>
      <c r="B71" s="71"/>
      <c r="C71" s="71"/>
      <c r="D71" s="71"/>
      <c r="E71" s="71"/>
      <c r="F71" s="71"/>
      <c r="G71" s="71"/>
      <c r="H71" s="71"/>
      <c r="I71" s="71"/>
      <c r="J71" s="72"/>
    </row>
    <row r="72" spans="1:12" x14ac:dyDescent="0.25">
      <c r="A72" s="57" t="s">
        <v>158</v>
      </c>
      <c r="B72" s="58"/>
      <c r="C72" s="58"/>
      <c r="D72" s="58"/>
      <c r="E72" s="58"/>
      <c r="F72" s="59"/>
      <c r="G72" s="108">
        <v>24000</v>
      </c>
      <c r="H72" s="109"/>
      <c r="I72" s="109"/>
      <c r="J72" s="110"/>
    </row>
    <row r="73" spans="1:12" ht="17.25" hidden="1" customHeight="1" x14ac:dyDescent="0.25">
      <c r="A73" s="57" t="s">
        <v>70</v>
      </c>
      <c r="B73" s="58"/>
      <c r="C73" s="58"/>
      <c r="D73" s="58"/>
      <c r="E73" s="58"/>
      <c r="F73" s="59"/>
      <c r="G73" s="103" t="s">
        <v>73</v>
      </c>
      <c r="H73" s="104"/>
      <c r="I73" s="104"/>
      <c r="J73" s="105"/>
    </row>
    <row r="74" spans="1:12" ht="15" hidden="1" customHeight="1" x14ac:dyDescent="0.25">
      <c r="A74" s="57" t="s">
        <v>75</v>
      </c>
      <c r="B74" s="58"/>
      <c r="C74" s="58"/>
      <c r="D74" s="58"/>
      <c r="E74" s="58"/>
      <c r="F74" s="59"/>
      <c r="G74" s="103" t="s">
        <v>43</v>
      </c>
      <c r="H74" s="104"/>
      <c r="I74" s="104"/>
      <c r="J74" s="105"/>
    </row>
    <row r="75" spans="1:12" ht="17.25" customHeight="1" x14ac:dyDescent="0.25">
      <c r="A75" s="57" t="s">
        <v>97</v>
      </c>
      <c r="B75" s="58"/>
      <c r="C75" s="58"/>
      <c r="D75" s="58"/>
      <c r="E75" s="58"/>
      <c r="F75" s="59"/>
      <c r="G75" s="103" t="s">
        <v>159</v>
      </c>
      <c r="H75" s="104"/>
      <c r="I75" s="104"/>
      <c r="J75" s="105"/>
    </row>
    <row r="76" spans="1:12" ht="15" hidden="1" customHeight="1" x14ac:dyDescent="0.25">
      <c r="A76" s="57" t="s">
        <v>71</v>
      </c>
      <c r="B76" s="58"/>
      <c r="C76" s="58"/>
      <c r="D76" s="58"/>
      <c r="E76" s="58"/>
      <c r="F76" s="59"/>
      <c r="G76" s="103" t="s">
        <v>43</v>
      </c>
      <c r="H76" s="104"/>
      <c r="I76" s="104"/>
      <c r="J76" s="105"/>
    </row>
    <row r="77" spans="1:12" s="11" customFormat="1" ht="14.45" customHeight="1" x14ac:dyDescent="0.25">
      <c r="A77" s="70" t="s">
        <v>72</v>
      </c>
      <c r="B77" s="71"/>
      <c r="C77" s="71"/>
      <c r="D77" s="71"/>
      <c r="E77" s="71"/>
      <c r="F77" s="72"/>
      <c r="G77" s="108">
        <f>G72*0.8</f>
        <v>19200</v>
      </c>
      <c r="H77" s="109"/>
      <c r="I77" s="109"/>
      <c r="J77" s="110"/>
    </row>
    <row r="78" spans="1:12" ht="87.6" customHeight="1" x14ac:dyDescent="0.25">
      <c r="A78" s="131" t="s">
        <v>211</v>
      </c>
      <c r="B78" s="132"/>
      <c r="C78" s="132"/>
      <c r="D78" s="132"/>
      <c r="E78" s="132"/>
      <c r="F78" s="132"/>
      <c r="G78" s="132"/>
      <c r="H78" s="132"/>
      <c r="I78" s="132"/>
      <c r="J78" s="133"/>
    </row>
    <row r="79" spans="1:12" x14ac:dyDescent="0.25">
      <c r="A79" s="122" t="s">
        <v>129</v>
      </c>
      <c r="B79" s="123"/>
      <c r="C79" s="123"/>
      <c r="D79" s="123"/>
      <c r="E79" s="123"/>
      <c r="F79" s="123"/>
      <c r="G79" s="123"/>
      <c r="H79" s="123"/>
      <c r="I79" s="123"/>
      <c r="J79" s="124"/>
    </row>
    <row r="80" spans="1:12" x14ac:dyDescent="0.25">
      <c r="A80" s="125"/>
      <c r="B80" s="126"/>
      <c r="C80" s="126"/>
      <c r="D80" s="126"/>
      <c r="E80" s="126"/>
      <c r="F80" s="126"/>
      <c r="G80" s="126"/>
      <c r="H80" s="126"/>
      <c r="I80" s="126"/>
      <c r="J80" s="127"/>
    </row>
    <row r="81" spans="1:10" x14ac:dyDescent="0.25">
      <c r="A81" s="125"/>
      <c r="B81" s="126"/>
      <c r="C81" s="126"/>
      <c r="D81" s="126"/>
      <c r="E81" s="126"/>
      <c r="F81" s="126"/>
      <c r="G81" s="126"/>
      <c r="H81" s="126"/>
      <c r="I81" s="126"/>
      <c r="J81" s="127"/>
    </row>
    <row r="82" spans="1:10" ht="6.75" customHeight="1" x14ac:dyDescent="0.25">
      <c r="A82" s="128"/>
      <c r="B82" s="129"/>
      <c r="C82" s="129"/>
      <c r="D82" s="129"/>
      <c r="E82" s="129"/>
      <c r="F82" s="129"/>
      <c r="G82" s="129"/>
      <c r="H82" s="129"/>
      <c r="I82" s="129"/>
      <c r="J82" s="130"/>
    </row>
    <row r="83" spans="1:10" s="7" customFormat="1" ht="15.75" x14ac:dyDescent="0.25">
      <c r="A83" s="7" t="s">
        <v>123</v>
      </c>
      <c r="D83" s="7" t="str">
        <f>F9</f>
        <v>Kaveri Apartments chsl Triveni Eden</v>
      </c>
    </row>
    <row r="98" spans="15:15" x14ac:dyDescent="0.25">
      <c r="O98" s="10" t="s">
        <v>212</v>
      </c>
    </row>
    <row r="127" spans="1:1" s="7" customFormat="1" ht="15.75" x14ac:dyDescent="0.25">
      <c r="A127" s="7" t="s">
        <v>124</v>
      </c>
    </row>
  </sheetData>
  <mergeCells count="165">
    <mergeCell ref="G26:H26"/>
    <mergeCell ref="A26:B26"/>
    <mergeCell ref="I27:J27"/>
    <mergeCell ref="A28:J28"/>
    <mergeCell ref="A29:J29"/>
    <mergeCell ref="A32:J32"/>
    <mergeCell ref="A27:B27"/>
    <mergeCell ref="A30:B30"/>
    <mergeCell ref="C27:D27"/>
    <mergeCell ref="E27:F27"/>
    <mergeCell ref="A31:B31"/>
    <mergeCell ref="A3:E3"/>
    <mergeCell ref="F3:J3"/>
    <mergeCell ref="A4:E4"/>
    <mergeCell ref="F4:J4"/>
    <mergeCell ref="F20:J20"/>
    <mergeCell ref="F17:G17"/>
    <mergeCell ref="A18:E19"/>
    <mergeCell ref="F18:J19"/>
    <mergeCell ref="A7:E7"/>
    <mergeCell ref="F7:J7"/>
    <mergeCell ref="H14:J14"/>
    <mergeCell ref="A11:E11"/>
    <mergeCell ref="H17:J17"/>
    <mergeCell ref="A17:B17"/>
    <mergeCell ref="A20:E20"/>
    <mergeCell ref="A10:E10"/>
    <mergeCell ref="F10:J10"/>
    <mergeCell ref="A13:B13"/>
    <mergeCell ref="C13:J13"/>
    <mergeCell ref="A8:E8"/>
    <mergeCell ref="A6:E6"/>
    <mergeCell ref="H15:J15"/>
    <mergeCell ref="F16:G16"/>
    <mergeCell ref="H16:J16"/>
    <mergeCell ref="F6:J6"/>
    <mergeCell ref="A5:E5"/>
    <mergeCell ref="F5:J5"/>
    <mergeCell ref="A79:J82"/>
    <mergeCell ref="A77:F77"/>
    <mergeCell ref="G77:J77"/>
    <mergeCell ref="A78:J78"/>
    <mergeCell ref="G74:J74"/>
    <mergeCell ref="G72:J72"/>
    <mergeCell ref="A71:J71"/>
    <mergeCell ref="D66:E66"/>
    <mergeCell ref="A74:F74"/>
    <mergeCell ref="A75:F75"/>
    <mergeCell ref="A72:F72"/>
    <mergeCell ref="A67:J67"/>
    <mergeCell ref="A68:J68"/>
    <mergeCell ref="A69:J70"/>
    <mergeCell ref="A56:B56"/>
    <mergeCell ref="D56:E56"/>
    <mergeCell ref="H56:J56"/>
    <mergeCell ref="A57:B57"/>
    <mergeCell ref="D57:E57"/>
    <mergeCell ref="F57:G66"/>
    <mergeCell ref="H57:J66"/>
    <mergeCell ref="A1:J1"/>
    <mergeCell ref="F38:J38"/>
    <mergeCell ref="G75:J75"/>
    <mergeCell ref="A45:B45"/>
    <mergeCell ref="C45:F45"/>
    <mergeCell ref="A76:F76"/>
    <mergeCell ref="G76:J76"/>
    <mergeCell ref="A40:E40"/>
    <mergeCell ref="A52:J52"/>
    <mergeCell ref="F56:G56"/>
    <mergeCell ref="G73:J73"/>
    <mergeCell ref="A73:F73"/>
    <mergeCell ref="F40:J40"/>
    <mergeCell ref="F35:J35"/>
    <mergeCell ref="A39:E39"/>
    <mergeCell ref="C42:F42"/>
    <mergeCell ref="A41:J41"/>
    <mergeCell ref="A36:E36"/>
    <mergeCell ref="F36:J36"/>
    <mergeCell ref="F48:H48"/>
    <mergeCell ref="A48:C48"/>
    <mergeCell ref="H43:J43"/>
    <mergeCell ref="H45:J45"/>
    <mergeCell ref="A2:J2"/>
    <mergeCell ref="A58:B58"/>
    <mergeCell ref="D58:E58"/>
    <mergeCell ref="A59:B59"/>
    <mergeCell ref="D59:E59"/>
    <mergeCell ref="A60:B60"/>
    <mergeCell ref="A65:B65"/>
    <mergeCell ref="D65:E65"/>
    <mergeCell ref="A66:B66"/>
    <mergeCell ref="D60:E60"/>
    <mergeCell ref="A61:B61"/>
    <mergeCell ref="D61:E61"/>
    <mergeCell ref="A62:B62"/>
    <mergeCell ref="D62:E62"/>
    <mergeCell ref="A63:B63"/>
    <mergeCell ref="D63:E63"/>
    <mergeCell ref="A64:B64"/>
    <mergeCell ref="D64:E64"/>
    <mergeCell ref="A55:B55"/>
    <mergeCell ref="C55:J55"/>
    <mergeCell ref="H46:J46"/>
    <mergeCell ref="A47:J47"/>
    <mergeCell ref="D46:E46"/>
    <mergeCell ref="I48:J48"/>
    <mergeCell ref="C50:J50"/>
    <mergeCell ref="E51:J51"/>
    <mergeCell ref="A51:D51"/>
    <mergeCell ref="D48:E48"/>
    <mergeCell ref="A46:C46"/>
    <mergeCell ref="F46:G46"/>
    <mergeCell ref="A53:B53"/>
    <mergeCell ref="C53:J53"/>
    <mergeCell ref="E54:F54"/>
    <mergeCell ref="I54:J54"/>
    <mergeCell ref="A50:B50"/>
    <mergeCell ref="F8:J8"/>
    <mergeCell ref="C49:J49"/>
    <mergeCell ref="A25:B25"/>
    <mergeCell ref="C25:D25"/>
    <mergeCell ref="E25:F25"/>
    <mergeCell ref="C26:D26"/>
    <mergeCell ref="A23:E23"/>
    <mergeCell ref="C30:J30"/>
    <mergeCell ref="F23:J23"/>
    <mergeCell ref="G25:H25"/>
    <mergeCell ref="A14:B14"/>
    <mergeCell ref="C14:E14"/>
    <mergeCell ref="A15:B15"/>
    <mergeCell ref="C15:E15"/>
    <mergeCell ref="A16:B16"/>
    <mergeCell ref="C16:E16"/>
    <mergeCell ref="F14:G14"/>
    <mergeCell ref="F15:G15"/>
    <mergeCell ref="F37:J37"/>
    <mergeCell ref="A42:B42"/>
    <mergeCell ref="F39:J39"/>
    <mergeCell ref="A21:E21"/>
    <mergeCell ref="C17:E17"/>
    <mergeCell ref="F22:J22"/>
    <mergeCell ref="H44:J44"/>
    <mergeCell ref="C43:F43"/>
    <mergeCell ref="C44:F44"/>
    <mergeCell ref="A44:B44"/>
    <mergeCell ref="A43:B43"/>
    <mergeCell ref="I25:J25"/>
    <mergeCell ref="F24:J24"/>
    <mergeCell ref="F9:J9"/>
    <mergeCell ref="F11:J11"/>
    <mergeCell ref="A9:E9"/>
    <mergeCell ref="A22:E22"/>
    <mergeCell ref="F21:J21"/>
    <mergeCell ref="A24:E24"/>
    <mergeCell ref="A12:E12"/>
    <mergeCell ref="F12:J12"/>
    <mergeCell ref="H42:J42"/>
    <mergeCell ref="A37:E37"/>
    <mergeCell ref="A38:E38"/>
    <mergeCell ref="A35:E35"/>
    <mergeCell ref="G27:H27"/>
    <mergeCell ref="C31:J31"/>
    <mergeCell ref="A33:J34"/>
    <mergeCell ref="I26:J26"/>
    <mergeCell ref="E26:F26"/>
  </mergeCells>
  <phoneticPr fontId="0" type="noConversion"/>
  <hyperlinks>
    <hyperlink ref="C31" r:id="rId1"/>
  </hyperlinks>
  <pageMargins left="0.39370078740157483" right="0.39370078740157483" top="0.78740157480314965" bottom="0.78740157480314965" header="0.19685039370078741" footer="0.19685039370078741"/>
  <pageSetup fitToHeight="0" orientation="portrait" r:id="rId2"/>
  <headerFooter>
    <oddHeader>&amp;C&amp;"Times New Roman,Bold"&amp;20&amp;G</oddHeader>
    <oddFooter>&amp;L&amp;"Times New Roman,Bold"Ref No: &amp;F&amp;C&amp;G&amp;R&amp;P</oddFooter>
  </headerFooter>
  <rowBreaks count="4" manualBreakCount="4">
    <brk id="40" max="16383" man="1"/>
    <brk id="77" max="9" man="1"/>
    <brk id="82" max="16383" man="1"/>
    <brk id="12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opLeftCell="D1" workbookViewId="0">
      <selection activeCell="G12" sqref="G12"/>
    </sheetView>
  </sheetViews>
  <sheetFormatPr defaultColWidth="8.7109375" defaultRowHeight="15" x14ac:dyDescent="0.25"/>
  <cols>
    <col min="1" max="1" width="8.7109375" style="21"/>
    <col min="2" max="2" width="22.140625" style="21" customWidth="1"/>
    <col min="3" max="3" width="37" style="21" customWidth="1"/>
    <col min="4" max="5" width="11.42578125" style="21" customWidth="1"/>
    <col min="6" max="6" width="14" style="21" customWidth="1"/>
    <col min="7" max="7" width="20" style="21" customWidth="1"/>
    <col min="8" max="8" width="16.42578125" style="21" customWidth="1"/>
    <col min="9" max="16384" width="8.7109375" style="21"/>
  </cols>
  <sheetData>
    <row r="1" spans="1:9" ht="15" customHeight="1" x14ac:dyDescent="0.25">
      <c r="A1" s="20"/>
      <c r="B1" s="20"/>
      <c r="C1" s="20"/>
      <c r="D1" s="20"/>
      <c r="E1" s="20"/>
      <c r="F1" s="20"/>
      <c r="G1" s="20"/>
      <c r="H1" s="20"/>
    </row>
    <row r="2" spans="1:9" ht="15" customHeight="1" x14ac:dyDescent="0.25">
      <c r="A2" s="22"/>
      <c r="B2" s="22"/>
      <c r="C2" s="22"/>
      <c r="D2" s="22"/>
      <c r="E2" s="22"/>
      <c r="F2" s="22"/>
      <c r="G2" s="22"/>
      <c r="H2" s="22"/>
    </row>
    <row r="3" spans="1:9" ht="15.75" customHeight="1" x14ac:dyDescent="0.25">
      <c r="A3" s="22"/>
      <c r="B3" s="173" t="s">
        <v>133</v>
      </c>
      <c r="C3" s="173"/>
      <c r="D3" s="173"/>
      <c r="E3" s="173"/>
      <c r="F3" s="173"/>
      <c r="G3" s="173"/>
      <c r="H3" s="173"/>
    </row>
    <row r="4" spans="1:9" x14ac:dyDescent="0.25">
      <c r="A4" s="22"/>
      <c r="B4" s="23" t="s">
        <v>134</v>
      </c>
      <c r="C4" s="23" t="s">
        <v>135</v>
      </c>
      <c r="D4" s="23" t="s">
        <v>96</v>
      </c>
      <c r="E4" s="23" t="s">
        <v>136</v>
      </c>
      <c r="F4" s="23" t="s">
        <v>137</v>
      </c>
      <c r="G4" s="23" t="s">
        <v>138</v>
      </c>
      <c r="H4" s="23" t="s">
        <v>139</v>
      </c>
    </row>
    <row r="5" spans="1:9" ht="15" customHeight="1" x14ac:dyDescent="0.25">
      <c r="A5" s="22"/>
      <c r="B5" s="32" t="s">
        <v>162</v>
      </c>
      <c r="C5" s="33" t="s">
        <v>144</v>
      </c>
      <c r="D5" s="32" t="s">
        <v>163</v>
      </c>
      <c r="E5" s="24">
        <v>525</v>
      </c>
      <c r="F5" s="25">
        <f>E5*1.45</f>
        <v>761.25</v>
      </c>
      <c r="G5" s="25">
        <f>H5/E5</f>
        <v>26095.238095238095</v>
      </c>
      <c r="H5" s="26">
        <v>13700000</v>
      </c>
    </row>
    <row r="6" spans="1:9" x14ac:dyDescent="0.25">
      <c r="A6" s="22"/>
      <c r="B6" s="32" t="s">
        <v>162</v>
      </c>
      <c r="C6" s="33" t="s">
        <v>144</v>
      </c>
      <c r="D6" s="32" t="s">
        <v>163</v>
      </c>
      <c r="E6" s="24">
        <v>602</v>
      </c>
      <c r="F6" s="25">
        <f>E6*1.45</f>
        <v>872.9</v>
      </c>
      <c r="G6" s="25">
        <f>H6/E6</f>
        <v>26079.734219269103</v>
      </c>
      <c r="H6" s="26">
        <v>15700000</v>
      </c>
    </row>
    <row r="7" spans="1:9" ht="15" customHeight="1" x14ac:dyDescent="0.25">
      <c r="A7" s="22"/>
      <c r="B7" s="32" t="s">
        <v>162</v>
      </c>
      <c r="C7" s="33" t="s">
        <v>144</v>
      </c>
      <c r="D7" s="32" t="s">
        <v>163</v>
      </c>
      <c r="E7" s="24">
        <v>615</v>
      </c>
      <c r="F7" s="25">
        <f>E7*1.45</f>
        <v>891.75</v>
      </c>
      <c r="G7" s="25">
        <f>H7/E7</f>
        <v>26016.260162601626</v>
      </c>
      <c r="H7" s="26">
        <v>16000000</v>
      </c>
    </row>
    <row r="8" spans="1:9" x14ac:dyDescent="0.25">
      <c r="A8" s="22"/>
      <c r="B8" s="32" t="s">
        <v>162</v>
      </c>
      <c r="C8" s="33" t="s">
        <v>144</v>
      </c>
      <c r="D8" s="32" t="s">
        <v>140</v>
      </c>
      <c r="E8" s="24">
        <v>816</v>
      </c>
      <c r="F8" s="25">
        <f>E8*1.6</f>
        <v>1305.6000000000001</v>
      </c>
      <c r="G8" s="25">
        <f>H8/E8</f>
        <v>25980.392156862745</v>
      </c>
      <c r="H8" s="26">
        <v>21200000</v>
      </c>
    </row>
    <row r="9" spans="1:9" ht="15" customHeight="1" x14ac:dyDescent="0.25">
      <c r="A9" s="22"/>
      <c r="B9" s="32" t="s">
        <v>162</v>
      </c>
      <c r="C9" s="33" t="s">
        <v>144</v>
      </c>
      <c r="D9" s="32" t="s">
        <v>140</v>
      </c>
      <c r="E9" s="24">
        <v>910</v>
      </c>
      <c r="F9" s="25">
        <f>E9*1.6</f>
        <v>1456</v>
      </c>
      <c r="G9" s="25">
        <f>H9/E9</f>
        <v>26043.956043956045</v>
      </c>
      <c r="H9" s="26">
        <v>23700000</v>
      </c>
    </row>
    <row r="10" spans="1:9" ht="15" customHeight="1" x14ac:dyDescent="0.25">
      <c r="A10" s="22"/>
      <c r="B10" s="27" t="s">
        <v>141</v>
      </c>
      <c r="C10" s="24"/>
      <c r="D10" s="24"/>
      <c r="E10" s="24"/>
      <c r="F10" s="24"/>
      <c r="G10" s="28">
        <f>AVERAGE(G5:G9)</f>
        <v>26043.116135585522</v>
      </c>
      <c r="H10" s="24"/>
    </row>
    <row r="11" spans="1:9" ht="15" customHeight="1" x14ac:dyDescent="0.25">
      <c r="A11" s="20"/>
      <c r="B11" s="27" t="s">
        <v>142</v>
      </c>
      <c r="C11" s="29"/>
      <c r="D11" s="29"/>
      <c r="E11" s="29"/>
      <c r="F11" s="30"/>
      <c r="G11" s="27">
        <v>26000</v>
      </c>
      <c r="H11" s="27"/>
      <c r="I11" s="31"/>
    </row>
    <row r="12" spans="1:9" ht="15" customHeight="1" x14ac:dyDescent="0.25">
      <c r="B12" s="20"/>
      <c r="C12" s="20"/>
      <c r="D12" s="20"/>
      <c r="E12" s="20"/>
    </row>
    <row r="13" spans="1:9" ht="15" customHeight="1" x14ac:dyDescent="0.25">
      <c r="B13" s="20"/>
      <c r="C13" s="20"/>
      <c r="D13" s="20"/>
      <c r="E13" s="20"/>
    </row>
    <row r="14" spans="1:9" ht="15" customHeight="1" x14ac:dyDescent="0.25">
      <c r="B14" s="20"/>
      <c r="C14" s="20"/>
      <c r="D14" s="20"/>
      <c r="E14" s="20"/>
    </row>
  </sheetData>
  <mergeCells count="1">
    <mergeCell ref="B3:H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1"/>
  <sheetViews>
    <sheetView workbookViewId="0">
      <selection activeCell="C10" sqref="C10"/>
    </sheetView>
  </sheetViews>
  <sheetFormatPr defaultColWidth="9.140625" defaultRowHeight="15" x14ac:dyDescent="0.25"/>
  <cols>
    <col min="1" max="1" width="9.140625" style="12"/>
    <col min="2" max="2" width="11.7109375" style="12" customWidth="1"/>
    <col min="3" max="16384" width="9.140625" style="12"/>
  </cols>
  <sheetData>
    <row r="2" spans="1:15" x14ac:dyDescent="0.25">
      <c r="A2" s="12" t="s">
        <v>103</v>
      </c>
      <c r="B2" s="13" t="s">
        <v>125</v>
      </c>
      <c r="C2" s="13">
        <v>7</v>
      </c>
    </row>
    <row r="3" spans="1:15" x14ac:dyDescent="0.25">
      <c r="B3" s="12" t="s">
        <v>104</v>
      </c>
      <c r="C3" s="12" t="s">
        <v>105</v>
      </c>
    </row>
    <row r="4" spans="1:15" x14ac:dyDescent="0.25">
      <c r="A4" s="12" t="s">
        <v>106</v>
      </c>
      <c r="B4" s="14">
        <v>10</v>
      </c>
      <c r="C4" s="14">
        <v>10</v>
      </c>
      <c r="D4" s="15"/>
      <c r="E4" s="15">
        <f>(100/B4)*C4</f>
        <v>100</v>
      </c>
    </row>
    <row r="5" spans="1:15" x14ac:dyDescent="0.25">
      <c r="A5" s="12" t="s">
        <v>107</v>
      </c>
      <c r="B5" s="12" t="s">
        <v>108</v>
      </c>
      <c r="C5" s="12" t="s">
        <v>109</v>
      </c>
      <c r="E5" s="15">
        <f>(100/B6)*C6</f>
        <v>75</v>
      </c>
      <c r="I5" s="14" t="s">
        <v>110</v>
      </c>
      <c r="J5" s="14" t="s">
        <v>111</v>
      </c>
      <c r="K5" s="14" t="s">
        <v>112</v>
      </c>
      <c r="L5" s="14" t="s">
        <v>30</v>
      </c>
      <c r="M5" s="14" t="s">
        <v>32</v>
      </c>
      <c r="N5" s="14" t="s">
        <v>113</v>
      </c>
      <c r="O5" s="14" t="s">
        <v>33</v>
      </c>
    </row>
    <row r="6" spans="1:15" x14ac:dyDescent="0.25">
      <c r="B6" s="14">
        <f>C2+1</f>
        <v>8</v>
      </c>
      <c r="C6" s="14">
        <v>6</v>
      </c>
      <c r="E6" s="15">
        <f>(100/B8)*C8</f>
        <v>71.428571428571431</v>
      </c>
      <c r="F6" s="16" t="s">
        <v>114</v>
      </c>
      <c r="I6" s="16">
        <f>C4</f>
        <v>10</v>
      </c>
      <c r="J6" s="16">
        <f>40/B6*C6</f>
        <v>30</v>
      </c>
      <c r="K6" s="16">
        <f>15/B8*C8</f>
        <v>10.714285714285714</v>
      </c>
      <c r="L6" s="16">
        <f>10/B10*C10</f>
        <v>7.1428571428571432</v>
      </c>
      <c r="M6" s="16">
        <f>10/B12*C12</f>
        <v>1.4285714285714286</v>
      </c>
      <c r="N6" s="16">
        <f>5/B14*C14</f>
        <v>0</v>
      </c>
      <c r="O6" s="16">
        <f>5/B16*C16</f>
        <v>0</v>
      </c>
    </row>
    <row r="7" spans="1:15" x14ac:dyDescent="0.25">
      <c r="A7" s="12" t="s">
        <v>115</v>
      </c>
      <c r="B7" s="12" t="s">
        <v>116</v>
      </c>
      <c r="C7" s="12" t="s">
        <v>117</v>
      </c>
      <c r="E7" s="15">
        <f>(100/B10)*C10</f>
        <v>71.428571428571431</v>
      </c>
      <c r="F7" s="14" t="s">
        <v>118</v>
      </c>
      <c r="G7" s="14"/>
      <c r="H7" s="14"/>
      <c r="I7" s="14">
        <f>I6+20</f>
        <v>30</v>
      </c>
      <c r="J7" s="14">
        <f>30/B6*C6</f>
        <v>22.5</v>
      </c>
      <c r="K7" s="14">
        <f>15/B8*C8</f>
        <v>10.714285714285714</v>
      </c>
      <c r="L7" s="14">
        <f>10/B10*C10</f>
        <v>7.1428571428571432</v>
      </c>
      <c r="M7" s="14">
        <f>5/B12*C12</f>
        <v>0.7142857142857143</v>
      </c>
      <c r="N7" s="14">
        <f>5/B14*C14</f>
        <v>0</v>
      </c>
      <c r="O7" s="14">
        <f>5/B16*C16</f>
        <v>0</v>
      </c>
    </row>
    <row r="8" spans="1:15" x14ac:dyDescent="0.25">
      <c r="B8" s="14">
        <f>C2</f>
        <v>7</v>
      </c>
      <c r="C8" s="14">
        <v>5</v>
      </c>
      <c r="D8" s="15"/>
      <c r="E8" s="15">
        <f>(100/B12)*C12</f>
        <v>14.285714285714286</v>
      </c>
    </row>
    <row r="9" spans="1:15" x14ac:dyDescent="0.25">
      <c r="A9" s="12" t="s">
        <v>119</v>
      </c>
      <c r="B9" s="12" t="s">
        <v>116</v>
      </c>
      <c r="C9" s="12" t="s">
        <v>117</v>
      </c>
      <c r="E9" s="15">
        <f>(100/B14)*C14</f>
        <v>0</v>
      </c>
    </row>
    <row r="10" spans="1:15" x14ac:dyDescent="0.25">
      <c r="B10" s="14">
        <f>C2</f>
        <v>7</v>
      </c>
      <c r="C10" s="14">
        <v>5</v>
      </c>
      <c r="D10" s="15"/>
      <c r="E10" s="15">
        <f>(100/B16)*C16</f>
        <v>0</v>
      </c>
    </row>
    <row r="11" spans="1:15" x14ac:dyDescent="0.25">
      <c r="A11" s="12" t="s">
        <v>32</v>
      </c>
      <c r="B11" s="12" t="s">
        <v>116</v>
      </c>
      <c r="C11" s="12" t="s">
        <v>117</v>
      </c>
    </row>
    <row r="12" spans="1:15" x14ac:dyDescent="0.25">
      <c r="B12" s="14">
        <f>C2</f>
        <v>7</v>
      </c>
      <c r="C12" s="14">
        <v>1</v>
      </c>
      <c r="D12" s="15"/>
      <c r="F12" s="14"/>
      <c r="G12" s="14" t="s">
        <v>114</v>
      </c>
      <c r="H12" s="14" t="s">
        <v>120</v>
      </c>
      <c r="L12" s="15" t="s">
        <v>121</v>
      </c>
    </row>
    <row r="13" spans="1:15" ht="31.5" customHeight="1" x14ac:dyDescent="0.25">
      <c r="A13" s="17" t="s">
        <v>113</v>
      </c>
      <c r="B13" s="12" t="s">
        <v>116</v>
      </c>
      <c r="C13" s="12" t="s">
        <v>117</v>
      </c>
      <c r="F13" s="14" t="s">
        <v>28</v>
      </c>
      <c r="G13" s="14">
        <f>I6</f>
        <v>10</v>
      </c>
      <c r="H13" s="14">
        <f>I7</f>
        <v>30</v>
      </c>
      <c r="L13" s="15" t="s">
        <v>121</v>
      </c>
    </row>
    <row r="14" spans="1:15" x14ac:dyDescent="0.25">
      <c r="B14" s="14">
        <f>C2</f>
        <v>7</v>
      </c>
      <c r="C14" s="14">
        <v>0</v>
      </c>
      <c r="D14" s="15"/>
      <c r="F14" s="14" t="s">
        <v>29</v>
      </c>
      <c r="G14" s="14">
        <f>J6</f>
        <v>30</v>
      </c>
      <c r="H14" s="14">
        <f>J7</f>
        <v>22.5</v>
      </c>
      <c r="L14" s="15"/>
    </row>
    <row r="15" spans="1:15" x14ac:dyDescent="0.25">
      <c r="A15" s="12" t="s">
        <v>33</v>
      </c>
      <c r="B15" s="12" t="s">
        <v>116</v>
      </c>
      <c r="C15" s="12" t="s">
        <v>117</v>
      </c>
      <c r="F15" s="14" t="s">
        <v>112</v>
      </c>
      <c r="G15" s="14">
        <f>K6</f>
        <v>10.714285714285714</v>
      </c>
      <c r="H15" s="14">
        <f>K7</f>
        <v>10.714285714285714</v>
      </c>
      <c r="L15" s="15"/>
    </row>
    <row r="16" spans="1:15" x14ac:dyDescent="0.25">
      <c r="B16" s="14">
        <f>C2</f>
        <v>7</v>
      </c>
      <c r="C16" s="14">
        <v>0</v>
      </c>
      <c r="D16" s="15"/>
      <c r="F16" s="14" t="s">
        <v>30</v>
      </c>
      <c r="G16" s="14">
        <f>L6</f>
        <v>7.1428571428571432</v>
      </c>
      <c r="H16" s="14">
        <f>L7</f>
        <v>7.1428571428571432</v>
      </c>
      <c r="L16" s="15"/>
    </row>
    <row r="17" spans="5:12" x14ac:dyDescent="0.25">
      <c r="F17" s="14" t="s">
        <v>32</v>
      </c>
      <c r="G17" s="14">
        <f>M6</f>
        <v>1.4285714285714286</v>
      </c>
      <c r="H17" s="14">
        <f>M7</f>
        <v>0.7142857142857143</v>
      </c>
      <c r="L17" s="15"/>
    </row>
    <row r="18" spans="5:12" ht="29.25" customHeight="1" x14ac:dyDescent="0.25">
      <c r="F18" s="18" t="s">
        <v>113</v>
      </c>
      <c r="G18" s="14">
        <f>N6</f>
        <v>0</v>
      </c>
      <c r="H18" s="14">
        <f>N7</f>
        <v>0</v>
      </c>
      <c r="L18" s="15"/>
    </row>
    <row r="19" spans="5:12" x14ac:dyDescent="0.25">
      <c r="F19" s="14" t="s">
        <v>33</v>
      </c>
      <c r="G19" s="14">
        <f>O6</f>
        <v>0</v>
      </c>
      <c r="H19" s="14">
        <f>O7</f>
        <v>0</v>
      </c>
      <c r="L19" s="15"/>
    </row>
    <row r="20" spans="5:12" x14ac:dyDescent="0.25">
      <c r="F20" s="14" t="s">
        <v>122</v>
      </c>
      <c r="G20" s="14">
        <f>G13+G14+G15+G16+G17+G18+G19</f>
        <v>59.285714285714292</v>
      </c>
      <c r="H20" s="14">
        <f>H13+H14+H15+H16+H17+H18+H19</f>
        <v>71.071428571428569</v>
      </c>
      <c r="L20" s="15"/>
    </row>
    <row r="21" spans="5:12" x14ac:dyDescent="0.25">
      <c r="E21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4"/>
  <sheetViews>
    <sheetView workbookViewId="0">
      <selection activeCell="Q17" sqref="Q17"/>
    </sheetView>
  </sheetViews>
  <sheetFormatPr defaultRowHeight="15" x14ac:dyDescent="0.25"/>
  <sheetData>
    <row r="2" spans="2:13" x14ac:dyDescent="0.25">
      <c r="C2" s="5" t="s">
        <v>95</v>
      </c>
      <c r="D2" s="174"/>
      <c r="E2" s="174"/>
    </row>
    <row r="3" spans="2:13" x14ac:dyDescent="0.25">
      <c r="E3" s="4"/>
      <c r="F3" s="4"/>
      <c r="G3" s="4"/>
      <c r="H3" s="4"/>
      <c r="I3" s="4"/>
      <c r="J3" s="4"/>
    </row>
    <row r="4" spans="2:13" x14ac:dyDescent="0.25">
      <c r="B4" s="5" t="s">
        <v>96</v>
      </c>
      <c r="C4" s="3" t="s">
        <v>76</v>
      </c>
      <c r="D4" s="175" t="s">
        <v>77</v>
      </c>
      <c r="E4" s="175"/>
      <c r="F4" s="175"/>
      <c r="G4" s="6"/>
      <c r="H4" s="175" t="s">
        <v>78</v>
      </c>
      <c r="I4" s="175"/>
      <c r="J4" s="175"/>
      <c r="K4" s="175" t="s">
        <v>79</v>
      </c>
      <c r="L4" s="175"/>
      <c r="M4" s="175"/>
    </row>
    <row r="5" spans="2:13" x14ac:dyDescent="0.25">
      <c r="B5" s="5">
        <v>1</v>
      </c>
      <c r="C5" s="3"/>
      <c r="D5" s="3" t="s">
        <v>80</v>
      </c>
      <c r="E5" s="3" t="s">
        <v>81</v>
      </c>
      <c r="F5" s="3" t="s">
        <v>82</v>
      </c>
      <c r="G5" s="3"/>
      <c r="H5" s="3" t="s">
        <v>80</v>
      </c>
      <c r="I5" s="3" t="s">
        <v>81</v>
      </c>
      <c r="J5" s="3" t="s">
        <v>82</v>
      </c>
      <c r="K5" s="3" t="s">
        <v>80</v>
      </c>
      <c r="L5" s="3" t="s">
        <v>81</v>
      </c>
      <c r="M5" s="3" t="s">
        <v>82</v>
      </c>
    </row>
    <row r="6" spans="2:13" x14ac:dyDescent="0.25">
      <c r="C6" s="2" t="s">
        <v>83</v>
      </c>
      <c r="D6" s="2"/>
      <c r="E6" s="2"/>
      <c r="F6" s="2">
        <f>D6*E6</f>
        <v>0</v>
      </c>
      <c r="G6" s="2" t="s">
        <v>98</v>
      </c>
      <c r="H6" s="2"/>
      <c r="I6" s="2"/>
      <c r="J6" s="2">
        <f>H6*I6</f>
        <v>0</v>
      </c>
      <c r="K6" s="2"/>
      <c r="L6" s="2"/>
      <c r="M6" s="2">
        <f>K6*L6</f>
        <v>0</v>
      </c>
    </row>
    <row r="7" spans="2:13" x14ac:dyDescent="0.25">
      <c r="C7" s="2"/>
      <c r="D7" s="2"/>
      <c r="E7" s="2"/>
      <c r="F7" s="2">
        <f t="shared" ref="F7:F33" si="0">D7*E7</f>
        <v>0</v>
      </c>
      <c r="G7" s="2" t="s">
        <v>99</v>
      </c>
      <c r="H7" s="2"/>
      <c r="I7" s="2"/>
      <c r="J7" s="2">
        <f t="shared" ref="J7:J29" si="1">H7*I7</f>
        <v>0</v>
      </c>
      <c r="K7" s="2"/>
      <c r="L7" s="2"/>
      <c r="M7" s="2">
        <f t="shared" ref="M7:M29" si="2">K7*L7</f>
        <v>0</v>
      </c>
    </row>
    <row r="8" spans="2:13" x14ac:dyDescent="0.25">
      <c r="C8" s="2"/>
      <c r="D8" s="2"/>
      <c r="E8" s="2"/>
      <c r="F8" s="2">
        <f t="shared" si="0"/>
        <v>0</v>
      </c>
      <c r="G8" s="2"/>
      <c r="H8" s="2"/>
      <c r="I8" s="2"/>
      <c r="J8" s="2">
        <f t="shared" si="1"/>
        <v>0</v>
      </c>
      <c r="K8" s="2"/>
      <c r="L8" s="2"/>
      <c r="M8" s="2">
        <f t="shared" si="2"/>
        <v>0</v>
      </c>
    </row>
    <row r="9" spans="2:13" x14ac:dyDescent="0.25">
      <c r="C9" s="2" t="s">
        <v>86</v>
      </c>
      <c r="D9" s="2"/>
      <c r="E9" s="2"/>
      <c r="F9" s="2">
        <f t="shared" si="0"/>
        <v>0</v>
      </c>
      <c r="G9" s="2" t="s">
        <v>98</v>
      </c>
      <c r="H9" s="2"/>
      <c r="I9" s="2"/>
      <c r="J9" s="2">
        <f t="shared" si="1"/>
        <v>0</v>
      </c>
      <c r="K9" s="2"/>
      <c r="L9" s="2"/>
      <c r="M9" s="2">
        <f t="shared" si="2"/>
        <v>0</v>
      </c>
    </row>
    <row r="10" spans="2:13" x14ac:dyDescent="0.25">
      <c r="C10" s="2"/>
      <c r="D10" s="2"/>
      <c r="E10" s="2"/>
      <c r="F10" s="2">
        <f t="shared" si="0"/>
        <v>0</v>
      </c>
      <c r="G10" s="2" t="s">
        <v>99</v>
      </c>
      <c r="H10" s="2"/>
      <c r="I10" s="2"/>
      <c r="J10" s="2">
        <f t="shared" si="1"/>
        <v>0</v>
      </c>
      <c r="K10" s="2"/>
      <c r="L10" s="2"/>
      <c r="M10" s="2">
        <f t="shared" si="2"/>
        <v>0</v>
      </c>
    </row>
    <row r="11" spans="2:13" x14ac:dyDescent="0.25">
      <c r="C11" s="2"/>
      <c r="D11" s="2"/>
      <c r="E11" s="2"/>
      <c r="F11" s="2">
        <f t="shared" si="0"/>
        <v>0</v>
      </c>
      <c r="G11" s="2"/>
      <c r="H11" s="2"/>
      <c r="I11" s="2"/>
      <c r="J11" s="2">
        <f t="shared" si="1"/>
        <v>0</v>
      </c>
      <c r="K11" s="2"/>
      <c r="L11" s="2"/>
      <c r="M11" s="2">
        <f t="shared" si="2"/>
        <v>0</v>
      </c>
    </row>
    <row r="12" spans="2:13" x14ac:dyDescent="0.25">
      <c r="C12" s="2"/>
      <c r="D12" s="2"/>
      <c r="E12" s="2"/>
      <c r="F12" s="2">
        <f t="shared" si="0"/>
        <v>0</v>
      </c>
      <c r="G12" s="2"/>
      <c r="H12" s="2"/>
      <c r="I12" s="2"/>
      <c r="J12" s="2">
        <f t="shared" si="1"/>
        <v>0</v>
      </c>
      <c r="K12" s="2"/>
      <c r="L12" s="2"/>
      <c r="M12" s="2">
        <f t="shared" si="2"/>
        <v>0</v>
      </c>
    </row>
    <row r="13" spans="2:13" x14ac:dyDescent="0.25">
      <c r="C13" s="2" t="s">
        <v>84</v>
      </c>
      <c r="D13" s="2"/>
      <c r="E13" s="2"/>
      <c r="F13" s="2">
        <f t="shared" si="0"/>
        <v>0</v>
      </c>
      <c r="G13" s="2" t="s">
        <v>98</v>
      </c>
      <c r="H13" s="2"/>
      <c r="I13" s="2"/>
      <c r="J13" s="2">
        <f t="shared" si="1"/>
        <v>0</v>
      </c>
      <c r="K13" s="2"/>
      <c r="L13" s="2"/>
      <c r="M13" s="2">
        <f t="shared" si="2"/>
        <v>0</v>
      </c>
    </row>
    <row r="14" spans="2:13" x14ac:dyDescent="0.25">
      <c r="C14" s="2"/>
      <c r="D14" s="2"/>
      <c r="E14" s="2"/>
      <c r="F14" s="2">
        <f t="shared" si="0"/>
        <v>0</v>
      </c>
      <c r="G14" s="2" t="s">
        <v>99</v>
      </c>
      <c r="H14" s="2"/>
      <c r="I14" s="2"/>
      <c r="J14" s="2">
        <f t="shared" si="1"/>
        <v>0</v>
      </c>
      <c r="K14" s="2"/>
      <c r="L14" s="2"/>
      <c r="M14" s="2">
        <f t="shared" si="2"/>
        <v>0</v>
      </c>
    </row>
    <row r="15" spans="2:13" x14ac:dyDescent="0.25">
      <c r="C15" s="2"/>
      <c r="D15" s="2"/>
      <c r="E15" s="2"/>
      <c r="F15" s="2">
        <f t="shared" si="0"/>
        <v>0</v>
      </c>
      <c r="G15" s="2"/>
      <c r="H15" s="2"/>
      <c r="I15" s="2"/>
      <c r="J15" s="2">
        <f t="shared" si="1"/>
        <v>0</v>
      </c>
      <c r="K15" s="2"/>
      <c r="L15" s="2"/>
      <c r="M15" s="2">
        <f t="shared" si="2"/>
        <v>0</v>
      </c>
    </row>
    <row r="16" spans="2:13" x14ac:dyDescent="0.25">
      <c r="C16" s="2"/>
      <c r="D16" s="2"/>
      <c r="E16" s="2"/>
      <c r="F16" s="2">
        <f t="shared" si="0"/>
        <v>0</v>
      </c>
      <c r="G16" s="2"/>
      <c r="H16" s="2"/>
      <c r="I16" s="2"/>
      <c r="J16" s="2">
        <f t="shared" si="1"/>
        <v>0</v>
      </c>
      <c r="K16" s="2"/>
      <c r="L16" s="2"/>
      <c r="M16" s="2">
        <f t="shared" si="2"/>
        <v>0</v>
      </c>
    </row>
    <row r="17" spans="3:13" x14ac:dyDescent="0.25">
      <c r="C17" s="2" t="s">
        <v>85</v>
      </c>
      <c r="D17" s="2"/>
      <c r="E17" s="2"/>
      <c r="F17" s="2">
        <f t="shared" si="0"/>
        <v>0</v>
      </c>
      <c r="G17" s="2" t="s">
        <v>98</v>
      </c>
      <c r="H17" s="2"/>
      <c r="I17" s="2"/>
      <c r="J17" s="2">
        <f t="shared" si="1"/>
        <v>0</v>
      </c>
      <c r="K17" s="2"/>
      <c r="L17" s="2"/>
      <c r="M17" s="2">
        <f t="shared" si="2"/>
        <v>0</v>
      </c>
    </row>
    <row r="18" spans="3:13" x14ac:dyDescent="0.25">
      <c r="C18" s="2"/>
      <c r="D18" s="2"/>
      <c r="E18" s="2"/>
      <c r="F18" s="2">
        <f t="shared" si="0"/>
        <v>0</v>
      </c>
      <c r="G18" s="2" t="s">
        <v>99</v>
      </c>
      <c r="H18" s="2"/>
      <c r="I18" s="2"/>
      <c r="J18" s="2">
        <f t="shared" si="1"/>
        <v>0</v>
      </c>
      <c r="K18" s="2"/>
      <c r="L18" s="2"/>
      <c r="M18" s="2">
        <f t="shared" si="2"/>
        <v>0</v>
      </c>
    </row>
    <row r="19" spans="3:13" x14ac:dyDescent="0.25">
      <c r="C19" s="2"/>
      <c r="D19" s="2"/>
      <c r="E19" s="2"/>
      <c r="F19" s="2">
        <f t="shared" si="0"/>
        <v>0</v>
      </c>
      <c r="G19" s="2"/>
      <c r="H19" s="2"/>
      <c r="I19" s="2"/>
      <c r="J19" s="2">
        <f t="shared" si="1"/>
        <v>0</v>
      </c>
      <c r="K19" s="2"/>
      <c r="L19" s="2"/>
      <c r="M19" s="2">
        <f t="shared" si="2"/>
        <v>0</v>
      </c>
    </row>
    <row r="20" spans="3:13" x14ac:dyDescent="0.25">
      <c r="C20" s="2" t="s">
        <v>85</v>
      </c>
      <c r="D20" s="2"/>
      <c r="E20" s="2"/>
      <c r="F20" s="2">
        <f t="shared" si="0"/>
        <v>0</v>
      </c>
      <c r="G20" s="2" t="s">
        <v>98</v>
      </c>
      <c r="H20" s="2"/>
      <c r="I20" s="2"/>
      <c r="J20" s="2">
        <f t="shared" si="1"/>
        <v>0</v>
      </c>
      <c r="K20" s="2"/>
      <c r="L20" s="2"/>
      <c r="M20" s="2">
        <f t="shared" si="2"/>
        <v>0</v>
      </c>
    </row>
    <row r="21" spans="3:13" x14ac:dyDescent="0.25">
      <c r="C21" s="2"/>
      <c r="D21" s="2"/>
      <c r="E21" s="2"/>
      <c r="F21" s="2">
        <f t="shared" si="0"/>
        <v>0</v>
      </c>
      <c r="G21" s="2" t="s">
        <v>99</v>
      </c>
      <c r="H21" s="2"/>
      <c r="I21" s="2"/>
      <c r="J21" s="2">
        <f t="shared" si="1"/>
        <v>0</v>
      </c>
      <c r="K21" s="2"/>
      <c r="L21" s="2"/>
      <c r="M21" s="2">
        <f t="shared" si="2"/>
        <v>0</v>
      </c>
    </row>
    <row r="22" spans="3:13" x14ac:dyDescent="0.25">
      <c r="C22" s="2"/>
      <c r="D22" s="2"/>
      <c r="E22" s="2"/>
      <c r="F22" s="2">
        <f t="shared" si="0"/>
        <v>0</v>
      </c>
      <c r="G22" s="2"/>
      <c r="H22" s="2"/>
      <c r="I22" s="2"/>
      <c r="J22" s="2">
        <f t="shared" si="1"/>
        <v>0</v>
      </c>
      <c r="K22" s="2"/>
      <c r="L22" s="2"/>
      <c r="M22" s="2">
        <f t="shared" si="2"/>
        <v>0</v>
      </c>
    </row>
    <row r="23" spans="3:13" x14ac:dyDescent="0.25">
      <c r="C23" s="2" t="s">
        <v>91</v>
      </c>
      <c r="D23" s="2"/>
      <c r="E23" s="2"/>
      <c r="F23" s="2">
        <f t="shared" si="0"/>
        <v>0</v>
      </c>
      <c r="G23" s="2" t="s">
        <v>100</v>
      </c>
      <c r="H23" s="2"/>
      <c r="I23" s="2"/>
      <c r="J23" s="2">
        <f t="shared" si="1"/>
        <v>0</v>
      </c>
      <c r="K23" s="2"/>
      <c r="L23" s="2"/>
      <c r="M23" s="2">
        <f t="shared" si="2"/>
        <v>0</v>
      </c>
    </row>
    <row r="24" spans="3:13" x14ac:dyDescent="0.25">
      <c r="C24" s="2" t="s">
        <v>92</v>
      </c>
      <c r="D24" s="2"/>
      <c r="E24" s="2"/>
      <c r="F24" s="2">
        <f t="shared" si="0"/>
        <v>0</v>
      </c>
      <c r="G24" s="2" t="s">
        <v>100</v>
      </c>
      <c r="H24" s="2"/>
      <c r="I24" s="2"/>
      <c r="J24" s="2">
        <f t="shared" si="1"/>
        <v>0</v>
      </c>
      <c r="K24" s="2"/>
      <c r="L24" s="2"/>
      <c r="M24" s="2">
        <f t="shared" si="2"/>
        <v>0</v>
      </c>
    </row>
    <row r="25" spans="3:13" x14ac:dyDescent="0.25">
      <c r="C25" s="2" t="s">
        <v>93</v>
      </c>
      <c r="D25" s="2"/>
      <c r="E25" s="2"/>
      <c r="F25" s="2">
        <f t="shared" si="0"/>
        <v>0</v>
      </c>
      <c r="G25" s="2" t="s">
        <v>100</v>
      </c>
      <c r="H25" s="2"/>
      <c r="I25" s="2"/>
      <c r="J25" s="2">
        <f t="shared" si="1"/>
        <v>0</v>
      </c>
      <c r="K25" s="2"/>
      <c r="L25" s="2"/>
      <c r="M25" s="2">
        <f t="shared" si="2"/>
        <v>0</v>
      </c>
    </row>
    <row r="26" spans="3:13" x14ac:dyDescent="0.25">
      <c r="C26" s="2"/>
      <c r="D26" s="2"/>
      <c r="E26" s="2"/>
      <c r="F26" s="2">
        <f t="shared" si="0"/>
        <v>0</v>
      </c>
      <c r="G26" s="2"/>
      <c r="H26" s="2"/>
      <c r="I26" s="2"/>
      <c r="J26" s="2">
        <f t="shared" si="1"/>
        <v>0</v>
      </c>
      <c r="K26" s="2"/>
      <c r="L26" s="2"/>
      <c r="M26" s="2">
        <f t="shared" si="2"/>
        <v>0</v>
      </c>
    </row>
    <row r="27" spans="3:13" x14ac:dyDescent="0.25">
      <c r="C27" s="2" t="s">
        <v>87</v>
      </c>
      <c r="D27" s="2"/>
      <c r="E27" s="2"/>
      <c r="F27" s="2">
        <f t="shared" si="0"/>
        <v>0</v>
      </c>
      <c r="G27" s="2"/>
      <c r="H27" s="2"/>
      <c r="I27" s="2"/>
      <c r="J27" s="2">
        <f t="shared" si="1"/>
        <v>0</v>
      </c>
      <c r="K27" s="2"/>
      <c r="L27" s="2"/>
      <c r="M27" s="2">
        <f t="shared" si="2"/>
        <v>0</v>
      </c>
    </row>
    <row r="28" spans="3:13" x14ac:dyDescent="0.25">
      <c r="C28" s="2" t="s">
        <v>88</v>
      </c>
      <c r="D28" s="2"/>
      <c r="E28" s="2"/>
      <c r="F28" s="2">
        <f t="shared" si="0"/>
        <v>0</v>
      </c>
      <c r="G28" s="2"/>
      <c r="H28" s="2"/>
      <c r="I28" s="2"/>
      <c r="J28" s="2">
        <f t="shared" si="1"/>
        <v>0</v>
      </c>
      <c r="K28" s="2"/>
      <c r="L28" s="2"/>
      <c r="M28" s="2">
        <f t="shared" si="2"/>
        <v>0</v>
      </c>
    </row>
    <row r="29" spans="3:13" x14ac:dyDescent="0.25">
      <c r="C29" s="2" t="s">
        <v>89</v>
      </c>
      <c r="D29" s="2"/>
      <c r="E29" s="2"/>
      <c r="F29" s="2">
        <f t="shared" si="0"/>
        <v>0</v>
      </c>
      <c r="G29" s="2"/>
      <c r="H29" s="2"/>
      <c r="I29" s="2"/>
      <c r="J29" s="2">
        <f t="shared" si="1"/>
        <v>0</v>
      </c>
      <c r="K29" s="2"/>
      <c r="L29" s="2"/>
      <c r="M29" s="2">
        <f t="shared" si="2"/>
        <v>0</v>
      </c>
    </row>
    <row r="30" spans="3:13" x14ac:dyDescent="0.25">
      <c r="C30" s="2" t="s">
        <v>90</v>
      </c>
      <c r="D30" s="2"/>
      <c r="E30" s="2"/>
      <c r="F30" s="2">
        <f t="shared" si="0"/>
        <v>0</v>
      </c>
      <c r="G30" s="2"/>
      <c r="H30" s="2"/>
      <c r="I30" s="2"/>
      <c r="J30" s="2">
        <f>H30*I30</f>
        <v>0</v>
      </c>
      <c r="K30" s="2"/>
      <c r="L30" s="2"/>
      <c r="M30" s="2">
        <f>K30*L30</f>
        <v>0</v>
      </c>
    </row>
    <row r="31" spans="3:13" x14ac:dyDescent="0.25">
      <c r="C31" s="2"/>
      <c r="D31" s="2"/>
      <c r="E31" s="2"/>
      <c r="F31" s="2">
        <f t="shared" si="0"/>
        <v>0</v>
      </c>
      <c r="G31" s="2"/>
      <c r="H31" s="2"/>
      <c r="I31" s="2"/>
      <c r="J31" s="2">
        <f>H31*I31</f>
        <v>0</v>
      </c>
      <c r="K31" s="2"/>
      <c r="L31" s="2"/>
      <c r="M31" s="2">
        <f>K31*L31</f>
        <v>0</v>
      </c>
    </row>
    <row r="32" spans="3:13" x14ac:dyDescent="0.25">
      <c r="C32" s="2"/>
      <c r="D32" s="2"/>
      <c r="E32" s="2"/>
      <c r="F32" s="2">
        <f t="shared" si="0"/>
        <v>0</v>
      </c>
      <c r="G32" s="2"/>
      <c r="H32" s="2"/>
      <c r="I32" s="2"/>
      <c r="J32" s="2">
        <f>H32*I32</f>
        <v>0</v>
      </c>
      <c r="K32" s="2"/>
      <c r="L32" s="2"/>
      <c r="M32" s="2">
        <f>K32*L32</f>
        <v>0</v>
      </c>
    </row>
    <row r="33" spans="3:13" x14ac:dyDescent="0.25">
      <c r="C33" s="2"/>
      <c r="D33" s="2"/>
      <c r="E33" s="2"/>
      <c r="F33" s="2">
        <f t="shared" si="0"/>
        <v>0</v>
      </c>
      <c r="G33" s="2"/>
      <c r="H33" s="2"/>
      <c r="I33" s="2"/>
      <c r="J33" s="2">
        <f>H33*I33</f>
        <v>0</v>
      </c>
      <c r="K33" s="2"/>
      <c r="L33" s="2"/>
      <c r="M33" s="2">
        <f>K33*L33</f>
        <v>0</v>
      </c>
    </row>
    <row r="34" spans="3:13" x14ac:dyDescent="0.25">
      <c r="C34" s="2" t="s">
        <v>94</v>
      </c>
      <c r="D34" s="2"/>
      <c r="E34" s="2">
        <f>F34*10.764</f>
        <v>0</v>
      </c>
      <c r="F34" s="2">
        <f>SUM(F6:F33)</f>
        <v>0</v>
      </c>
      <c r="G34" s="2"/>
      <c r="H34" s="2"/>
      <c r="I34" s="2">
        <f>J34*10.764</f>
        <v>0</v>
      </c>
      <c r="J34" s="2">
        <f>SUM(J6:J33)</f>
        <v>0</v>
      </c>
      <c r="K34" s="2"/>
      <c r="L34" s="2">
        <f>M34*10.764</f>
        <v>0</v>
      </c>
      <c r="M34" s="2">
        <f>SUM(M6:M33)</f>
        <v>0</v>
      </c>
    </row>
  </sheetData>
  <mergeCells count="4">
    <mergeCell ref="D2:E2"/>
    <mergeCell ref="D4:F4"/>
    <mergeCell ref="H4:J4"/>
    <mergeCell ref="K4:M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35"/>
  <sheetViews>
    <sheetView workbookViewId="0">
      <selection activeCell="G7" sqref="G7:G8"/>
    </sheetView>
  </sheetViews>
  <sheetFormatPr defaultRowHeight="15" x14ac:dyDescent="0.25"/>
  <sheetData>
    <row r="3" spans="2:13" x14ac:dyDescent="0.25">
      <c r="C3" s="5" t="s">
        <v>95</v>
      </c>
      <c r="D3" s="174"/>
      <c r="E3" s="174"/>
    </row>
    <row r="4" spans="2:13" x14ac:dyDescent="0.25">
      <c r="E4" s="4"/>
      <c r="F4" s="4"/>
      <c r="G4" s="4"/>
      <c r="H4" s="4"/>
      <c r="I4" s="4"/>
      <c r="J4" s="4"/>
    </row>
    <row r="5" spans="2:13" x14ac:dyDescent="0.25">
      <c r="B5" s="5" t="s">
        <v>96</v>
      </c>
      <c r="C5" s="3" t="s">
        <v>76</v>
      </c>
      <c r="D5" s="175" t="s">
        <v>77</v>
      </c>
      <c r="E5" s="175"/>
      <c r="F5" s="175"/>
      <c r="G5" s="6"/>
      <c r="H5" s="175" t="s">
        <v>78</v>
      </c>
      <c r="I5" s="175"/>
      <c r="J5" s="175"/>
      <c r="K5" s="175" t="s">
        <v>79</v>
      </c>
      <c r="L5" s="175"/>
      <c r="M5" s="175"/>
    </row>
    <row r="6" spans="2:13" x14ac:dyDescent="0.25">
      <c r="B6" s="5">
        <v>1</v>
      </c>
      <c r="C6" s="3"/>
      <c r="D6" s="3" t="s">
        <v>80</v>
      </c>
      <c r="E6" s="3" t="s">
        <v>81</v>
      </c>
      <c r="F6" s="3" t="s">
        <v>82</v>
      </c>
      <c r="G6" s="3"/>
      <c r="H6" s="3" t="s">
        <v>80</v>
      </c>
      <c r="I6" s="3" t="s">
        <v>81</v>
      </c>
      <c r="J6" s="3" t="s">
        <v>82</v>
      </c>
      <c r="K6" s="3" t="s">
        <v>80</v>
      </c>
      <c r="L6" s="3" t="s">
        <v>81</v>
      </c>
      <c r="M6" s="3" t="s">
        <v>82</v>
      </c>
    </row>
    <row r="7" spans="2:13" x14ac:dyDescent="0.25">
      <c r="C7" s="2" t="s">
        <v>83</v>
      </c>
      <c r="D7" s="2"/>
      <c r="E7" s="2"/>
      <c r="F7" s="2">
        <f>D7*E7</f>
        <v>0</v>
      </c>
      <c r="G7" s="2" t="s">
        <v>98</v>
      </c>
      <c r="H7" s="2"/>
      <c r="I7" s="2"/>
      <c r="J7" s="2">
        <f>H7*I7</f>
        <v>0</v>
      </c>
      <c r="K7" s="2"/>
      <c r="L7" s="2"/>
      <c r="M7" s="2">
        <f>K7*L7</f>
        <v>0</v>
      </c>
    </row>
    <row r="8" spans="2:13" x14ac:dyDescent="0.25">
      <c r="C8" s="2"/>
      <c r="D8" s="2"/>
      <c r="E8" s="2"/>
      <c r="F8" s="2">
        <f t="shared" ref="F8:F34" si="0">D8*E8</f>
        <v>0</v>
      </c>
      <c r="G8" s="2" t="s">
        <v>99</v>
      </c>
      <c r="H8" s="2"/>
      <c r="I8" s="2"/>
      <c r="J8" s="2">
        <f t="shared" ref="J8:J34" si="1">H8*I8</f>
        <v>0</v>
      </c>
      <c r="K8" s="2"/>
      <c r="L8" s="2"/>
      <c r="M8" s="2">
        <f t="shared" ref="M8:M34" si="2">K8*L8</f>
        <v>0</v>
      </c>
    </row>
    <row r="9" spans="2:13" x14ac:dyDescent="0.25">
      <c r="C9" s="2"/>
      <c r="D9" s="2"/>
      <c r="E9" s="2"/>
      <c r="F9" s="2">
        <f t="shared" si="0"/>
        <v>0</v>
      </c>
      <c r="G9" s="2"/>
      <c r="H9" s="2"/>
      <c r="I9" s="2"/>
      <c r="J9" s="2">
        <f t="shared" si="1"/>
        <v>0</v>
      </c>
      <c r="K9" s="2"/>
      <c r="L9" s="2"/>
      <c r="M9" s="2">
        <f t="shared" si="2"/>
        <v>0</v>
      </c>
    </row>
    <row r="10" spans="2:13" x14ac:dyDescent="0.25">
      <c r="C10" s="2" t="s">
        <v>86</v>
      </c>
      <c r="D10" s="2"/>
      <c r="E10" s="2"/>
      <c r="F10" s="2">
        <f t="shared" si="0"/>
        <v>0</v>
      </c>
      <c r="G10" s="2" t="s">
        <v>98</v>
      </c>
      <c r="H10" s="2"/>
      <c r="I10" s="2"/>
      <c r="J10" s="2">
        <f t="shared" si="1"/>
        <v>0</v>
      </c>
      <c r="K10" s="2"/>
      <c r="L10" s="2"/>
      <c r="M10" s="2">
        <f t="shared" si="2"/>
        <v>0</v>
      </c>
    </row>
    <row r="11" spans="2:13" x14ac:dyDescent="0.25">
      <c r="C11" s="2"/>
      <c r="D11" s="2"/>
      <c r="E11" s="2"/>
      <c r="F11" s="2">
        <f t="shared" si="0"/>
        <v>0</v>
      </c>
      <c r="G11" s="2" t="s">
        <v>99</v>
      </c>
      <c r="H11" s="2"/>
      <c r="I11" s="2"/>
      <c r="J11" s="2">
        <f t="shared" si="1"/>
        <v>0</v>
      </c>
      <c r="K11" s="2"/>
      <c r="L11" s="2"/>
      <c r="M11" s="2">
        <f t="shared" si="2"/>
        <v>0</v>
      </c>
    </row>
    <row r="12" spans="2:13" x14ac:dyDescent="0.25">
      <c r="C12" s="2"/>
      <c r="D12" s="2"/>
      <c r="E12" s="2"/>
      <c r="F12" s="2">
        <f t="shared" si="0"/>
        <v>0</v>
      </c>
      <c r="G12" s="2"/>
      <c r="H12" s="2"/>
      <c r="I12" s="2"/>
      <c r="J12" s="2">
        <f t="shared" si="1"/>
        <v>0</v>
      </c>
      <c r="K12" s="2"/>
      <c r="L12" s="2"/>
      <c r="M12" s="2">
        <f t="shared" si="2"/>
        <v>0</v>
      </c>
    </row>
    <row r="13" spans="2:13" x14ac:dyDescent="0.25">
      <c r="C13" s="2"/>
      <c r="D13" s="2"/>
      <c r="E13" s="2"/>
      <c r="F13" s="2">
        <f t="shared" si="0"/>
        <v>0</v>
      </c>
      <c r="G13" s="2"/>
      <c r="H13" s="2"/>
      <c r="I13" s="2"/>
      <c r="J13" s="2">
        <f t="shared" si="1"/>
        <v>0</v>
      </c>
      <c r="K13" s="2"/>
      <c r="L13" s="2"/>
      <c r="M13" s="2">
        <f t="shared" si="2"/>
        <v>0</v>
      </c>
    </row>
    <row r="14" spans="2:13" x14ac:dyDescent="0.25">
      <c r="C14" s="2" t="s">
        <v>84</v>
      </c>
      <c r="D14" s="2"/>
      <c r="E14" s="2"/>
      <c r="F14" s="2">
        <f t="shared" si="0"/>
        <v>0</v>
      </c>
      <c r="G14" s="2" t="s">
        <v>98</v>
      </c>
      <c r="H14" s="2"/>
      <c r="I14" s="2"/>
      <c r="J14" s="2">
        <f t="shared" si="1"/>
        <v>0</v>
      </c>
      <c r="K14" s="2"/>
      <c r="L14" s="2"/>
      <c r="M14" s="2">
        <f t="shared" si="2"/>
        <v>0</v>
      </c>
    </row>
    <row r="15" spans="2:13" x14ac:dyDescent="0.25">
      <c r="C15" s="2"/>
      <c r="D15" s="2"/>
      <c r="E15" s="2"/>
      <c r="F15" s="2">
        <f t="shared" si="0"/>
        <v>0</v>
      </c>
      <c r="G15" s="2" t="s">
        <v>99</v>
      </c>
      <c r="H15" s="2"/>
      <c r="I15" s="2"/>
      <c r="J15" s="2">
        <f t="shared" si="1"/>
        <v>0</v>
      </c>
      <c r="K15" s="2"/>
      <c r="L15" s="2"/>
      <c r="M15" s="2">
        <f t="shared" si="2"/>
        <v>0</v>
      </c>
    </row>
    <row r="16" spans="2:13" x14ac:dyDescent="0.25">
      <c r="C16" s="2"/>
      <c r="D16" s="2"/>
      <c r="E16" s="2"/>
      <c r="F16" s="2">
        <f t="shared" si="0"/>
        <v>0</v>
      </c>
      <c r="G16" s="2"/>
      <c r="H16" s="2"/>
      <c r="I16" s="2"/>
      <c r="J16" s="2">
        <f t="shared" si="1"/>
        <v>0</v>
      </c>
      <c r="K16" s="2"/>
      <c r="L16" s="2"/>
      <c r="M16" s="2">
        <f t="shared" si="2"/>
        <v>0</v>
      </c>
    </row>
    <row r="17" spans="3:13" x14ac:dyDescent="0.25">
      <c r="C17" s="2"/>
      <c r="D17" s="2"/>
      <c r="E17" s="2"/>
      <c r="F17" s="2">
        <f t="shared" si="0"/>
        <v>0</v>
      </c>
      <c r="G17" s="2"/>
      <c r="H17" s="2"/>
      <c r="I17" s="2"/>
      <c r="J17" s="2">
        <f t="shared" si="1"/>
        <v>0</v>
      </c>
      <c r="K17" s="2"/>
      <c r="L17" s="2"/>
      <c r="M17" s="2">
        <f t="shared" si="2"/>
        <v>0</v>
      </c>
    </row>
    <row r="18" spans="3:13" x14ac:dyDescent="0.25">
      <c r="C18" s="2" t="s">
        <v>85</v>
      </c>
      <c r="D18" s="2"/>
      <c r="E18" s="2"/>
      <c r="F18" s="2">
        <f t="shared" si="0"/>
        <v>0</v>
      </c>
      <c r="G18" s="2" t="s">
        <v>98</v>
      </c>
      <c r="H18" s="2"/>
      <c r="I18" s="2"/>
      <c r="J18" s="2">
        <f t="shared" si="1"/>
        <v>0</v>
      </c>
      <c r="K18" s="2"/>
      <c r="L18" s="2"/>
      <c r="M18" s="2">
        <f t="shared" si="2"/>
        <v>0</v>
      </c>
    </row>
    <row r="19" spans="3:13" x14ac:dyDescent="0.25">
      <c r="C19" s="2"/>
      <c r="D19" s="2"/>
      <c r="E19" s="2"/>
      <c r="F19" s="2">
        <f t="shared" si="0"/>
        <v>0</v>
      </c>
      <c r="G19" s="2" t="s">
        <v>99</v>
      </c>
      <c r="H19" s="2"/>
      <c r="I19" s="2"/>
      <c r="J19" s="2">
        <f t="shared" si="1"/>
        <v>0</v>
      </c>
      <c r="K19" s="2"/>
      <c r="L19" s="2"/>
      <c r="M19" s="2">
        <f t="shared" si="2"/>
        <v>0</v>
      </c>
    </row>
    <row r="20" spans="3:13" x14ac:dyDescent="0.25">
      <c r="C20" s="2"/>
      <c r="D20" s="2"/>
      <c r="E20" s="2"/>
      <c r="F20" s="2">
        <f t="shared" si="0"/>
        <v>0</v>
      </c>
      <c r="G20" s="2"/>
      <c r="H20" s="2"/>
      <c r="I20" s="2"/>
      <c r="J20" s="2">
        <f t="shared" si="1"/>
        <v>0</v>
      </c>
      <c r="K20" s="2"/>
      <c r="L20" s="2"/>
      <c r="M20" s="2">
        <f t="shared" si="2"/>
        <v>0</v>
      </c>
    </row>
    <row r="21" spans="3:13" x14ac:dyDescent="0.25">
      <c r="C21" s="2" t="s">
        <v>85</v>
      </c>
      <c r="D21" s="2"/>
      <c r="E21" s="2"/>
      <c r="F21" s="2">
        <f t="shared" si="0"/>
        <v>0</v>
      </c>
      <c r="G21" s="2" t="s">
        <v>98</v>
      </c>
      <c r="H21" s="2"/>
      <c r="I21" s="2"/>
      <c r="J21" s="2">
        <f t="shared" si="1"/>
        <v>0</v>
      </c>
      <c r="K21" s="2"/>
      <c r="L21" s="2"/>
      <c r="M21" s="2">
        <f t="shared" si="2"/>
        <v>0</v>
      </c>
    </row>
    <row r="22" spans="3:13" x14ac:dyDescent="0.25">
      <c r="C22" s="2"/>
      <c r="D22" s="2"/>
      <c r="E22" s="2"/>
      <c r="F22" s="2">
        <f t="shared" si="0"/>
        <v>0</v>
      </c>
      <c r="G22" s="2" t="s">
        <v>99</v>
      </c>
      <c r="H22" s="2"/>
      <c r="I22" s="2"/>
      <c r="J22" s="2">
        <f t="shared" si="1"/>
        <v>0</v>
      </c>
      <c r="K22" s="2"/>
      <c r="L22" s="2"/>
      <c r="M22" s="2">
        <f t="shared" si="2"/>
        <v>0</v>
      </c>
    </row>
    <row r="23" spans="3:13" x14ac:dyDescent="0.25">
      <c r="C23" s="2"/>
      <c r="D23" s="2"/>
      <c r="E23" s="2"/>
      <c r="F23" s="2">
        <f t="shared" si="0"/>
        <v>0</v>
      </c>
      <c r="G23" s="2"/>
      <c r="H23" s="2"/>
      <c r="I23" s="2"/>
      <c r="J23" s="2">
        <f t="shared" si="1"/>
        <v>0</v>
      </c>
      <c r="K23" s="2"/>
      <c r="L23" s="2"/>
      <c r="M23" s="2">
        <f t="shared" si="2"/>
        <v>0</v>
      </c>
    </row>
    <row r="24" spans="3:13" x14ac:dyDescent="0.25">
      <c r="C24" s="2" t="s">
        <v>91</v>
      </c>
      <c r="D24" s="2"/>
      <c r="E24" s="2"/>
      <c r="F24" s="2">
        <f t="shared" si="0"/>
        <v>0</v>
      </c>
      <c r="G24" s="2" t="s">
        <v>100</v>
      </c>
      <c r="H24" s="2"/>
      <c r="I24" s="2"/>
      <c r="J24" s="2">
        <f t="shared" si="1"/>
        <v>0</v>
      </c>
      <c r="K24" s="2"/>
      <c r="L24" s="2"/>
      <c r="M24" s="2">
        <f t="shared" si="2"/>
        <v>0</v>
      </c>
    </row>
    <row r="25" spans="3:13" x14ac:dyDescent="0.25">
      <c r="C25" s="2" t="s">
        <v>92</v>
      </c>
      <c r="D25" s="2"/>
      <c r="E25" s="2"/>
      <c r="F25" s="2">
        <f t="shared" si="0"/>
        <v>0</v>
      </c>
      <c r="G25" s="2" t="s">
        <v>100</v>
      </c>
      <c r="H25" s="2"/>
      <c r="I25" s="2"/>
      <c r="J25" s="2">
        <f t="shared" si="1"/>
        <v>0</v>
      </c>
      <c r="K25" s="2"/>
      <c r="L25" s="2"/>
      <c r="M25" s="2">
        <f t="shared" si="2"/>
        <v>0</v>
      </c>
    </row>
    <row r="26" spans="3:13" x14ac:dyDescent="0.25">
      <c r="C26" s="2" t="s">
        <v>93</v>
      </c>
      <c r="D26" s="2"/>
      <c r="E26" s="2"/>
      <c r="F26" s="2">
        <f t="shared" si="0"/>
        <v>0</v>
      </c>
      <c r="G26" s="2" t="s">
        <v>100</v>
      </c>
      <c r="H26" s="2"/>
      <c r="I26" s="2"/>
      <c r="J26" s="2">
        <f t="shared" si="1"/>
        <v>0</v>
      </c>
      <c r="K26" s="2"/>
      <c r="L26" s="2"/>
      <c r="M26" s="2">
        <f t="shared" si="2"/>
        <v>0</v>
      </c>
    </row>
    <row r="27" spans="3:13" x14ac:dyDescent="0.25">
      <c r="C27" s="2"/>
      <c r="D27" s="2"/>
      <c r="E27" s="2"/>
      <c r="F27" s="2">
        <f t="shared" si="0"/>
        <v>0</v>
      </c>
      <c r="G27" s="2"/>
      <c r="H27" s="2"/>
      <c r="I27" s="2"/>
      <c r="J27" s="2">
        <f t="shared" si="1"/>
        <v>0</v>
      </c>
      <c r="K27" s="2"/>
      <c r="L27" s="2"/>
      <c r="M27" s="2">
        <f t="shared" si="2"/>
        <v>0</v>
      </c>
    </row>
    <row r="28" spans="3:13" x14ac:dyDescent="0.25">
      <c r="C28" s="2" t="s">
        <v>87</v>
      </c>
      <c r="D28" s="2"/>
      <c r="E28" s="2"/>
      <c r="F28" s="2">
        <f t="shared" si="0"/>
        <v>0</v>
      </c>
      <c r="G28" s="2"/>
      <c r="H28" s="2"/>
      <c r="I28" s="2"/>
      <c r="J28" s="2">
        <f t="shared" si="1"/>
        <v>0</v>
      </c>
      <c r="K28" s="2"/>
      <c r="L28" s="2"/>
      <c r="M28" s="2">
        <f t="shared" si="2"/>
        <v>0</v>
      </c>
    </row>
    <row r="29" spans="3:13" x14ac:dyDescent="0.25">
      <c r="C29" s="2" t="s">
        <v>88</v>
      </c>
      <c r="D29" s="2"/>
      <c r="E29" s="2"/>
      <c r="F29" s="2">
        <f t="shared" si="0"/>
        <v>0</v>
      </c>
      <c r="G29" s="2"/>
      <c r="H29" s="2"/>
      <c r="I29" s="2"/>
      <c r="J29" s="2">
        <f t="shared" si="1"/>
        <v>0</v>
      </c>
      <c r="K29" s="2"/>
      <c r="L29" s="2"/>
      <c r="M29" s="2">
        <f t="shared" si="2"/>
        <v>0</v>
      </c>
    </row>
    <row r="30" spans="3:13" x14ac:dyDescent="0.25">
      <c r="C30" s="2" t="s">
        <v>89</v>
      </c>
      <c r="D30" s="2"/>
      <c r="E30" s="2"/>
      <c r="F30" s="2">
        <f t="shared" si="0"/>
        <v>0</v>
      </c>
      <c r="G30" s="2"/>
      <c r="H30" s="2"/>
      <c r="I30" s="2"/>
      <c r="J30" s="2">
        <f t="shared" si="1"/>
        <v>0</v>
      </c>
      <c r="K30" s="2"/>
      <c r="L30" s="2"/>
      <c r="M30" s="2">
        <f t="shared" si="2"/>
        <v>0</v>
      </c>
    </row>
    <row r="31" spans="3:13" x14ac:dyDescent="0.25">
      <c r="C31" s="2" t="s">
        <v>90</v>
      </c>
      <c r="D31" s="2"/>
      <c r="E31" s="2"/>
      <c r="F31" s="2">
        <f t="shared" si="0"/>
        <v>0</v>
      </c>
      <c r="G31" s="2"/>
      <c r="H31" s="2"/>
      <c r="I31" s="2"/>
      <c r="J31" s="2">
        <f t="shared" si="1"/>
        <v>0</v>
      </c>
      <c r="K31" s="2"/>
      <c r="L31" s="2"/>
      <c r="M31" s="2">
        <f t="shared" si="2"/>
        <v>0</v>
      </c>
    </row>
    <row r="32" spans="3:13" x14ac:dyDescent="0.25">
      <c r="C32" s="2"/>
      <c r="D32" s="2"/>
      <c r="E32" s="2"/>
      <c r="F32" s="2">
        <f t="shared" si="0"/>
        <v>0</v>
      </c>
      <c r="G32" s="2"/>
      <c r="H32" s="2"/>
      <c r="I32" s="2"/>
      <c r="J32" s="2">
        <f t="shared" si="1"/>
        <v>0</v>
      </c>
      <c r="K32" s="2"/>
      <c r="L32" s="2"/>
      <c r="M32" s="2">
        <f t="shared" si="2"/>
        <v>0</v>
      </c>
    </row>
    <row r="33" spans="3:13" x14ac:dyDescent="0.25">
      <c r="C33" s="2"/>
      <c r="D33" s="2"/>
      <c r="E33" s="2"/>
      <c r="F33" s="2">
        <f t="shared" si="0"/>
        <v>0</v>
      </c>
      <c r="G33" s="2"/>
      <c r="H33" s="2"/>
      <c r="I33" s="2"/>
      <c r="J33" s="2">
        <f t="shared" si="1"/>
        <v>0</v>
      </c>
      <c r="K33" s="2"/>
      <c r="L33" s="2"/>
      <c r="M33" s="2">
        <f t="shared" si="2"/>
        <v>0</v>
      </c>
    </row>
    <row r="34" spans="3:13" x14ac:dyDescent="0.25">
      <c r="C34" s="2"/>
      <c r="D34" s="2"/>
      <c r="E34" s="2"/>
      <c r="F34" s="2">
        <f t="shared" si="0"/>
        <v>0</v>
      </c>
      <c r="G34" s="2"/>
      <c r="H34" s="2"/>
      <c r="I34" s="2"/>
      <c r="J34" s="2">
        <f t="shared" si="1"/>
        <v>0</v>
      </c>
      <c r="K34" s="2"/>
      <c r="L34" s="2"/>
      <c r="M34" s="2">
        <f t="shared" si="2"/>
        <v>0</v>
      </c>
    </row>
    <row r="35" spans="3:13" x14ac:dyDescent="0.25">
      <c r="C35" s="2" t="s">
        <v>94</v>
      </c>
      <c r="D35" s="2"/>
      <c r="E35" s="2">
        <f>F35*10.764</f>
        <v>0</v>
      </c>
      <c r="F35" s="2">
        <f>SUM(F7:F34)</f>
        <v>0</v>
      </c>
      <c r="G35" s="2"/>
      <c r="H35" s="2"/>
      <c r="I35" s="2">
        <f>J35*10.764</f>
        <v>0</v>
      </c>
      <c r="J35" s="2">
        <f>SUM(J7:J34)</f>
        <v>0</v>
      </c>
      <c r="K35" s="2"/>
      <c r="L35" s="2">
        <f>M35*10.764</f>
        <v>0</v>
      </c>
      <c r="M35" s="2">
        <f>SUM(M7:M34)</f>
        <v>0</v>
      </c>
    </row>
  </sheetData>
  <mergeCells count="4">
    <mergeCell ref="D3:E3"/>
    <mergeCell ref="D5:F5"/>
    <mergeCell ref="H5:J5"/>
    <mergeCell ref="K5:M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5"/>
  <sheetViews>
    <sheetView workbookViewId="0">
      <selection activeCell="H7" sqref="H7:H8"/>
    </sheetView>
  </sheetViews>
  <sheetFormatPr defaultRowHeight="15" x14ac:dyDescent="0.25"/>
  <sheetData>
    <row r="3" spans="3:14" x14ac:dyDescent="0.25">
      <c r="D3" s="5" t="s">
        <v>95</v>
      </c>
      <c r="E3" s="174"/>
      <c r="F3" s="174"/>
    </row>
    <row r="4" spans="3:14" x14ac:dyDescent="0.25">
      <c r="F4" s="4"/>
      <c r="G4" s="4"/>
      <c r="H4" s="4"/>
      <c r="I4" s="4"/>
      <c r="J4" s="4"/>
      <c r="K4" s="4"/>
    </row>
    <row r="5" spans="3:14" x14ac:dyDescent="0.25">
      <c r="C5" s="5" t="s">
        <v>96</v>
      </c>
      <c r="D5" s="3" t="s">
        <v>76</v>
      </c>
      <c r="E5" s="175" t="s">
        <v>77</v>
      </c>
      <c r="F5" s="175"/>
      <c r="G5" s="175"/>
      <c r="H5" s="6"/>
      <c r="I5" s="175" t="s">
        <v>78</v>
      </c>
      <c r="J5" s="175"/>
      <c r="K5" s="175"/>
      <c r="L5" s="175" t="s">
        <v>79</v>
      </c>
      <c r="M5" s="175"/>
      <c r="N5" s="175"/>
    </row>
    <row r="6" spans="3:14" x14ac:dyDescent="0.25">
      <c r="C6" s="5">
        <v>1</v>
      </c>
      <c r="D6" s="3"/>
      <c r="E6" s="3" t="s">
        <v>80</v>
      </c>
      <c r="F6" s="3" t="s">
        <v>81</v>
      </c>
      <c r="G6" s="3" t="s">
        <v>82</v>
      </c>
      <c r="H6" s="3"/>
      <c r="I6" s="3" t="s">
        <v>80</v>
      </c>
      <c r="J6" s="3" t="s">
        <v>81</v>
      </c>
      <c r="K6" s="3" t="s">
        <v>82</v>
      </c>
      <c r="L6" s="3" t="s">
        <v>80</v>
      </c>
      <c r="M6" s="3" t="s">
        <v>81</v>
      </c>
      <c r="N6" s="3" t="s">
        <v>82</v>
      </c>
    </row>
    <row r="7" spans="3:14" x14ac:dyDescent="0.25">
      <c r="D7" s="2" t="s">
        <v>83</v>
      </c>
      <c r="E7" s="2"/>
      <c r="F7" s="2"/>
      <c r="G7" s="2">
        <f>E7*F7</f>
        <v>0</v>
      </c>
      <c r="H7" s="2" t="s">
        <v>98</v>
      </c>
      <c r="I7" s="2"/>
      <c r="J7" s="2"/>
      <c r="K7" s="2">
        <f>I7*J7</f>
        <v>0</v>
      </c>
      <c r="L7" s="2"/>
      <c r="M7" s="2"/>
      <c r="N7" s="2">
        <f>L7*M7</f>
        <v>0</v>
      </c>
    </row>
    <row r="8" spans="3:14" x14ac:dyDescent="0.25">
      <c r="D8" s="2"/>
      <c r="E8" s="2"/>
      <c r="F8" s="2"/>
      <c r="G8" s="2">
        <f t="shared" ref="G8:G34" si="0">E8*F8</f>
        <v>0</v>
      </c>
      <c r="H8" s="2" t="s">
        <v>99</v>
      </c>
      <c r="I8" s="2"/>
      <c r="J8" s="2"/>
      <c r="K8" s="2">
        <f t="shared" ref="K8:K34" si="1">I8*J8</f>
        <v>0</v>
      </c>
      <c r="L8" s="2"/>
      <c r="M8" s="2"/>
      <c r="N8" s="2">
        <f t="shared" ref="N8:N34" si="2">L8*M8</f>
        <v>0</v>
      </c>
    </row>
    <row r="9" spans="3:14" x14ac:dyDescent="0.25">
      <c r="D9" s="2"/>
      <c r="E9" s="2"/>
      <c r="F9" s="2"/>
      <c r="G9" s="2">
        <f t="shared" si="0"/>
        <v>0</v>
      </c>
      <c r="H9" s="2"/>
      <c r="I9" s="2"/>
      <c r="J9" s="2"/>
      <c r="K9" s="2">
        <f t="shared" si="1"/>
        <v>0</v>
      </c>
      <c r="L9" s="2"/>
      <c r="M9" s="2"/>
      <c r="N9" s="2">
        <f t="shared" si="2"/>
        <v>0</v>
      </c>
    </row>
    <row r="10" spans="3:14" x14ac:dyDescent="0.25">
      <c r="D10" s="2" t="s">
        <v>86</v>
      </c>
      <c r="E10" s="2"/>
      <c r="F10" s="2"/>
      <c r="G10" s="2">
        <f t="shared" si="0"/>
        <v>0</v>
      </c>
      <c r="H10" s="2" t="s">
        <v>98</v>
      </c>
      <c r="I10" s="2"/>
      <c r="J10" s="2"/>
      <c r="K10" s="2">
        <f t="shared" si="1"/>
        <v>0</v>
      </c>
      <c r="L10" s="2"/>
      <c r="M10" s="2"/>
      <c r="N10" s="2">
        <f t="shared" si="2"/>
        <v>0</v>
      </c>
    </row>
    <row r="11" spans="3:14" x14ac:dyDescent="0.25">
      <c r="D11" s="2"/>
      <c r="E11" s="2"/>
      <c r="F11" s="2"/>
      <c r="G11" s="2">
        <f t="shared" si="0"/>
        <v>0</v>
      </c>
      <c r="H11" s="2" t="s">
        <v>99</v>
      </c>
      <c r="I11" s="2"/>
      <c r="J11" s="2"/>
      <c r="K11" s="2">
        <f t="shared" si="1"/>
        <v>0</v>
      </c>
      <c r="L11" s="2"/>
      <c r="M11" s="2"/>
      <c r="N11" s="2">
        <f t="shared" si="2"/>
        <v>0</v>
      </c>
    </row>
    <row r="12" spans="3:14" x14ac:dyDescent="0.25">
      <c r="D12" s="2"/>
      <c r="E12" s="2"/>
      <c r="F12" s="2"/>
      <c r="G12" s="2">
        <f t="shared" si="0"/>
        <v>0</v>
      </c>
      <c r="H12" s="2"/>
      <c r="I12" s="2"/>
      <c r="J12" s="2"/>
      <c r="K12" s="2">
        <f t="shared" si="1"/>
        <v>0</v>
      </c>
      <c r="L12" s="2"/>
      <c r="M12" s="2"/>
      <c r="N12" s="2">
        <f t="shared" si="2"/>
        <v>0</v>
      </c>
    </row>
    <row r="13" spans="3:14" x14ac:dyDescent="0.25">
      <c r="D13" s="2"/>
      <c r="E13" s="2"/>
      <c r="F13" s="2"/>
      <c r="G13" s="2">
        <f t="shared" si="0"/>
        <v>0</v>
      </c>
      <c r="H13" s="2"/>
      <c r="I13" s="2"/>
      <c r="J13" s="2"/>
      <c r="K13" s="2">
        <f t="shared" si="1"/>
        <v>0</v>
      </c>
      <c r="L13" s="2"/>
      <c r="M13" s="2"/>
      <c r="N13" s="2">
        <f t="shared" si="2"/>
        <v>0</v>
      </c>
    </row>
    <row r="14" spans="3:14" x14ac:dyDescent="0.25">
      <c r="D14" s="2" t="s">
        <v>84</v>
      </c>
      <c r="E14" s="2"/>
      <c r="F14" s="2"/>
      <c r="G14" s="2">
        <f t="shared" si="0"/>
        <v>0</v>
      </c>
      <c r="H14" s="2" t="s">
        <v>98</v>
      </c>
      <c r="I14" s="2"/>
      <c r="J14" s="2"/>
      <c r="K14" s="2">
        <f t="shared" si="1"/>
        <v>0</v>
      </c>
      <c r="L14" s="2"/>
      <c r="M14" s="2"/>
      <c r="N14" s="2">
        <f t="shared" si="2"/>
        <v>0</v>
      </c>
    </row>
    <row r="15" spans="3:14" x14ac:dyDescent="0.25">
      <c r="D15" s="2"/>
      <c r="E15" s="2"/>
      <c r="F15" s="2"/>
      <c r="G15" s="2">
        <f t="shared" si="0"/>
        <v>0</v>
      </c>
      <c r="H15" s="2" t="s">
        <v>99</v>
      </c>
      <c r="I15" s="2"/>
      <c r="J15" s="2"/>
      <c r="K15" s="2">
        <f t="shared" si="1"/>
        <v>0</v>
      </c>
      <c r="L15" s="2"/>
      <c r="M15" s="2"/>
      <c r="N15" s="2">
        <f t="shared" si="2"/>
        <v>0</v>
      </c>
    </row>
    <row r="16" spans="3:14" x14ac:dyDescent="0.25">
      <c r="D16" s="2"/>
      <c r="E16" s="2"/>
      <c r="F16" s="2"/>
      <c r="G16" s="2">
        <f t="shared" si="0"/>
        <v>0</v>
      </c>
      <c r="H16" s="2"/>
      <c r="I16" s="2"/>
      <c r="J16" s="2"/>
      <c r="K16" s="2">
        <f t="shared" si="1"/>
        <v>0</v>
      </c>
      <c r="L16" s="2"/>
      <c r="M16" s="2"/>
      <c r="N16" s="2">
        <f t="shared" si="2"/>
        <v>0</v>
      </c>
    </row>
    <row r="17" spans="4:14" x14ac:dyDescent="0.25">
      <c r="D17" s="2"/>
      <c r="E17" s="2"/>
      <c r="F17" s="2"/>
      <c r="G17" s="2">
        <f t="shared" si="0"/>
        <v>0</v>
      </c>
      <c r="H17" s="2"/>
      <c r="I17" s="2"/>
      <c r="J17" s="2"/>
      <c r="K17" s="2">
        <f t="shared" si="1"/>
        <v>0</v>
      </c>
      <c r="L17" s="2"/>
      <c r="M17" s="2"/>
      <c r="N17" s="2">
        <f t="shared" si="2"/>
        <v>0</v>
      </c>
    </row>
    <row r="18" spans="4:14" x14ac:dyDescent="0.25">
      <c r="D18" s="2" t="s">
        <v>85</v>
      </c>
      <c r="E18" s="2"/>
      <c r="F18" s="2"/>
      <c r="G18" s="2">
        <f t="shared" si="0"/>
        <v>0</v>
      </c>
      <c r="H18" s="2" t="s">
        <v>98</v>
      </c>
      <c r="I18" s="2"/>
      <c r="J18" s="2"/>
      <c r="K18" s="2">
        <f t="shared" si="1"/>
        <v>0</v>
      </c>
      <c r="L18" s="2"/>
      <c r="M18" s="2"/>
      <c r="N18" s="2">
        <f t="shared" si="2"/>
        <v>0</v>
      </c>
    </row>
    <row r="19" spans="4:14" x14ac:dyDescent="0.25">
      <c r="D19" s="2"/>
      <c r="E19" s="2"/>
      <c r="F19" s="2"/>
      <c r="G19" s="2">
        <f t="shared" si="0"/>
        <v>0</v>
      </c>
      <c r="H19" s="2" t="s">
        <v>99</v>
      </c>
      <c r="I19" s="2"/>
      <c r="J19" s="2"/>
      <c r="K19" s="2">
        <f t="shared" si="1"/>
        <v>0</v>
      </c>
      <c r="L19" s="2"/>
      <c r="M19" s="2"/>
      <c r="N19" s="2">
        <f t="shared" si="2"/>
        <v>0</v>
      </c>
    </row>
    <row r="20" spans="4:14" x14ac:dyDescent="0.25">
      <c r="D20" s="2"/>
      <c r="E20" s="2"/>
      <c r="F20" s="2"/>
      <c r="G20" s="2">
        <f t="shared" si="0"/>
        <v>0</v>
      </c>
      <c r="H20" s="2"/>
      <c r="I20" s="2"/>
      <c r="J20" s="2"/>
      <c r="K20" s="2">
        <f t="shared" si="1"/>
        <v>0</v>
      </c>
      <c r="L20" s="2"/>
      <c r="M20" s="2"/>
      <c r="N20" s="2">
        <f t="shared" si="2"/>
        <v>0</v>
      </c>
    </row>
    <row r="21" spans="4:14" x14ac:dyDescent="0.25">
      <c r="D21" s="2" t="s">
        <v>85</v>
      </c>
      <c r="E21" s="2"/>
      <c r="F21" s="2"/>
      <c r="G21" s="2">
        <f t="shared" si="0"/>
        <v>0</v>
      </c>
      <c r="H21" s="2" t="s">
        <v>98</v>
      </c>
      <c r="I21" s="2"/>
      <c r="J21" s="2"/>
      <c r="K21" s="2">
        <f t="shared" si="1"/>
        <v>0</v>
      </c>
      <c r="L21" s="2"/>
      <c r="M21" s="2"/>
      <c r="N21" s="2">
        <f t="shared" si="2"/>
        <v>0</v>
      </c>
    </row>
    <row r="22" spans="4:14" x14ac:dyDescent="0.25">
      <c r="D22" s="2"/>
      <c r="E22" s="2"/>
      <c r="F22" s="2"/>
      <c r="G22" s="2">
        <f t="shared" si="0"/>
        <v>0</v>
      </c>
      <c r="H22" s="2" t="s">
        <v>99</v>
      </c>
      <c r="I22" s="2"/>
      <c r="J22" s="2"/>
      <c r="K22" s="2">
        <f t="shared" si="1"/>
        <v>0</v>
      </c>
      <c r="L22" s="2"/>
      <c r="M22" s="2"/>
      <c r="N22" s="2">
        <f t="shared" si="2"/>
        <v>0</v>
      </c>
    </row>
    <row r="23" spans="4:14" x14ac:dyDescent="0.25">
      <c r="D23" s="2"/>
      <c r="E23" s="2"/>
      <c r="F23" s="2"/>
      <c r="G23" s="2">
        <f t="shared" si="0"/>
        <v>0</v>
      </c>
      <c r="H23" s="2"/>
      <c r="I23" s="2"/>
      <c r="J23" s="2"/>
      <c r="K23" s="2">
        <f t="shared" si="1"/>
        <v>0</v>
      </c>
      <c r="L23" s="2"/>
      <c r="M23" s="2"/>
      <c r="N23" s="2">
        <f t="shared" si="2"/>
        <v>0</v>
      </c>
    </row>
    <row r="24" spans="4:14" x14ac:dyDescent="0.25">
      <c r="D24" s="2" t="s">
        <v>91</v>
      </c>
      <c r="E24" s="2"/>
      <c r="F24" s="2"/>
      <c r="G24" s="2">
        <f t="shared" si="0"/>
        <v>0</v>
      </c>
      <c r="H24" s="2" t="s">
        <v>100</v>
      </c>
      <c r="I24" s="2"/>
      <c r="J24" s="2"/>
      <c r="K24" s="2">
        <f t="shared" si="1"/>
        <v>0</v>
      </c>
      <c r="L24" s="2"/>
      <c r="M24" s="2"/>
      <c r="N24" s="2">
        <f t="shared" si="2"/>
        <v>0</v>
      </c>
    </row>
    <row r="25" spans="4:14" x14ac:dyDescent="0.25">
      <c r="D25" s="2" t="s">
        <v>92</v>
      </c>
      <c r="E25" s="2"/>
      <c r="F25" s="2"/>
      <c r="G25" s="2">
        <f t="shared" si="0"/>
        <v>0</v>
      </c>
      <c r="H25" s="2" t="s">
        <v>100</v>
      </c>
      <c r="I25" s="2"/>
      <c r="J25" s="2"/>
      <c r="K25" s="2">
        <f t="shared" si="1"/>
        <v>0</v>
      </c>
      <c r="L25" s="2"/>
      <c r="M25" s="2"/>
      <c r="N25" s="2">
        <f t="shared" si="2"/>
        <v>0</v>
      </c>
    </row>
    <row r="26" spans="4:14" x14ac:dyDescent="0.25">
      <c r="D26" s="2" t="s">
        <v>93</v>
      </c>
      <c r="E26" s="2"/>
      <c r="F26" s="2"/>
      <c r="G26" s="2">
        <f t="shared" si="0"/>
        <v>0</v>
      </c>
      <c r="H26" s="2" t="s">
        <v>100</v>
      </c>
      <c r="I26" s="2"/>
      <c r="J26" s="2"/>
      <c r="K26" s="2">
        <f t="shared" si="1"/>
        <v>0</v>
      </c>
      <c r="L26" s="2"/>
      <c r="M26" s="2"/>
      <c r="N26" s="2">
        <f t="shared" si="2"/>
        <v>0</v>
      </c>
    </row>
    <row r="27" spans="4:14" x14ac:dyDescent="0.25">
      <c r="D27" s="2"/>
      <c r="E27" s="2"/>
      <c r="F27" s="2"/>
      <c r="G27" s="2">
        <f t="shared" si="0"/>
        <v>0</v>
      </c>
      <c r="H27" s="2"/>
      <c r="I27" s="2"/>
      <c r="J27" s="2"/>
      <c r="K27" s="2">
        <f t="shared" si="1"/>
        <v>0</v>
      </c>
      <c r="L27" s="2"/>
      <c r="M27" s="2"/>
      <c r="N27" s="2">
        <f t="shared" si="2"/>
        <v>0</v>
      </c>
    </row>
    <row r="28" spans="4:14" x14ac:dyDescent="0.25">
      <c r="D28" s="2" t="s">
        <v>87</v>
      </c>
      <c r="E28" s="2"/>
      <c r="F28" s="2"/>
      <c r="G28" s="2">
        <f t="shared" si="0"/>
        <v>0</v>
      </c>
      <c r="H28" s="2"/>
      <c r="I28" s="2"/>
      <c r="J28" s="2"/>
      <c r="K28" s="2">
        <f t="shared" si="1"/>
        <v>0</v>
      </c>
      <c r="L28" s="2"/>
      <c r="M28" s="2"/>
      <c r="N28" s="2">
        <f t="shared" si="2"/>
        <v>0</v>
      </c>
    </row>
    <row r="29" spans="4:14" x14ac:dyDescent="0.25">
      <c r="D29" s="2" t="s">
        <v>88</v>
      </c>
      <c r="E29" s="2"/>
      <c r="F29" s="2"/>
      <c r="G29" s="2">
        <f t="shared" si="0"/>
        <v>0</v>
      </c>
      <c r="H29" s="2"/>
      <c r="I29" s="2"/>
      <c r="J29" s="2"/>
      <c r="K29" s="2">
        <f t="shared" si="1"/>
        <v>0</v>
      </c>
      <c r="L29" s="2"/>
      <c r="M29" s="2"/>
      <c r="N29" s="2">
        <f t="shared" si="2"/>
        <v>0</v>
      </c>
    </row>
    <row r="30" spans="4:14" x14ac:dyDescent="0.25">
      <c r="D30" s="2" t="s">
        <v>89</v>
      </c>
      <c r="E30" s="2"/>
      <c r="F30" s="2"/>
      <c r="G30" s="2">
        <f t="shared" si="0"/>
        <v>0</v>
      </c>
      <c r="H30" s="2"/>
      <c r="I30" s="2"/>
      <c r="J30" s="2"/>
      <c r="K30" s="2">
        <f t="shared" si="1"/>
        <v>0</v>
      </c>
      <c r="L30" s="2"/>
      <c r="M30" s="2"/>
      <c r="N30" s="2">
        <f t="shared" si="2"/>
        <v>0</v>
      </c>
    </row>
    <row r="31" spans="4:14" x14ac:dyDescent="0.25">
      <c r="D31" s="2" t="s">
        <v>90</v>
      </c>
      <c r="E31" s="2"/>
      <c r="F31" s="2"/>
      <c r="G31" s="2">
        <f t="shared" si="0"/>
        <v>0</v>
      </c>
      <c r="H31" s="2"/>
      <c r="I31" s="2"/>
      <c r="J31" s="2"/>
      <c r="K31" s="2">
        <f t="shared" si="1"/>
        <v>0</v>
      </c>
      <c r="L31" s="2"/>
      <c r="M31" s="2"/>
      <c r="N31" s="2">
        <f t="shared" si="2"/>
        <v>0</v>
      </c>
    </row>
    <row r="32" spans="4:14" x14ac:dyDescent="0.25">
      <c r="D32" s="2"/>
      <c r="E32" s="2"/>
      <c r="F32" s="2"/>
      <c r="G32" s="2">
        <f t="shared" si="0"/>
        <v>0</v>
      </c>
      <c r="H32" s="2"/>
      <c r="I32" s="2"/>
      <c r="J32" s="2"/>
      <c r="K32" s="2">
        <f t="shared" si="1"/>
        <v>0</v>
      </c>
      <c r="L32" s="2"/>
      <c r="M32" s="2"/>
      <c r="N32" s="2">
        <f t="shared" si="2"/>
        <v>0</v>
      </c>
    </row>
    <row r="33" spans="4:14" x14ac:dyDescent="0.25">
      <c r="D33" s="2"/>
      <c r="E33" s="2"/>
      <c r="F33" s="2"/>
      <c r="G33" s="2">
        <f t="shared" si="0"/>
        <v>0</v>
      </c>
      <c r="H33" s="2"/>
      <c r="I33" s="2"/>
      <c r="J33" s="2"/>
      <c r="K33" s="2">
        <f t="shared" si="1"/>
        <v>0</v>
      </c>
      <c r="L33" s="2"/>
      <c r="M33" s="2"/>
      <c r="N33" s="2">
        <f t="shared" si="2"/>
        <v>0</v>
      </c>
    </row>
    <row r="34" spans="4:14" x14ac:dyDescent="0.25">
      <c r="D34" s="2"/>
      <c r="E34" s="2"/>
      <c r="F34" s="2"/>
      <c r="G34" s="2">
        <f t="shared" si="0"/>
        <v>0</v>
      </c>
      <c r="H34" s="2"/>
      <c r="I34" s="2"/>
      <c r="J34" s="2"/>
      <c r="K34" s="2">
        <f t="shared" si="1"/>
        <v>0</v>
      </c>
      <c r="L34" s="2"/>
      <c r="M34" s="2"/>
      <c r="N34" s="2">
        <f t="shared" si="2"/>
        <v>0</v>
      </c>
    </row>
    <row r="35" spans="4:14" x14ac:dyDescent="0.25">
      <c r="D35" s="2" t="s">
        <v>94</v>
      </c>
      <c r="E35" s="2"/>
      <c r="F35" s="2">
        <f>G35*10.764</f>
        <v>0</v>
      </c>
      <c r="G35" s="2">
        <f>SUM(G7:G34)</f>
        <v>0</v>
      </c>
      <c r="H35" s="2"/>
      <c r="I35" s="2"/>
      <c r="J35" s="2">
        <f>K35*10.764</f>
        <v>0</v>
      </c>
      <c r="K35" s="2">
        <f>SUM(K7:K34)</f>
        <v>0</v>
      </c>
      <c r="L35" s="2"/>
      <c r="M35" s="2">
        <f>N35*10.764</f>
        <v>0</v>
      </c>
      <c r="N35" s="2">
        <f>SUM(N7:N34)</f>
        <v>0</v>
      </c>
    </row>
  </sheetData>
  <mergeCells count="4">
    <mergeCell ref="E3:F3"/>
    <mergeCell ref="E5:G5"/>
    <mergeCell ref="I5:K5"/>
    <mergeCell ref="L5:N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Sheet1</vt:lpstr>
      <vt:lpstr>VALUATION</vt:lpstr>
      <vt:lpstr>C %</vt:lpstr>
      <vt:lpstr>Wing A</vt:lpstr>
      <vt:lpstr>Wing B</vt:lpstr>
      <vt:lpstr>Wing C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VSJC</cp:lastModifiedBy>
  <cp:lastPrinted>2025-06-06T07:15:45Z</cp:lastPrinted>
  <dcterms:created xsi:type="dcterms:W3CDTF">2013-11-23T05:32:33Z</dcterms:created>
  <dcterms:modified xsi:type="dcterms:W3CDTF">2025-09-16T11:15:56Z</dcterms:modified>
</cp:coreProperties>
</file>