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155" tabRatio="770"/>
  </bookViews>
  <sheets>
    <sheet name="Sheet1" sheetId="1" r:id="rId1"/>
    <sheet name="C1, C2" sheetId="14" r:id="rId2"/>
    <sheet name="C3" sheetId="16" r:id="rId3"/>
    <sheet name="C5" sheetId="17" r:id="rId4"/>
    <sheet name="C6" sheetId="18" r:id="rId5"/>
    <sheet name="B" sheetId="15" r:id="rId6"/>
    <sheet name="Wing A" sheetId="11" r:id="rId7"/>
    <sheet name="Wing B" sheetId="12" r:id="rId8"/>
    <sheet name="Wing C" sheetId="13" r:id="rId9"/>
  </sheets>
  <definedNames>
    <definedName name="_xlnm.Print_Area" localSheetId="0">Sheet1!$A$1:$J$302</definedName>
  </definedNames>
  <calcPr calcId="144525"/>
</workbook>
</file>

<file path=xl/calcChain.xml><?xml version="1.0" encoding="utf-8"?>
<calcChain xmlns="http://schemas.openxmlformats.org/spreadsheetml/2006/main">
  <c r="O100" i="1" l="1"/>
  <c r="F3" i="1" l="1"/>
  <c r="L101" i="1" l="1"/>
  <c r="L100" i="1"/>
  <c r="L99" i="1"/>
  <c r="L98" i="1"/>
  <c r="I91" i="1"/>
  <c r="C96" i="1" l="1"/>
  <c r="D96" i="1" s="1"/>
  <c r="D99" i="1"/>
  <c r="L93" i="1"/>
  <c r="D102" i="1"/>
  <c r="D103" i="1"/>
  <c r="L95" i="1"/>
  <c r="C94" i="1" s="1"/>
  <c r="L94" i="1"/>
  <c r="D101" i="1"/>
  <c r="D97" i="1"/>
  <c r="L96" i="1"/>
  <c r="L97" i="1" s="1"/>
  <c r="L102" i="1" s="1"/>
  <c r="L103" i="1" s="1"/>
  <c r="C95" i="1" s="1"/>
  <c r="D100" i="1"/>
  <c r="D98" i="1"/>
  <c r="F94" i="1" l="1"/>
  <c r="D95" i="1"/>
  <c r="H94" i="1"/>
  <c r="D94" i="1"/>
  <c r="K90" i="1" l="1"/>
  <c r="C92" i="1" s="1"/>
  <c r="L129" i="1" l="1"/>
  <c r="L128" i="1"/>
  <c r="L127" i="1"/>
  <c r="L126" i="1"/>
  <c r="L157" i="1"/>
  <c r="L156" i="1"/>
  <c r="L155" i="1"/>
  <c r="L154" i="1"/>
  <c r="L115" i="1"/>
  <c r="L114" i="1"/>
  <c r="L113" i="1"/>
  <c r="L112" i="1"/>
  <c r="L143" i="1"/>
  <c r="L142" i="1"/>
  <c r="L141" i="1"/>
  <c r="L140" i="1"/>
  <c r="L87" i="1"/>
  <c r="L86" i="1"/>
  <c r="L85" i="1"/>
  <c r="L84" i="1"/>
  <c r="C60" i="1"/>
  <c r="L71" i="1"/>
  <c r="L70" i="1"/>
  <c r="L69" i="1"/>
  <c r="L68" i="1"/>
  <c r="I59" i="1"/>
  <c r="I105" i="1"/>
  <c r="I147" i="1"/>
  <c r="I75" i="1"/>
  <c r="I119" i="1"/>
  <c r="I133" i="1"/>
  <c r="L124" i="1" l="1"/>
  <c r="L125" i="1" s="1"/>
  <c r="L130" i="1" s="1"/>
  <c r="L131" i="1" s="1"/>
  <c r="L123" i="1"/>
  <c r="C122" i="1" s="1"/>
  <c r="H122" i="1" s="1"/>
  <c r="L122" i="1"/>
  <c r="F122" i="1"/>
  <c r="D131" i="1"/>
  <c r="D130" i="1"/>
  <c r="D129" i="1"/>
  <c r="D128" i="1"/>
  <c r="D127" i="1"/>
  <c r="D126" i="1"/>
  <c r="D125" i="1"/>
  <c r="D124" i="1"/>
  <c r="D123" i="1"/>
  <c r="L121" i="1"/>
  <c r="L152" i="1"/>
  <c r="L153" i="1" s="1"/>
  <c r="L158" i="1" s="1"/>
  <c r="L159" i="1" s="1"/>
  <c r="L151" i="1"/>
  <c r="H150" i="1" s="1"/>
  <c r="L150" i="1"/>
  <c r="F150" i="1"/>
  <c r="D159" i="1"/>
  <c r="D158" i="1"/>
  <c r="D157" i="1"/>
  <c r="D156" i="1"/>
  <c r="D155" i="1"/>
  <c r="D154" i="1"/>
  <c r="D153" i="1"/>
  <c r="D152" i="1"/>
  <c r="D151" i="1"/>
  <c r="D150" i="1"/>
  <c r="L149" i="1"/>
  <c r="L110" i="1"/>
  <c r="L111" i="1" s="1"/>
  <c r="L116" i="1" s="1"/>
  <c r="L117" i="1" s="1"/>
  <c r="L109" i="1"/>
  <c r="C108" i="1" s="1"/>
  <c r="H108" i="1" s="1"/>
  <c r="L108" i="1"/>
  <c r="F108" i="1"/>
  <c r="D117" i="1"/>
  <c r="D116" i="1"/>
  <c r="D115" i="1"/>
  <c r="D114" i="1"/>
  <c r="D113" i="1"/>
  <c r="D112" i="1"/>
  <c r="D111" i="1"/>
  <c r="D110" i="1"/>
  <c r="D109" i="1"/>
  <c r="L107" i="1"/>
  <c r="L138" i="1"/>
  <c r="L139" i="1" s="1"/>
  <c r="L144" i="1" s="1"/>
  <c r="L145" i="1" s="1"/>
  <c r="D138" i="1"/>
  <c r="L136" i="1"/>
  <c r="D145" i="1"/>
  <c r="D144" i="1"/>
  <c r="D143" i="1"/>
  <c r="D142" i="1"/>
  <c r="D141" i="1"/>
  <c r="D140" i="1"/>
  <c r="D139" i="1"/>
  <c r="L137" i="1"/>
  <c r="C136" i="1" s="1"/>
  <c r="L135" i="1"/>
  <c r="L82" i="1"/>
  <c r="L83" i="1" s="1"/>
  <c r="L88" i="1" s="1"/>
  <c r="L89" i="1" s="1"/>
  <c r="C81" i="1" s="1"/>
  <c r="C82" i="1"/>
  <c r="D82" i="1" s="1"/>
  <c r="L80" i="1"/>
  <c r="D89" i="1"/>
  <c r="D88" i="1"/>
  <c r="D87" i="1"/>
  <c r="D86" i="1"/>
  <c r="D85" i="1"/>
  <c r="D84" i="1"/>
  <c r="D83" i="1"/>
  <c r="L81" i="1"/>
  <c r="C80" i="1" s="1"/>
  <c r="L79" i="1"/>
  <c r="L66" i="1"/>
  <c r="L67" i="1" s="1"/>
  <c r="L72" i="1" s="1"/>
  <c r="L73" i="1" s="1"/>
  <c r="C65" i="1" s="1"/>
  <c r="C66" i="1"/>
  <c r="D66" i="1" s="1"/>
  <c r="L64" i="1"/>
  <c r="D73" i="1"/>
  <c r="D72" i="1"/>
  <c r="D71" i="1"/>
  <c r="D70" i="1"/>
  <c r="D69" i="1"/>
  <c r="D68" i="1"/>
  <c r="D67" i="1"/>
  <c r="L65" i="1"/>
  <c r="C64" i="1" s="1"/>
  <c r="L63" i="1"/>
  <c r="H175" i="1"/>
  <c r="H201" i="1"/>
  <c r="H191" i="1"/>
  <c r="H196" i="1"/>
  <c r="H185" i="1"/>
  <c r="H180" i="1"/>
  <c r="F201" i="1"/>
  <c r="D201" i="1"/>
  <c r="D204" i="1"/>
  <c r="D203" i="1"/>
  <c r="D202" i="1"/>
  <c r="F188" i="1"/>
  <c r="D188" i="1"/>
  <c r="D187" i="1"/>
  <c r="D186" i="1"/>
  <c r="D185" i="1"/>
  <c r="D199" i="1"/>
  <c r="D198" i="1"/>
  <c r="D197" i="1"/>
  <c r="D196" i="1"/>
  <c r="K196" i="1" s="1"/>
  <c r="D182" i="1"/>
  <c r="D181" i="1"/>
  <c r="D183" i="1"/>
  <c r="D180" i="1"/>
  <c r="F194" i="1"/>
  <c r="F193" i="1"/>
  <c r="F192" i="1"/>
  <c r="F191" i="1"/>
  <c r="D194" i="1"/>
  <c r="D193" i="1"/>
  <c r="D192" i="1"/>
  <c r="D191" i="1"/>
  <c r="F178" i="1"/>
  <c r="F177" i="1"/>
  <c r="F176" i="1"/>
  <c r="F175" i="1"/>
  <c r="D176" i="1"/>
  <c r="D177" i="1"/>
  <c r="D178" i="1"/>
  <c r="D175" i="1"/>
  <c r="F39" i="1"/>
  <c r="D48" i="1" s="1"/>
  <c r="B7" i="17"/>
  <c r="D7" i="17" s="1"/>
  <c r="F7" i="1"/>
  <c r="G15" i="18"/>
  <c r="G16" i="18"/>
  <c r="C15" i="18" s="1"/>
  <c r="B7" i="18"/>
  <c r="H15" i="18" s="1"/>
  <c r="B16" i="18" s="1"/>
  <c r="D7" i="18"/>
  <c r="D6" i="18"/>
  <c r="C5" i="18"/>
  <c r="B11" i="18" s="1"/>
  <c r="G15" i="17"/>
  <c r="G16" i="17" s="1"/>
  <c r="C15" i="17" s="1"/>
  <c r="H16" i="17"/>
  <c r="C16" i="17"/>
  <c r="D6" i="17"/>
  <c r="C5" i="17"/>
  <c r="B11" i="17" s="1"/>
  <c r="G15" i="16"/>
  <c r="B15" i="16" s="1"/>
  <c r="B7" i="16"/>
  <c r="H15" i="16" s="1"/>
  <c r="B16" i="16" s="1"/>
  <c r="D6" i="16"/>
  <c r="C5" i="16"/>
  <c r="B10" i="16" s="1"/>
  <c r="H43" i="1"/>
  <c r="D46" i="1"/>
  <c r="C43" i="1"/>
  <c r="C7" i="15"/>
  <c r="G15" i="15"/>
  <c r="B15" i="15" s="1"/>
  <c r="C9" i="15"/>
  <c r="B7" i="15"/>
  <c r="H16" i="15" s="1"/>
  <c r="C16" i="15" s="1"/>
  <c r="D6" i="15"/>
  <c r="C5" i="15"/>
  <c r="B12" i="15" s="1"/>
  <c r="B8" i="15"/>
  <c r="D8" i="15" s="1"/>
  <c r="D218" i="1"/>
  <c r="G15" i="14"/>
  <c r="B15" i="14" s="1"/>
  <c r="B7" i="14"/>
  <c r="H16" i="14" s="1"/>
  <c r="C16" i="14" s="1"/>
  <c r="D6" i="14"/>
  <c r="C5" i="14"/>
  <c r="B12" i="14"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G169" i="1"/>
  <c r="B11" i="14"/>
  <c r="L15" i="14" s="1"/>
  <c r="B20" i="14" s="1"/>
  <c r="B10" i="14"/>
  <c r="K15" i="14" s="1"/>
  <c r="B19" i="14" s="1"/>
  <c r="B8" i="17"/>
  <c r="I16" i="17" s="1"/>
  <c r="C17" i="17" s="1"/>
  <c r="B15" i="18"/>
  <c r="H15" i="17"/>
  <c r="B16" i="17" s="1"/>
  <c r="M16" i="15" l="1"/>
  <c r="C21" i="15" s="1"/>
  <c r="D12" i="15"/>
  <c r="M15" i="15"/>
  <c r="B21" i="15" s="1"/>
  <c r="B11" i="15"/>
  <c r="B10" i="15"/>
  <c r="B9" i="15"/>
  <c r="J16" i="15" s="1"/>
  <c r="C18" i="15" s="1"/>
  <c r="I16" i="15"/>
  <c r="C17" i="15" s="1"/>
  <c r="B8" i="16"/>
  <c r="I15" i="16" s="1"/>
  <c r="B17" i="16" s="1"/>
  <c r="H16" i="18"/>
  <c r="C16" i="18" s="1"/>
  <c r="N35" i="13"/>
  <c r="M35" i="13" s="1"/>
  <c r="D7" i="15"/>
  <c r="F35" i="12"/>
  <c r="E35" i="12" s="1"/>
  <c r="H15" i="15"/>
  <c r="B16" i="15" s="1"/>
  <c r="G35" i="13"/>
  <c r="F35" i="13" s="1"/>
  <c r="B9" i="18"/>
  <c r="J15" i="18" s="1"/>
  <c r="B18" i="18" s="1"/>
  <c r="D9" i="15"/>
  <c r="B15" i="17"/>
  <c r="D7" i="16"/>
  <c r="J34" i="11"/>
  <c r="I34" i="11" s="1"/>
  <c r="F34" i="11"/>
  <c r="E34" i="11" s="1"/>
  <c r="J35" i="12"/>
  <c r="I35" i="12" s="1"/>
  <c r="M34" i="11"/>
  <c r="L34" i="11" s="1"/>
  <c r="G16" i="16"/>
  <c r="C15" i="16" s="1"/>
  <c r="K35" i="13"/>
  <c r="J35" i="13" s="1"/>
  <c r="M35" i="12"/>
  <c r="L35" i="12" s="1"/>
  <c r="H16" i="16"/>
  <c r="C16" i="16" s="1"/>
  <c r="G16" i="14"/>
  <c r="C15" i="14" s="1"/>
  <c r="M15" i="14"/>
  <c r="B21" i="14" s="1"/>
  <c r="D12" i="14"/>
  <c r="M16" i="14"/>
  <c r="C21" i="14" s="1"/>
  <c r="K15" i="16"/>
  <c r="B19" i="16" s="1"/>
  <c r="D10" i="16"/>
  <c r="K16" i="16"/>
  <c r="C19" i="16" s="1"/>
  <c r="L15" i="18"/>
  <c r="B20" i="18" s="1"/>
  <c r="L16" i="18"/>
  <c r="C20" i="18" s="1"/>
  <c r="D11" i="18"/>
  <c r="L15" i="17"/>
  <c r="B20" i="17" s="1"/>
  <c r="D11" i="17"/>
  <c r="L16" i="17"/>
  <c r="C20" i="17" s="1"/>
  <c r="H15" i="14"/>
  <c r="B16" i="14" s="1"/>
  <c r="J15" i="15"/>
  <c r="B18" i="15" s="1"/>
  <c r="D8" i="17"/>
  <c r="I15" i="17"/>
  <c r="B17" i="17" s="1"/>
  <c r="B10" i="18"/>
  <c r="B8" i="18"/>
  <c r="L16" i="14"/>
  <c r="C20" i="14" s="1"/>
  <c r="D11" i="14"/>
  <c r="B9" i="14"/>
  <c r="G16" i="15"/>
  <c r="C15" i="15" s="1"/>
  <c r="B11" i="16"/>
  <c r="D8" i="16"/>
  <c r="I16" i="16"/>
  <c r="C17" i="16" s="1"/>
  <c r="I15" i="15"/>
  <c r="B17" i="15" s="1"/>
  <c r="B10" i="17"/>
  <c r="D10" i="14"/>
  <c r="B9" i="17"/>
  <c r="B8" i="14"/>
  <c r="B9" i="16"/>
  <c r="B12" i="16"/>
  <c r="B12" i="18"/>
  <c r="K16" i="14"/>
  <c r="C19" i="14" s="1"/>
  <c r="D7" i="14"/>
  <c r="B12" i="17"/>
  <c r="D108" i="1"/>
  <c r="K104" i="1" s="1"/>
  <c r="C106" i="1" s="1"/>
  <c r="D122" i="1"/>
  <c r="K118" i="1" s="1"/>
  <c r="C120" i="1" s="1"/>
  <c r="K146" i="1"/>
  <c r="C148" i="1" s="1"/>
  <c r="F136" i="1"/>
  <c r="D137" i="1"/>
  <c r="H136" i="1"/>
  <c r="D136" i="1"/>
  <c r="F80" i="1"/>
  <c r="D81" i="1"/>
  <c r="H80" i="1"/>
  <c r="D80" i="1"/>
  <c r="F64" i="1"/>
  <c r="D65" i="1"/>
  <c r="H64" i="1"/>
  <c r="D64" i="1"/>
  <c r="K75" i="1" l="1"/>
  <c r="L15" i="15"/>
  <c r="B20" i="15" s="1"/>
  <c r="D11" i="15"/>
  <c r="L16" i="15"/>
  <c r="C20" i="15" s="1"/>
  <c r="K15" i="15"/>
  <c r="B19" i="15" s="1"/>
  <c r="D10" i="15"/>
  <c r="K16" i="15"/>
  <c r="C19" i="15" s="1"/>
  <c r="B22" i="15"/>
  <c r="C22" i="15"/>
  <c r="D9" i="18"/>
  <c r="J16" i="18"/>
  <c r="C18" i="18" s="1"/>
  <c r="D12" i="17"/>
  <c r="M15" i="17"/>
  <c r="B21" i="17" s="1"/>
  <c r="M16" i="17"/>
  <c r="C21" i="17" s="1"/>
  <c r="M16" i="16"/>
  <c r="C21" i="16" s="1"/>
  <c r="M15" i="16"/>
  <c r="B21" i="16" s="1"/>
  <c r="D12" i="16"/>
  <c r="D9" i="14"/>
  <c r="J15" i="14"/>
  <c r="B18" i="14" s="1"/>
  <c r="J16" i="14"/>
  <c r="C18" i="14" s="1"/>
  <c r="K15" i="18"/>
  <c r="B19" i="18" s="1"/>
  <c r="D10" i="18"/>
  <c r="K16" i="18"/>
  <c r="C19" i="18" s="1"/>
  <c r="D12" i="18"/>
  <c r="M15" i="18"/>
  <c r="B21" i="18" s="1"/>
  <c r="M16" i="18"/>
  <c r="C21" i="18" s="1"/>
  <c r="J15" i="17"/>
  <c r="B18" i="17" s="1"/>
  <c r="J16" i="17"/>
  <c r="C18" i="17" s="1"/>
  <c r="D9" i="17"/>
  <c r="I16" i="18"/>
  <c r="C17" i="18" s="1"/>
  <c r="I15" i="18"/>
  <c r="B17" i="18" s="1"/>
  <c r="D8" i="18"/>
  <c r="J15" i="16"/>
  <c r="B18" i="16" s="1"/>
  <c r="J16" i="16"/>
  <c r="C18" i="16" s="1"/>
  <c r="D9" i="16"/>
  <c r="D10" i="17"/>
  <c r="K16" i="17"/>
  <c r="C19" i="17" s="1"/>
  <c r="K15" i="17"/>
  <c r="B19" i="17" s="1"/>
  <c r="L15" i="16"/>
  <c r="B20" i="16" s="1"/>
  <c r="D11" i="16"/>
  <c r="L16" i="16"/>
  <c r="C20" i="16" s="1"/>
  <c r="I16" i="14"/>
  <c r="C17" i="14" s="1"/>
  <c r="D8" i="14"/>
  <c r="I15" i="14"/>
  <c r="B17" i="14" s="1"/>
  <c r="B22" i="14" s="1"/>
  <c r="K74" i="1"/>
  <c r="C76" i="1" s="1"/>
  <c r="K132" i="1"/>
  <c r="C134" i="1" s="1"/>
  <c r="K58" i="1"/>
  <c r="C22" i="17" l="1"/>
  <c r="B22" i="17"/>
  <c r="C22" i="16"/>
  <c r="B22" i="18"/>
  <c r="C22" i="18"/>
  <c r="C22" i="14"/>
  <c r="B22" i="16"/>
</calcChain>
</file>

<file path=xl/sharedStrings.xml><?xml version="1.0" encoding="utf-8"?>
<sst xmlns="http://schemas.openxmlformats.org/spreadsheetml/2006/main" count="901" uniqueCount="254">
  <si>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</si>
  <si>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</si>
  <si>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</si>
  <si>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</si>
  <si>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</si>
  <si>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</si>
  <si>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</si>
  <si>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</si>
  <si>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</si>
  <si>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</si>
  <si>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</si>
  <si>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</si>
  <si>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</si>
  <si>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</si>
  <si>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</si>
  <si>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</si>
  <si>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</si>
  <si>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</si>
  <si>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</si>
  <si>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</si>
  <si>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</si>
  <si>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</si>
  <si>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</si>
  <si>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</si>
  <si>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</si>
  <si>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</si>
  <si>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</si>
  <si>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</si>
  <si>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</si>
  <si>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</si>
  <si>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</si>
  <si>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</si>
  <si>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</si>
  <si>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</si>
  <si>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</si>
  <si>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</si>
  <si>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</si>
  <si>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</si>
  <si>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</si>
  <si>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</si>
  <si>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</si>
  <si>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</si>
  <si>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Approved usage of the Property: Residential                                                                                                                                                      (Restrictive convenants in regards to land use , if any)</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</si>
  <si>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</si>
  <si>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</si>
  <si>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</si>
  <si>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</si>
  <si>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</si>
  <si>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</si>
  <si>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</si>
  <si>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</si>
  <si>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</si>
  <si>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</si>
  <si>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</si>
  <si>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</si>
  <si>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</si>
  <si>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</si>
  <si>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</si>
  <si>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</si>
  <si>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</si>
  <si>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</si>
  <si>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</si>
  <si>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</si>
  <si>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</si>
  <si>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</si>
  <si>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</si>
  <si>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</si>
  <si>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</si>
  <si>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</si>
  <si>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</si>
  <si>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</si>
  <si>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</si>
  <si>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</si>
  <si>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</si>
  <si>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</si>
  <si>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</si>
  <si>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</si>
  <si>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</si>
  <si>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</si>
  <si>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</si>
  <si>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</si>
  <si>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</si>
  <si>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</si>
  <si>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</si>
  <si>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</si>
  <si>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</si>
  <si>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</si>
  <si>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</si>
  <si>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</si>
  <si>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</si>
  <si>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</si>
  <si>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</si>
  <si>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</si>
  <si>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</si>
  <si>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</si>
  <si>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</si>
  <si>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Recommended rate of the flat Per Sq. Ft. ( on Saleble area)</t>
  </si>
  <si>
    <t xml:space="preserve">Date of approval: </t>
  </si>
  <si>
    <t>Contect Details ( Name &amp; Contect No.)</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</si>
  <si>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</si>
  <si>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</si>
  <si>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</si>
  <si>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</si>
  <si>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</si>
  <si>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</si>
  <si>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</si>
  <si>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</si>
  <si>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</si>
  <si>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</si>
  <si>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</si>
  <si>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</si>
  <si>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</si>
  <si>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</si>
  <si>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</si>
  <si>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</si>
  <si>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</si>
  <si>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</si>
  <si>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</si>
  <si>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</si>
  <si>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</si>
  <si>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</si>
  <si>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</si>
  <si>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</si>
  <si>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</si>
  <si>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</si>
  <si>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</si>
  <si>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</si>
  <si>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</si>
  <si>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</si>
  <si>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</si>
  <si>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</si>
  <si>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</si>
  <si>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</si>
  <si>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</si>
  <si>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</si>
  <si>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</si>
  <si>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</si>
  <si>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</si>
  <si>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</si>
  <si>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</si>
  <si>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</si>
  <si>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</si>
  <si>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</si>
  <si>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</si>
  <si>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</si>
  <si>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</si>
  <si>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</si>
  <si>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</si>
  <si>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Development Charges</t>
  </si>
  <si>
    <t>Middle class</t>
  </si>
  <si>
    <t>Developing</t>
  </si>
  <si>
    <t>M/s. Olympeo Infrastructure LLP &amp; Pixie Business Ventures LLP.</t>
  </si>
  <si>
    <t>Raigad</t>
  </si>
  <si>
    <t>Karjat</t>
  </si>
  <si>
    <t>S No</t>
  </si>
  <si>
    <t>Awsare</t>
  </si>
  <si>
    <t>Shelu Road</t>
  </si>
  <si>
    <t>Enjoy Farm &amp; Resort</t>
  </si>
  <si>
    <t xml:space="preserve">Open Plot </t>
  </si>
  <si>
    <t>Club Charges</t>
  </si>
  <si>
    <t>50,000/-</t>
  </si>
  <si>
    <t xml:space="preserve">Legal Charges </t>
  </si>
  <si>
    <t>10,000/-</t>
  </si>
  <si>
    <t>44/2, 48/1B, 48/5,48/6, 48/7</t>
  </si>
  <si>
    <t>2,50,000/-</t>
  </si>
  <si>
    <t>Material laying at Site: :Brick, sand etc.</t>
  </si>
  <si>
    <t>Wheather the construction is as per approved Building plan :Under construction</t>
  </si>
  <si>
    <t>Olympeo Riverside</t>
  </si>
  <si>
    <t>No. of Buildings</t>
  </si>
  <si>
    <t>Phase I - P52000002351
Phase II - P52000002440
Phase III - P52000012184</t>
  </si>
  <si>
    <t>Olympeo Riverside, S.No. 44/2, 48/1B, 48/5,48/6, 48/7 At - Awsare, Taluka - Karjat, District - Raigad, Pin Code - 410101</t>
  </si>
  <si>
    <t>21 Wings</t>
  </si>
  <si>
    <t xml:space="preserve">M.Gov./LN&amp;1/B/512-375/2013 
Maharashtra Govt./LNA-1/PK160/2014 </t>
  </si>
  <si>
    <t>26/08/2014.
07/11/2015.</t>
  </si>
  <si>
    <t>Proposed no of Floors</t>
  </si>
  <si>
    <t>Approved Plans, CC of Building No.1- B Wing</t>
  </si>
  <si>
    <t>Gross Carpet area</t>
  </si>
  <si>
    <t>Saleable area</t>
  </si>
  <si>
    <t>Floor</t>
  </si>
  <si>
    <t>Building details Floor Wise</t>
  </si>
  <si>
    <t xml:space="preserve">Details of Flats in Building   </t>
  </si>
  <si>
    <t>Ground Floor for Residential</t>
  </si>
  <si>
    <t>1BHK</t>
  </si>
  <si>
    <t>Type A = Building No.1 (Wing B)</t>
  </si>
  <si>
    <t>Type A = Building No.1 (Wing A)</t>
  </si>
  <si>
    <t>1st to 3rd Floor</t>
  </si>
  <si>
    <t>Attached Otla/ Terrace area</t>
  </si>
  <si>
    <t>4th Floor</t>
  </si>
  <si>
    <t>1RK</t>
  </si>
  <si>
    <t xml:space="preserve">Maharashtra Govt./LNA-1/PK160/2014 </t>
  </si>
  <si>
    <t>07/11/2015.</t>
  </si>
  <si>
    <t>04/06/2019.</t>
  </si>
  <si>
    <t>Flat = 40</t>
  </si>
  <si>
    <t>Phase I =
Phase II = 
Phase III =</t>
  </si>
  <si>
    <t>Projected life of the structure: 60 Years after completion</t>
  </si>
  <si>
    <t>Flat No.</t>
  </si>
  <si>
    <r>
      <t xml:space="preserve">Description
</t>
    </r>
    <r>
      <rPr>
        <b/>
        <sz val="11"/>
        <color indexed="8"/>
        <rFont val="Times New Roman"/>
        <family val="1"/>
      </rPr>
      <t>(As per Approved plan)</t>
    </r>
  </si>
  <si>
    <t>Description
(As per Sale plan)</t>
  </si>
  <si>
    <t>2BHK</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</si>
  <si>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</si>
  <si>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</si>
  <si>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</si>
  <si>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</si>
  <si>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</si>
  <si>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</si>
  <si>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</si>
  <si>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</si>
  <si>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</si>
  <si>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</si>
  <si>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</si>
  <si>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</si>
  <si>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</si>
  <si>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</si>
  <si>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</si>
  <si>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</si>
  <si>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</si>
  <si>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</si>
  <si>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</si>
  <si>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</si>
  <si>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</si>
  <si>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</si>
  <si>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</si>
  <si>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</si>
  <si>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r>
      <rPr>
        <b/>
        <sz val="11"/>
        <color indexed="8"/>
        <rFont val="Times New Roman"/>
        <family val="1"/>
      </rPr>
      <t>Type A =</t>
    </r>
    <r>
      <rPr>
        <sz val="11"/>
        <color indexed="8"/>
        <rFont val="Times New Roman"/>
        <family val="1"/>
      </rPr>
      <t xml:space="preserve"> Bldg No.1 (Wing A &amp; B) = G + 1st to  4th Floor
</t>
    </r>
    <r>
      <rPr>
        <b/>
        <sz val="11"/>
        <color indexed="8"/>
        <rFont val="Times New Roman"/>
        <family val="1"/>
      </rPr>
      <t xml:space="preserve">Type A = </t>
    </r>
    <r>
      <rPr>
        <sz val="11"/>
        <color indexed="8"/>
        <rFont val="Times New Roman"/>
        <family val="1"/>
      </rPr>
      <t xml:space="preserve">Bldg No.2 (Wing A &amp; B) = G + 1st to  4th Floor
</t>
    </r>
    <r>
      <rPr>
        <b/>
        <sz val="11"/>
        <color indexed="8"/>
        <rFont val="Times New Roman"/>
        <family val="1"/>
      </rPr>
      <t xml:space="preserve">Type A = </t>
    </r>
    <r>
      <rPr>
        <sz val="11"/>
        <color indexed="8"/>
        <rFont val="Times New Roman"/>
        <family val="1"/>
      </rPr>
      <t xml:space="preserve">Bldg No.3 (Wing A &amp; B ) = G + 1st to  4th Floor
</t>
    </r>
    <r>
      <rPr>
        <b/>
        <sz val="11"/>
        <color indexed="8"/>
        <rFont val="Times New Roman"/>
        <family val="1"/>
      </rPr>
      <t>Type A =</t>
    </r>
    <r>
      <rPr>
        <sz val="11"/>
        <color indexed="8"/>
        <rFont val="Times New Roman"/>
        <family val="1"/>
      </rPr>
      <t xml:space="preserve"> Bldg No.4 (A &amp; B Wing) = G + 1st to  4th Floor
</t>
    </r>
    <r>
      <rPr>
        <b/>
        <sz val="11"/>
        <color indexed="8"/>
        <rFont val="Times New Roman"/>
        <family val="1"/>
      </rPr>
      <t>Type B =</t>
    </r>
    <r>
      <rPr>
        <sz val="11"/>
        <color indexed="8"/>
        <rFont val="Times New Roman"/>
        <family val="1"/>
      </rPr>
      <t xml:space="preserve"> Bldg No.5 (Wing A &amp; B) = G + 1st to  4th Floor
</t>
    </r>
    <r>
      <rPr>
        <b/>
        <sz val="11"/>
        <color indexed="8"/>
        <rFont val="Times New Roman"/>
        <family val="1"/>
      </rPr>
      <t xml:space="preserve">Type B = </t>
    </r>
    <r>
      <rPr>
        <sz val="11"/>
        <color indexed="8"/>
        <rFont val="Times New Roman"/>
        <family val="1"/>
      </rPr>
      <t xml:space="preserve">Bldg No.13 (Wing A &amp; B) = G + 1st to  4th Floor
</t>
    </r>
    <r>
      <rPr>
        <b/>
        <sz val="11"/>
        <color indexed="8"/>
        <rFont val="Times New Roman"/>
        <family val="1"/>
      </rPr>
      <t xml:space="preserve">Type B = </t>
    </r>
    <r>
      <rPr>
        <sz val="11"/>
        <color indexed="8"/>
        <rFont val="Times New Roman"/>
        <family val="1"/>
      </rPr>
      <t xml:space="preserve">Bldg No.14 (Wing A &amp; B) = G +1st to  4th Floor
</t>
    </r>
    <r>
      <rPr>
        <b/>
        <sz val="11"/>
        <color indexed="8"/>
        <rFont val="Times New Roman"/>
        <family val="1"/>
      </rPr>
      <t>Type C =</t>
    </r>
    <r>
      <rPr>
        <sz val="11"/>
        <color indexed="8"/>
        <rFont val="Times New Roman"/>
        <family val="1"/>
      </rPr>
      <t xml:space="preserve"> Wing C-1, C-2, C-3, C-5, C-6, C-7, C-8 = G + 1st to 7th Floor</t>
    </r>
  </si>
  <si>
    <t>Wing C1 &amp; C2 = Gr + 1st to 7th Floor</t>
  </si>
  <si>
    <t>Wing C3 = Gr + 1st to 7th Floor</t>
  </si>
  <si>
    <t>Wing C6 = Gr + 1st to 7th Floor</t>
  </si>
  <si>
    <t>Wing C7 &amp; C8 = Gr + 1st to 7th Floor</t>
  </si>
  <si>
    <t>Type A = Bldg No.1 (Wing A &amp; B) = A1
Type A = Bldg No.2 (Wing A &amp; B) = A2
Type A = Bldg No.3 (Wing A &amp; B ) = A3
Type A = Bldg No.4 (A &amp; B Wing) = A4
Type B = Bldg No.5 (Wing A &amp; B) = B1
Type B = Bldg No.13 (Wing A &amp; B) = B2
Type B = Bldg No.14 (Wing A &amp; B) = B3
Type C = Wing C-1, C-2, 
Type C = Wing C-3, C-5, C-6, C-7 &amp; C-8</t>
  </si>
  <si>
    <t>Wing C5 = Gr + 1st to 7th Floor</t>
  </si>
  <si>
    <t>Wing C4 = Gr + 1st to 7th Floor</t>
  </si>
  <si>
    <t>RCC (Including podiums)</t>
  </si>
  <si>
    <t>Construction details:
Type A</t>
  </si>
  <si>
    <t>About 3Km Distance From Shelu Railway Station</t>
  </si>
  <si>
    <t>Location Link</t>
  </si>
  <si>
    <t>https://goo.gl/maps/5KT3gUCKx3Lxy5387?coh=178572&amp;entry=tt</t>
  </si>
  <si>
    <t xml:space="preserve">Office No. 1031, Wing J, Akshar Business Park, Plot No. 03 Sector 25, Near APMC Market, Vashi, Navi Mumbai, Maharashtra 400703 TEL: 022-46090378/79/80                                                                                                     Email : vsjcapf@gmail.com. Web site : www.vsjadon.com
</t>
  </si>
  <si>
    <t>19.0725759,73.330658</t>
  </si>
  <si>
    <t>Inspected By :</t>
  </si>
  <si>
    <t xml:space="preserve">Naynesh Sunil Lovanshi </t>
  </si>
  <si>
    <t>Report By:</t>
  </si>
  <si>
    <r>
      <t xml:space="preserve">Remarks:  
1.  A &amp; B Type =  All work completed. OC Received.
    C1 &amp; C2 Type = All work completed. Please provide OC.
    C3 &amp; C4 = Construction work was stopped. Work is same as last visit (08/11/2023).
    C5 &amp; C6 = Construction work was same as visit (03/03/2021).
    C7 &amp; C8 = Work not yet Started.
2. We have given rate verify by market inquire.
3. We have considered Other charges from cost sheet.
4. Recommended rate should be considered as all inclusive rate if other charges are not mentioned. (Excluding GST &amp; other government Taxes).
6. We update approved plans &amp; CC of Type A = Building No. 1 (A &amp; B Wings) (on 04/03/2021)
7. All 1BHK of approved plan are converted into 2BHK on site.(Area will remain same)
8. On site we met Mr. Nikhil Naik - 7719888644.
9. </t>
    </r>
    <r>
      <rPr>
        <b/>
        <sz val="11"/>
        <color rgb="FFFF0000"/>
        <rFont val="Times New Roman"/>
        <family val="1"/>
      </rPr>
      <t>As per RERA, completion period of project Olympeo Riverside is expired on Date 29/06/2024 but still project is under construction.</t>
    </r>
    <r>
      <rPr>
        <b/>
        <sz val="11"/>
        <color indexed="8"/>
        <rFont val="Times New Roman"/>
        <family val="1"/>
      </rPr>
      <t xml:space="preserve">
</t>
    </r>
  </si>
  <si>
    <t>Bldg No. 1 (Wing A &amp; B) = Gr + 1st to 4th Floor
Bldg No.2 (Wing A &amp; B) = Gr + 1st to 4th Floor
Bldg No.3 (Wing A &amp; B ) = Gr + 1st to 4th Floor
Bldg. No. 4 (A &amp; B Wing) = Gr + 1st to 4th Floor
Bldg No. 5 (Wing A &amp; B) = Gr + 1st to 4th Floor 
Bldg No.13 (Wing A &amp; B) = Gr + 1st to 4th Floor 
Bldg No.14 (Wing A &amp; B) = Gr + 1st to 4th Floor</t>
  </si>
  <si>
    <t>Approved no of Floors
Type A</t>
  </si>
  <si>
    <t>Type B</t>
  </si>
  <si>
    <t>Type C</t>
  </si>
  <si>
    <t>Wing C-1, C-2, C-3, C-5, C-6, C-7, C-8 = G + 1st to  7th Floor</t>
  </si>
  <si>
    <t>Bldg No.1 (Wing A &amp; B) &amp; Bldg No.2 (Wing A &amp; B) = G + 1st to 4th Floor
Bldg No.3 (Wing A &amp; B ) &amp; Bldg No.4 (Wing A &amp; B) = G + 1st to 4th Floor</t>
  </si>
  <si>
    <t>Proposed no of Floors
Type A</t>
  </si>
  <si>
    <t>MSHA/L.N.1(B)/OC-37/2018
A1, A2, A3, A4, B1, B2, B3 = G + 1st to 4th Floor</t>
  </si>
  <si>
    <r>
      <t xml:space="preserve">O. Certificate No.: </t>
    </r>
    <r>
      <rPr>
        <sz val="11"/>
        <color rgb="FF000000"/>
        <rFont val="Times New Roman"/>
        <family val="1"/>
      </rPr>
      <t xml:space="preserve">
Approved upto</t>
    </r>
  </si>
  <si>
    <t xml:space="preserve">Bldg No.5 (Wing A &amp; B) &amp; Bldg No.13 (Wing A &amp; B)= G + 1st to 4th Floor
Bldg No.14 (Wing A &amp; B) = G +1st to 4th Floor
</t>
  </si>
  <si>
    <t>Shruti Tathare</t>
  </si>
  <si>
    <t>Phase I &amp; II - Completed
Phase III - 31/12/2028</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</si>
</sst>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b/>
      <sz val="12"/>
      <color indexed="8"/>
      <name val="Times New Roman"/>
      <family val="1"/>
    </font>
    <font>
      <sz val="12"/>
      <color indexed="8"/>
      <name val="Times New Roman"/>
      <family val="1"/>
    </font>
    <font>
      <sz val="11"/>
      <color theme="1"/>
      <name val="Calibri"/>
      <family val="2"/>
      <scheme val="minor"/>
    </font>
    <font>
      <b/>
      <sz val="11"/>
      <color theme="1"/>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2"/>
      <color theme="1"/>
      <name val="Times New Roman"/>
      <family val="1"/>
    </font>
    <font>
      <sz val="12"/>
      <name val="Times New Roman"/>
      <family val="1"/>
    </font>
    <font>
      <b/>
      <sz val="12"/>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1" fillId="0" borderId="0"/>
    <xf numFmtId="0" fontId="9" fillId="0" borderId="0"/>
    <xf numFmtId="9" fontId="4" fillId="0" borderId="0" applyFont="0" applyFill="0" applyBorder="0" applyAlignment="0" applyProtection="0"/>
    <xf numFmtId="0" fontId="18" fillId="0" borderId="0" applyNumberFormat="0" applyFill="0" applyBorder="0" applyAlignment="0" applyProtection="0"/>
  </cellStyleXfs>
  <cellXfs count="244">
    <xf numFmtId="0" fontId="0" fillId="0" borderId="0" xfId="0"/>
    <xf numFmtId="0" fontId="3" fillId="0" borderId="1" xfId="0" applyFont="1" applyBorder="1" applyAlignment="1">
      <alignment vertical="top"/>
    </xf>
    <xf numFmtId="0" fontId="3" fillId="2" borderId="2" xfId="0" applyFont="1" applyFill="1" applyBorder="1" applyAlignment="1">
      <alignment vertical="top"/>
    </xf>
    <xf numFmtId="0" fontId="0" fillId="0" borderId="2" xfId="0" applyBorder="1"/>
    <xf numFmtId="0" fontId="10" fillId="0" borderId="2" xfId="0" applyFont="1" applyBorder="1"/>
    <xf numFmtId="0" fontId="0" fillId="0" borderId="3" xfId="0" applyBorder="1"/>
    <xf numFmtId="0" fontId="0" fillId="3" borderId="2" xfId="0" applyFill="1" applyBorder="1"/>
    <xf numFmtId="0" fontId="10" fillId="0" borderId="2" xfId="0" applyFont="1" applyBorder="1" applyAlignment="1">
      <alignment horizontal="center"/>
    </xf>
    <xf numFmtId="0" fontId="11" fillId="0" borderId="0" xfId="0" applyFont="1"/>
    <xf numFmtId="0" fontId="12" fillId="0" borderId="2" xfId="0" applyFont="1" applyBorder="1"/>
    <xf numFmtId="0" fontId="12" fillId="0" borderId="0" xfId="0" applyFont="1"/>
    <xf numFmtId="0" fontId="12" fillId="3" borderId="2" xfId="0" applyFont="1" applyFill="1" applyBorder="1"/>
    <xf numFmtId="0" fontId="11" fillId="0" borderId="2" xfId="0" applyFont="1" applyBorder="1" applyAlignment="1">
      <alignment horizontal="center"/>
    </xf>
    <xf numFmtId="0" fontId="11" fillId="0" borderId="0" xfId="0" applyFont="1" applyAlignment="1">
      <alignment horizontal="center"/>
    </xf>
    <xf numFmtId="0" fontId="12" fillId="0" borderId="2" xfId="0" applyFont="1" applyBorder="1" applyAlignment="1">
      <alignment horizontal="center"/>
    </xf>
    <xf numFmtId="0" fontId="12" fillId="3" borderId="2" xfId="0" applyFont="1" applyFill="1" applyBorder="1" applyAlignment="1">
      <alignment horizontal="center"/>
    </xf>
    <xf numFmtId="9" fontId="12" fillId="0" borderId="0" xfId="3" applyFont="1" applyBorder="1"/>
    <xf numFmtId="0" fontId="13" fillId="0" borderId="2" xfId="0" applyFont="1" applyBorder="1" applyAlignment="1">
      <alignment horizontal="center"/>
    </xf>
    <xf numFmtId="0" fontId="12" fillId="0" borderId="0" xfId="0" applyFont="1" applyAlignment="1">
      <alignment horizontal="right"/>
    </xf>
    <xf numFmtId="0" fontId="12" fillId="0" borderId="0" xfId="0" applyFont="1" applyAlignment="1">
      <alignment wrapText="1"/>
    </xf>
    <xf numFmtId="0" fontId="12" fillId="0" borderId="4" xfId="0" applyFont="1" applyBorder="1"/>
    <xf numFmtId="0" fontId="12" fillId="0" borderId="2" xfId="0" applyFont="1" applyBorder="1" applyAlignment="1">
      <alignment wrapText="1"/>
    </xf>
    <xf numFmtId="9" fontId="12" fillId="0" borderId="2" xfId="3" applyFont="1" applyBorder="1"/>
    <xf numFmtId="9" fontId="12" fillId="0" borderId="0" xfId="0" applyNumberFormat="1" applyFont="1"/>
    <xf numFmtId="0" fontId="14" fillId="0" borderId="0" xfId="0" applyFont="1"/>
    <xf numFmtId="0" fontId="3" fillId="0" borderId="0" xfId="1" applyFont="1"/>
    <xf numFmtId="0" fontId="3" fillId="0" borderId="5" xfId="0" applyFont="1" applyBorder="1" applyAlignment="1">
      <alignment vertical="top"/>
    </xf>
    <xf numFmtId="1" fontId="7" fillId="0" borderId="2" xfId="2" applyNumberFormat="1" applyFont="1" applyBorder="1" applyAlignment="1" applyProtection="1">
      <alignment horizontal="center" vertical="top" wrapText="1"/>
      <protection locked="0"/>
    </xf>
    <xf numFmtId="1" fontId="8" fillId="0" borderId="2" xfId="2" applyNumberFormat="1" applyFont="1" applyBorder="1" applyAlignment="1" applyProtection="1">
      <alignment horizontal="center" vertical="center" wrapText="1"/>
      <protection locked="0"/>
    </xf>
    <xf numFmtId="0" fontId="2" fillId="2" borderId="2" xfId="0" applyFont="1" applyFill="1" applyBorder="1" applyAlignment="1">
      <alignment vertical="top"/>
    </xf>
    <xf numFmtId="0" fontId="15" fillId="0" borderId="19" xfId="2" applyFont="1" applyBorder="1" applyProtection="1">
      <protection hidden="1"/>
    </xf>
    <xf numFmtId="0" fontId="15" fillId="0" borderId="20" xfId="2" applyFont="1" applyBorder="1" applyProtection="1">
      <protection hidden="1"/>
    </xf>
    <xf numFmtId="0" fontId="16" fillId="0" borderId="21" xfId="2" applyFont="1" applyBorder="1" applyAlignment="1" applyProtection="1">
      <alignment horizontal="center" vertical="top"/>
      <protection locked="0"/>
    </xf>
    <xf numFmtId="0" fontId="15" fillId="0" borderId="0" xfId="2" applyFont="1" applyProtection="1">
      <protection hidden="1"/>
    </xf>
    <xf numFmtId="0" fontId="15" fillId="0" borderId="23" xfId="2" applyFont="1" applyBorder="1" applyProtection="1">
      <protection hidden="1"/>
    </xf>
    <xf numFmtId="0" fontId="12" fillId="0" borderId="0" xfId="0" applyFont="1" applyProtection="1">
      <protection hidden="1"/>
    </xf>
    <xf numFmtId="0" fontId="15" fillId="0" borderId="23" xfId="2" applyFont="1" applyBorder="1"/>
    <xf numFmtId="0" fontId="12"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2" fillId="0" borderId="32" xfId="0" applyFont="1" applyBorder="1" applyProtection="1">
      <protection hidden="1"/>
    </xf>
    <xf numFmtId="1" fontId="0" fillId="0" borderId="33" xfId="0" applyNumberFormat="1" applyBorder="1"/>
    <xf numFmtId="0" fontId="16" fillId="0" borderId="2" xfId="2" applyFont="1" applyBorder="1" applyAlignment="1" applyProtection="1">
      <alignment horizontal="center" wrapText="1"/>
      <protection locked="0"/>
    </xf>
    <xf numFmtId="1" fontId="16" fillId="0" borderId="2" xfId="2" applyNumberFormat="1" applyFont="1" applyBorder="1" applyAlignment="1" applyProtection="1">
      <alignment horizontal="center" wrapText="1"/>
      <protection locked="0"/>
    </xf>
    <xf numFmtId="0" fontId="16" fillId="0" borderId="2" xfId="2" applyFont="1" applyBorder="1" applyAlignment="1" applyProtection="1">
      <alignment horizontal="center" vertical="top" wrapText="1"/>
      <protection locked="0"/>
    </xf>
    <xf numFmtId="0" fontId="16" fillId="0" borderId="2" xfId="2" applyFont="1" applyBorder="1" applyAlignment="1" applyProtection="1">
      <alignment horizontal="center" vertical="top"/>
      <protection locked="0"/>
    </xf>
    <xf numFmtId="0" fontId="16" fillId="0" borderId="28" xfId="2" applyFont="1" applyBorder="1" applyAlignment="1" applyProtection="1">
      <alignment horizontal="center" wrapText="1"/>
      <protection locked="0"/>
    </xf>
    <xf numFmtId="1" fontId="16" fillId="0" borderId="28" xfId="2" applyNumberFormat="1" applyFont="1" applyBorder="1" applyAlignment="1" applyProtection="1">
      <alignment horizontal="center" wrapText="1"/>
      <protection locked="0"/>
    </xf>
    <xf numFmtId="0" fontId="16" fillId="0" borderId="1" xfId="2" applyFont="1" applyBorder="1" applyAlignment="1" applyProtection="1">
      <alignment horizontal="center" vertical="top"/>
      <protection locked="0"/>
    </xf>
    <xf numFmtId="0" fontId="16" fillId="0" borderId="39" xfId="2" applyFont="1" applyBorder="1" applyAlignment="1" applyProtection="1">
      <alignment horizontal="center" vertical="top" wrapText="1"/>
      <protection locked="0"/>
    </xf>
    <xf numFmtId="2" fontId="3" fillId="0" borderId="0" xfId="1" applyNumberFormat="1" applyFont="1"/>
    <xf numFmtId="0" fontId="0" fillId="0" borderId="0" xfId="0" applyFill="1"/>
    <xf numFmtId="0" fontId="16" fillId="0" borderId="27" xfId="2" applyFont="1" applyBorder="1" applyAlignment="1" applyProtection="1">
      <alignment horizontal="center" vertical="top" wrapText="1"/>
      <protection locked="0"/>
    </xf>
    <xf numFmtId="0" fontId="16" fillId="0" borderId="29" xfId="2" applyFont="1" applyBorder="1" applyAlignment="1" applyProtection="1">
      <alignment horizontal="center" vertical="top" wrapText="1"/>
      <protection locked="0"/>
    </xf>
    <xf numFmtId="9" fontId="16" fillId="2" borderId="28" xfId="2" applyNumberFormat="1" applyFont="1" applyFill="1" applyBorder="1" applyAlignment="1" applyProtection="1">
      <alignment horizontal="center" vertical="center" wrapText="1"/>
      <protection hidden="1"/>
    </xf>
    <xf numFmtId="0" fontId="16" fillId="0" borderId="21" xfId="2" applyFont="1" applyBorder="1" applyAlignment="1" applyProtection="1">
      <alignment horizontal="center" vertical="top" wrapText="1"/>
      <protection locked="0"/>
    </xf>
    <xf numFmtId="0" fontId="16" fillId="0" borderId="1" xfId="2" applyFont="1" applyBorder="1" applyAlignment="1" applyProtection="1">
      <alignment horizontal="center" vertical="top" wrapText="1"/>
      <protection locked="0"/>
    </xf>
    <xf numFmtId="9" fontId="16" fillId="2" borderId="2" xfId="2" applyNumberFormat="1" applyFont="1" applyFill="1" applyBorder="1" applyAlignment="1" applyProtection="1">
      <alignment horizontal="center" vertical="center" wrapText="1"/>
      <protection hidden="1"/>
    </xf>
    <xf numFmtId="0" fontId="16" fillId="0" borderId="21" xfId="2" applyFont="1" applyBorder="1" applyAlignment="1" applyProtection="1">
      <alignment horizontal="center" vertical="top"/>
      <protection locked="0"/>
    </xf>
    <xf numFmtId="0" fontId="16" fillId="0" borderId="2" xfId="2" applyFont="1" applyBorder="1" applyAlignment="1" applyProtection="1">
      <alignment horizontal="center" vertical="top"/>
      <protection locked="0"/>
    </xf>
    <xf numFmtId="0" fontId="16" fillId="0" borderId="2" xfId="2" applyFont="1" applyBorder="1" applyAlignment="1" applyProtection="1">
      <alignment horizontal="center" vertical="top" wrapText="1"/>
      <protection locked="0"/>
    </xf>
    <xf numFmtId="0" fontId="17" fillId="0" borderId="14" xfId="2" applyFont="1" applyBorder="1" applyAlignment="1" applyProtection="1">
      <alignment horizontal="center" vertical="top" wrapText="1"/>
      <protection locked="0"/>
    </xf>
    <xf numFmtId="0" fontId="17" fillId="0" borderId="17" xfId="2" applyFont="1" applyBorder="1" applyAlignment="1" applyProtection="1">
      <alignment horizontal="center" vertical="top" wrapText="1"/>
      <protection locked="0"/>
    </xf>
    <xf numFmtId="0" fontId="17" fillId="0" borderId="35" xfId="2" applyFont="1" applyBorder="1" applyAlignment="1" applyProtection="1">
      <alignment horizontal="left" vertical="top" wrapText="1"/>
      <protection locked="0"/>
    </xf>
    <xf numFmtId="0" fontId="17" fillId="0" borderId="21" xfId="2" applyFont="1" applyBorder="1" applyAlignment="1" applyProtection="1">
      <alignment horizontal="left" vertical="top"/>
      <protection locked="0"/>
    </xf>
    <xf numFmtId="0" fontId="17" fillId="0" borderId="1" xfId="2" applyFont="1" applyBorder="1" applyAlignment="1" applyProtection="1">
      <alignment horizontal="left" vertical="top"/>
      <protection locked="0"/>
    </xf>
    <xf numFmtId="0" fontId="17" fillId="0" borderId="2" xfId="2" applyFont="1" applyBorder="1" applyAlignment="1" applyProtection="1">
      <alignment horizontal="left" vertical="top" wrapText="1"/>
      <protection locked="0"/>
    </xf>
    <xf numFmtId="0" fontId="16" fillId="0" borderId="24" xfId="2" applyFont="1" applyBorder="1" applyAlignment="1" applyProtection="1">
      <alignment horizontal="center" vertical="top" wrapText="1"/>
      <protection locked="0"/>
    </xf>
    <xf numFmtId="0" fontId="16" fillId="0" borderId="5" xfId="2" applyFont="1" applyBorder="1" applyAlignment="1" applyProtection="1">
      <alignment horizontal="center" vertical="top" wrapText="1"/>
      <protection locked="0"/>
    </xf>
    <xf numFmtId="9" fontId="16" fillId="2" borderId="7" xfId="2" applyNumberFormat="1" applyFont="1" applyFill="1" applyBorder="1" applyAlignment="1" applyProtection="1">
      <alignment horizontal="center" vertical="center" wrapText="1"/>
      <protection hidden="1"/>
    </xf>
    <xf numFmtId="9" fontId="16" fillId="2" borderId="8" xfId="2" applyNumberFormat="1" applyFont="1" applyFill="1" applyBorder="1" applyAlignment="1" applyProtection="1">
      <alignment horizontal="center" vertical="center" wrapText="1"/>
      <protection hidden="1"/>
    </xf>
    <xf numFmtId="9" fontId="16" fillId="2" borderId="26" xfId="2" applyNumberFormat="1" applyFont="1" applyFill="1" applyBorder="1" applyAlignment="1" applyProtection="1">
      <alignment horizontal="center" vertical="center" wrapText="1"/>
      <protection hidden="1"/>
    </xf>
    <xf numFmtId="9" fontId="16" fillId="2" borderId="10" xfId="2" applyNumberFormat="1" applyFont="1" applyFill="1" applyBorder="1" applyAlignment="1" applyProtection="1">
      <alignment horizontal="center" vertical="center" wrapText="1"/>
      <protection hidden="1"/>
    </xf>
    <xf numFmtId="9" fontId="16" fillId="2" borderId="0" xfId="2" applyNumberFormat="1" applyFont="1" applyFill="1" applyAlignment="1" applyProtection="1">
      <alignment horizontal="center" vertical="center" wrapText="1"/>
      <protection hidden="1"/>
    </xf>
    <xf numFmtId="9" fontId="16" fillId="2" borderId="23" xfId="2" applyNumberFormat="1" applyFont="1" applyFill="1" applyBorder="1" applyAlignment="1" applyProtection="1">
      <alignment horizontal="center" vertical="center" wrapText="1"/>
      <protection hidden="1"/>
    </xf>
    <xf numFmtId="9" fontId="16" fillId="2" borderId="31" xfId="2" applyNumberFormat="1" applyFont="1" applyFill="1" applyBorder="1" applyAlignment="1" applyProtection="1">
      <alignment horizontal="center" vertical="center" wrapText="1"/>
      <protection hidden="1"/>
    </xf>
    <xf numFmtId="9" fontId="16" fillId="2" borderId="32" xfId="2" applyNumberFormat="1" applyFont="1" applyFill="1" applyBorder="1" applyAlignment="1" applyProtection="1">
      <alignment horizontal="center" vertical="center" wrapText="1"/>
      <protection hidden="1"/>
    </xf>
    <xf numFmtId="9" fontId="16" fillId="2" borderId="33" xfId="2" applyNumberFormat="1" applyFont="1" applyFill="1" applyBorder="1" applyAlignment="1" applyProtection="1">
      <alignment horizontal="center" vertical="center" wrapText="1"/>
      <protection hidden="1"/>
    </xf>
    <xf numFmtId="9" fontId="16" fillId="2" borderId="1" xfId="2" applyNumberFormat="1" applyFont="1" applyFill="1" applyBorder="1" applyAlignment="1" applyProtection="1">
      <alignment horizontal="center" vertical="center" wrapText="1"/>
      <protection hidden="1"/>
    </xf>
    <xf numFmtId="9" fontId="16" fillId="2" borderId="6" xfId="2" applyNumberFormat="1" applyFont="1" applyFill="1" applyBorder="1" applyAlignment="1" applyProtection="1">
      <alignment horizontal="center" vertical="center" wrapText="1"/>
      <protection hidden="1"/>
    </xf>
    <xf numFmtId="0" fontId="16" fillId="0" borderId="27" xfId="2" applyFont="1" applyBorder="1" applyAlignment="1" applyProtection="1">
      <alignment horizontal="center" vertical="top"/>
      <protection locked="0"/>
    </xf>
    <xf numFmtId="0" fontId="16" fillId="0" borderId="28" xfId="2" applyFont="1" applyBorder="1" applyAlignment="1" applyProtection="1">
      <alignment horizontal="center" vertical="top"/>
      <protection locked="0"/>
    </xf>
    <xf numFmtId="9" fontId="16" fillId="2" borderId="29" xfId="2" applyNumberFormat="1" applyFont="1" applyFill="1" applyBorder="1" applyAlignment="1" applyProtection="1">
      <alignment horizontal="center" vertical="center" wrapText="1"/>
      <protection hidden="1"/>
    </xf>
    <xf numFmtId="9" fontId="16" fillId="2" borderId="30" xfId="2" applyNumberFormat="1" applyFont="1" applyFill="1" applyBorder="1" applyAlignment="1" applyProtection="1">
      <alignment horizontal="center" vertical="center" wrapText="1"/>
      <protection hidden="1"/>
    </xf>
    <xf numFmtId="0" fontId="17" fillId="0" borderId="15" xfId="2" applyFont="1" applyBorder="1" applyAlignment="1" applyProtection="1">
      <alignment horizontal="center" vertical="top" wrapText="1"/>
      <protection locked="0"/>
    </xf>
    <xf numFmtId="0" fontId="17" fillId="0" borderId="16" xfId="2" applyFont="1" applyBorder="1" applyAlignment="1" applyProtection="1">
      <alignment horizontal="left" vertical="top" wrapText="1"/>
      <protection locked="0"/>
    </xf>
    <xf numFmtId="0" fontId="17" fillId="0" borderId="17" xfId="2" applyFont="1" applyBorder="1" applyAlignment="1" applyProtection="1">
      <alignment horizontal="left" vertical="top" wrapText="1"/>
      <protection locked="0"/>
    </xf>
    <xf numFmtId="0" fontId="17" fillId="0" borderId="18" xfId="2" applyFont="1" applyBorder="1" applyAlignment="1" applyProtection="1">
      <alignment horizontal="left" vertical="top" wrapText="1"/>
      <protection locked="0"/>
    </xf>
    <xf numFmtId="0" fontId="16" fillId="0" borderId="1" xfId="2" applyFont="1" applyBorder="1" applyAlignment="1" applyProtection="1">
      <alignment horizontal="center" vertical="top"/>
      <protection locked="0"/>
    </xf>
    <xf numFmtId="0" fontId="16" fillId="0" borderId="6" xfId="2" applyFont="1" applyBorder="1" applyAlignment="1" applyProtection="1">
      <alignment horizontal="center" vertical="top"/>
      <protection locked="0"/>
    </xf>
    <xf numFmtId="0" fontId="16" fillId="0" borderId="22" xfId="2" applyFont="1" applyBorder="1" applyAlignment="1" applyProtection="1">
      <alignment horizontal="center" vertical="top"/>
      <protection locked="0"/>
    </xf>
    <xf numFmtId="0" fontId="17" fillId="0" borderId="2" xfId="2" applyFont="1" applyBorder="1" applyAlignment="1" applyProtection="1">
      <alignment horizontal="left" vertical="top"/>
      <protection locked="0"/>
    </xf>
    <xf numFmtId="0" fontId="17" fillId="0" borderId="1" xfId="2" applyFont="1" applyBorder="1" applyAlignment="1" applyProtection="1">
      <alignment horizontal="left" vertical="top" wrapText="1"/>
      <protection locked="0"/>
    </xf>
    <xf numFmtId="0" fontId="17" fillId="0" borderId="5" xfId="2" applyFont="1" applyBorder="1" applyAlignment="1" applyProtection="1">
      <alignment horizontal="left" vertical="top" wrapText="1"/>
      <protection locked="0"/>
    </xf>
    <xf numFmtId="0" fontId="17" fillId="0" borderId="22" xfId="2" applyFont="1" applyBorder="1" applyAlignment="1" applyProtection="1">
      <alignment horizontal="left" vertical="top" wrapText="1"/>
      <protection locked="0"/>
    </xf>
    <xf numFmtId="0" fontId="16" fillId="0" borderId="24" xfId="2" applyFont="1" applyBorder="1" applyAlignment="1" applyProtection="1">
      <alignment horizontal="center" vertical="top"/>
      <protection locked="0"/>
    </xf>
    <xf numFmtId="0" fontId="16" fillId="0" borderId="25" xfId="2" applyFont="1" applyBorder="1" applyAlignment="1" applyProtection="1">
      <alignment horizontal="center" vertical="top" wrapText="1"/>
      <protection locked="0"/>
    </xf>
    <xf numFmtId="9" fontId="16" fillId="2" borderId="25" xfId="2" applyNumberFormat="1" applyFont="1" applyFill="1" applyBorder="1" applyAlignment="1" applyProtection="1">
      <alignment horizontal="center" vertical="center" wrapText="1"/>
      <protection hidden="1"/>
    </xf>
    <xf numFmtId="9" fontId="16" fillId="2" borderId="37" xfId="2" applyNumberFormat="1" applyFont="1" applyFill="1" applyBorder="1" applyAlignment="1" applyProtection="1">
      <alignment horizontal="center" vertical="center" wrapText="1"/>
      <protection hidden="1"/>
    </xf>
    <xf numFmtId="0" fontId="17" fillId="0" borderId="25" xfId="2" applyFont="1" applyBorder="1" applyAlignment="1" applyProtection="1">
      <alignment horizontal="left" vertical="top" wrapText="1"/>
      <protection locked="0"/>
    </xf>
    <xf numFmtId="0" fontId="17" fillId="0" borderId="34" xfId="2" applyFont="1" applyBorder="1" applyAlignment="1" applyProtection="1">
      <alignment horizontal="center" vertical="top" wrapText="1"/>
      <protection locked="0"/>
    </xf>
    <xf numFmtId="0" fontId="17" fillId="0" borderId="35" xfId="2" applyFont="1" applyBorder="1" applyAlignment="1" applyProtection="1">
      <alignment horizontal="center" vertical="top" wrapText="1"/>
      <protection locked="0"/>
    </xf>
    <xf numFmtId="0" fontId="17" fillId="0" borderId="36" xfId="2" applyFont="1" applyBorder="1" applyAlignment="1" applyProtection="1">
      <alignment horizontal="left" vertical="top" wrapText="1"/>
      <protection locked="0"/>
    </xf>
    <xf numFmtId="0" fontId="16" fillId="0" borderId="25" xfId="2" applyFont="1" applyBorder="1" applyAlignment="1" applyProtection="1">
      <alignment horizontal="center" vertical="top"/>
      <protection locked="0"/>
    </xf>
    <xf numFmtId="0" fontId="16" fillId="0" borderId="28" xfId="2" applyFont="1" applyBorder="1" applyAlignment="1" applyProtection="1">
      <alignment horizontal="center" vertical="top" wrapText="1"/>
      <protection locked="0"/>
    </xf>
    <xf numFmtId="0" fontId="3" fillId="0" borderId="1" xfId="0" applyFont="1" applyBorder="1" applyAlignment="1">
      <alignment horizontal="center" vertical="top"/>
    </xf>
    <xf numFmtId="0" fontId="3" fillId="0" borderId="6" xfId="0" applyFont="1" applyBorder="1" applyAlignment="1">
      <alignment horizontal="center" vertical="top"/>
    </xf>
    <xf numFmtId="3" fontId="3" fillId="0" borderId="1" xfId="0" applyNumberFormat="1"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6" fillId="0" borderId="39" xfId="2" applyFont="1" applyBorder="1" applyAlignment="1" applyProtection="1">
      <alignment horizontal="center" vertical="top" wrapText="1"/>
      <protection locked="0"/>
    </xf>
    <xf numFmtId="0" fontId="3" fillId="0" borderId="10" xfId="0" applyFont="1" applyBorder="1" applyAlignment="1">
      <alignment horizontal="center" vertical="top" wrapText="1"/>
    </xf>
    <xf numFmtId="0" fontId="3" fillId="0" borderId="11" xfId="0" applyFont="1" applyBorder="1" applyAlignment="1">
      <alignment horizontal="center"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14" fontId="3" fillId="2" borderId="1" xfId="0" applyNumberFormat="1" applyFont="1" applyFill="1" applyBorder="1" applyAlignment="1">
      <alignment horizontal="left" vertical="top" wrapText="1"/>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0" borderId="1" xfId="0" applyFont="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6" fillId="0" borderId="2" xfId="0" applyFont="1" applyBorder="1" applyAlignment="1">
      <alignment horizontal="left" vertical="top" wrapText="1"/>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center" vertical="top" wrapText="1"/>
    </xf>
    <xf numFmtId="0" fontId="3" fillId="0" borderId="9" xfId="0" applyFont="1" applyBorder="1" applyAlignment="1">
      <alignment horizontal="center" vertical="top"/>
    </xf>
    <xf numFmtId="0" fontId="18" fillId="0" borderId="1" xfId="4" applyFill="1" applyBorder="1" applyAlignment="1">
      <alignment horizontal="left" vertical="top"/>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6" fillId="0" borderId="2" xfId="0" applyFont="1" applyBorder="1" applyAlignment="1">
      <alignment horizontal="left" vertical="top"/>
    </xf>
    <xf numFmtId="0" fontId="3" fillId="2" borderId="2" xfId="0" applyFont="1" applyFill="1" applyBorder="1" applyAlignment="1">
      <alignment horizontal="left" vertical="top"/>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2"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5" xfId="0" applyNumberFormat="1" applyFont="1" applyBorder="1" applyAlignment="1">
      <alignment horizontal="left" vertical="top"/>
    </xf>
    <xf numFmtId="14" fontId="3" fillId="0" borderId="6" xfId="0" applyNumberFormat="1"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right" vertical="top" wrapText="1"/>
    </xf>
    <xf numFmtId="0" fontId="3" fillId="0" borderId="5" xfId="0" applyFont="1" applyBorder="1" applyAlignment="1">
      <alignment horizontal="right" vertical="top" wrapText="1"/>
    </xf>
    <xf numFmtId="0" fontId="3" fillId="0" borderId="6" xfId="0" applyFont="1" applyBorder="1" applyAlignment="1">
      <alignment horizontal="righ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0" fontId="3" fillId="2" borderId="1" xfId="0" applyFont="1" applyFill="1" applyBorder="1" applyAlignment="1">
      <alignment horizontal="left" vertical="top"/>
    </xf>
    <xf numFmtId="0" fontId="3" fillId="0" borderId="2" xfId="0" applyFont="1" applyBorder="1" applyAlignment="1">
      <alignment vertical="top"/>
    </xf>
    <xf numFmtId="0" fontId="2" fillId="0" borderId="2" xfId="1" applyFont="1" applyBorder="1" applyAlignment="1">
      <alignment horizontal="left" vertical="top" wrapText="1"/>
    </xf>
    <xf numFmtId="1" fontId="7" fillId="0" borderId="1" xfId="2" applyNumberFormat="1" applyFont="1" applyBorder="1" applyAlignment="1" applyProtection="1">
      <alignment horizontal="center" vertical="center" wrapText="1"/>
      <protection locked="0"/>
    </xf>
    <xf numFmtId="1" fontId="7" fillId="0" borderId="5" xfId="2" applyNumberFormat="1" applyFont="1" applyBorder="1" applyAlignment="1" applyProtection="1">
      <alignment horizontal="center" vertical="center" wrapText="1"/>
      <protection locked="0"/>
    </xf>
    <xf numFmtId="1" fontId="7" fillId="0" borderId="6" xfId="2" applyNumberFormat="1" applyFont="1" applyBorder="1" applyAlignment="1" applyProtection="1">
      <alignment horizontal="center" vertical="center" wrapText="1"/>
      <protection locked="0"/>
    </xf>
    <xf numFmtId="1" fontId="8" fillId="0" borderId="1" xfId="2" applyNumberFormat="1" applyFont="1" applyBorder="1" applyAlignment="1" applyProtection="1">
      <alignment horizontal="center" vertical="center" wrapText="1"/>
      <protection locked="0"/>
    </xf>
    <xf numFmtId="1" fontId="8" fillId="0" borderId="6" xfId="2" applyNumberFormat="1" applyFont="1" applyBorder="1" applyAlignment="1" applyProtection="1">
      <alignment horizontal="center" vertical="center" wrapText="1"/>
      <protection locked="0"/>
    </xf>
    <xf numFmtId="1" fontId="7" fillId="0" borderId="1" xfId="2" applyNumberFormat="1" applyFont="1" applyBorder="1" applyAlignment="1" applyProtection="1">
      <alignment horizontal="center" vertical="top" wrapText="1"/>
      <protection locked="0"/>
    </xf>
    <xf numFmtId="1" fontId="7" fillId="0" borderId="5" xfId="2" applyNumberFormat="1" applyFont="1" applyBorder="1" applyAlignment="1" applyProtection="1">
      <alignment horizontal="center" vertical="top" wrapText="1"/>
      <protection locked="0"/>
    </xf>
    <xf numFmtId="1" fontId="7" fillId="0" borderId="6" xfId="2" applyNumberFormat="1" applyFont="1" applyBorder="1" applyAlignment="1" applyProtection="1">
      <alignment horizontal="center" vertical="top" wrapText="1"/>
      <protection locked="0"/>
    </xf>
    <xf numFmtId="1" fontId="8" fillId="0" borderId="7" xfId="2" applyNumberFormat="1" applyFont="1" applyBorder="1" applyAlignment="1" applyProtection="1">
      <alignment horizontal="center" vertical="center" wrapText="1"/>
      <protection locked="0"/>
    </xf>
    <xf numFmtId="1" fontId="8" fillId="0" borderId="8" xfId="2" applyNumberFormat="1" applyFont="1" applyBorder="1" applyAlignment="1" applyProtection="1">
      <alignment horizontal="center" vertical="center" wrapText="1"/>
      <protection locked="0"/>
    </xf>
    <xf numFmtId="1" fontId="8" fillId="0" borderId="9" xfId="2" applyNumberFormat="1" applyFont="1" applyBorder="1" applyAlignment="1" applyProtection="1">
      <alignment horizontal="center" vertical="center" wrapText="1"/>
      <protection locked="0"/>
    </xf>
    <xf numFmtId="1" fontId="8" fillId="0" borderId="10" xfId="2" applyNumberFormat="1" applyFont="1" applyBorder="1" applyAlignment="1" applyProtection="1">
      <alignment horizontal="center" vertical="center" wrapText="1"/>
      <protection locked="0"/>
    </xf>
    <xf numFmtId="1" fontId="8" fillId="0" borderId="0" xfId="2" applyNumberFormat="1" applyFont="1" applyAlignment="1" applyProtection="1">
      <alignment horizontal="center" vertical="center" wrapText="1"/>
      <protection locked="0"/>
    </xf>
    <xf numFmtId="1" fontId="8" fillId="0" borderId="11" xfId="2" applyNumberFormat="1" applyFont="1" applyBorder="1" applyAlignment="1" applyProtection="1">
      <alignment horizontal="center" vertical="center" wrapText="1"/>
      <protection locked="0"/>
    </xf>
    <xf numFmtId="1" fontId="8" fillId="0" borderId="12" xfId="2" applyNumberFormat="1" applyFont="1" applyBorder="1" applyAlignment="1" applyProtection="1">
      <alignment horizontal="center" vertical="center" wrapText="1"/>
      <protection locked="0"/>
    </xf>
    <xf numFmtId="1" fontId="8" fillId="0" borderId="3" xfId="2" applyNumberFormat="1" applyFont="1" applyBorder="1" applyAlignment="1" applyProtection="1">
      <alignment horizontal="center" vertical="center" wrapText="1"/>
      <protection locked="0"/>
    </xf>
    <xf numFmtId="1" fontId="8" fillId="0" borderId="13" xfId="2" applyNumberFormat="1" applyFont="1" applyBorder="1" applyAlignment="1" applyProtection="1">
      <alignment horizontal="center" vertical="center" wrapText="1"/>
      <protection locked="0"/>
    </xf>
    <xf numFmtId="0" fontId="2" fillId="0" borderId="1"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6" fillId="0" borderId="2" xfId="0" applyFont="1" applyBorder="1" applyAlignment="1">
      <alignment horizontal="center"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2" fillId="0" borderId="1"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14" fillId="0" borderId="0" xfId="0" applyFont="1" applyAlignment="1">
      <alignment horizontal="center" vertical="top" wrapText="1"/>
    </xf>
    <xf numFmtId="0" fontId="3" fillId="2" borderId="1" xfId="0" applyFont="1" applyFill="1" applyBorder="1" applyAlignment="1">
      <alignment horizontal="lef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0" xfId="0" applyFont="1" applyAlignment="1">
      <alignment vertical="top" wrapText="1"/>
    </xf>
    <xf numFmtId="0" fontId="5" fillId="0" borderId="11" xfId="0" applyFont="1" applyBorder="1" applyAlignment="1">
      <alignment vertical="top" wrapText="1"/>
    </xf>
    <xf numFmtId="0" fontId="3" fillId="0" borderId="2" xfId="0" applyFont="1" applyBorder="1" applyAlignment="1">
      <alignment horizontal="center" vertical="top" wrapText="1"/>
    </xf>
    <xf numFmtId="0" fontId="3" fillId="0" borderId="4" xfId="0" applyFont="1" applyBorder="1" applyAlignment="1">
      <alignment horizontal="left" vertical="top"/>
    </xf>
    <xf numFmtId="0" fontId="6" fillId="0" borderId="1" xfId="0" applyFont="1" applyBorder="1" applyAlignment="1">
      <alignment horizontal="left" vertical="top"/>
    </xf>
    <xf numFmtId="0" fontId="6" fillId="0" borderId="6" xfId="0" applyFont="1" applyBorder="1" applyAlignment="1">
      <alignment horizontal="left"/>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14" fontId="2" fillId="2" borderId="1" xfId="0" applyNumberFormat="1" applyFont="1" applyFill="1" applyBorder="1" applyAlignment="1">
      <alignment horizontal="left" vertical="top" wrapText="1"/>
    </xf>
    <xf numFmtId="0" fontId="16" fillId="0" borderId="38" xfId="2" applyFont="1" applyBorder="1" applyAlignment="1" applyProtection="1">
      <alignment horizontal="center" vertical="top" wrapText="1"/>
      <protection locked="0"/>
    </xf>
    <xf numFmtId="0" fontId="16" fillId="0" borderId="13" xfId="2" applyFont="1" applyBorder="1" applyAlignment="1" applyProtection="1">
      <alignment horizontal="center" vertical="top" wrapText="1"/>
      <protection locked="0"/>
    </xf>
    <xf numFmtId="0" fontId="3" fillId="0" borderId="2" xfId="0" applyFont="1" applyBorder="1" applyAlignment="1">
      <alignment horizontal="center" vertical="top"/>
    </xf>
    <xf numFmtId="0" fontId="16" fillId="0" borderId="40" xfId="2" applyFont="1" applyBorder="1" applyAlignment="1" applyProtection="1">
      <alignment horizontal="center" vertical="top" wrapText="1"/>
      <protection locked="0"/>
    </xf>
    <xf numFmtId="0" fontId="3" fillId="0" borderId="12" xfId="0" applyFont="1" applyBorder="1" applyAlignment="1">
      <alignment horizontal="center" vertical="top" wrapText="1"/>
    </xf>
    <xf numFmtId="0" fontId="6" fillId="0" borderId="1" xfId="0" applyFont="1" applyBorder="1" applyAlignment="1">
      <alignment horizontal="center" vertical="top"/>
    </xf>
    <xf numFmtId="0" fontId="6" fillId="0" borderId="6" xfId="0" applyFont="1" applyBorder="1" applyAlignment="1">
      <alignment horizontal="center" vertical="top"/>
    </xf>
    <xf numFmtId="0" fontId="17" fillId="0" borderId="21" xfId="2" applyFont="1" applyBorder="1" applyAlignment="1" applyProtection="1">
      <alignment horizontal="center" vertical="center"/>
      <protection locked="0"/>
    </xf>
    <xf numFmtId="0" fontId="17" fillId="0" borderId="2" xfId="2" applyFont="1" applyBorder="1" applyAlignment="1" applyProtection="1">
      <alignment horizontal="center" vertical="center"/>
      <protection locked="0"/>
    </xf>
    <xf numFmtId="0" fontId="17" fillId="0" borderId="27" xfId="2" applyFont="1" applyBorder="1" applyAlignment="1" applyProtection="1">
      <alignment horizontal="center" vertical="center"/>
      <protection locked="0"/>
    </xf>
    <xf numFmtId="0" fontId="17" fillId="0" borderId="28" xfId="2" applyFont="1" applyBorder="1" applyAlignment="1" applyProtection="1">
      <alignment horizontal="center" vertical="center"/>
      <protection locked="0"/>
    </xf>
    <xf numFmtId="9" fontId="17" fillId="0" borderId="2" xfId="2" applyNumberFormat="1" applyFont="1" applyBorder="1" applyAlignment="1" applyProtection="1">
      <alignment horizontal="center" vertical="center" wrapText="1"/>
      <protection locked="0"/>
    </xf>
    <xf numFmtId="0" fontId="17" fillId="0" borderId="2" xfId="2" applyFont="1" applyBorder="1" applyAlignment="1" applyProtection="1">
      <alignment horizontal="center" vertical="center" wrapText="1"/>
      <protection locked="0"/>
    </xf>
    <xf numFmtId="0" fontId="17" fillId="0" borderId="28" xfId="2" applyFont="1" applyBorder="1" applyAlignment="1" applyProtection="1">
      <alignment horizontal="center" vertical="center" wrapText="1"/>
      <protection locked="0"/>
    </xf>
    <xf numFmtId="0" fontId="2" fillId="0" borderId="1"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17" fillId="0" borderId="25" xfId="2" applyFont="1" applyBorder="1" applyAlignment="1" applyProtection="1">
      <alignment horizontal="center" vertical="center" wrapText="1"/>
      <protection locked="0"/>
    </xf>
    <xf numFmtId="0" fontId="17" fillId="0" borderId="37" xfId="2" applyFont="1" applyBorder="1" applyAlignment="1" applyProtection="1">
      <alignment horizontal="center" vertical="center" wrapText="1"/>
      <protection locked="0"/>
    </xf>
    <xf numFmtId="3" fontId="3" fillId="0" borderId="1" xfId="0" applyNumberFormat="1" applyFont="1" applyBorder="1" applyAlignment="1">
      <alignment horizontal="left" vertical="top"/>
    </xf>
    <xf numFmtId="0" fontId="3" fillId="0" borderId="2" xfId="0" applyFont="1" applyFill="1" applyBorder="1" applyAlignment="1">
      <alignment horizontal="center" vertical="top"/>
    </xf>
    <xf numFmtId="0" fontId="7" fillId="0" borderId="1" xfId="2" applyFont="1" applyBorder="1" applyAlignment="1" applyProtection="1">
      <alignment horizontal="center" vertical="top"/>
      <protection locked="0"/>
    </xf>
    <xf numFmtId="0" fontId="7" fillId="0" borderId="5" xfId="2" applyFont="1" applyBorder="1" applyAlignment="1" applyProtection="1">
      <alignment horizontal="center" vertical="top"/>
      <protection locked="0"/>
    </xf>
    <xf numFmtId="0" fontId="7" fillId="0" borderId="6" xfId="2" applyFont="1" applyBorder="1" applyAlignment="1" applyProtection="1">
      <alignment horizontal="center" vertical="top"/>
      <protection locked="0"/>
    </xf>
    <xf numFmtId="3" fontId="3" fillId="2" borderId="1" xfId="0" applyNumberFormat="1" applyFont="1" applyFill="1" applyBorder="1" applyAlignment="1">
      <alignment horizontal="left" vertical="top"/>
    </xf>
    <xf numFmtId="0" fontId="12" fillId="0" borderId="2" xfId="0" applyFont="1" applyBorder="1" applyAlignment="1">
      <alignment horizontal="left"/>
    </xf>
    <xf numFmtId="0" fontId="12" fillId="0" borderId="2" xfId="0" applyFont="1" applyBorder="1" applyAlignment="1">
      <alignment horizontal="center"/>
    </xf>
    <xf numFmtId="0" fontId="12" fillId="3" borderId="2" xfId="0" applyFont="1" applyFill="1" applyBorder="1" applyAlignment="1">
      <alignment horizontal="center"/>
    </xf>
    <xf numFmtId="0" fontId="13" fillId="0" borderId="2" xfId="0" applyFont="1" applyBorder="1" applyAlignment="1">
      <alignment horizontal="center"/>
    </xf>
    <xf numFmtId="0" fontId="0" fillId="3" borderId="2" xfId="0" applyFill="1" applyBorder="1" applyAlignment="1">
      <alignment horizontal="center" wrapText="1"/>
    </xf>
    <xf numFmtId="0" fontId="10" fillId="0" borderId="2" xfId="0" applyFont="1" applyBorder="1" applyAlignment="1">
      <alignment horizontal="center"/>
    </xf>
    <xf numFmtId="14" fontId="6" fillId="0" borderId="1" xfId="0" applyNumberFormat="1" applyFont="1" applyBorder="1" applyAlignment="1">
      <alignment horizontal="left" vertical="top" wrapText="1"/>
    </xf>
  </cellXfs>
  <cellStyles count="5">
    <cellStyle name="Excel Built-in Normal" xfId="1"/>
    <cellStyle name="Hyperlink" xfId="4" builtinId="8"/>
    <cellStyle name="Normal" xfId="0" builtinId="0"/>
    <cellStyle name="Normal 3"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95922</xdr:colOff>
      <xdr:row>284</xdr:row>
      <xdr:rowOff>125953</xdr:rowOff>
    </xdr:from>
    <xdr:to>
      <xdr:col>7</xdr:col>
      <xdr:colOff>452378</xdr:colOff>
      <xdr:row>299</xdr:row>
      <xdr:rowOff>140833</xdr:rowOff>
    </xdr:to>
    <xdr:pic>
      <xdr:nvPicPr>
        <xdr:cNvPr id="6938" name="Picture 1">
          <a:extLst>
            <a:ext uri="{FF2B5EF4-FFF2-40B4-BE49-F238E27FC236}">
              <a16:creationId xmlns:a16="http://schemas.microsoft.com/office/drawing/2014/main" xmlns="" id="{00000000-0008-0000-0000-00001A1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822" y="58914253"/>
          <a:ext cx="4547456" cy="2643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111162</xdr:colOff>
      <xdr:row>269</xdr:row>
      <xdr:rowOff>12550</xdr:rowOff>
    </xdr:from>
    <xdr:to>
      <xdr:col>7</xdr:col>
      <xdr:colOff>467618</xdr:colOff>
      <xdr:row>284</xdr:row>
      <xdr:rowOff>35050</xdr:rowOff>
    </xdr:to>
    <xdr:pic>
      <xdr:nvPicPr>
        <xdr:cNvPr id="6939" name="Picture 2">
          <a:extLst>
            <a:ext uri="{FF2B5EF4-FFF2-40B4-BE49-F238E27FC236}">
              <a16:creationId xmlns:a16="http://schemas.microsoft.com/office/drawing/2014/main" xmlns="" id="{00000000-0008-0000-0000-00001B1B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62" y="56171950"/>
          <a:ext cx="4547456" cy="2651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240323</xdr:colOff>
      <xdr:row>219</xdr:row>
      <xdr:rowOff>132618</xdr:rowOff>
    </xdr:from>
    <xdr:to>
      <xdr:col>18</xdr:col>
      <xdr:colOff>111691</xdr:colOff>
      <xdr:row>261</xdr:row>
      <xdr:rowOff>71878</xdr:rowOff>
    </xdr:to>
    <xdr:grpSp>
      <xdr:nvGrpSpPr>
        <xdr:cNvPr id="35" name="Group 34"/>
        <xdr:cNvGrpSpPr/>
      </xdr:nvGrpSpPr>
      <xdr:grpSpPr>
        <a:xfrm>
          <a:off x="6469673" y="48148143"/>
          <a:ext cx="6014993" cy="7940260"/>
          <a:chOff x="426999" y="613346"/>
          <a:chExt cx="6004002" cy="7940260"/>
        </a:xfrm>
      </xdr:grpSpPr>
      <xdr:grpSp>
        <xdr:nvGrpSpPr>
          <xdr:cNvPr id="36" name="Group 35"/>
          <xdr:cNvGrpSpPr/>
        </xdr:nvGrpSpPr>
        <xdr:grpSpPr>
          <a:xfrm>
            <a:off x="426999" y="613346"/>
            <a:ext cx="6004002" cy="2610414"/>
            <a:chOff x="433113" y="642374"/>
            <a:chExt cx="6004002" cy="2610414"/>
          </a:xfrm>
        </xdr:grpSpPr>
        <xdr:grpSp>
          <xdr:nvGrpSpPr>
            <xdr:cNvPr id="60" name="Group 59"/>
            <xdr:cNvGrpSpPr/>
          </xdr:nvGrpSpPr>
          <xdr:grpSpPr>
            <a:xfrm>
              <a:off x="433113" y="647699"/>
              <a:ext cx="1947369" cy="2605089"/>
              <a:chOff x="433113" y="1015890"/>
              <a:chExt cx="1947369" cy="2605089"/>
            </a:xfrm>
          </xdr:grpSpPr>
          <xdr:pic>
            <xdr:nvPicPr>
              <xdr:cNvPr id="67" name="Picture 6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3113" y="1021779"/>
                <a:ext cx="1947369" cy="2599200"/>
              </a:xfrm>
              <a:prstGeom prst="rect">
                <a:avLst/>
              </a:prstGeom>
              <a:ln>
                <a:solidFill>
                  <a:schemeClr val="tx1"/>
                </a:solidFill>
              </a:ln>
            </xdr:spPr>
          </xdr:pic>
          <xdr:sp macro="" textlink="">
            <xdr:nvSpPr>
              <xdr:cNvPr id="68" name="TextBox 20">
                <a:extLst>
                  <a:ext uri="{FF2B5EF4-FFF2-40B4-BE49-F238E27FC236}">
                    <a16:creationId xmlns:a16="http://schemas.microsoft.com/office/drawing/2014/main" xmlns="" xmlns:lc="http://schemas.openxmlformats.org/drawingml/2006/lockedCanvas" id="{00000000-0008-0000-0000-000019000000}"/>
                  </a:ext>
                </a:extLst>
              </xdr:cNvPr>
              <xdr:cNvSpPr txBox="1"/>
            </xdr:nvSpPr>
            <xdr:spPr>
              <a:xfrm>
                <a:off x="445860" y="1015890"/>
                <a:ext cx="4369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C1</a:t>
                </a:r>
                <a:endParaRPr lang="en-IN" sz="1600" b="1"/>
              </a:p>
            </xdr:txBody>
          </xdr:sp>
        </xdr:grpSp>
        <xdr:grpSp>
          <xdr:nvGrpSpPr>
            <xdr:cNvPr id="61" name="Group 60"/>
            <xdr:cNvGrpSpPr/>
          </xdr:nvGrpSpPr>
          <xdr:grpSpPr>
            <a:xfrm>
              <a:off x="2448675" y="647699"/>
              <a:ext cx="1947369" cy="2599200"/>
              <a:chOff x="2448675" y="647699"/>
              <a:chExt cx="1947369" cy="2599200"/>
            </a:xfrm>
          </xdr:grpSpPr>
          <xdr:pic>
            <xdr:nvPicPr>
              <xdr:cNvPr id="65" name="Picture 6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48675" y="647699"/>
                <a:ext cx="1947369" cy="2599200"/>
              </a:xfrm>
              <a:prstGeom prst="rect">
                <a:avLst/>
              </a:prstGeom>
              <a:ln>
                <a:solidFill>
                  <a:schemeClr val="tx1"/>
                </a:solidFill>
              </a:ln>
            </xdr:spPr>
          </xdr:pic>
          <xdr:sp macro="" textlink="">
            <xdr:nvSpPr>
              <xdr:cNvPr id="66" name="TextBox 20">
                <a:extLst>
                  <a:ext uri="{FF2B5EF4-FFF2-40B4-BE49-F238E27FC236}">
                    <a16:creationId xmlns:a16="http://schemas.microsoft.com/office/drawing/2014/main" xmlns="" xmlns:lc="http://schemas.openxmlformats.org/drawingml/2006/lockedCanvas" id="{00000000-0008-0000-0000-00001A000000}"/>
                  </a:ext>
                </a:extLst>
              </xdr:cNvPr>
              <xdr:cNvSpPr txBox="1"/>
            </xdr:nvSpPr>
            <xdr:spPr>
              <a:xfrm>
                <a:off x="3507553" y="647699"/>
                <a:ext cx="4369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C2</a:t>
                </a:r>
                <a:endParaRPr lang="en-IN" sz="1600" b="1"/>
              </a:p>
            </xdr:txBody>
          </xdr:sp>
        </xdr:grpSp>
        <xdr:grpSp>
          <xdr:nvGrpSpPr>
            <xdr:cNvPr id="62" name="Group 61"/>
            <xdr:cNvGrpSpPr/>
          </xdr:nvGrpSpPr>
          <xdr:grpSpPr>
            <a:xfrm>
              <a:off x="4489746" y="642374"/>
              <a:ext cx="1947369" cy="2609850"/>
              <a:chOff x="4489746" y="642374"/>
              <a:chExt cx="1947369" cy="2609850"/>
            </a:xfrm>
          </xdr:grpSpPr>
          <xdr:pic>
            <xdr:nvPicPr>
              <xdr:cNvPr id="63" name="Picture 6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89746" y="642374"/>
                <a:ext cx="1947369" cy="2609850"/>
              </a:xfrm>
              <a:prstGeom prst="rect">
                <a:avLst/>
              </a:prstGeom>
              <a:ln>
                <a:solidFill>
                  <a:schemeClr val="tx1"/>
                </a:solidFill>
              </a:ln>
            </xdr:spPr>
          </xdr:pic>
          <xdr:sp macro="" textlink="">
            <xdr:nvSpPr>
              <xdr:cNvPr id="64" name="TextBox 20">
                <a:extLst>
                  <a:ext uri="{FF2B5EF4-FFF2-40B4-BE49-F238E27FC236}">
                    <a16:creationId xmlns:a16="http://schemas.microsoft.com/office/drawing/2014/main" xmlns="" xmlns:lc="http://schemas.openxmlformats.org/drawingml/2006/lockedCanvas" id="{00000000-0008-0000-0000-00001B000000}"/>
                  </a:ext>
                </a:extLst>
              </xdr:cNvPr>
              <xdr:cNvSpPr txBox="1"/>
            </xdr:nvSpPr>
            <xdr:spPr>
              <a:xfrm>
                <a:off x="5835270" y="754273"/>
                <a:ext cx="4369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C3</a:t>
                </a:r>
                <a:endParaRPr lang="en-IN" sz="1600" b="1"/>
              </a:p>
            </xdr:txBody>
          </xdr:sp>
        </xdr:grpSp>
      </xdr:grpSp>
      <xdr:grpSp>
        <xdr:nvGrpSpPr>
          <xdr:cNvPr id="37" name="Group 36"/>
          <xdr:cNvGrpSpPr/>
        </xdr:nvGrpSpPr>
        <xdr:grpSpPr>
          <a:xfrm>
            <a:off x="687098" y="3348131"/>
            <a:ext cx="5483805" cy="2566800"/>
            <a:chOff x="714291" y="3348131"/>
            <a:chExt cx="5483805" cy="2566800"/>
          </a:xfrm>
        </xdr:grpSpPr>
        <xdr:grpSp>
          <xdr:nvGrpSpPr>
            <xdr:cNvPr id="42" name="Group 41"/>
            <xdr:cNvGrpSpPr/>
          </xdr:nvGrpSpPr>
          <xdr:grpSpPr>
            <a:xfrm>
              <a:off x="714291" y="3350418"/>
              <a:ext cx="1923236" cy="2562226"/>
              <a:chOff x="714291" y="3350418"/>
              <a:chExt cx="1923236" cy="2562226"/>
            </a:xfrm>
          </xdr:grpSpPr>
          <xdr:pic>
            <xdr:nvPicPr>
              <xdr:cNvPr id="58" name="Picture 5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14291" y="3350418"/>
                <a:ext cx="1923236" cy="2562226"/>
              </a:xfrm>
              <a:prstGeom prst="rect">
                <a:avLst/>
              </a:prstGeom>
              <a:ln>
                <a:solidFill>
                  <a:schemeClr val="tx1"/>
                </a:solidFill>
              </a:ln>
            </xdr:spPr>
          </xdr:pic>
          <xdr:sp macro="" textlink="">
            <xdr:nvSpPr>
              <xdr:cNvPr id="59" name="TextBox 20">
                <a:extLst>
                  <a:ext uri="{FF2B5EF4-FFF2-40B4-BE49-F238E27FC236}">
                    <a16:creationId xmlns:a16="http://schemas.microsoft.com/office/drawing/2014/main" xmlns="" xmlns:lc="http://schemas.openxmlformats.org/drawingml/2006/lockedCanvas" id="{00000000-0008-0000-0000-00001C000000}"/>
                  </a:ext>
                </a:extLst>
              </xdr:cNvPr>
              <xdr:cNvSpPr txBox="1"/>
            </xdr:nvSpPr>
            <xdr:spPr>
              <a:xfrm>
                <a:off x="1894362" y="3510058"/>
                <a:ext cx="4369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C4</a:t>
                </a:r>
                <a:endParaRPr lang="en-IN" sz="1600" b="1"/>
              </a:p>
            </xdr:txBody>
          </xdr:sp>
        </xdr:grpSp>
        <xdr:grpSp>
          <xdr:nvGrpSpPr>
            <xdr:cNvPr id="43" name="Group 42"/>
            <xdr:cNvGrpSpPr/>
          </xdr:nvGrpSpPr>
          <xdr:grpSpPr>
            <a:xfrm>
              <a:off x="2778865" y="3348131"/>
              <a:ext cx="3419231" cy="2566800"/>
              <a:chOff x="2778865" y="3348131"/>
              <a:chExt cx="3419231" cy="2566800"/>
            </a:xfrm>
          </xdr:grpSpPr>
          <xdr:pic>
            <xdr:nvPicPr>
              <xdr:cNvPr id="56" name="Picture 5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78865" y="3348131"/>
                <a:ext cx="3419231" cy="2566800"/>
              </a:xfrm>
              <a:prstGeom prst="rect">
                <a:avLst/>
              </a:prstGeom>
              <a:ln>
                <a:solidFill>
                  <a:schemeClr val="tx1"/>
                </a:solidFill>
              </a:ln>
            </xdr:spPr>
          </xdr:pic>
          <xdr:sp macro="" textlink="">
            <xdr:nvSpPr>
              <xdr:cNvPr id="57" name="TextBox 20">
                <a:extLst>
                  <a:ext uri="{FF2B5EF4-FFF2-40B4-BE49-F238E27FC236}">
                    <a16:creationId xmlns:a16="http://schemas.microsoft.com/office/drawing/2014/main" xmlns="" xmlns:lc="http://schemas.openxmlformats.org/drawingml/2006/lockedCanvas" id="{00000000-0008-0000-0000-00001D000000}"/>
                  </a:ext>
                </a:extLst>
              </xdr:cNvPr>
              <xdr:cNvSpPr txBox="1"/>
            </xdr:nvSpPr>
            <xdr:spPr>
              <a:xfrm>
                <a:off x="2844016" y="3510058"/>
                <a:ext cx="4369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C5</a:t>
                </a:r>
                <a:endParaRPr lang="en-IN" sz="1600" b="1"/>
              </a:p>
            </xdr:txBody>
          </xdr:sp>
        </xdr:grpSp>
      </xdr:grpSp>
      <xdr:grpSp>
        <xdr:nvGrpSpPr>
          <xdr:cNvPr id="38" name="Group 37"/>
          <xdr:cNvGrpSpPr/>
        </xdr:nvGrpSpPr>
        <xdr:grpSpPr>
          <a:xfrm>
            <a:off x="539666" y="6058806"/>
            <a:ext cx="5778669" cy="2494800"/>
            <a:chOff x="578962" y="6000750"/>
            <a:chExt cx="5778669" cy="2494800"/>
          </a:xfrm>
        </xdr:grpSpPr>
        <xdr:pic>
          <xdr:nvPicPr>
            <xdr:cNvPr id="39" name="Picture 38"/>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1463" r="21903"/>
            <a:stretch/>
          </xdr:blipFill>
          <xdr:spPr>
            <a:xfrm>
              <a:off x="578962" y="6000750"/>
              <a:ext cx="1869713" cy="24948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21849" y="6000750"/>
              <a:ext cx="1869151" cy="24948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88480" y="6000750"/>
              <a:ext cx="1869151" cy="2494800"/>
            </a:xfrm>
            <a:prstGeom prst="rect">
              <a:avLst/>
            </a:prstGeom>
            <a:ln>
              <a:solidFill>
                <a:schemeClr val="tx1"/>
              </a:solidFill>
            </a:ln>
          </xdr:spPr>
        </xdr:pic>
      </xdr:grpSp>
    </xdr:grpSp>
    <xdr:clientData/>
  </xdr:twoCellAnchor>
  <xdr:twoCellAnchor>
    <xdr:from>
      <xdr:col>0</xdr:col>
      <xdr:colOff>74735</xdr:colOff>
      <xdr:row>218</xdr:row>
      <xdr:rowOff>161193</xdr:rowOff>
    </xdr:from>
    <xdr:to>
      <xdr:col>9</xdr:col>
      <xdr:colOff>84321</xdr:colOff>
      <xdr:row>259</xdr:row>
      <xdr:rowOff>62278</xdr:rowOff>
    </xdr:to>
    <xdr:grpSp>
      <xdr:nvGrpSpPr>
        <xdr:cNvPr id="8" name="Group 7"/>
        <xdr:cNvGrpSpPr/>
      </xdr:nvGrpSpPr>
      <xdr:grpSpPr>
        <a:xfrm>
          <a:off x="74735" y="47995743"/>
          <a:ext cx="6010336" cy="7702060"/>
          <a:chOff x="84260" y="47805243"/>
          <a:chExt cx="6010336" cy="7702060"/>
        </a:xfrm>
      </xdr:grpSpPr>
      <xdr:pic>
        <xdr:nvPicPr>
          <xdr:cNvPr id="45" name="Picture 44" descr="https://vsjcllp.vsjadon.com/upload/insp-246608-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065696" y="53161222"/>
            <a:ext cx="1755341" cy="23460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6608-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80252" y="53156093"/>
            <a:ext cx="1755341" cy="23460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6608-86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93786" y="50501548"/>
            <a:ext cx="1933064" cy="2581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6608-862.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143376" y="47805243"/>
            <a:ext cx="1942722" cy="25915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6608-860.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122609" y="47818432"/>
            <a:ext cx="1944483" cy="25915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6608-874.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84260" y="47824293"/>
            <a:ext cx="1942722" cy="25915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46608-94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136532" y="50503013"/>
            <a:ext cx="1936567" cy="2581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46608-1022.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4158029" y="50492024"/>
            <a:ext cx="1936567" cy="2581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6608-1512.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2208675" y="53161222"/>
            <a:ext cx="1760116" cy="23460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74735</xdr:colOff>
      <xdr:row>218</xdr:row>
      <xdr:rowOff>161193</xdr:rowOff>
    </xdr:from>
    <xdr:to>
      <xdr:col>0</xdr:col>
      <xdr:colOff>512441</xdr:colOff>
      <xdr:row>220</xdr:row>
      <xdr:rowOff>163798</xdr:rowOff>
    </xdr:to>
    <xdr:sp macro="" textlink="">
      <xdr:nvSpPr>
        <xdr:cNvPr id="81" name="TextBox 20">
          <a:extLst>
            <a:ext uri="{FF2B5EF4-FFF2-40B4-BE49-F238E27FC236}">
              <a16:creationId xmlns:a16="http://schemas.microsoft.com/office/drawing/2014/main" xmlns="" xmlns:lc="http://schemas.openxmlformats.org/drawingml/2006/lockedCanvas" id="{00000000-0008-0000-0000-000019000000}"/>
            </a:ext>
          </a:extLst>
        </xdr:cNvPr>
        <xdr:cNvSpPr txBox="1"/>
      </xdr:nvSpPr>
      <xdr:spPr>
        <a:xfrm>
          <a:off x="74735" y="47957643"/>
          <a:ext cx="4377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C1</a:t>
          </a:r>
          <a:endParaRPr lang="en-IN" sz="1600" b="1"/>
        </a:p>
      </xdr:txBody>
    </xdr:sp>
    <xdr:clientData/>
  </xdr:twoCellAnchor>
  <xdr:twoCellAnchor>
    <xdr:from>
      <xdr:col>2</xdr:col>
      <xdr:colOff>484310</xdr:colOff>
      <xdr:row>218</xdr:row>
      <xdr:rowOff>170718</xdr:rowOff>
    </xdr:from>
    <xdr:to>
      <xdr:col>3</xdr:col>
      <xdr:colOff>179066</xdr:colOff>
      <xdr:row>220</xdr:row>
      <xdr:rowOff>173323</xdr:rowOff>
    </xdr:to>
    <xdr:sp macro="" textlink="">
      <xdr:nvSpPr>
        <xdr:cNvPr id="82" name="TextBox 20">
          <a:extLst>
            <a:ext uri="{FF2B5EF4-FFF2-40B4-BE49-F238E27FC236}">
              <a16:creationId xmlns:a16="http://schemas.microsoft.com/office/drawing/2014/main" xmlns="" xmlns:lc="http://schemas.openxmlformats.org/drawingml/2006/lockedCanvas" id="{00000000-0008-0000-0000-000019000000}"/>
            </a:ext>
          </a:extLst>
        </xdr:cNvPr>
        <xdr:cNvSpPr txBox="1"/>
      </xdr:nvSpPr>
      <xdr:spPr>
        <a:xfrm>
          <a:off x="2132135" y="47967168"/>
          <a:ext cx="4377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C2</a:t>
          </a:r>
          <a:endParaRPr lang="en-IN" sz="1600" b="1"/>
        </a:p>
      </xdr:txBody>
    </xdr:sp>
    <xdr:clientData/>
  </xdr:twoCellAnchor>
  <xdr:twoCellAnchor>
    <xdr:from>
      <xdr:col>6</xdr:col>
      <xdr:colOff>17585</xdr:colOff>
      <xdr:row>218</xdr:row>
      <xdr:rowOff>170718</xdr:rowOff>
    </xdr:from>
    <xdr:to>
      <xdr:col>6</xdr:col>
      <xdr:colOff>455291</xdr:colOff>
      <xdr:row>220</xdr:row>
      <xdr:rowOff>173323</xdr:rowOff>
    </xdr:to>
    <xdr:sp macro="" textlink="">
      <xdr:nvSpPr>
        <xdr:cNvPr id="83" name="TextBox 20">
          <a:extLst>
            <a:ext uri="{FF2B5EF4-FFF2-40B4-BE49-F238E27FC236}">
              <a16:creationId xmlns:a16="http://schemas.microsoft.com/office/drawing/2014/main" xmlns="" xmlns:lc="http://schemas.openxmlformats.org/drawingml/2006/lockedCanvas" id="{00000000-0008-0000-0000-000019000000}"/>
            </a:ext>
          </a:extLst>
        </xdr:cNvPr>
        <xdr:cNvSpPr txBox="1"/>
      </xdr:nvSpPr>
      <xdr:spPr>
        <a:xfrm>
          <a:off x="4151435" y="47967168"/>
          <a:ext cx="4377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C3</a:t>
          </a:r>
          <a:endParaRPr lang="en-IN" sz="1600" b="1"/>
        </a:p>
      </xdr:txBody>
    </xdr:sp>
    <xdr:clientData/>
  </xdr:twoCellAnchor>
  <xdr:twoCellAnchor>
    <xdr:from>
      <xdr:col>1</xdr:col>
      <xdr:colOff>855785</xdr:colOff>
      <xdr:row>233</xdr:row>
      <xdr:rowOff>8793</xdr:rowOff>
    </xdr:from>
    <xdr:to>
      <xdr:col>2</xdr:col>
      <xdr:colOff>350516</xdr:colOff>
      <xdr:row>235</xdr:row>
      <xdr:rowOff>1873</xdr:rowOff>
    </xdr:to>
    <xdr:sp macro="" textlink="">
      <xdr:nvSpPr>
        <xdr:cNvPr id="84" name="TextBox 20">
          <a:extLst>
            <a:ext uri="{FF2B5EF4-FFF2-40B4-BE49-F238E27FC236}">
              <a16:creationId xmlns:a16="http://schemas.microsoft.com/office/drawing/2014/main" xmlns="" xmlns:lc="http://schemas.openxmlformats.org/drawingml/2006/lockedCanvas" id="{00000000-0008-0000-0000-000019000000}"/>
            </a:ext>
          </a:extLst>
        </xdr:cNvPr>
        <xdr:cNvSpPr txBox="1"/>
      </xdr:nvSpPr>
      <xdr:spPr>
        <a:xfrm>
          <a:off x="1560635" y="50653218"/>
          <a:ext cx="437706" cy="3740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C4</a:t>
          </a:r>
          <a:endParaRPr lang="en-IN" sz="16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228" name="Picture 1">
          <a:extLst>
            <a:ext uri="{FF2B5EF4-FFF2-40B4-BE49-F238E27FC236}">
              <a16:creationId xmlns:a16="http://schemas.microsoft.com/office/drawing/2014/main" xmlns="" id="{00000000-0008-0000-0600-0000B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6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5KT3gUCKx3Lxy5387?coh=178572&amp;entry=tt" TargetMode="Externa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9"/>
  <sheetViews>
    <sheetView tabSelected="1" view="pageBreakPreview" topLeftCell="A138" zoomScaleNormal="100" zoomScaleSheetLayoutView="100" zoomScalePageLayoutView="115" workbookViewId="0">
      <selection activeCell="P144" sqref="P144"/>
    </sheetView>
  </sheetViews>
  <sheetFormatPr defaultColWidth="9.140625" defaultRowHeight="15" x14ac:dyDescent="0.25"/>
  <cols>
    <col min="1" max="1" width="10.5703125" style="24" customWidth="1"/>
    <col min="2" max="2" width="14.140625" style="24" customWidth="1"/>
    <col min="3" max="3" width="11.140625" style="24" customWidth="1"/>
    <col min="4" max="4" width="7.42578125" style="24" customWidth="1"/>
    <col min="5" max="5" width="8.140625" style="24" customWidth="1"/>
    <col min="6" max="6" width="10.5703125" style="24" customWidth="1"/>
    <col min="7" max="7" width="9.85546875" style="24" customWidth="1"/>
    <col min="8" max="8" width="8.5703125" style="24" customWidth="1"/>
    <col min="9" max="9" width="9.5703125" style="24" customWidth="1"/>
    <col min="10" max="10" width="3.42578125" style="24" customWidth="1"/>
    <col min="11" max="11" width="28.140625" style="24" customWidth="1"/>
    <col min="12" max="16384" width="9.140625" style="24"/>
  </cols>
  <sheetData>
    <row r="1" spans="1:10" ht="44.1" customHeight="1" x14ac:dyDescent="0.25">
      <c r="A1" s="179" t="s">
        <v>236</v>
      </c>
      <c r="B1" s="180"/>
      <c r="C1" s="180"/>
      <c r="D1" s="180"/>
      <c r="E1" s="180"/>
      <c r="F1" s="180"/>
      <c r="G1" s="180"/>
      <c r="H1" s="180"/>
      <c r="I1" s="180"/>
      <c r="J1" s="181"/>
    </row>
    <row r="2" spans="1:10" x14ac:dyDescent="0.25">
      <c r="A2" s="189" t="s">
        <v>39</v>
      </c>
      <c r="B2" s="190"/>
      <c r="C2" s="190"/>
      <c r="D2" s="190"/>
      <c r="E2" s="190"/>
      <c r="F2" s="190"/>
      <c r="G2" s="190"/>
      <c r="H2" s="190"/>
      <c r="I2" s="190"/>
      <c r="J2" s="191"/>
    </row>
    <row r="3" spans="1:10" x14ac:dyDescent="0.25">
      <c r="A3" s="128" t="s">
        <v>0</v>
      </c>
      <c r="B3" s="129"/>
      <c r="C3" s="129"/>
      <c r="D3" s="129"/>
      <c r="E3" s="130"/>
      <c r="F3" s="143" t="str">
        <f ca="1">TEXT(TODAY(),"DD/MM/YYYY")</f>
        <v>17/09/2025</v>
      </c>
      <c r="G3" s="144"/>
      <c r="H3" s="144"/>
      <c r="I3" s="144"/>
      <c r="J3" s="145"/>
    </row>
    <row r="4" spans="1:10" x14ac:dyDescent="0.25">
      <c r="A4" s="128" t="s">
        <v>1</v>
      </c>
      <c r="B4" s="129"/>
      <c r="C4" s="129"/>
      <c r="D4" s="129"/>
      <c r="E4" s="130"/>
      <c r="F4" s="128" t="s">
        <v>99</v>
      </c>
      <c r="G4" s="129"/>
      <c r="H4" s="129"/>
      <c r="I4" s="129"/>
      <c r="J4" s="130"/>
    </row>
    <row r="5" spans="1:10" x14ac:dyDescent="0.25">
      <c r="A5" s="128" t="s">
        <v>2</v>
      </c>
      <c r="B5" s="129"/>
      <c r="C5" s="129"/>
      <c r="D5" s="129"/>
      <c r="E5" s="130"/>
      <c r="F5" s="143">
        <v>45909</v>
      </c>
      <c r="G5" s="144"/>
      <c r="H5" s="144"/>
      <c r="I5" s="144"/>
      <c r="J5" s="145"/>
    </row>
    <row r="6" spans="1:10" ht="29.45" customHeight="1" x14ac:dyDescent="0.25">
      <c r="A6" s="128" t="s">
        <v>3</v>
      </c>
      <c r="B6" s="129"/>
      <c r="C6" s="129"/>
      <c r="D6" s="129"/>
      <c r="E6" s="130"/>
      <c r="F6" s="122" t="s">
        <v>151</v>
      </c>
      <c r="G6" s="108"/>
      <c r="H6" s="108"/>
      <c r="I6" s="108"/>
      <c r="J6" s="109"/>
    </row>
    <row r="7" spans="1:10" ht="29.45" customHeight="1" x14ac:dyDescent="0.25">
      <c r="A7" s="128" t="s">
        <v>4</v>
      </c>
      <c r="B7" s="129"/>
      <c r="C7" s="129"/>
      <c r="D7" s="129"/>
      <c r="E7" s="130"/>
      <c r="F7" s="122" t="str">
        <f>F6</f>
        <v>M/s. Olympeo Infrastructure LLP &amp; Pixie Business Ventures LLP.</v>
      </c>
      <c r="G7" s="108"/>
      <c r="H7" s="108"/>
      <c r="I7" s="108"/>
      <c r="J7" s="109"/>
    </row>
    <row r="8" spans="1:10" x14ac:dyDescent="0.25">
      <c r="A8" s="128" t="s">
        <v>5</v>
      </c>
      <c r="B8" s="129"/>
      <c r="C8" s="129"/>
      <c r="D8" s="129"/>
      <c r="E8" s="130"/>
      <c r="F8" s="134" t="s">
        <v>167</v>
      </c>
      <c r="G8" s="135"/>
      <c r="H8" s="135"/>
      <c r="I8" s="135"/>
      <c r="J8" s="136"/>
    </row>
    <row r="9" spans="1:10" ht="136.5" customHeight="1" x14ac:dyDescent="0.25">
      <c r="A9" s="146" t="s">
        <v>168</v>
      </c>
      <c r="B9" s="146"/>
      <c r="C9" s="147" t="s">
        <v>193</v>
      </c>
      <c r="D9" s="148"/>
      <c r="E9" s="149"/>
      <c r="F9" s="122" t="s">
        <v>228</v>
      </c>
      <c r="G9" s="108"/>
      <c r="H9" s="108"/>
      <c r="I9" s="108"/>
      <c r="J9" s="109"/>
    </row>
    <row r="10" spans="1:10" x14ac:dyDescent="0.25">
      <c r="A10" s="128" t="s">
        <v>98</v>
      </c>
      <c r="B10" s="129"/>
      <c r="C10" s="129"/>
      <c r="D10" s="129"/>
      <c r="E10" s="130"/>
      <c r="F10" s="122">
        <v>9922150952</v>
      </c>
      <c r="G10" s="108"/>
      <c r="H10" s="108"/>
      <c r="I10" s="108"/>
      <c r="J10" s="109"/>
    </row>
    <row r="11" spans="1:10" ht="45.75" customHeight="1" x14ac:dyDescent="0.25">
      <c r="A11" s="128" t="s">
        <v>146</v>
      </c>
      <c r="B11" s="129"/>
      <c r="C11" s="129"/>
      <c r="D11" s="129"/>
      <c r="E11" s="130"/>
      <c r="F11" s="122" t="s">
        <v>169</v>
      </c>
      <c r="G11" s="108"/>
      <c r="H11" s="108"/>
      <c r="I11" s="108"/>
      <c r="J11" s="109"/>
    </row>
    <row r="12" spans="1:10" x14ac:dyDescent="0.25">
      <c r="A12" s="128" t="s">
        <v>6</v>
      </c>
      <c r="B12" s="129"/>
      <c r="C12" s="129"/>
      <c r="D12" s="129"/>
      <c r="E12" s="130"/>
      <c r="F12" s="128" t="s">
        <v>175</v>
      </c>
      <c r="G12" s="129"/>
      <c r="H12" s="129"/>
      <c r="I12" s="129"/>
      <c r="J12" s="130"/>
    </row>
    <row r="13" spans="1:10" ht="29.45" customHeight="1" x14ac:dyDescent="0.25">
      <c r="A13" s="146" t="s">
        <v>54</v>
      </c>
      <c r="B13" s="146"/>
      <c r="C13" s="122" t="s">
        <v>170</v>
      </c>
      <c r="D13" s="108"/>
      <c r="E13" s="108"/>
      <c r="F13" s="108"/>
      <c r="G13" s="108"/>
      <c r="H13" s="108"/>
      <c r="I13" s="108"/>
      <c r="J13" s="109"/>
    </row>
    <row r="14" spans="1:10" ht="14.45" customHeight="1" x14ac:dyDescent="0.25">
      <c r="A14" s="137" t="s">
        <v>154</v>
      </c>
      <c r="B14" s="137"/>
      <c r="C14" s="138" t="s">
        <v>163</v>
      </c>
      <c r="D14" s="138"/>
      <c r="E14" s="138"/>
      <c r="F14" s="142" t="s">
        <v>55</v>
      </c>
      <c r="G14" s="142"/>
      <c r="H14" s="108" t="s">
        <v>155</v>
      </c>
      <c r="I14" s="108"/>
      <c r="J14" s="109"/>
    </row>
    <row r="15" spans="1:10" x14ac:dyDescent="0.25">
      <c r="A15" s="137" t="s">
        <v>7</v>
      </c>
      <c r="B15" s="137"/>
      <c r="C15" s="138" t="s">
        <v>156</v>
      </c>
      <c r="D15" s="138"/>
      <c r="E15" s="138"/>
      <c r="F15" s="142" t="s">
        <v>56</v>
      </c>
      <c r="G15" s="142"/>
      <c r="H15" s="108" t="s">
        <v>152</v>
      </c>
      <c r="I15" s="108"/>
      <c r="J15" s="109"/>
    </row>
    <row r="16" spans="1:10" x14ac:dyDescent="0.25">
      <c r="A16" s="137" t="s">
        <v>8</v>
      </c>
      <c r="B16" s="137"/>
      <c r="C16" s="138" t="s">
        <v>153</v>
      </c>
      <c r="D16" s="138"/>
      <c r="E16" s="138"/>
      <c r="F16" s="142" t="s">
        <v>57</v>
      </c>
      <c r="G16" s="142"/>
      <c r="H16" s="108">
        <v>410101</v>
      </c>
      <c r="I16" s="108"/>
      <c r="J16" s="109"/>
    </row>
    <row r="17" spans="1:10" ht="32.25" customHeight="1" x14ac:dyDescent="0.25">
      <c r="A17" s="137" t="s">
        <v>58</v>
      </c>
      <c r="B17" s="137"/>
      <c r="C17" s="138" t="s">
        <v>157</v>
      </c>
      <c r="D17" s="138"/>
      <c r="E17" s="138"/>
      <c r="F17" s="142" t="s">
        <v>47</v>
      </c>
      <c r="G17" s="142"/>
      <c r="H17" s="108" t="s">
        <v>233</v>
      </c>
      <c r="I17" s="108"/>
      <c r="J17" s="109"/>
    </row>
    <row r="18" spans="1:10" ht="15" customHeight="1" x14ac:dyDescent="0.25">
      <c r="A18" s="183" t="s">
        <v>49</v>
      </c>
      <c r="B18" s="184"/>
      <c r="C18" s="184"/>
      <c r="D18" s="184"/>
      <c r="E18" s="185"/>
      <c r="F18" s="113" t="s">
        <v>52</v>
      </c>
      <c r="G18" s="114"/>
      <c r="H18" s="114"/>
      <c r="I18" s="114"/>
      <c r="J18" s="115"/>
    </row>
    <row r="19" spans="1:10" x14ac:dyDescent="0.25">
      <c r="A19" s="186"/>
      <c r="B19" s="187"/>
      <c r="C19" s="187"/>
      <c r="D19" s="187"/>
      <c r="E19" s="188"/>
      <c r="F19" s="116"/>
      <c r="G19" s="117"/>
      <c r="H19" s="117"/>
      <c r="I19" s="117"/>
      <c r="J19" s="118"/>
    </row>
    <row r="20" spans="1:10" ht="15" customHeight="1" x14ac:dyDescent="0.25">
      <c r="A20" s="183" t="s">
        <v>9</v>
      </c>
      <c r="B20" s="184"/>
      <c r="C20" s="184"/>
      <c r="D20" s="184"/>
      <c r="E20" s="185"/>
      <c r="F20" s="183" t="s">
        <v>40</v>
      </c>
      <c r="G20" s="184"/>
      <c r="H20" s="184"/>
      <c r="I20" s="184"/>
      <c r="J20" s="185"/>
    </row>
    <row r="21" spans="1:10" x14ac:dyDescent="0.25">
      <c r="A21" s="128" t="s">
        <v>10</v>
      </c>
      <c r="B21" s="129"/>
      <c r="C21" s="129"/>
      <c r="D21" s="129"/>
      <c r="E21" s="130"/>
      <c r="F21" s="139" t="s">
        <v>149</v>
      </c>
      <c r="G21" s="140"/>
      <c r="H21" s="140"/>
      <c r="I21" s="140"/>
      <c r="J21" s="141"/>
    </row>
    <row r="22" spans="1:10" x14ac:dyDescent="0.25">
      <c r="A22" s="128" t="s">
        <v>11</v>
      </c>
      <c r="B22" s="129"/>
      <c r="C22" s="129"/>
      <c r="D22" s="129"/>
      <c r="E22" s="130"/>
      <c r="F22" s="139" t="s">
        <v>48</v>
      </c>
      <c r="G22" s="140"/>
      <c r="H22" s="140"/>
      <c r="I22" s="140"/>
      <c r="J22" s="141"/>
    </row>
    <row r="23" spans="1:10" x14ac:dyDescent="0.25">
      <c r="A23" s="128" t="s">
        <v>12</v>
      </c>
      <c r="B23" s="129"/>
      <c r="C23" s="129"/>
      <c r="D23" s="129"/>
      <c r="E23" s="130"/>
      <c r="F23" s="139" t="s">
        <v>150</v>
      </c>
      <c r="G23" s="140"/>
      <c r="H23" s="140"/>
      <c r="I23" s="140"/>
      <c r="J23" s="141"/>
    </row>
    <row r="24" spans="1:10" x14ac:dyDescent="0.25">
      <c r="A24" s="128" t="s">
        <v>29</v>
      </c>
      <c r="B24" s="129"/>
      <c r="C24" s="129"/>
      <c r="D24" s="129"/>
      <c r="E24" s="130"/>
      <c r="F24" s="139" t="s">
        <v>59</v>
      </c>
      <c r="G24" s="140"/>
      <c r="H24" s="140"/>
      <c r="I24" s="140"/>
      <c r="J24" s="141"/>
    </row>
    <row r="25" spans="1:10" x14ac:dyDescent="0.25">
      <c r="A25" s="105" t="s">
        <v>13</v>
      </c>
      <c r="B25" s="106"/>
      <c r="C25" s="105" t="s">
        <v>14</v>
      </c>
      <c r="D25" s="106"/>
      <c r="E25" s="105" t="s">
        <v>15</v>
      </c>
      <c r="F25" s="106"/>
      <c r="G25" s="105" t="s">
        <v>46</v>
      </c>
      <c r="H25" s="106"/>
      <c r="I25" s="105" t="s">
        <v>16</v>
      </c>
      <c r="J25" s="106"/>
    </row>
    <row r="26" spans="1:10" x14ac:dyDescent="0.25">
      <c r="A26" s="105" t="s">
        <v>17</v>
      </c>
      <c r="B26" s="106"/>
      <c r="C26" s="105" t="s">
        <v>45</v>
      </c>
      <c r="D26" s="106"/>
      <c r="E26" s="105" t="s">
        <v>45</v>
      </c>
      <c r="F26" s="106"/>
      <c r="G26" s="105" t="s">
        <v>45</v>
      </c>
      <c r="H26" s="106"/>
      <c r="I26" s="105" t="s">
        <v>45</v>
      </c>
      <c r="J26" s="106"/>
    </row>
    <row r="27" spans="1:10" x14ac:dyDescent="0.25">
      <c r="A27" s="215" t="s">
        <v>18</v>
      </c>
      <c r="B27" s="216"/>
      <c r="C27" s="105" t="s">
        <v>158</v>
      </c>
      <c r="D27" s="106"/>
      <c r="E27" s="105" t="s">
        <v>158</v>
      </c>
      <c r="F27" s="106"/>
      <c r="G27" s="105" t="s">
        <v>158</v>
      </c>
      <c r="H27" s="106"/>
      <c r="I27" s="105" t="s">
        <v>158</v>
      </c>
      <c r="J27" s="106"/>
    </row>
    <row r="28" spans="1:10" x14ac:dyDescent="0.25">
      <c r="A28" s="128" t="s">
        <v>51</v>
      </c>
      <c r="B28" s="129"/>
      <c r="C28" s="129"/>
      <c r="D28" s="129"/>
      <c r="E28" s="129"/>
      <c r="F28" s="129"/>
      <c r="G28" s="129"/>
      <c r="H28" s="129"/>
      <c r="I28" s="129"/>
      <c r="J28" s="130"/>
    </row>
    <row r="29" spans="1:10" x14ac:dyDescent="0.25">
      <c r="A29" s="128" t="s">
        <v>41</v>
      </c>
      <c r="B29" s="129"/>
      <c r="C29" s="129"/>
      <c r="D29" s="129"/>
      <c r="E29" s="129"/>
      <c r="F29" s="129"/>
      <c r="G29" s="129"/>
      <c r="H29" s="129"/>
      <c r="I29" s="129"/>
      <c r="J29" s="130"/>
    </row>
    <row r="30" spans="1:10" x14ac:dyDescent="0.25">
      <c r="A30" s="128" t="s">
        <v>36</v>
      </c>
      <c r="B30" s="130"/>
      <c r="C30" s="134" t="s">
        <v>237</v>
      </c>
      <c r="D30" s="135"/>
      <c r="E30" s="135"/>
      <c r="F30" s="135"/>
      <c r="G30" s="135"/>
      <c r="H30" s="135"/>
      <c r="I30" s="135"/>
      <c r="J30" s="136"/>
    </row>
    <row r="31" spans="1:10" x14ac:dyDescent="0.25">
      <c r="A31" s="128" t="s">
        <v>234</v>
      </c>
      <c r="B31" s="130"/>
      <c r="C31" s="133" t="s">
        <v>235</v>
      </c>
      <c r="D31" s="129"/>
      <c r="E31" s="129"/>
      <c r="F31" s="129"/>
      <c r="G31" s="129"/>
      <c r="H31" s="129"/>
      <c r="I31" s="129"/>
      <c r="J31" s="130"/>
    </row>
    <row r="32" spans="1:10" x14ac:dyDescent="0.25">
      <c r="A32" s="134" t="s">
        <v>19</v>
      </c>
      <c r="B32" s="135"/>
      <c r="C32" s="135"/>
      <c r="D32" s="135"/>
      <c r="E32" s="135"/>
      <c r="F32" s="135"/>
      <c r="G32" s="135"/>
      <c r="H32" s="135"/>
      <c r="I32" s="135"/>
      <c r="J32" s="136"/>
    </row>
    <row r="33" spans="1:10" ht="15" customHeight="1" x14ac:dyDescent="0.25">
      <c r="A33" s="183" t="s">
        <v>42</v>
      </c>
      <c r="B33" s="184"/>
      <c r="C33" s="184"/>
      <c r="D33" s="184"/>
      <c r="E33" s="184"/>
      <c r="F33" s="184"/>
      <c r="G33" s="184"/>
      <c r="H33" s="184"/>
      <c r="I33" s="184"/>
      <c r="J33" s="185"/>
    </row>
    <row r="34" spans="1:10" x14ac:dyDescent="0.25">
      <c r="A34" s="186"/>
      <c r="B34" s="187"/>
      <c r="C34" s="187"/>
      <c r="D34" s="187"/>
      <c r="E34" s="187"/>
      <c r="F34" s="187"/>
      <c r="G34" s="187"/>
      <c r="H34" s="187"/>
      <c r="I34" s="187"/>
      <c r="J34" s="188"/>
    </row>
    <row r="35" spans="1:10" x14ac:dyDescent="0.25">
      <c r="A35" s="128" t="s">
        <v>60</v>
      </c>
      <c r="B35" s="129"/>
      <c r="C35" s="129"/>
      <c r="D35" s="129"/>
      <c r="E35" s="130"/>
      <c r="F35" s="107">
        <v>67664.7</v>
      </c>
      <c r="G35" s="108"/>
      <c r="H35" s="108"/>
      <c r="I35" s="108"/>
      <c r="J35" s="109"/>
    </row>
    <row r="36" spans="1:10" x14ac:dyDescent="0.25">
      <c r="A36" s="128" t="s">
        <v>20</v>
      </c>
      <c r="B36" s="129"/>
      <c r="C36" s="129"/>
      <c r="D36" s="129"/>
      <c r="E36" s="130"/>
      <c r="F36" s="128">
        <v>1</v>
      </c>
      <c r="G36" s="129"/>
      <c r="H36" s="129"/>
      <c r="I36" s="129"/>
      <c r="J36" s="130"/>
    </row>
    <row r="37" spans="1:10" x14ac:dyDescent="0.25">
      <c r="A37" s="128" t="s">
        <v>21</v>
      </c>
      <c r="B37" s="129"/>
      <c r="C37" s="129"/>
      <c r="D37" s="129"/>
      <c r="E37" s="130"/>
      <c r="F37" s="128">
        <v>0</v>
      </c>
      <c r="G37" s="129"/>
      <c r="H37" s="129"/>
      <c r="I37" s="129"/>
      <c r="J37" s="130"/>
    </row>
    <row r="38" spans="1:10" x14ac:dyDescent="0.25">
      <c r="A38" s="128" t="s">
        <v>22</v>
      </c>
      <c r="B38" s="129"/>
      <c r="C38" s="129"/>
      <c r="D38" s="129"/>
      <c r="E38" s="130"/>
      <c r="F38" s="128">
        <v>1</v>
      </c>
      <c r="G38" s="129"/>
      <c r="H38" s="129"/>
      <c r="I38" s="129"/>
      <c r="J38" s="130"/>
    </row>
    <row r="39" spans="1:10" x14ac:dyDescent="0.25">
      <c r="A39" s="128" t="s">
        <v>61</v>
      </c>
      <c r="B39" s="129"/>
      <c r="C39" s="129"/>
      <c r="D39" s="129"/>
      <c r="E39" s="130"/>
      <c r="F39" s="231">
        <f>F35*F38</f>
        <v>67664.7</v>
      </c>
      <c r="G39" s="129"/>
      <c r="H39" s="129"/>
      <c r="I39" s="129"/>
      <c r="J39" s="130"/>
    </row>
    <row r="40" spans="1:10" x14ac:dyDescent="0.25">
      <c r="A40" s="128" t="s">
        <v>23</v>
      </c>
      <c r="B40" s="129"/>
      <c r="C40" s="129"/>
      <c r="D40" s="129"/>
      <c r="E40" s="130"/>
      <c r="F40" s="128" t="s">
        <v>171</v>
      </c>
      <c r="G40" s="129"/>
      <c r="H40" s="129"/>
      <c r="I40" s="129"/>
      <c r="J40" s="130"/>
    </row>
    <row r="41" spans="1:10" x14ac:dyDescent="0.25">
      <c r="A41" s="134" t="s">
        <v>63</v>
      </c>
      <c r="B41" s="135"/>
      <c r="C41" s="135"/>
      <c r="D41" s="135"/>
      <c r="E41" s="135"/>
      <c r="F41" s="135"/>
      <c r="G41" s="135"/>
      <c r="H41" s="135"/>
      <c r="I41" s="135"/>
      <c r="J41" s="136"/>
    </row>
    <row r="42" spans="1:10" ht="30.75" customHeight="1" x14ac:dyDescent="0.25">
      <c r="A42" s="200" t="s">
        <v>62</v>
      </c>
      <c r="B42" s="200"/>
      <c r="C42" s="193" t="s">
        <v>172</v>
      </c>
      <c r="D42" s="120"/>
      <c r="E42" s="120"/>
      <c r="F42" s="121"/>
      <c r="G42" s="2" t="s">
        <v>53</v>
      </c>
      <c r="H42" s="119" t="s">
        <v>173</v>
      </c>
      <c r="I42" s="120"/>
      <c r="J42" s="121"/>
    </row>
    <row r="43" spans="1:10" ht="31.5" customHeight="1" x14ac:dyDescent="0.25">
      <c r="A43" s="122" t="s">
        <v>64</v>
      </c>
      <c r="B43" s="109"/>
      <c r="C43" s="193" t="str">
        <f>C42</f>
        <v xml:space="preserve">M.Gov./LN&amp;1/B/512-375/2013 
Maharashtra Govt./LNA-1/PK160/2014 </v>
      </c>
      <c r="D43" s="123"/>
      <c r="E43" s="123"/>
      <c r="F43" s="124"/>
      <c r="G43" s="2" t="s">
        <v>53</v>
      </c>
      <c r="H43" s="119" t="str">
        <f>H42</f>
        <v>26/08/2014.
07/11/2015.</v>
      </c>
      <c r="I43" s="123"/>
      <c r="J43" s="124"/>
    </row>
    <row r="44" spans="1:10" x14ac:dyDescent="0.25">
      <c r="A44" s="122" t="s">
        <v>65</v>
      </c>
      <c r="B44" s="109"/>
      <c r="C44" s="193" t="s">
        <v>189</v>
      </c>
      <c r="D44" s="120"/>
      <c r="E44" s="120"/>
      <c r="F44" s="121"/>
      <c r="G44" s="2" t="s">
        <v>53</v>
      </c>
      <c r="H44" s="119" t="s">
        <v>190</v>
      </c>
      <c r="I44" s="120"/>
      <c r="J44" s="121"/>
    </row>
    <row r="45" spans="1:10" ht="46.5" customHeight="1" x14ac:dyDescent="0.25">
      <c r="A45" s="204" t="s">
        <v>250</v>
      </c>
      <c r="B45" s="205"/>
      <c r="C45" s="206" t="s">
        <v>249</v>
      </c>
      <c r="D45" s="207"/>
      <c r="E45" s="207"/>
      <c r="F45" s="208" t="s">
        <v>97</v>
      </c>
      <c r="G45" s="29" t="s">
        <v>53</v>
      </c>
      <c r="H45" s="209" t="s">
        <v>191</v>
      </c>
      <c r="I45" s="207" t="s">
        <v>50</v>
      </c>
      <c r="J45" s="208"/>
    </row>
    <row r="46" spans="1:10" ht="45.75" customHeight="1" x14ac:dyDescent="0.25">
      <c r="A46" s="146" t="s">
        <v>70</v>
      </c>
      <c r="B46" s="146"/>
      <c r="C46" s="146"/>
      <c r="D46" s="212" t="str">
        <f>H44</f>
        <v>07/11/2015.</v>
      </c>
      <c r="E46" s="212"/>
      <c r="F46" s="202" t="s">
        <v>66</v>
      </c>
      <c r="G46" s="203"/>
      <c r="H46" s="243" t="s">
        <v>253</v>
      </c>
      <c r="I46" s="227"/>
      <c r="J46" s="228"/>
    </row>
    <row r="47" spans="1:10" x14ac:dyDescent="0.25">
      <c r="A47" s="224" t="s">
        <v>24</v>
      </c>
      <c r="B47" s="225"/>
      <c r="C47" s="225"/>
      <c r="D47" s="225"/>
      <c r="E47" s="225"/>
      <c r="F47" s="225"/>
      <c r="G47" s="225"/>
      <c r="H47" s="225"/>
      <c r="I47" s="225"/>
      <c r="J47" s="226"/>
    </row>
    <row r="48" spans="1:10" x14ac:dyDescent="0.25">
      <c r="A48" s="113" t="s">
        <v>95</v>
      </c>
      <c r="B48" s="114"/>
      <c r="C48" s="130"/>
      <c r="D48" s="105">
        <f>F39</f>
        <v>67664.7</v>
      </c>
      <c r="E48" s="106"/>
      <c r="F48" s="125" t="s">
        <v>67</v>
      </c>
      <c r="G48" s="125"/>
      <c r="H48" s="125"/>
      <c r="I48" s="182" t="s">
        <v>192</v>
      </c>
      <c r="J48" s="182"/>
    </row>
    <row r="49" spans="1:12" ht="33" customHeight="1" x14ac:dyDescent="0.25">
      <c r="A49" s="131" t="s">
        <v>243</v>
      </c>
      <c r="B49" s="132"/>
      <c r="C49" s="108" t="s">
        <v>247</v>
      </c>
      <c r="D49" s="108"/>
      <c r="E49" s="108"/>
      <c r="F49" s="108"/>
      <c r="G49" s="108"/>
      <c r="H49" s="108"/>
      <c r="I49" s="108"/>
      <c r="J49" s="109"/>
    </row>
    <row r="50" spans="1:12" ht="30.75" customHeight="1" x14ac:dyDescent="0.25">
      <c r="A50" s="111" t="s">
        <v>244</v>
      </c>
      <c r="B50" s="112"/>
      <c r="C50" s="108" t="s">
        <v>251</v>
      </c>
      <c r="D50" s="108"/>
      <c r="E50" s="108"/>
      <c r="F50" s="108"/>
      <c r="G50" s="108"/>
      <c r="H50" s="108"/>
      <c r="I50" s="108"/>
      <c r="J50" s="109"/>
    </row>
    <row r="51" spans="1:12" x14ac:dyDescent="0.25">
      <c r="A51" s="214" t="s">
        <v>245</v>
      </c>
      <c r="B51" s="127"/>
      <c r="C51" s="108" t="s">
        <v>246</v>
      </c>
      <c r="D51" s="108"/>
      <c r="E51" s="108"/>
      <c r="F51" s="108"/>
      <c r="G51" s="108"/>
      <c r="H51" s="108"/>
      <c r="I51" s="108"/>
      <c r="J51" s="109"/>
    </row>
    <row r="52" spans="1:12" ht="33" customHeight="1" x14ac:dyDescent="0.25">
      <c r="A52" s="131" t="s">
        <v>248</v>
      </c>
      <c r="B52" s="132"/>
      <c r="C52" s="108" t="s">
        <v>247</v>
      </c>
      <c r="D52" s="108"/>
      <c r="E52" s="108"/>
      <c r="F52" s="108"/>
      <c r="G52" s="108"/>
      <c r="H52" s="108"/>
      <c r="I52" s="108"/>
      <c r="J52" s="109"/>
    </row>
    <row r="53" spans="1:12" ht="33" customHeight="1" x14ac:dyDescent="0.25">
      <c r="A53" s="111" t="s">
        <v>244</v>
      </c>
      <c r="B53" s="112"/>
      <c r="C53" s="108" t="s">
        <v>251</v>
      </c>
      <c r="D53" s="108"/>
      <c r="E53" s="108"/>
      <c r="F53" s="108"/>
      <c r="G53" s="108"/>
      <c r="H53" s="108"/>
      <c r="I53" s="108"/>
      <c r="J53" s="109"/>
    </row>
    <row r="54" spans="1:12" x14ac:dyDescent="0.25">
      <c r="A54" s="214" t="s">
        <v>245</v>
      </c>
      <c r="B54" s="127"/>
      <c r="C54" s="108" t="s">
        <v>246</v>
      </c>
      <c r="D54" s="108"/>
      <c r="E54" s="108"/>
      <c r="F54" s="108"/>
      <c r="G54" s="108"/>
      <c r="H54" s="108"/>
      <c r="I54" s="108"/>
      <c r="J54" s="109"/>
    </row>
    <row r="55" spans="1:12" ht="123.75" hidden="1" customHeight="1" x14ac:dyDescent="0.25">
      <c r="A55" s="126" t="s">
        <v>174</v>
      </c>
      <c r="B55" s="127"/>
      <c r="C55" s="122" t="s">
        <v>223</v>
      </c>
      <c r="D55" s="108"/>
      <c r="E55" s="108"/>
      <c r="F55" s="108"/>
      <c r="G55" s="108"/>
      <c r="H55" s="108"/>
      <c r="I55" s="108"/>
      <c r="J55" s="109"/>
    </row>
    <row r="56" spans="1:12" ht="15" customHeight="1" x14ac:dyDescent="0.25">
      <c r="A56" s="1" t="s">
        <v>43</v>
      </c>
      <c r="B56" s="26"/>
      <c r="C56" s="26"/>
      <c r="D56" s="200" t="s">
        <v>194</v>
      </c>
      <c r="E56" s="200"/>
      <c r="F56" s="200"/>
      <c r="G56" s="200"/>
      <c r="H56" s="200"/>
      <c r="I56" s="200"/>
      <c r="J56" s="200"/>
    </row>
    <row r="57" spans="1:12" ht="15.75" thickBot="1" x14ac:dyDescent="0.3">
      <c r="A57" s="201" t="s">
        <v>165</v>
      </c>
      <c r="B57" s="201"/>
      <c r="C57" s="201"/>
      <c r="D57" s="201"/>
      <c r="E57" s="201"/>
      <c r="F57" s="201"/>
      <c r="G57" s="201"/>
      <c r="H57" s="201"/>
      <c r="I57" s="201"/>
      <c r="J57" s="201"/>
    </row>
    <row r="58" spans="1:12" ht="114" customHeight="1" x14ac:dyDescent="0.25">
      <c r="A58" s="61" t="s">
        <v>232</v>
      </c>
      <c r="B58" s="84"/>
      <c r="C58" s="85" t="s">
        <v>242</v>
      </c>
      <c r="D58" s="86"/>
      <c r="E58" s="86"/>
      <c r="F58" s="86"/>
      <c r="G58" s="86"/>
      <c r="H58" s="86"/>
      <c r="I58" s="86"/>
      <c r="J58" s="87"/>
      <c r="K58" s="30" t="str">
        <f ca="1">(IF(F64&gt;99%,"All work completed. Please provide OC.",IF(F64&gt;89.8%,"Plinth, RCC, Brick, Plaster, Flooring, Painting work Completed. Finishing work is in process.",IF(F64&lt;94%,(IF(C64=0,"Work not yet Started.",IF(D64=25%,"Piling work in process",IF(D64=50%,"Excavation work in process",IF(D64=100%,"Excavation work Completed. ","0")))&amp;(IF(C65=0%,"",IF(C65=L66,"Footing work is process",IF(C65=L67,"Footing work Completed",IF(C65=L68,"1st Basement Completed",IF(C65=L69,"1st &amp; 2nd Basement Completed",IF(C65=L70,"1st to 3rd Basement Completed",IF(C65=L71,"1st to 4th Basement Completed",IF(C65=L72,"Plinth work is process",IF(C65=L73,"Plinth work completed","0")))))))))))&amp;(IF(C66=(D59+G59+I59),", RCC Slab",IF(C66&gt;0,", RCC upto "&amp;C66&amp;" Slab",""))&amp;(IF(C67=I59,", Brickwork",IF(C67&gt;0,", Brickwork upto "&amp;C67&amp;" Floor",""))&amp;(IF(C68=I59,", Internal Plaster",IF(C68&gt;0,", Internal Plaster upto "&amp;C68&amp;" Floor",""))&amp;(IF(C69=I59,", External Plaster",IF(C69&gt;0,", External Plaster upto "&amp;C69&amp;" Floor",""))&amp;(IF(C70=I59,", Flooring",IF(C70&gt;0,", Flooring upto "&amp;C70&amp;" Floor",""))&amp;(IF(C71=I59,", Painting",IF(C71&gt;0,", Painting upto "&amp;C71&amp;" Floor",""))&amp;(IF(C72&gt;0,", Finishing upto "&amp;C72&amp;" Floor","")&amp;(IF(C66&gt;0.5," Completed",""))))))))))))))</f>
        <v>All work completed. Please provide OC.</v>
      </c>
      <c r="L58" s="31"/>
    </row>
    <row r="59" spans="1:12" ht="15.75" x14ac:dyDescent="0.25">
      <c r="A59" s="32" t="s">
        <v>116</v>
      </c>
      <c r="B59" s="45">
        <v>0</v>
      </c>
      <c r="C59" s="45" t="s">
        <v>118</v>
      </c>
      <c r="D59" s="45">
        <v>1</v>
      </c>
      <c r="E59" s="88" t="s">
        <v>117</v>
      </c>
      <c r="F59" s="89"/>
      <c r="G59" s="45">
        <v>0</v>
      </c>
      <c r="H59" s="45" t="s">
        <v>200</v>
      </c>
      <c r="I59" s="88">
        <f ca="1">--TRIM(RIGHT(SUBSTITUTE(LEFT(C58,_xlfn.AGGREGATE(16,6,FIND({0,1,2,3,4,5,6,7,8,9},C58,ROW(INDIRECT("1:"&amp;LEN(C58)))),1))," ",REPT(" ",LEN(C58))),LEN(C58)))</f>
        <v>4</v>
      </c>
      <c r="J59" s="90"/>
      <c r="K59" s="33"/>
      <c r="L59" s="34"/>
    </row>
    <row r="60" spans="1:12" ht="15" customHeight="1" x14ac:dyDescent="0.25">
      <c r="A60" s="64" t="s">
        <v>201</v>
      </c>
      <c r="B60" s="91"/>
      <c r="C60" s="92" t="str">
        <f>K60</f>
        <v>All work Completed. OC Received.</v>
      </c>
      <c r="D60" s="93"/>
      <c r="E60" s="93"/>
      <c r="F60" s="93"/>
      <c r="G60" s="93"/>
      <c r="H60" s="93"/>
      <c r="I60" s="93"/>
      <c r="J60" s="94"/>
      <c r="K60" s="33" t="s">
        <v>202</v>
      </c>
      <c r="L60" s="34"/>
    </row>
    <row r="61" spans="1:12" ht="15" customHeight="1" x14ac:dyDescent="0.25">
      <c r="A61" s="217" t="s">
        <v>205</v>
      </c>
      <c r="B61" s="218"/>
      <c r="C61" s="221">
        <v>1</v>
      </c>
      <c r="D61" s="222"/>
      <c r="E61" s="222" t="s">
        <v>206</v>
      </c>
      <c r="F61" s="222"/>
      <c r="G61" s="222"/>
      <c r="H61" s="221">
        <v>1</v>
      </c>
      <c r="I61" s="222"/>
      <c r="J61" s="229"/>
      <c r="K61" s="33"/>
      <c r="L61" s="34"/>
    </row>
    <row r="62" spans="1:12" ht="15" customHeight="1" thickBot="1" x14ac:dyDescent="0.3">
      <c r="A62" s="219"/>
      <c r="B62" s="220"/>
      <c r="C62" s="223"/>
      <c r="D62" s="223"/>
      <c r="E62" s="223"/>
      <c r="F62" s="223"/>
      <c r="G62" s="223"/>
      <c r="H62" s="223"/>
      <c r="I62" s="223"/>
      <c r="J62" s="230"/>
      <c r="K62" s="33"/>
      <c r="L62" s="34"/>
    </row>
    <row r="63" spans="1:12" ht="15.75" hidden="1" customHeight="1" x14ac:dyDescent="0.25">
      <c r="A63" s="210" t="s">
        <v>31</v>
      </c>
      <c r="B63" s="211"/>
      <c r="C63" s="49" t="s">
        <v>203</v>
      </c>
      <c r="D63" s="110" t="s">
        <v>204</v>
      </c>
      <c r="E63" s="110"/>
      <c r="F63" s="110" t="s">
        <v>205</v>
      </c>
      <c r="G63" s="110"/>
      <c r="H63" s="110" t="s">
        <v>206</v>
      </c>
      <c r="I63" s="110"/>
      <c r="J63" s="213"/>
      <c r="K63" s="35" t="s">
        <v>207</v>
      </c>
      <c r="L63" s="36">
        <f ca="1">I59*25%</f>
        <v>1</v>
      </c>
    </row>
    <row r="64" spans="1:12" ht="15.75" hidden="1" customHeight="1" x14ac:dyDescent="0.25">
      <c r="A64" s="55" t="s">
        <v>208</v>
      </c>
      <c r="B64" s="60"/>
      <c r="C64" s="42">
        <f ca="1">L65</f>
        <v>4</v>
      </c>
      <c r="D64" s="78">
        <f ca="1">((100/I59)*C64)/100</f>
        <v>1</v>
      </c>
      <c r="E64" s="79"/>
      <c r="F64" s="57">
        <f ca="1">(((C65/I59*10)+(40/(D59+G59+I59)*C66)+(7.5/(I59)*C67)+(7.5/(I59)*C68)+(10/I59*C69)+(10/I59*C70)+(5/I59*C71)+(5/I59*C72)+(5/I59*C73))/100)</f>
        <v>1</v>
      </c>
      <c r="G64" s="57"/>
      <c r="H64" s="69">
        <f ca="1">((((C64/I59)*20)+((C65/I59)*25)+(30/(I59+G59+D59)*C66)+(5/I59*C67)+(5/I59*C68)+(5/I59*C69)+(5/I59*C70)+(0/I59*C71)+(0/I59*C72)+(5/I59*C73))/100)</f>
        <v>1</v>
      </c>
      <c r="I64" s="70"/>
      <c r="J64" s="71"/>
      <c r="K64" s="35" t="s">
        <v>138</v>
      </c>
      <c r="L64" s="37">
        <f ca="1">I59*50%</f>
        <v>2</v>
      </c>
    </row>
    <row r="65" spans="1:12" ht="15.75" hidden="1" x14ac:dyDescent="0.25">
      <c r="A65" s="55" t="s">
        <v>32</v>
      </c>
      <c r="B65" s="60"/>
      <c r="C65" s="43">
        <f ca="1">L73</f>
        <v>4</v>
      </c>
      <c r="D65" s="78">
        <f ca="1">((100/I59)*C65)/100</f>
        <v>1</v>
      </c>
      <c r="E65" s="79"/>
      <c r="F65" s="57"/>
      <c r="G65" s="57"/>
      <c r="H65" s="72"/>
      <c r="I65" s="73"/>
      <c r="J65" s="74"/>
      <c r="K65" s="35" t="s">
        <v>141</v>
      </c>
      <c r="L65" s="37">
        <f ca="1">I59</f>
        <v>4</v>
      </c>
    </row>
    <row r="66" spans="1:12" ht="15.75" hidden="1" customHeight="1" x14ac:dyDescent="0.25">
      <c r="A66" s="55" t="s">
        <v>222</v>
      </c>
      <c r="B66" s="60"/>
      <c r="C66" s="43">
        <f ca="1">D59+I59</f>
        <v>5</v>
      </c>
      <c r="D66" s="78">
        <f ca="1">((100/(D59+G59+I59))*C66)/100</f>
        <v>1</v>
      </c>
      <c r="E66" s="79"/>
      <c r="F66" s="57"/>
      <c r="G66" s="57"/>
      <c r="H66" s="72"/>
      <c r="I66" s="73"/>
      <c r="J66" s="74"/>
      <c r="K66" s="35" t="s">
        <v>142</v>
      </c>
      <c r="L66" s="38">
        <f ca="1">(IF(B59&gt;1,(I59/(B59+2)),I59/4))</f>
        <v>1</v>
      </c>
    </row>
    <row r="67" spans="1:12" ht="15.75" hidden="1" customHeight="1" x14ac:dyDescent="0.25">
      <c r="A67" s="55" t="s">
        <v>209</v>
      </c>
      <c r="B67" s="60" t="s">
        <v>210</v>
      </c>
      <c r="C67" s="42">
        <v>4</v>
      </c>
      <c r="D67" s="78">
        <f ca="1">((100/I59)*C67)/100</f>
        <v>1</v>
      </c>
      <c r="E67" s="79"/>
      <c r="F67" s="57"/>
      <c r="G67" s="57"/>
      <c r="H67" s="72"/>
      <c r="I67" s="73"/>
      <c r="J67" s="74"/>
      <c r="K67" s="35" t="s">
        <v>143</v>
      </c>
      <c r="L67" s="38">
        <f ca="1">(IF(B59&gt;1,(I59/(B59+2)+L66),I59/4+L66))</f>
        <v>2</v>
      </c>
    </row>
    <row r="68" spans="1:12" ht="15" hidden="1" customHeight="1" x14ac:dyDescent="0.25">
      <c r="A68" s="55" t="s">
        <v>211</v>
      </c>
      <c r="B68" s="60" t="s">
        <v>210</v>
      </c>
      <c r="C68" s="42">
        <v>4</v>
      </c>
      <c r="D68" s="78">
        <f ca="1">((100/I59)*C68)/100</f>
        <v>1</v>
      </c>
      <c r="E68" s="79"/>
      <c r="F68" s="57"/>
      <c r="G68" s="57"/>
      <c r="H68" s="72"/>
      <c r="I68" s="73"/>
      <c r="J68" s="74"/>
      <c r="K68" s="35" t="s">
        <v>212</v>
      </c>
      <c r="L68" s="38">
        <f>(IF(B59&gt;1,(I59/(B59+2)+L67),0))</f>
        <v>0</v>
      </c>
    </row>
    <row r="69" spans="1:12" ht="15" hidden="1" customHeight="1" x14ac:dyDescent="0.25">
      <c r="A69" s="55" t="s">
        <v>213</v>
      </c>
      <c r="B69" s="60" t="s">
        <v>214</v>
      </c>
      <c r="C69" s="42">
        <v>4</v>
      </c>
      <c r="D69" s="78">
        <f ca="1">((100/(I59))*C69)/100</f>
        <v>1</v>
      </c>
      <c r="E69" s="79"/>
      <c r="F69" s="57"/>
      <c r="G69" s="57"/>
      <c r="H69" s="72"/>
      <c r="I69" s="73"/>
      <c r="J69" s="74"/>
      <c r="K69" s="35" t="s">
        <v>215</v>
      </c>
      <c r="L69" s="38">
        <f>(IF(B59&gt;2,(I59/(B59+2)+L68),0))</f>
        <v>0</v>
      </c>
    </row>
    <row r="70" spans="1:12" ht="15.75" hidden="1" customHeight="1" x14ac:dyDescent="0.25">
      <c r="A70" s="55" t="s">
        <v>216</v>
      </c>
      <c r="B70" s="60" t="s">
        <v>216</v>
      </c>
      <c r="C70" s="42">
        <v>4</v>
      </c>
      <c r="D70" s="78">
        <f ca="1">((100/I59)*C70)/100</f>
        <v>1</v>
      </c>
      <c r="E70" s="79"/>
      <c r="F70" s="57"/>
      <c r="G70" s="57"/>
      <c r="H70" s="72"/>
      <c r="I70" s="73"/>
      <c r="J70" s="74"/>
      <c r="K70" s="35" t="s">
        <v>217</v>
      </c>
      <c r="L70" s="39">
        <f>(IF(B59&gt;3,(I59/(B59+2)+L69),0))</f>
        <v>0</v>
      </c>
    </row>
    <row r="71" spans="1:12" ht="15.75" hidden="1" customHeight="1" x14ac:dyDescent="0.25">
      <c r="A71" s="55" t="s">
        <v>218</v>
      </c>
      <c r="B71" s="60"/>
      <c r="C71" s="42">
        <v>4</v>
      </c>
      <c r="D71" s="78">
        <f ca="1">((100/I59)*C71)/100</f>
        <v>1</v>
      </c>
      <c r="E71" s="79"/>
      <c r="F71" s="57"/>
      <c r="G71" s="57"/>
      <c r="H71" s="72"/>
      <c r="I71" s="73"/>
      <c r="J71" s="74"/>
      <c r="K71" s="35" t="s">
        <v>219</v>
      </c>
      <c r="L71" s="38">
        <f>(IF(B59&gt;4,(I59/(B59+2)+L70),0))</f>
        <v>0</v>
      </c>
    </row>
    <row r="72" spans="1:12" ht="15" hidden="1" customHeight="1" x14ac:dyDescent="0.25">
      <c r="A72" s="55" t="s">
        <v>220</v>
      </c>
      <c r="B72" s="60" t="s">
        <v>220</v>
      </c>
      <c r="C72" s="42">
        <v>4</v>
      </c>
      <c r="D72" s="78">
        <f ca="1">((100/(I59))*C72)/100</f>
        <v>1</v>
      </c>
      <c r="E72" s="79"/>
      <c r="F72" s="57"/>
      <c r="G72" s="57"/>
      <c r="H72" s="72"/>
      <c r="I72" s="73"/>
      <c r="J72" s="74"/>
      <c r="K72" s="35" t="s">
        <v>144</v>
      </c>
      <c r="L72" s="38">
        <f ca="1">(IF(B59=1,(I59/(B59+3)+L67),IF(B59=0,(I59/4+L67),IF(B59&gt;1,0))))</f>
        <v>3</v>
      </c>
    </row>
    <row r="73" spans="1:12" ht="15" hidden="1" customHeight="1" thickBot="1" x14ac:dyDescent="0.3">
      <c r="A73" s="52" t="s">
        <v>221</v>
      </c>
      <c r="B73" s="104"/>
      <c r="C73" s="46">
        <v>4</v>
      </c>
      <c r="D73" s="82">
        <f ca="1">((100/(I59))*C73)/100</f>
        <v>1</v>
      </c>
      <c r="E73" s="83"/>
      <c r="F73" s="54"/>
      <c r="G73" s="54"/>
      <c r="H73" s="75"/>
      <c r="I73" s="76"/>
      <c r="J73" s="77"/>
      <c r="K73" s="40" t="s">
        <v>145</v>
      </c>
      <c r="L73" s="41">
        <f ca="1">(IF(B59&gt;1.5,(I59/(B59+2)+L67+MAX(0,L68-L67)+MAX(0,L69-L68)+MAX(0,L70-L69)+MAX(0,L71-L70)+MAX(0,L72-L71)),IF(B59=1,(I59/(B59+3)+L72),IF(B59=0,I59/4+L72))))</f>
        <v>4</v>
      </c>
    </row>
    <row r="74" spans="1:12" ht="15.75" x14ac:dyDescent="0.25">
      <c r="A74" s="61" t="s">
        <v>199</v>
      </c>
      <c r="B74" s="84"/>
      <c r="C74" s="85" t="s">
        <v>224</v>
      </c>
      <c r="D74" s="86"/>
      <c r="E74" s="86"/>
      <c r="F74" s="86"/>
      <c r="G74" s="86"/>
      <c r="H74" s="86"/>
      <c r="I74" s="86"/>
      <c r="J74" s="87"/>
      <c r="K74" s="30" t="str">
        <f ca="1">(IF(F80&gt;99%,"All work completed. Please provide OC.",IF(F80&gt;89.8%,"Plinth, RCC, Brick, Plaster, Flooring, Painting work Completed. Finishing work is in process.",IF(F80&lt;94%,(IF(C80=0,"Work not yet Started.",IF(D80=25%,"Piling work in process",IF(D80=50%,"Excavation work in process",IF(D80=100%,"Excavation work Completed. ","0")))&amp;(IF(C81=0%,"",IF(C81=L82,"Footing work is process",IF(C81=L83,"Footing work Completed",IF(C81=L84,"1st Basement Completed",IF(C81=L85,"1st &amp; 2nd Basement Completed",IF(C81=L86,"1st to 3rd Basement Completed",IF(C81=L87,"1st to 4th Basement Completed",IF(C81=L88,"Plinth work is process",IF(C81=L89,"Plinth work completed","0")))))))))))&amp;(IF(C82=(D75+G75+I75),", RCC Slab",IF(C82&gt;0,", RCC upto "&amp;C82&amp;" Slab",""))&amp;(IF(C83=I75,", Brickwork",IF(C83&gt;0,", Brickwork upto "&amp;C83&amp;" Floor",""))&amp;(IF(C84=I75,", Internal Plaster",IF(C84&gt;0,", Internal Plaster upto "&amp;C84&amp;" Floor",""))&amp;(IF(C85=I75,", External Plaster",IF(C85&gt;0,", External Plaster upto "&amp;C85&amp;" Floor",""))&amp;(IF(C86=I75,", Flooring",IF(C86&gt;0,", Flooring upto "&amp;C86&amp;" Floor",""))&amp;(IF(C87=I75,", Painting",IF(C87&gt;0,", Painting upto "&amp;C87&amp;" Floor",""))&amp;(IF(C88&gt;0,", Finishing upto "&amp;C88&amp;" Floor","")&amp;(IF(C82&gt;0.5," Completed",""))))))))))))))</f>
        <v>All work completed. Please provide OC.</v>
      </c>
      <c r="L74" s="31"/>
    </row>
    <row r="75" spans="1:12" ht="15.75" x14ac:dyDescent="0.25">
      <c r="A75" s="32" t="s">
        <v>116</v>
      </c>
      <c r="B75" s="45">
        <v>0</v>
      </c>
      <c r="C75" s="45" t="s">
        <v>118</v>
      </c>
      <c r="D75" s="45">
        <v>1</v>
      </c>
      <c r="E75" s="88" t="s">
        <v>117</v>
      </c>
      <c r="F75" s="89"/>
      <c r="G75" s="45">
        <v>0</v>
      </c>
      <c r="H75" s="45" t="s">
        <v>200</v>
      </c>
      <c r="I75" s="88">
        <f ca="1">--TRIM(RIGHT(SUBSTITUTE(LEFT(C74,_xlfn.AGGREGATE(16,6,FIND({0,1,2,3,4,5,6,7,8,9},C74,ROW(INDIRECT("1:"&amp;LEN(C74)))),1))," ",REPT(" ",LEN(C74))),LEN(C74)))</f>
        <v>7</v>
      </c>
      <c r="J75" s="90"/>
      <c r="K75" s="33" t="e">
        <f>#REF!</f>
        <v>#REF!</v>
      </c>
      <c r="L75" s="34"/>
    </row>
    <row r="76" spans="1:12" ht="15.75" x14ac:dyDescent="0.25">
      <c r="A76" s="64" t="s">
        <v>201</v>
      </c>
      <c r="B76" s="91"/>
      <c r="C76" s="92" t="str">
        <f ca="1">K74</f>
        <v>All work completed. Please provide OC.</v>
      </c>
      <c r="D76" s="93"/>
      <c r="E76" s="93"/>
      <c r="F76" s="93"/>
      <c r="G76" s="93"/>
      <c r="H76" s="93"/>
      <c r="I76" s="93"/>
      <c r="J76" s="94"/>
      <c r="K76" s="33" t="s">
        <v>202</v>
      </c>
      <c r="L76" s="34"/>
    </row>
    <row r="77" spans="1:12" ht="15" customHeight="1" x14ac:dyDescent="0.25">
      <c r="A77" s="217" t="s">
        <v>205</v>
      </c>
      <c r="B77" s="218"/>
      <c r="C77" s="221">
        <v>1</v>
      </c>
      <c r="D77" s="222"/>
      <c r="E77" s="222" t="s">
        <v>206</v>
      </c>
      <c r="F77" s="222"/>
      <c r="G77" s="222"/>
      <c r="H77" s="221">
        <v>1</v>
      </c>
      <c r="I77" s="222"/>
      <c r="J77" s="229"/>
      <c r="K77" s="33"/>
      <c r="L77" s="34"/>
    </row>
    <row r="78" spans="1:12" ht="15" customHeight="1" thickBot="1" x14ac:dyDescent="0.3">
      <c r="A78" s="219"/>
      <c r="B78" s="220"/>
      <c r="C78" s="223"/>
      <c r="D78" s="223"/>
      <c r="E78" s="223"/>
      <c r="F78" s="223"/>
      <c r="G78" s="223"/>
      <c r="H78" s="223"/>
      <c r="I78" s="223"/>
      <c r="J78" s="230"/>
      <c r="K78" s="33"/>
      <c r="L78" s="34"/>
    </row>
    <row r="79" spans="1:12" ht="15.75" hidden="1" customHeight="1" x14ac:dyDescent="0.25">
      <c r="A79" s="95" t="s">
        <v>31</v>
      </c>
      <c r="B79" s="89"/>
      <c r="C79" s="44" t="s">
        <v>203</v>
      </c>
      <c r="D79" s="60" t="s">
        <v>204</v>
      </c>
      <c r="E79" s="60"/>
      <c r="F79" s="60" t="s">
        <v>205</v>
      </c>
      <c r="G79" s="60"/>
      <c r="H79" s="60" t="s">
        <v>206</v>
      </c>
      <c r="I79" s="60"/>
      <c r="J79" s="96"/>
      <c r="K79" s="35" t="s">
        <v>207</v>
      </c>
      <c r="L79" s="36">
        <f ca="1">I75*25%</f>
        <v>1.75</v>
      </c>
    </row>
    <row r="80" spans="1:12" ht="15.75" hidden="1" customHeight="1" x14ac:dyDescent="0.25">
      <c r="A80" s="58" t="s">
        <v>208</v>
      </c>
      <c r="B80" s="59"/>
      <c r="C80" s="42">
        <f ca="1">L81</f>
        <v>7</v>
      </c>
      <c r="D80" s="78">
        <f ca="1">((100/I75)*C80)/100</f>
        <v>1</v>
      </c>
      <c r="E80" s="79"/>
      <c r="F80" s="57">
        <f ca="1">(((C81/I75*10)+(40/(D75+G75+I75)*C82)+(7.5/(I75)*C83)+(7.5/(I75)*C84)+(10/I75*C85)+(10/I75*C86)+(5/I75*C87)+(5/I75*C88)+(5/I75*C89))/100)</f>
        <v>1</v>
      </c>
      <c r="G80" s="57"/>
      <c r="H80" s="69">
        <f ca="1">((((C80/I75)*20)+((C81/I75)*25)+(30/(I75+G75+D75)*C82)+(5/I75*C83)+(5/I75*C84)+(5/I75*C85)+(5/I75*C86)+(0/I75*C87)+(0/I75*C88)+(5/I75*C89))/100)</f>
        <v>1</v>
      </c>
      <c r="I80" s="70"/>
      <c r="J80" s="71"/>
      <c r="K80" s="35" t="s">
        <v>138</v>
      </c>
      <c r="L80" s="37">
        <f ca="1">I75*50%</f>
        <v>3.5</v>
      </c>
    </row>
    <row r="81" spans="1:12" ht="15.75" hidden="1" x14ac:dyDescent="0.25">
      <c r="A81" s="58" t="s">
        <v>32</v>
      </c>
      <c r="B81" s="59"/>
      <c r="C81" s="43">
        <f ca="1">L89</f>
        <v>7</v>
      </c>
      <c r="D81" s="78">
        <f ca="1">((100/I75)*C81)/100</f>
        <v>1</v>
      </c>
      <c r="E81" s="79"/>
      <c r="F81" s="57"/>
      <c r="G81" s="57"/>
      <c r="H81" s="72"/>
      <c r="I81" s="73"/>
      <c r="J81" s="74"/>
      <c r="K81" s="35" t="s">
        <v>141</v>
      </c>
      <c r="L81" s="37">
        <f ca="1">I75</f>
        <v>7</v>
      </c>
    </row>
    <row r="82" spans="1:12" ht="15.75" hidden="1" customHeight="1" x14ac:dyDescent="0.25">
      <c r="A82" s="58" t="s">
        <v>222</v>
      </c>
      <c r="B82" s="59"/>
      <c r="C82" s="43">
        <f ca="1">D75+I75</f>
        <v>8</v>
      </c>
      <c r="D82" s="78">
        <f ca="1">((100/(D75+G75+I75))*C82)/100</f>
        <v>1</v>
      </c>
      <c r="E82" s="79"/>
      <c r="F82" s="57"/>
      <c r="G82" s="57"/>
      <c r="H82" s="72"/>
      <c r="I82" s="73"/>
      <c r="J82" s="74"/>
      <c r="K82" s="35" t="s">
        <v>142</v>
      </c>
      <c r="L82" s="38">
        <f ca="1">(IF(B75&gt;1,(I75/(B75+2)),I75/4))</f>
        <v>1.75</v>
      </c>
    </row>
    <row r="83" spans="1:12" ht="15.75" hidden="1" customHeight="1" x14ac:dyDescent="0.25">
      <c r="A83" s="58" t="s">
        <v>209</v>
      </c>
      <c r="B83" s="59" t="s">
        <v>210</v>
      </c>
      <c r="C83" s="42">
        <v>7</v>
      </c>
      <c r="D83" s="78">
        <f ca="1">((100/I75)*C83)/100</f>
        <v>1</v>
      </c>
      <c r="E83" s="79"/>
      <c r="F83" s="57"/>
      <c r="G83" s="57"/>
      <c r="H83" s="72"/>
      <c r="I83" s="73"/>
      <c r="J83" s="74"/>
      <c r="K83" s="35" t="s">
        <v>143</v>
      </c>
      <c r="L83" s="38">
        <f ca="1">(IF(B75&gt;1,(I75/(B75+2)+L82),I75/4+L82))</f>
        <v>3.5</v>
      </c>
    </row>
    <row r="84" spans="1:12" ht="15" hidden="1" customHeight="1" x14ac:dyDescent="0.25">
      <c r="A84" s="58" t="s">
        <v>211</v>
      </c>
      <c r="B84" s="59" t="s">
        <v>210</v>
      </c>
      <c r="C84" s="42">
        <v>7</v>
      </c>
      <c r="D84" s="78">
        <f ca="1">((100/I75)*C84)/100</f>
        <v>1</v>
      </c>
      <c r="E84" s="79"/>
      <c r="F84" s="57"/>
      <c r="G84" s="57"/>
      <c r="H84" s="72"/>
      <c r="I84" s="73"/>
      <c r="J84" s="74"/>
      <c r="K84" s="35" t="s">
        <v>212</v>
      </c>
      <c r="L84" s="38">
        <f>(IF(B75&gt;1,(I75/(B75+2)+L83),0))</f>
        <v>0</v>
      </c>
    </row>
    <row r="85" spans="1:12" ht="15" hidden="1" customHeight="1" x14ac:dyDescent="0.25">
      <c r="A85" s="58" t="s">
        <v>213</v>
      </c>
      <c r="B85" s="59" t="s">
        <v>214</v>
      </c>
      <c r="C85" s="42">
        <v>7</v>
      </c>
      <c r="D85" s="78">
        <f ca="1">((100/(I75))*C85)/100</f>
        <v>1</v>
      </c>
      <c r="E85" s="79"/>
      <c r="F85" s="57"/>
      <c r="G85" s="57"/>
      <c r="H85" s="72"/>
      <c r="I85" s="73"/>
      <c r="J85" s="74"/>
      <c r="K85" s="35" t="s">
        <v>215</v>
      </c>
      <c r="L85" s="38">
        <f>(IF(B75&gt;2,(I75/(B75+2)+L84),0))</f>
        <v>0</v>
      </c>
    </row>
    <row r="86" spans="1:12" ht="15.75" hidden="1" customHeight="1" x14ac:dyDescent="0.25">
      <c r="A86" s="58" t="s">
        <v>216</v>
      </c>
      <c r="B86" s="59" t="s">
        <v>216</v>
      </c>
      <c r="C86" s="42">
        <v>7</v>
      </c>
      <c r="D86" s="78">
        <f ca="1">((100/I75)*C86)/100</f>
        <v>1</v>
      </c>
      <c r="E86" s="79"/>
      <c r="F86" s="57"/>
      <c r="G86" s="57"/>
      <c r="H86" s="72"/>
      <c r="I86" s="73"/>
      <c r="J86" s="74"/>
      <c r="K86" s="35" t="s">
        <v>217</v>
      </c>
      <c r="L86" s="39">
        <f>(IF(B75&gt;3,(I75/(B75+2)+L85),0))</f>
        <v>0</v>
      </c>
    </row>
    <row r="87" spans="1:12" ht="15.75" hidden="1" customHeight="1" x14ac:dyDescent="0.25">
      <c r="A87" s="58" t="s">
        <v>218</v>
      </c>
      <c r="B87" s="59"/>
      <c r="C87" s="42">
        <v>7</v>
      </c>
      <c r="D87" s="78">
        <f ca="1">((100/I75)*C87)/100</f>
        <v>1</v>
      </c>
      <c r="E87" s="79"/>
      <c r="F87" s="57"/>
      <c r="G87" s="57"/>
      <c r="H87" s="72"/>
      <c r="I87" s="73"/>
      <c r="J87" s="74"/>
      <c r="K87" s="35" t="s">
        <v>219</v>
      </c>
      <c r="L87" s="38">
        <f>(IF(B75&gt;4,(I75/(B75+2)+L86),0))</f>
        <v>0</v>
      </c>
    </row>
    <row r="88" spans="1:12" ht="15" hidden="1" customHeight="1" x14ac:dyDescent="0.25">
      <c r="A88" s="55" t="s">
        <v>220</v>
      </c>
      <c r="B88" s="60" t="s">
        <v>220</v>
      </c>
      <c r="C88" s="42">
        <v>7</v>
      </c>
      <c r="D88" s="78">
        <f ca="1">((100/(I75))*C88)/100</f>
        <v>1</v>
      </c>
      <c r="E88" s="79"/>
      <c r="F88" s="57"/>
      <c r="G88" s="57"/>
      <c r="H88" s="72"/>
      <c r="I88" s="73"/>
      <c r="J88" s="74"/>
      <c r="K88" s="35" t="s">
        <v>144</v>
      </c>
      <c r="L88" s="38">
        <f ca="1">(IF(B75=1,(I75/(B75+3)+L83),IF(B75=0,(I75/4+L83),IF(B75&gt;1,0))))</f>
        <v>5.25</v>
      </c>
    </row>
    <row r="89" spans="1:12" ht="15" hidden="1" customHeight="1" thickBot="1" x14ac:dyDescent="0.3">
      <c r="A89" s="80" t="s">
        <v>221</v>
      </c>
      <c r="B89" s="81"/>
      <c r="C89" s="46">
        <v>7</v>
      </c>
      <c r="D89" s="82">
        <f ca="1">((100/(I75))*C89)/100</f>
        <v>1</v>
      </c>
      <c r="E89" s="83"/>
      <c r="F89" s="54"/>
      <c r="G89" s="54"/>
      <c r="H89" s="75"/>
      <c r="I89" s="76"/>
      <c r="J89" s="77"/>
      <c r="K89" s="40" t="s">
        <v>145</v>
      </c>
      <c r="L89" s="41">
        <f ca="1">(IF(B75&gt;1.5,(I75/(B75+2)+L83+MAX(0,L84-L83)+MAX(0,L85-L84)+MAX(0,L86-L85)+MAX(0,L87-L86)+MAX(0,L88-L87)),IF(B75=1,(I75/(B75+3)+L88),IF(B75=0,I75/4+L88))))</f>
        <v>7</v>
      </c>
    </row>
    <row r="90" spans="1:12" customFormat="1" ht="15.75" customHeight="1" x14ac:dyDescent="0.25">
      <c r="A90" s="61" t="s">
        <v>199</v>
      </c>
      <c r="B90" s="62"/>
      <c r="C90" s="63" t="s">
        <v>225</v>
      </c>
      <c r="D90" s="63"/>
      <c r="E90" s="63"/>
      <c r="F90" s="63"/>
      <c r="G90" s="63"/>
      <c r="H90" s="63"/>
      <c r="I90" s="63"/>
      <c r="J90" s="63"/>
      <c r="K90" s="30" t="str">
        <f ca="1">(IF(F94&gt;99%,"All work completed. Please provide OC.",IF(F94&gt;89.8%,"Plinth, RCC, Brick, Plaster, Flooring, Painting work Completed. Finishing work is in process.",IF(F94&lt;94%,(IF(C94=0,"Work not yet Started.",IF(D94=25%,"Piling work in process",IF(D94=50%,"Excavation work in process",IF(D94=100%,"Excavation work Completed. ","0")))&amp;(IF(C95=0%,"",IF(C95=L96,"Footing work is process",IF(C95=L97,"Footing work Completed",IF(C95=L98,"1st Basement Completed",IF(C95=L99,"1st &amp; 2nd Basement Completed",IF(C95=L100,"1st to 3rd Basement Completed",IF(C95=L101,"1st to 4th Basement Completed",IF(C95=L102,"Plinth work is process",IF(C95=L103,"Plinth work completed","0")))))))))))&amp;(IF(C96=(D91+G91+I91),", RCC Slab",IF(C96&gt;0,", RCC upto "&amp;C96&amp;" Slab",""))&amp;(IF(C97=I91,", Brickwork",IF(C97&gt;0,", Brickwork upto "&amp;C97&amp;" Floor",""))&amp;(IF(C98=I91,", Internal Plaster",IF(C98&gt;0,", Internal Plaster upto "&amp;C98&amp;" Floor",""))&amp;(IF(C99=I91,", External Plaster",IF(C99&gt;0,", External Plaster upto "&amp;C99&amp;" Floor",""))&amp;(IF(C100=I91,", Flooring",IF(C100&gt;0,", Flooring upto "&amp;C100&amp;" Floor",""))&amp;(IF(C101=I91,", Painting",IF(C101&gt;0,", Painting upto "&amp;C101&amp;" Floor",""))&amp;(IF(C102&gt;0,", Finishing upto "&amp;C102&amp;" Floor","")&amp;(IF(C96&gt;0.5," Completed",""))))))))))))))</f>
        <v>Excavation work Completed. Plinth work completed, RCC Slab, Brickwork, Internal Plaster, External Plaster upto 5 Floor, Flooring upto 3 Floor Completed</v>
      </c>
      <c r="L90" s="31"/>
    </row>
    <row r="91" spans="1:12" customFormat="1" ht="15.75" x14ac:dyDescent="0.25">
      <c r="A91" s="32" t="s">
        <v>116</v>
      </c>
      <c r="B91" s="48">
        <v>0</v>
      </c>
      <c r="C91" s="45" t="s">
        <v>118</v>
      </c>
      <c r="D91" s="45">
        <v>1</v>
      </c>
      <c r="E91" s="59" t="s">
        <v>117</v>
      </c>
      <c r="F91" s="59"/>
      <c r="G91" s="45">
        <v>0</v>
      </c>
      <c r="H91" s="48" t="s">
        <v>200</v>
      </c>
      <c r="I91" s="59">
        <f ca="1">--TRIM(RIGHT(SUBSTITUTE(LEFT(C90,_xlfn.AGGREGATE(16,6,FIND({0,1,2,3,4,5,6,7,8,9},C90,ROW(INDIRECT("1:"&amp;LEN(C90)))),1))," ",REPT(" ",LEN(C90))),LEN(C90)))</f>
        <v>7</v>
      </c>
      <c r="J91" s="59"/>
      <c r="K91" s="33"/>
      <c r="L91" s="34"/>
    </row>
    <row r="92" spans="1:12" customFormat="1" ht="49.5" customHeight="1" x14ac:dyDescent="0.25">
      <c r="A92" s="64" t="s">
        <v>201</v>
      </c>
      <c r="B92" s="65"/>
      <c r="C92" s="66" t="str">
        <f ca="1">K90</f>
        <v>Excavation work Completed. Plinth work completed, RCC Slab, Brickwork, Internal Plaster, External Plaster upto 5 Floor, Flooring upto 3 Floor Completed</v>
      </c>
      <c r="D92" s="66"/>
      <c r="E92" s="66"/>
      <c r="F92" s="66"/>
      <c r="G92" s="66"/>
      <c r="H92" s="66"/>
      <c r="I92" s="66"/>
      <c r="J92" s="66"/>
      <c r="K92" s="33" t="s">
        <v>202</v>
      </c>
      <c r="L92" s="34"/>
    </row>
    <row r="93" spans="1:12" customFormat="1" ht="15.75" customHeight="1" x14ac:dyDescent="0.25">
      <c r="A93" s="67" t="s">
        <v>31</v>
      </c>
      <c r="B93" s="68"/>
      <c r="C93" s="44" t="s">
        <v>203</v>
      </c>
      <c r="D93" s="60" t="s">
        <v>204</v>
      </c>
      <c r="E93" s="60"/>
      <c r="F93" s="60" t="s">
        <v>205</v>
      </c>
      <c r="G93" s="60"/>
      <c r="H93" s="60" t="s">
        <v>206</v>
      </c>
      <c r="I93" s="60"/>
      <c r="J93" s="60"/>
      <c r="K93" s="35" t="s">
        <v>207</v>
      </c>
      <c r="L93" s="36">
        <f ca="1">I91*25%</f>
        <v>1.75</v>
      </c>
    </row>
    <row r="94" spans="1:12" customFormat="1" ht="15.75" customHeight="1" x14ac:dyDescent="0.25">
      <c r="A94" s="55" t="s">
        <v>208</v>
      </c>
      <c r="B94" s="56"/>
      <c r="C94" s="42">
        <f ca="1">L95</f>
        <v>7</v>
      </c>
      <c r="D94" s="57">
        <f ca="1">((100/I91)*C94)/100</f>
        <v>1</v>
      </c>
      <c r="E94" s="57"/>
      <c r="F94" s="57">
        <f ca="1">(((C95/I91*10)+(40/(D91+G91+I91)*C96)+(7.5/(I91)*C97)+(7.5/(I91)*C98)+(10/I91*C99)+(10/I91*C100)+(5/I91*C101)+(5/I91*C102)+(5/I91*C103))/100)</f>
        <v>0.76428571428571435</v>
      </c>
      <c r="G94" s="57"/>
      <c r="H94" s="57">
        <f ca="1">((((C94/I91)*20)+((C95/I91)*25)+(30/(I91+G91+D91)*C96)+(5/I91*C97)+(5/I91*C98)+(5/I91*C99)+(5/I91*C100)+(0/I91*C101)+(0/I91*C102)+(5/I91*C103))/100)</f>
        <v>0.90714285714285703</v>
      </c>
      <c r="I94" s="57"/>
      <c r="J94" s="57"/>
      <c r="K94" s="35" t="s">
        <v>138</v>
      </c>
      <c r="L94" s="37">
        <f ca="1">I91*50%</f>
        <v>3.5</v>
      </c>
    </row>
    <row r="95" spans="1:12" customFormat="1" ht="15.75" x14ac:dyDescent="0.25">
      <c r="A95" s="55" t="s">
        <v>32</v>
      </c>
      <c r="B95" s="56"/>
      <c r="C95" s="43">
        <f ca="1">L103</f>
        <v>7</v>
      </c>
      <c r="D95" s="57">
        <f ca="1">((100/I91)*C95)/100</f>
        <v>1</v>
      </c>
      <c r="E95" s="57"/>
      <c r="F95" s="57"/>
      <c r="G95" s="57"/>
      <c r="H95" s="57"/>
      <c r="I95" s="57"/>
      <c r="J95" s="57"/>
      <c r="K95" s="35" t="s">
        <v>141</v>
      </c>
      <c r="L95" s="37">
        <f ca="1">I91</f>
        <v>7</v>
      </c>
    </row>
    <row r="96" spans="1:12" customFormat="1" ht="15.75" customHeight="1" x14ac:dyDescent="0.25">
      <c r="A96" s="55" t="s">
        <v>231</v>
      </c>
      <c r="B96" s="56"/>
      <c r="C96" s="43">
        <f ca="1">D91+I91</f>
        <v>8</v>
      </c>
      <c r="D96" s="57">
        <f ca="1">((100/(D91+G91+I91))*C96)/100</f>
        <v>1</v>
      </c>
      <c r="E96" s="57"/>
      <c r="F96" s="57"/>
      <c r="G96" s="57"/>
      <c r="H96" s="57"/>
      <c r="I96" s="57"/>
      <c r="J96" s="57"/>
      <c r="K96" s="35" t="s">
        <v>142</v>
      </c>
      <c r="L96" s="38">
        <f ca="1">(IF(B91&gt;1,(I91/(B91+2)),I91/4))</f>
        <v>1.75</v>
      </c>
    </row>
    <row r="97" spans="1:15" customFormat="1" ht="15.75" customHeight="1" x14ac:dyDescent="0.25">
      <c r="A97" s="55" t="s">
        <v>209</v>
      </c>
      <c r="B97" s="56" t="s">
        <v>210</v>
      </c>
      <c r="C97" s="43">
        <v>7</v>
      </c>
      <c r="D97" s="57">
        <f ca="1">((100/I91)*C97)/100</f>
        <v>1</v>
      </c>
      <c r="E97" s="57"/>
      <c r="F97" s="57"/>
      <c r="G97" s="57"/>
      <c r="H97" s="57"/>
      <c r="I97" s="57"/>
      <c r="J97" s="57"/>
      <c r="K97" s="35" t="s">
        <v>143</v>
      </c>
      <c r="L97" s="38">
        <f ca="1">(IF(B91&gt;1,(I91/(B91+2)+L96),I91/4+L96))</f>
        <v>3.5</v>
      </c>
    </row>
    <row r="98" spans="1:15" customFormat="1" ht="15.75" customHeight="1" x14ac:dyDescent="0.25">
      <c r="A98" s="55" t="s">
        <v>211</v>
      </c>
      <c r="B98" s="56" t="s">
        <v>210</v>
      </c>
      <c r="C98" s="43">
        <v>7</v>
      </c>
      <c r="D98" s="57">
        <f ca="1">((100/I91)*C98)/100</f>
        <v>1</v>
      </c>
      <c r="E98" s="57"/>
      <c r="F98" s="57"/>
      <c r="G98" s="57"/>
      <c r="H98" s="57"/>
      <c r="I98" s="57"/>
      <c r="J98" s="57"/>
      <c r="K98" s="35" t="s">
        <v>212</v>
      </c>
      <c r="L98" s="38">
        <f>(IF(B91&gt;1,(I91/(B91+2)+L97),0))</f>
        <v>0</v>
      </c>
    </row>
    <row r="99" spans="1:15" customFormat="1" ht="15.75" customHeight="1" x14ac:dyDescent="0.25">
      <c r="A99" s="55" t="s">
        <v>213</v>
      </c>
      <c r="B99" s="56" t="s">
        <v>214</v>
      </c>
      <c r="C99" s="43">
        <v>5</v>
      </c>
      <c r="D99" s="57">
        <f ca="1">((100/(I91))*C99)/100</f>
        <v>0.7142857142857143</v>
      </c>
      <c r="E99" s="57"/>
      <c r="F99" s="57"/>
      <c r="G99" s="57"/>
      <c r="H99" s="57"/>
      <c r="I99" s="57"/>
      <c r="J99" s="57"/>
      <c r="K99" s="35" t="s">
        <v>215</v>
      </c>
      <c r="L99" s="38">
        <f>(IF(B91&gt;2,(I91/(B91+2)+L98),0))</f>
        <v>0</v>
      </c>
    </row>
    <row r="100" spans="1:15" customFormat="1" ht="15.75" customHeight="1" x14ac:dyDescent="0.25">
      <c r="A100" s="55" t="s">
        <v>216</v>
      </c>
      <c r="B100" s="56" t="s">
        <v>216</v>
      </c>
      <c r="C100" s="42">
        <v>3</v>
      </c>
      <c r="D100" s="57">
        <f ca="1">((100/I91)*C100)/100</f>
        <v>0.4285714285714286</v>
      </c>
      <c r="E100" s="57"/>
      <c r="F100" s="57"/>
      <c r="G100" s="57"/>
      <c r="H100" s="57"/>
      <c r="I100" s="57"/>
      <c r="J100" s="57"/>
      <c r="K100" s="35" t="s">
        <v>217</v>
      </c>
      <c r="L100" s="39">
        <f>(IF(B91&gt;3,(I91/(B91+2)+L99),0))</f>
        <v>0</v>
      </c>
      <c r="O100">
        <f>1+7+0+4+1+9+9+6</f>
        <v>37</v>
      </c>
    </row>
    <row r="101" spans="1:15" customFormat="1" ht="15.75" customHeight="1" x14ac:dyDescent="0.25">
      <c r="A101" s="55" t="s">
        <v>218</v>
      </c>
      <c r="B101" s="56"/>
      <c r="C101" s="42">
        <v>0</v>
      </c>
      <c r="D101" s="57">
        <f ca="1">((100/I91)*C101)/100</f>
        <v>0</v>
      </c>
      <c r="E101" s="57"/>
      <c r="F101" s="57"/>
      <c r="G101" s="57"/>
      <c r="H101" s="57"/>
      <c r="I101" s="57"/>
      <c r="J101" s="57"/>
      <c r="K101" s="35" t="s">
        <v>219</v>
      </c>
      <c r="L101" s="38">
        <f>(IF(B91&gt;4,(I91/(B91+2)+L100),0))</f>
        <v>0</v>
      </c>
    </row>
    <row r="102" spans="1:15" customFormat="1" ht="15.75" customHeight="1" x14ac:dyDescent="0.25">
      <c r="A102" s="55" t="s">
        <v>220</v>
      </c>
      <c r="B102" s="56" t="s">
        <v>220</v>
      </c>
      <c r="C102" s="42">
        <v>0</v>
      </c>
      <c r="D102" s="57">
        <f ca="1">((100/(I91))*C102)/100</f>
        <v>0</v>
      </c>
      <c r="E102" s="57"/>
      <c r="F102" s="57"/>
      <c r="G102" s="57"/>
      <c r="H102" s="57"/>
      <c r="I102" s="57"/>
      <c r="J102" s="57"/>
      <c r="K102" s="35" t="s">
        <v>144</v>
      </c>
      <c r="L102" s="38">
        <f ca="1">(IF(B91=1,(I91/(B91+3)+L97),IF(B91=0,(I91/4+L97),IF(B91&gt;1,0))))</f>
        <v>5.25</v>
      </c>
    </row>
    <row r="103" spans="1:15" customFormat="1" ht="16.5" customHeight="1" thickBot="1" x14ac:dyDescent="0.3">
      <c r="A103" s="52" t="s">
        <v>221</v>
      </c>
      <c r="B103" s="53"/>
      <c r="C103" s="46">
        <v>0</v>
      </c>
      <c r="D103" s="54">
        <f ca="1">((100/(I91))*C103)/100</f>
        <v>0</v>
      </c>
      <c r="E103" s="54"/>
      <c r="F103" s="54"/>
      <c r="G103" s="54"/>
      <c r="H103" s="54"/>
      <c r="I103" s="54"/>
      <c r="J103" s="54"/>
      <c r="K103" s="40" t="s">
        <v>145</v>
      </c>
      <c r="L103" s="41">
        <f ca="1">(IF(B91&gt;1.5,(I91/(B91+2)+L97+MAX(0,L98-L97)+MAX(0,L99-L98)+MAX(0,L100-L99)+MAX(0,L101-L100)+MAX(0,L102-L101)),IF(B91=1,(I91/(B91+3)+L102),IF(B91=0,I91/4+L102))))</f>
        <v>7</v>
      </c>
    </row>
    <row r="104" spans="1:15" ht="15.75" x14ac:dyDescent="0.25">
      <c r="A104" s="61" t="s">
        <v>199</v>
      </c>
      <c r="B104" s="84"/>
      <c r="C104" s="85" t="s">
        <v>230</v>
      </c>
      <c r="D104" s="86"/>
      <c r="E104" s="86"/>
      <c r="F104" s="86"/>
      <c r="G104" s="86"/>
      <c r="H104" s="86"/>
      <c r="I104" s="86"/>
      <c r="J104" s="87"/>
      <c r="K104" s="30" t="str">
        <f ca="1">(IF(F108&gt;99%,"All work completed. Please provide OC.",IF(F108&gt;89.8%,"Plinth, RCC, Brick, Plaster, Flooring, Painting work Completed. Finishing work is in process.",IF(F108&lt;94%,(IF(C108=0,"Work not yet Started.",IF(D108=25%,"Piling work in process",IF(D108=50%,"Excavation work in process",IF(D108=100%,"Excavation work Completed. ","0")))&amp;(IF(C109=0%,"",IF(C109=L110,"Footing work is process",IF(C109=L111,"Footing work Completed",IF(C109=L112,"1st Basement Completed",IF(C109=L113,"1st &amp; 2nd Basement Completed",IF(C109=L114,"1st to 3rd Basement Completed",IF(C109=L115,"1st to 4th Basement Completed",IF(C109=L116,"Plinth work is process",IF(C109=L117,"Plinth work completed","0")))))))))))&amp;(IF(C110=(D105+G105+I105),", RCC Slab",IF(C110&gt;0,", RCC upto "&amp;C110&amp;" Slab",""))&amp;(IF(C111=I105,", Brickwork",IF(C111&gt;0,", Brickwork upto "&amp;C111&amp;" Floor",""))&amp;(IF(C112=I105,", Internal Plaster",IF(C112&gt;0,", Internal Plaster upto "&amp;C112&amp;" Floor",""))&amp;(IF(C113=I105,", External Plaster",IF(C113&gt;0,", External Plaster upto "&amp;C113&amp;" Floor",""))&amp;(IF(C114=I105,", Flooring",IF(C114&gt;0,", Flooring upto "&amp;C114&amp;" Floor",""))&amp;(IF(C115=I105,", Painting",IF(C115&gt;0,", Painting upto "&amp;C115&amp;" Floor",""))&amp;(IF(C116&gt;0,", Finishing upto "&amp;C116&amp;" Floor","")&amp;(IF(C110&gt;0.5," Completed",""))))))))))))))</f>
        <v>Excavation work Completed. Plinth work completed, RCC upto 7 Slab, Brickwork upto 4 Floor Completed</v>
      </c>
      <c r="L104" s="31"/>
    </row>
    <row r="105" spans="1:15" ht="15.75" x14ac:dyDescent="0.25">
      <c r="A105" s="32" t="s">
        <v>116</v>
      </c>
      <c r="B105" s="45">
        <v>0</v>
      </c>
      <c r="C105" s="45" t="s">
        <v>118</v>
      </c>
      <c r="D105" s="45">
        <v>1</v>
      </c>
      <c r="E105" s="88" t="s">
        <v>117</v>
      </c>
      <c r="F105" s="89"/>
      <c r="G105" s="45">
        <v>0</v>
      </c>
      <c r="H105" s="45" t="s">
        <v>200</v>
      </c>
      <c r="I105" s="88">
        <f ca="1">--TRIM(RIGHT(SUBSTITUTE(LEFT(C104,_xlfn.AGGREGATE(16,6,FIND({0,1,2,3,4,5,6,7,8,9},C104,ROW(INDIRECT("1:"&amp;LEN(C104)))),1))," ",REPT(" ",LEN(C104))),LEN(C104)))</f>
        <v>7</v>
      </c>
      <c r="J105" s="90"/>
      <c r="K105" s="33"/>
      <c r="L105" s="34"/>
    </row>
    <row r="106" spans="1:15" ht="31.5" customHeight="1" x14ac:dyDescent="0.25">
      <c r="A106" s="64" t="s">
        <v>201</v>
      </c>
      <c r="B106" s="91"/>
      <c r="C106" s="92" t="str">
        <f ca="1">K104</f>
        <v>Excavation work Completed. Plinth work completed, RCC upto 7 Slab, Brickwork upto 4 Floor Completed</v>
      </c>
      <c r="D106" s="93"/>
      <c r="E106" s="93"/>
      <c r="F106" s="93"/>
      <c r="G106" s="93"/>
      <c r="H106" s="93"/>
      <c r="I106" s="93"/>
      <c r="J106" s="94"/>
      <c r="K106" s="33" t="s">
        <v>202</v>
      </c>
      <c r="L106" s="34"/>
    </row>
    <row r="107" spans="1:15" ht="15.75" customHeight="1" x14ac:dyDescent="0.25">
      <c r="A107" s="95" t="s">
        <v>31</v>
      </c>
      <c r="B107" s="89"/>
      <c r="C107" s="44" t="s">
        <v>203</v>
      </c>
      <c r="D107" s="60" t="s">
        <v>204</v>
      </c>
      <c r="E107" s="60"/>
      <c r="F107" s="60" t="s">
        <v>205</v>
      </c>
      <c r="G107" s="60"/>
      <c r="H107" s="60" t="s">
        <v>206</v>
      </c>
      <c r="I107" s="60"/>
      <c r="J107" s="96"/>
      <c r="K107" s="35" t="s">
        <v>207</v>
      </c>
      <c r="L107" s="36">
        <f ca="1">I105*25%</f>
        <v>1.75</v>
      </c>
    </row>
    <row r="108" spans="1:15" ht="15.75" customHeight="1" x14ac:dyDescent="0.25">
      <c r="A108" s="58" t="s">
        <v>208</v>
      </c>
      <c r="B108" s="59"/>
      <c r="C108" s="42">
        <f ca="1">L109</f>
        <v>7</v>
      </c>
      <c r="D108" s="78">
        <f ca="1">((100/I105)*C108)/100</f>
        <v>1</v>
      </c>
      <c r="E108" s="79"/>
      <c r="F108" s="57">
        <f ca="1">(((C109/I105*10)+(40/(D105+G105+I105)*C110)+(7.5/(I105)*C111)+(7.5/(I105)*C112)+(10/I105*C113)+(10/I105*C114)+(5/I105*C115)+(5/I105*C116)+(5/I105*C117))/100)</f>
        <v>0.49285714285714283</v>
      </c>
      <c r="G108" s="57"/>
      <c r="H108" s="69">
        <f ca="1">((((C108/I105)*20)+((C109/I105)*25)+(30/(I105+G105+D105)*C110)+(5/I105*C111)+(5/I105*C112)+(5/I105*C113)+(5/I105*C114)+(0/I105*C115)+(0/I105*C116)+(5/I105*C117))/100)</f>
        <v>0.7410714285714286</v>
      </c>
      <c r="I108" s="70"/>
      <c r="J108" s="71"/>
      <c r="K108" s="35" t="s">
        <v>138</v>
      </c>
      <c r="L108" s="37">
        <f ca="1">I105*50%</f>
        <v>3.5</v>
      </c>
    </row>
    <row r="109" spans="1:15" ht="15.75" x14ac:dyDescent="0.25">
      <c r="A109" s="58" t="s">
        <v>32</v>
      </c>
      <c r="B109" s="59"/>
      <c r="C109" s="43">
        <v>7</v>
      </c>
      <c r="D109" s="78">
        <f ca="1">((100/I105)*C109)/100</f>
        <v>1</v>
      </c>
      <c r="E109" s="79"/>
      <c r="F109" s="57"/>
      <c r="G109" s="57"/>
      <c r="H109" s="72"/>
      <c r="I109" s="73"/>
      <c r="J109" s="74"/>
      <c r="K109" s="35" t="s">
        <v>141</v>
      </c>
      <c r="L109" s="37">
        <f ca="1">I105</f>
        <v>7</v>
      </c>
    </row>
    <row r="110" spans="1:15" ht="15.75" customHeight="1" x14ac:dyDescent="0.25">
      <c r="A110" s="58" t="s">
        <v>222</v>
      </c>
      <c r="B110" s="59"/>
      <c r="C110" s="43">
        <v>7</v>
      </c>
      <c r="D110" s="78">
        <f ca="1">((100/(D105+G105+I105))*C110)/100</f>
        <v>0.875</v>
      </c>
      <c r="E110" s="79"/>
      <c r="F110" s="57"/>
      <c r="G110" s="57"/>
      <c r="H110" s="72"/>
      <c r="I110" s="73"/>
      <c r="J110" s="74"/>
      <c r="K110" s="35" t="s">
        <v>142</v>
      </c>
      <c r="L110" s="38">
        <f ca="1">(IF(B105&gt;1,(I105/(B105+2)),I105/4))</f>
        <v>1.75</v>
      </c>
    </row>
    <row r="111" spans="1:15" ht="15.75" customHeight="1" x14ac:dyDescent="0.25">
      <c r="A111" s="58" t="s">
        <v>209</v>
      </c>
      <c r="B111" s="59" t="s">
        <v>210</v>
      </c>
      <c r="C111" s="43">
        <v>4</v>
      </c>
      <c r="D111" s="78">
        <f ca="1">((100/I105)*C111)/100</f>
        <v>0.57142857142857151</v>
      </c>
      <c r="E111" s="79"/>
      <c r="F111" s="57"/>
      <c r="G111" s="57"/>
      <c r="H111" s="72"/>
      <c r="I111" s="73"/>
      <c r="J111" s="74"/>
      <c r="K111" s="35" t="s">
        <v>143</v>
      </c>
      <c r="L111" s="38">
        <f ca="1">(IF(B105&gt;1,(I105/(B105+2)+L110),I105/4+L110))</f>
        <v>3.5</v>
      </c>
    </row>
    <row r="112" spans="1:15" ht="15" customHeight="1" x14ac:dyDescent="0.25">
      <c r="A112" s="58" t="s">
        <v>211</v>
      </c>
      <c r="B112" s="59" t="s">
        <v>210</v>
      </c>
      <c r="C112" s="43">
        <v>0</v>
      </c>
      <c r="D112" s="78">
        <f ca="1">((100/I105)*C112)/100</f>
        <v>0</v>
      </c>
      <c r="E112" s="79"/>
      <c r="F112" s="57"/>
      <c r="G112" s="57"/>
      <c r="H112" s="72"/>
      <c r="I112" s="73"/>
      <c r="J112" s="74"/>
      <c r="K112" s="35" t="s">
        <v>212</v>
      </c>
      <c r="L112" s="38">
        <f>(IF(B105&gt;1,(I105/(B105+2)+L111),0))</f>
        <v>0</v>
      </c>
    </row>
    <row r="113" spans="1:12" ht="15" customHeight="1" x14ac:dyDescent="0.25">
      <c r="A113" s="58" t="s">
        <v>213</v>
      </c>
      <c r="B113" s="59" t="s">
        <v>214</v>
      </c>
      <c r="C113" s="43">
        <v>0</v>
      </c>
      <c r="D113" s="78">
        <f ca="1">((100/(I105))*C113)/100</f>
        <v>0</v>
      </c>
      <c r="E113" s="79"/>
      <c r="F113" s="57"/>
      <c r="G113" s="57"/>
      <c r="H113" s="72"/>
      <c r="I113" s="73"/>
      <c r="J113" s="74"/>
      <c r="K113" s="35" t="s">
        <v>215</v>
      </c>
      <c r="L113" s="38">
        <f>(IF(B105&gt;2,(I105/(B105+2)+L112),0))</f>
        <v>0</v>
      </c>
    </row>
    <row r="114" spans="1:12" ht="15.75" customHeight="1" x14ac:dyDescent="0.25">
      <c r="A114" s="58" t="s">
        <v>216</v>
      </c>
      <c r="B114" s="59" t="s">
        <v>216</v>
      </c>
      <c r="C114" s="43">
        <v>0</v>
      </c>
      <c r="D114" s="78">
        <f ca="1">((100/I105)*C114)/100</f>
        <v>0</v>
      </c>
      <c r="E114" s="79"/>
      <c r="F114" s="57"/>
      <c r="G114" s="57"/>
      <c r="H114" s="72"/>
      <c r="I114" s="73"/>
      <c r="J114" s="74"/>
      <c r="K114" s="35" t="s">
        <v>217</v>
      </c>
      <c r="L114" s="39">
        <f>(IF(B105&gt;3,(I105/(B105+2)+L113),0))</f>
        <v>0</v>
      </c>
    </row>
    <row r="115" spans="1:12" ht="15.75" customHeight="1" x14ac:dyDescent="0.25">
      <c r="A115" s="58" t="s">
        <v>218</v>
      </c>
      <c r="B115" s="59"/>
      <c r="C115" s="43">
        <v>0</v>
      </c>
      <c r="D115" s="78">
        <f ca="1">((100/I105)*C115)/100</f>
        <v>0</v>
      </c>
      <c r="E115" s="79"/>
      <c r="F115" s="57"/>
      <c r="G115" s="57"/>
      <c r="H115" s="72"/>
      <c r="I115" s="73"/>
      <c r="J115" s="74"/>
      <c r="K115" s="35" t="s">
        <v>219</v>
      </c>
      <c r="L115" s="38">
        <f>(IF(B105&gt;4,(I105/(B105+2)+L114),0))</f>
        <v>0</v>
      </c>
    </row>
    <row r="116" spans="1:12" ht="15" customHeight="1" x14ac:dyDescent="0.25">
      <c r="A116" s="55" t="s">
        <v>220</v>
      </c>
      <c r="B116" s="60" t="s">
        <v>220</v>
      </c>
      <c r="C116" s="43">
        <v>0</v>
      </c>
      <c r="D116" s="78">
        <f ca="1">((100/(I105))*C116)/100</f>
        <v>0</v>
      </c>
      <c r="E116" s="79"/>
      <c r="F116" s="57"/>
      <c r="G116" s="57"/>
      <c r="H116" s="72"/>
      <c r="I116" s="73"/>
      <c r="J116" s="74"/>
      <c r="K116" s="35" t="s">
        <v>144</v>
      </c>
      <c r="L116" s="38">
        <f ca="1">(IF(B105=1,(I105/(B105+3)+L111),IF(B105=0,(I105/4+L111),IF(B105&gt;1,0))))</f>
        <v>5.25</v>
      </c>
    </row>
    <row r="117" spans="1:12" ht="15" customHeight="1" thickBot="1" x14ac:dyDescent="0.3">
      <c r="A117" s="80" t="s">
        <v>221</v>
      </c>
      <c r="B117" s="81"/>
      <c r="C117" s="47">
        <v>0</v>
      </c>
      <c r="D117" s="82">
        <f ca="1">((100/(I105))*C117)/100</f>
        <v>0</v>
      </c>
      <c r="E117" s="83"/>
      <c r="F117" s="54"/>
      <c r="G117" s="54"/>
      <c r="H117" s="75"/>
      <c r="I117" s="76"/>
      <c r="J117" s="77"/>
      <c r="K117" s="40" t="s">
        <v>145</v>
      </c>
      <c r="L117" s="41">
        <f ca="1">(IF(B105&gt;1.5,(I105/(B105+2)+L111+MAX(0,L112-L111)+MAX(0,L113-L112)+MAX(0,L114-L113)+MAX(0,L115-L114)+MAX(0,L116-L115)),IF(B105=1,(I105/(B105+3)+L116),IF(B105=0,I105/4+L116))))</f>
        <v>7</v>
      </c>
    </row>
    <row r="118" spans="1:12" ht="15.75" x14ac:dyDescent="0.25">
      <c r="A118" s="100" t="s">
        <v>199</v>
      </c>
      <c r="B118" s="101"/>
      <c r="C118" s="63" t="s">
        <v>229</v>
      </c>
      <c r="D118" s="63"/>
      <c r="E118" s="63"/>
      <c r="F118" s="63"/>
      <c r="G118" s="63"/>
      <c r="H118" s="63"/>
      <c r="I118" s="63"/>
      <c r="J118" s="102"/>
      <c r="K118" s="30" t="str">
        <f ca="1">(IF(F122&gt;99%,"All work completed. Please provide OC.",IF(F122&gt;89.8%,"Plinth, RCC, Brick, Plaster, Flooring, Painting work Completed. Finishing work is in process.",IF(F122&lt;94%,(IF(C122=0,"Work not yet Started.",IF(D122=25%,"Piling work in process",IF(D122=50%,"Excavation work in process",IF(D122=100%,"Excavation work Completed. ","0")))&amp;(IF(C123=0%,"",IF(C123=L124,"Footing work is process",IF(C123=L125,"Footing work Completed",IF(C123=L126,"1st Basement Completed",IF(C123=L127,"1st &amp; 2nd Basement Completed",IF(C123=L128,"1st to 3rd Basement Completed",IF(C123=L129,"1st to 4th Basement Completed",IF(C123=L130,"Plinth work is process",IF(C123=L131,"Plinth work completed","0")))))))))))&amp;(IF(C124=(D119+G119+I119),", RCC Slab",IF(C124&gt;0,", RCC upto "&amp;C124&amp;" Slab",""))&amp;(IF(C125=I119,", Brickwork",IF(C125&gt;0,", Brickwork upto "&amp;C125&amp;" Floor",""))&amp;(IF(C126=I119,", Internal Plaster",IF(C126&gt;0,", Internal Plaster upto "&amp;C126&amp;" Floor",""))&amp;(IF(C127=I119,", External Plaster",IF(C127&gt;0,", External Plaster upto "&amp;C127&amp;" Floor",""))&amp;(IF(C128=I119,", Flooring",IF(C128&gt;0,", Flooring upto "&amp;C128&amp;" Floor",""))&amp;(IF(C129=I119,", Painting",IF(C129&gt;0,", Painting upto "&amp;C129&amp;" Floor",""))&amp;(IF(C130&gt;0,", Finishing upto "&amp;C130&amp;" Floor","")&amp;(IF(C124&gt;0.5," Completed",""))))))))))))))</f>
        <v>Excavation work Completed. Plinth work completed</v>
      </c>
      <c r="L118" s="31"/>
    </row>
    <row r="119" spans="1:12" ht="15.75" x14ac:dyDescent="0.25">
      <c r="A119" s="32" t="s">
        <v>116</v>
      </c>
      <c r="B119" s="45">
        <v>0</v>
      </c>
      <c r="C119" s="45" t="s">
        <v>118</v>
      </c>
      <c r="D119" s="45">
        <v>1</v>
      </c>
      <c r="E119" s="59" t="s">
        <v>117</v>
      </c>
      <c r="F119" s="59"/>
      <c r="G119" s="45">
        <v>0</v>
      </c>
      <c r="H119" s="45" t="s">
        <v>200</v>
      </c>
      <c r="I119" s="59">
        <f ca="1">--TRIM(RIGHT(SUBSTITUTE(LEFT(C118,_xlfn.AGGREGATE(16,6,FIND({0,1,2,3,4,5,6,7,8,9},C118,ROW(INDIRECT("1:"&amp;LEN(C118)))),1))," ",REPT(" ",LEN(C118))),LEN(C118)))</f>
        <v>7</v>
      </c>
      <c r="J119" s="103"/>
      <c r="K119" s="33"/>
      <c r="L119" s="34"/>
    </row>
    <row r="120" spans="1:12" ht="15" customHeight="1" x14ac:dyDescent="0.25">
      <c r="A120" s="64" t="s">
        <v>201</v>
      </c>
      <c r="B120" s="91"/>
      <c r="C120" s="66" t="str">
        <f ca="1">K118</f>
        <v>Excavation work Completed. Plinth work completed</v>
      </c>
      <c r="D120" s="66"/>
      <c r="E120" s="66"/>
      <c r="F120" s="66"/>
      <c r="G120" s="66"/>
      <c r="H120" s="66"/>
      <c r="I120" s="66"/>
      <c r="J120" s="99"/>
      <c r="K120" s="33" t="s">
        <v>202</v>
      </c>
      <c r="L120" s="34"/>
    </row>
    <row r="121" spans="1:12" ht="15.75" customHeight="1" x14ac:dyDescent="0.25">
      <c r="A121" s="58" t="s">
        <v>31</v>
      </c>
      <c r="B121" s="59"/>
      <c r="C121" s="44" t="s">
        <v>203</v>
      </c>
      <c r="D121" s="60" t="s">
        <v>204</v>
      </c>
      <c r="E121" s="60"/>
      <c r="F121" s="60" t="s">
        <v>205</v>
      </c>
      <c r="G121" s="60"/>
      <c r="H121" s="60" t="s">
        <v>206</v>
      </c>
      <c r="I121" s="60"/>
      <c r="J121" s="96"/>
      <c r="K121" s="35" t="s">
        <v>207</v>
      </c>
      <c r="L121" s="36">
        <f ca="1">I119*25%</f>
        <v>1.75</v>
      </c>
    </row>
    <row r="122" spans="1:12" ht="15.75" customHeight="1" x14ac:dyDescent="0.25">
      <c r="A122" s="58" t="s">
        <v>208</v>
      </c>
      <c r="B122" s="59"/>
      <c r="C122" s="42">
        <f ca="1">L123</f>
        <v>7</v>
      </c>
      <c r="D122" s="57">
        <f ca="1">((100/I119)*C122)/100</f>
        <v>1</v>
      </c>
      <c r="E122" s="57"/>
      <c r="F122" s="57">
        <f ca="1">(((C123/I119*10)+(40/(D119+G119+I119)*C124)+(7.5/(I119)*C125)+(7.5/(I119)*C126)+(10/I119*C127)+(10/I119*C128)+(5/I119*C129)+(5/I119*C130)+(5/I119*C131))/100)</f>
        <v>0.1</v>
      </c>
      <c r="G122" s="57"/>
      <c r="H122" s="57">
        <f ca="1">((((C122/I119)*20)+((C123/I119)*25)+(30/(I119+G119+D119)*C124)+(5/I119*C125)+(5/I119*C126)+(5/I119*C127)+(5/I119*C128)+(0/I119*C129)+(0/I119*C130)+(5/I119*C131))/100)</f>
        <v>0.45</v>
      </c>
      <c r="I122" s="57"/>
      <c r="J122" s="97"/>
      <c r="K122" s="35" t="s">
        <v>138</v>
      </c>
      <c r="L122" s="37">
        <f ca="1">I119*50%</f>
        <v>3.5</v>
      </c>
    </row>
    <row r="123" spans="1:12" ht="15.75" x14ac:dyDescent="0.25">
      <c r="A123" s="58" t="s">
        <v>32</v>
      </c>
      <c r="B123" s="59"/>
      <c r="C123" s="43">
        <v>7</v>
      </c>
      <c r="D123" s="57">
        <f ca="1">((100/I119)*C123)/100</f>
        <v>1</v>
      </c>
      <c r="E123" s="57"/>
      <c r="F123" s="57"/>
      <c r="G123" s="57"/>
      <c r="H123" s="57"/>
      <c r="I123" s="57"/>
      <c r="J123" s="97"/>
      <c r="K123" s="35" t="s">
        <v>141</v>
      </c>
      <c r="L123" s="37">
        <f ca="1">I119</f>
        <v>7</v>
      </c>
    </row>
    <row r="124" spans="1:12" ht="15.75" customHeight="1" x14ac:dyDescent="0.25">
      <c r="A124" s="58" t="s">
        <v>222</v>
      </c>
      <c r="B124" s="59"/>
      <c r="C124" s="43">
        <v>0</v>
      </c>
      <c r="D124" s="57">
        <f ca="1">((100/(D119+G119+I119))*C124)/100</f>
        <v>0</v>
      </c>
      <c r="E124" s="57"/>
      <c r="F124" s="57"/>
      <c r="G124" s="57"/>
      <c r="H124" s="57"/>
      <c r="I124" s="57"/>
      <c r="J124" s="97"/>
      <c r="K124" s="35" t="s">
        <v>142</v>
      </c>
      <c r="L124" s="38">
        <f ca="1">(IF(B119&gt;1,(I119/(B119+2)),I119/4))</f>
        <v>1.75</v>
      </c>
    </row>
    <row r="125" spans="1:12" ht="15.75" customHeight="1" x14ac:dyDescent="0.25">
      <c r="A125" s="58" t="s">
        <v>209</v>
      </c>
      <c r="B125" s="59" t="s">
        <v>210</v>
      </c>
      <c r="C125" s="43">
        <v>0</v>
      </c>
      <c r="D125" s="57">
        <f ca="1">((100/I119)*C125)/100</f>
        <v>0</v>
      </c>
      <c r="E125" s="57"/>
      <c r="F125" s="57"/>
      <c r="G125" s="57"/>
      <c r="H125" s="57"/>
      <c r="I125" s="57"/>
      <c r="J125" s="97"/>
      <c r="K125" s="35" t="s">
        <v>143</v>
      </c>
      <c r="L125" s="38">
        <f ca="1">(IF(B119&gt;1,(I119/(B119+2)+L124),I119/4+L124))</f>
        <v>3.5</v>
      </c>
    </row>
    <row r="126" spans="1:12" ht="15" customHeight="1" x14ac:dyDescent="0.25">
      <c r="A126" s="58" t="s">
        <v>211</v>
      </c>
      <c r="B126" s="59" t="s">
        <v>210</v>
      </c>
      <c r="C126" s="43">
        <v>0</v>
      </c>
      <c r="D126" s="57">
        <f ca="1">((100/I119)*C126)/100</f>
        <v>0</v>
      </c>
      <c r="E126" s="57"/>
      <c r="F126" s="57"/>
      <c r="G126" s="57"/>
      <c r="H126" s="57"/>
      <c r="I126" s="57"/>
      <c r="J126" s="97"/>
      <c r="K126" s="35" t="s">
        <v>212</v>
      </c>
      <c r="L126" s="38">
        <f>(IF(B119&gt;1,(I119/(B119+2)+L125),0))</f>
        <v>0</v>
      </c>
    </row>
    <row r="127" spans="1:12" ht="15" customHeight="1" x14ac:dyDescent="0.25">
      <c r="A127" s="58" t="s">
        <v>213</v>
      </c>
      <c r="B127" s="59" t="s">
        <v>214</v>
      </c>
      <c r="C127" s="43">
        <v>0</v>
      </c>
      <c r="D127" s="57">
        <f ca="1">((100/(I119))*C127)/100</f>
        <v>0</v>
      </c>
      <c r="E127" s="57"/>
      <c r="F127" s="57"/>
      <c r="G127" s="57"/>
      <c r="H127" s="57"/>
      <c r="I127" s="57"/>
      <c r="J127" s="97"/>
      <c r="K127" s="35" t="s">
        <v>215</v>
      </c>
      <c r="L127" s="38">
        <f>(IF(B119&gt;2,(I119/(B119+2)+L126),0))</f>
        <v>0</v>
      </c>
    </row>
    <row r="128" spans="1:12" ht="15.75" customHeight="1" x14ac:dyDescent="0.25">
      <c r="A128" s="58" t="s">
        <v>216</v>
      </c>
      <c r="B128" s="59" t="s">
        <v>216</v>
      </c>
      <c r="C128" s="43">
        <v>0</v>
      </c>
      <c r="D128" s="57">
        <f ca="1">((100/I119)*C128)/100</f>
        <v>0</v>
      </c>
      <c r="E128" s="57"/>
      <c r="F128" s="57"/>
      <c r="G128" s="57"/>
      <c r="H128" s="57"/>
      <c r="I128" s="57"/>
      <c r="J128" s="97"/>
      <c r="K128" s="35" t="s">
        <v>217</v>
      </c>
      <c r="L128" s="39">
        <f>(IF(B119&gt;3,(I119/(B119+2)+L127),0))</f>
        <v>0</v>
      </c>
    </row>
    <row r="129" spans="1:12" ht="15.75" customHeight="1" x14ac:dyDescent="0.25">
      <c r="A129" s="58" t="s">
        <v>218</v>
      </c>
      <c r="B129" s="59"/>
      <c r="C129" s="43">
        <v>0</v>
      </c>
      <c r="D129" s="57">
        <f ca="1">((100/I119)*C129)/100</f>
        <v>0</v>
      </c>
      <c r="E129" s="57"/>
      <c r="F129" s="57"/>
      <c r="G129" s="57"/>
      <c r="H129" s="57"/>
      <c r="I129" s="57"/>
      <c r="J129" s="97"/>
      <c r="K129" s="35" t="s">
        <v>219</v>
      </c>
      <c r="L129" s="38">
        <f>(IF(B119&gt;4,(I119/(B119+2)+L128),0))</f>
        <v>0</v>
      </c>
    </row>
    <row r="130" spans="1:12" ht="15" customHeight="1" x14ac:dyDescent="0.25">
      <c r="A130" s="55" t="s">
        <v>220</v>
      </c>
      <c r="B130" s="60" t="s">
        <v>220</v>
      </c>
      <c r="C130" s="43">
        <v>0</v>
      </c>
      <c r="D130" s="57">
        <f ca="1">((100/(I119))*C130)/100</f>
        <v>0</v>
      </c>
      <c r="E130" s="57"/>
      <c r="F130" s="57"/>
      <c r="G130" s="57"/>
      <c r="H130" s="57"/>
      <c r="I130" s="57"/>
      <c r="J130" s="97"/>
      <c r="K130" s="35" t="s">
        <v>144</v>
      </c>
      <c r="L130" s="38">
        <f ca="1">(IF(B119=1,(I119/(B119+3)+L125),IF(B119=0,(I119/4+L125),IF(B119&gt;1,0))))</f>
        <v>5.25</v>
      </c>
    </row>
    <row r="131" spans="1:12" ht="15" customHeight="1" thickBot="1" x14ac:dyDescent="0.3">
      <c r="A131" s="80" t="s">
        <v>221</v>
      </c>
      <c r="B131" s="81"/>
      <c r="C131" s="47">
        <v>0</v>
      </c>
      <c r="D131" s="54">
        <f ca="1">((100/(I119))*C131)/100</f>
        <v>0</v>
      </c>
      <c r="E131" s="54"/>
      <c r="F131" s="54"/>
      <c r="G131" s="54"/>
      <c r="H131" s="54"/>
      <c r="I131" s="54"/>
      <c r="J131" s="98"/>
      <c r="K131" s="40" t="s">
        <v>145</v>
      </c>
      <c r="L131" s="41">
        <f ca="1">(IF(B119&gt;1.5,(I119/(B119+2)+L125+MAX(0,L126-L125)+MAX(0,L127-L126)+MAX(0,L128-L127)+MAX(0,L129-L128)+MAX(0,L130-L129)),IF(B119=1,(I119/(B119+3)+L130),IF(B119=0,I119/4+L130))))</f>
        <v>7</v>
      </c>
    </row>
    <row r="132" spans="1:12" ht="15.75" x14ac:dyDescent="0.25">
      <c r="A132" s="100" t="s">
        <v>199</v>
      </c>
      <c r="B132" s="101"/>
      <c r="C132" s="63" t="s">
        <v>226</v>
      </c>
      <c r="D132" s="63"/>
      <c r="E132" s="63"/>
      <c r="F132" s="63"/>
      <c r="G132" s="63"/>
      <c r="H132" s="63"/>
      <c r="I132" s="63"/>
      <c r="J132" s="102"/>
      <c r="K132" s="30" t="str">
        <f ca="1">(IF(F136&gt;99%,"All work completed. Please provide OC.",IF(F136&gt;89.8%,"Plinth, RCC, Brick, Plaster, Flooring, Painting work Completed. Finishing work is in process.",IF(F136&lt;94%,(IF(C136=0,"Work not yet Started.",IF(D136=25%,"Piling work in process",IF(D136=50%,"Excavation work in process",IF(D136=100%,"Excavation work Completed. ","0")))&amp;(IF(C137=0%,"",IF(C137=L138,"Footing work is process",IF(C137=L139,"Footing work Completed",IF(C137=L140,"1st Basement Completed",IF(C137=L141,"1st &amp; 2nd Basement Completed",IF(C137=L142,"1st to 3rd Basement Completed",IF(C137=L143,"1st to 4th Basement Completed",IF(C137=L144,"Plinth work is process",IF(C137=L145,"Plinth work completed","0")))))))))))&amp;(IF(C138=(D133+G133+I133),", RCC Slab",IF(C138&gt;0,", RCC upto "&amp;C138&amp;" Slab",""))&amp;(IF(C139=I133,", Brickwork",IF(C139&gt;0,", Brickwork upto "&amp;C139&amp;" Floor",""))&amp;(IF(C140=I133,", Internal Plaster",IF(C140&gt;0,", Internal Plaster upto "&amp;C140&amp;" Floor",""))&amp;(IF(C141=I133,", External Plaster",IF(C141&gt;0,", External Plaster upto "&amp;C141&amp;" Floor",""))&amp;(IF(C142=I133,", Flooring",IF(C142&gt;0,", Flooring upto "&amp;C142&amp;" Floor",""))&amp;(IF(C143=I133,", Painting",IF(C143&gt;0,", Painting upto "&amp;C143&amp;" Floor",""))&amp;(IF(C144&gt;0,", Finishing upto "&amp;C144&amp;" Floor","")&amp;(IF(C138&gt;0.5," Completed",""))))))))))))))</f>
        <v xml:space="preserve">Excavation work Completed. </v>
      </c>
      <c r="L132" s="31"/>
    </row>
    <row r="133" spans="1:12" ht="15.75" x14ac:dyDescent="0.25">
      <c r="A133" s="32" t="s">
        <v>116</v>
      </c>
      <c r="B133" s="45">
        <v>0</v>
      </c>
      <c r="C133" s="45" t="s">
        <v>118</v>
      </c>
      <c r="D133" s="45">
        <v>1</v>
      </c>
      <c r="E133" s="59" t="s">
        <v>117</v>
      </c>
      <c r="F133" s="59"/>
      <c r="G133" s="45">
        <v>0</v>
      </c>
      <c r="H133" s="45" t="s">
        <v>200</v>
      </c>
      <c r="I133" s="59">
        <f ca="1">--TRIM(RIGHT(SUBSTITUTE(LEFT(C132,_xlfn.AGGREGATE(16,6,FIND({0,1,2,3,4,5,6,7,8,9},C132,ROW(INDIRECT("1:"&amp;LEN(C132)))),1))," ",REPT(" ",LEN(C132))),LEN(C132)))</f>
        <v>7</v>
      </c>
      <c r="J133" s="103"/>
      <c r="K133" s="33"/>
      <c r="L133" s="34"/>
    </row>
    <row r="134" spans="1:12" ht="15" customHeight="1" x14ac:dyDescent="0.25">
      <c r="A134" s="64" t="s">
        <v>201</v>
      </c>
      <c r="B134" s="91"/>
      <c r="C134" s="66" t="str">
        <f ca="1">K132</f>
        <v xml:space="preserve">Excavation work Completed. </v>
      </c>
      <c r="D134" s="66"/>
      <c r="E134" s="66"/>
      <c r="F134" s="66"/>
      <c r="G134" s="66"/>
      <c r="H134" s="66"/>
      <c r="I134" s="66"/>
      <c r="J134" s="99"/>
      <c r="K134" s="33" t="s">
        <v>202</v>
      </c>
      <c r="L134" s="34"/>
    </row>
    <row r="135" spans="1:12" ht="15.75" customHeight="1" x14ac:dyDescent="0.25">
      <c r="A135" s="58" t="s">
        <v>31</v>
      </c>
      <c r="B135" s="59"/>
      <c r="C135" s="44" t="s">
        <v>203</v>
      </c>
      <c r="D135" s="60" t="s">
        <v>204</v>
      </c>
      <c r="E135" s="60"/>
      <c r="F135" s="60" t="s">
        <v>205</v>
      </c>
      <c r="G135" s="60"/>
      <c r="H135" s="60" t="s">
        <v>206</v>
      </c>
      <c r="I135" s="60"/>
      <c r="J135" s="96"/>
      <c r="K135" s="35" t="s">
        <v>207</v>
      </c>
      <c r="L135" s="36">
        <f ca="1">I133*25%</f>
        <v>1.75</v>
      </c>
    </row>
    <row r="136" spans="1:12" ht="15.75" customHeight="1" x14ac:dyDescent="0.25">
      <c r="A136" s="58" t="s">
        <v>208</v>
      </c>
      <c r="B136" s="59"/>
      <c r="C136" s="42">
        <f ca="1">L137</f>
        <v>7</v>
      </c>
      <c r="D136" s="57">
        <f ca="1">((100/I133)*C136)/100</f>
        <v>1</v>
      </c>
      <c r="E136" s="57"/>
      <c r="F136" s="57">
        <f ca="1">(((C137/I133*10)+(40/(D133+G133+I133)*C138)+(7.5/(I133)*C139)+(7.5/(I133)*C140)+(10/I133*C141)+(10/I133*C142)+(5/I133*C143)+(5/I133*C144)+(5/I133*C145))/100)</f>
        <v>0</v>
      </c>
      <c r="G136" s="57"/>
      <c r="H136" s="57">
        <f ca="1">((((C136/I133)*20)+((C137/I133)*25)+(30/(I133+G133+D133)*C138)+(5/I133*C139)+(5/I133*C140)+(5/I133*C141)+(5/I133*C142)+(0/I133*C143)+(0/I133*C144)+(5/I133*C145))/100)</f>
        <v>0.2</v>
      </c>
      <c r="I136" s="57"/>
      <c r="J136" s="97"/>
      <c r="K136" s="35" t="s">
        <v>138</v>
      </c>
      <c r="L136" s="37">
        <f ca="1">I133*50%</f>
        <v>3.5</v>
      </c>
    </row>
    <row r="137" spans="1:12" ht="15.75" x14ac:dyDescent="0.25">
      <c r="A137" s="58" t="s">
        <v>32</v>
      </c>
      <c r="B137" s="59"/>
      <c r="C137" s="43">
        <v>0</v>
      </c>
      <c r="D137" s="57">
        <f ca="1">((100/I133)*C137)/100</f>
        <v>0</v>
      </c>
      <c r="E137" s="57"/>
      <c r="F137" s="57"/>
      <c r="G137" s="57"/>
      <c r="H137" s="57"/>
      <c r="I137" s="57"/>
      <c r="J137" s="97"/>
      <c r="K137" s="35" t="s">
        <v>141</v>
      </c>
      <c r="L137" s="37">
        <f ca="1">I133</f>
        <v>7</v>
      </c>
    </row>
    <row r="138" spans="1:12" ht="15.75" customHeight="1" x14ac:dyDescent="0.25">
      <c r="A138" s="58" t="s">
        <v>222</v>
      </c>
      <c r="B138" s="59"/>
      <c r="C138" s="43">
        <v>0</v>
      </c>
      <c r="D138" s="57">
        <f ca="1">((100/(D133+G133+I133))*C138)/100</f>
        <v>0</v>
      </c>
      <c r="E138" s="57"/>
      <c r="F138" s="57"/>
      <c r="G138" s="57"/>
      <c r="H138" s="57"/>
      <c r="I138" s="57"/>
      <c r="J138" s="97"/>
      <c r="K138" s="35" t="s">
        <v>142</v>
      </c>
      <c r="L138" s="38">
        <f ca="1">(IF(B133&gt;1,(I133/(B133+2)),I133/4))</f>
        <v>1.75</v>
      </c>
    </row>
    <row r="139" spans="1:12" ht="15.75" customHeight="1" x14ac:dyDescent="0.25">
      <c r="A139" s="58" t="s">
        <v>209</v>
      </c>
      <c r="B139" s="59" t="s">
        <v>210</v>
      </c>
      <c r="C139" s="43">
        <v>0</v>
      </c>
      <c r="D139" s="57">
        <f ca="1">((100/I133)*C139)/100</f>
        <v>0</v>
      </c>
      <c r="E139" s="57"/>
      <c r="F139" s="57"/>
      <c r="G139" s="57"/>
      <c r="H139" s="57"/>
      <c r="I139" s="57"/>
      <c r="J139" s="97"/>
      <c r="K139" s="35" t="s">
        <v>143</v>
      </c>
      <c r="L139" s="38">
        <f ca="1">(IF(B133&gt;1,(I133/(B133+2)+L138),I133/4+L138))</f>
        <v>3.5</v>
      </c>
    </row>
    <row r="140" spans="1:12" ht="15" customHeight="1" x14ac:dyDescent="0.25">
      <c r="A140" s="58" t="s">
        <v>211</v>
      </c>
      <c r="B140" s="59" t="s">
        <v>210</v>
      </c>
      <c r="C140" s="43">
        <v>0</v>
      </c>
      <c r="D140" s="57">
        <f ca="1">((100/I133)*C140)/100</f>
        <v>0</v>
      </c>
      <c r="E140" s="57"/>
      <c r="F140" s="57"/>
      <c r="G140" s="57"/>
      <c r="H140" s="57"/>
      <c r="I140" s="57"/>
      <c r="J140" s="97"/>
      <c r="K140" s="35" t="s">
        <v>212</v>
      </c>
      <c r="L140" s="38">
        <f>(IF(B133&gt;1,(I133/(B133+2)+L139),0))</f>
        <v>0</v>
      </c>
    </row>
    <row r="141" spans="1:12" ht="15" customHeight="1" x14ac:dyDescent="0.25">
      <c r="A141" s="58" t="s">
        <v>213</v>
      </c>
      <c r="B141" s="59" t="s">
        <v>214</v>
      </c>
      <c r="C141" s="43">
        <v>0</v>
      </c>
      <c r="D141" s="57">
        <f ca="1">((100/(I133))*C141)/100</f>
        <v>0</v>
      </c>
      <c r="E141" s="57"/>
      <c r="F141" s="57"/>
      <c r="G141" s="57"/>
      <c r="H141" s="57"/>
      <c r="I141" s="57"/>
      <c r="J141" s="97"/>
      <c r="K141" s="35" t="s">
        <v>215</v>
      </c>
      <c r="L141" s="38">
        <f>(IF(B133&gt;2,(I133/(B133+2)+L140),0))</f>
        <v>0</v>
      </c>
    </row>
    <row r="142" spans="1:12" ht="15.75" customHeight="1" x14ac:dyDescent="0.25">
      <c r="A142" s="58" t="s">
        <v>216</v>
      </c>
      <c r="B142" s="59" t="s">
        <v>216</v>
      </c>
      <c r="C142" s="43">
        <v>0</v>
      </c>
      <c r="D142" s="57">
        <f ca="1">((100/I133)*C142)/100</f>
        <v>0</v>
      </c>
      <c r="E142" s="57"/>
      <c r="F142" s="57"/>
      <c r="G142" s="57"/>
      <c r="H142" s="57"/>
      <c r="I142" s="57"/>
      <c r="J142" s="97"/>
      <c r="K142" s="35" t="s">
        <v>217</v>
      </c>
      <c r="L142" s="39">
        <f>(IF(B133&gt;3,(I133/(B133+2)+L141),0))</f>
        <v>0</v>
      </c>
    </row>
    <row r="143" spans="1:12" ht="15.75" customHeight="1" x14ac:dyDescent="0.25">
      <c r="A143" s="58" t="s">
        <v>218</v>
      </c>
      <c r="B143" s="59"/>
      <c r="C143" s="43">
        <v>0</v>
      </c>
      <c r="D143" s="57">
        <f ca="1">((100/I133)*C143)/100</f>
        <v>0</v>
      </c>
      <c r="E143" s="57"/>
      <c r="F143" s="57"/>
      <c r="G143" s="57"/>
      <c r="H143" s="57"/>
      <c r="I143" s="57"/>
      <c r="J143" s="97"/>
      <c r="K143" s="35" t="s">
        <v>219</v>
      </c>
      <c r="L143" s="38">
        <f>(IF(B133&gt;4,(I133/(B133+2)+L142),0))</f>
        <v>0</v>
      </c>
    </row>
    <row r="144" spans="1:12" ht="15" customHeight="1" x14ac:dyDescent="0.25">
      <c r="A144" s="55" t="s">
        <v>220</v>
      </c>
      <c r="B144" s="60" t="s">
        <v>220</v>
      </c>
      <c r="C144" s="43">
        <v>0</v>
      </c>
      <c r="D144" s="57">
        <f ca="1">((100/(I133))*C144)/100</f>
        <v>0</v>
      </c>
      <c r="E144" s="57"/>
      <c r="F144" s="57"/>
      <c r="G144" s="57"/>
      <c r="H144" s="57"/>
      <c r="I144" s="57"/>
      <c r="J144" s="97"/>
      <c r="K144" s="35" t="s">
        <v>144</v>
      </c>
      <c r="L144" s="38">
        <f ca="1">(IF(B133=1,(I133/(B133+3)+L139),IF(B133=0,(I133/4+L139),IF(B133&gt;1,0))))</f>
        <v>5.25</v>
      </c>
    </row>
    <row r="145" spans="1:12" ht="15" customHeight="1" thickBot="1" x14ac:dyDescent="0.3">
      <c r="A145" s="80" t="s">
        <v>221</v>
      </c>
      <c r="B145" s="81"/>
      <c r="C145" s="47">
        <v>0</v>
      </c>
      <c r="D145" s="54">
        <f ca="1">((100/(I133))*C145)/100</f>
        <v>0</v>
      </c>
      <c r="E145" s="54"/>
      <c r="F145" s="54"/>
      <c r="G145" s="54"/>
      <c r="H145" s="54"/>
      <c r="I145" s="54"/>
      <c r="J145" s="98"/>
      <c r="K145" s="40" t="s">
        <v>145</v>
      </c>
      <c r="L145" s="41">
        <f ca="1">(IF(B133&gt;1.5,(I133/(B133+2)+L139+MAX(0,L140-L139)+MAX(0,L141-L140)+MAX(0,L142-L141)+MAX(0,L143-L142)+MAX(0,L144-L143)),IF(B133=1,(I133/(B133+3)+L144),IF(B133=0,I133/4+L144))))</f>
        <v>7</v>
      </c>
    </row>
    <row r="146" spans="1:12" ht="15.75" x14ac:dyDescent="0.25">
      <c r="A146" s="61" t="s">
        <v>199</v>
      </c>
      <c r="B146" s="84"/>
      <c r="C146" s="85" t="s">
        <v>227</v>
      </c>
      <c r="D146" s="86"/>
      <c r="E146" s="86"/>
      <c r="F146" s="86"/>
      <c r="G146" s="86"/>
      <c r="H146" s="86"/>
      <c r="I146" s="86"/>
      <c r="J146" s="87"/>
      <c r="K146" s="30" t="str">
        <f ca="1">(IF(F150&gt;99%,"All work completed. Please provide OC.",IF(F150&gt;89.8%,"Plinth, RCC, Brick, Plaster, Flooring, Painting work Completed. Finishing work is in process.",IF(F150&lt;94%,(IF(C150=0,"Work not yet Started.",IF(D150=25%,"Piling work in process",IF(D150=50%,"Excavation work in process",IF(D150=100%,"Excavation work Completed. ","0")))&amp;(IF(C151=0%,"",IF(C151=L152,"Footing work is process",IF(C151=L153,"Footing work Completed",IF(C151=L154,"1st Basement Completed",IF(C151=L155,"1st &amp; 2nd Basement Completed",IF(C151=L156,"1st to 3rd Basement Completed",IF(C151=L157,"1st to 4th Basement Completed",IF(C151=L158,"Plinth work is process",IF(C151=L159,"Plinth work completed","0")))))))))))&amp;(IF(C152=(D147+G147+I147),", RCC Slab",IF(C152&gt;0,", RCC upto "&amp;C152&amp;" Slab",""))&amp;(IF(C153=I147,", Brickwork",IF(C153&gt;0,", Brickwork upto "&amp;C153&amp;" Floor",""))&amp;(IF(C154=I147,", Internal Plaster",IF(C154&gt;0,", Internal Plaster upto "&amp;C154&amp;" Floor",""))&amp;(IF(C155=I147,", External Plaster",IF(C155&gt;0,", External Plaster upto "&amp;C155&amp;" Floor",""))&amp;(IF(C156=I147,", Flooring",IF(C156&gt;0,", Flooring upto "&amp;C156&amp;" Floor",""))&amp;(IF(C157=I147,", Painting",IF(C157&gt;0,", Painting upto "&amp;C157&amp;" Floor",""))&amp;(IF(C158&gt;0,", Finishing upto "&amp;C158&amp;" Floor","")&amp;(IF(C152&gt;0.5," Completed",""))))))))))))))</f>
        <v>Work not yet Started.</v>
      </c>
      <c r="L146" s="31"/>
    </row>
    <row r="147" spans="1:12" ht="15.75" x14ac:dyDescent="0.25">
      <c r="A147" s="32" t="s">
        <v>116</v>
      </c>
      <c r="B147" s="45">
        <v>0</v>
      </c>
      <c r="C147" s="45" t="s">
        <v>118</v>
      </c>
      <c r="D147" s="45">
        <v>1</v>
      </c>
      <c r="E147" s="88" t="s">
        <v>117</v>
      </c>
      <c r="F147" s="89"/>
      <c r="G147" s="45">
        <v>0</v>
      </c>
      <c r="H147" s="45" t="s">
        <v>200</v>
      </c>
      <c r="I147" s="88">
        <f ca="1">--TRIM(RIGHT(SUBSTITUTE(LEFT(C146,_xlfn.AGGREGATE(16,6,FIND({0,1,2,3,4,5,6,7,8,9},C146,ROW(INDIRECT("1:"&amp;LEN(C146)))),1))," ",REPT(" ",LEN(C146))),LEN(C146)))</f>
        <v>7</v>
      </c>
      <c r="J147" s="90"/>
      <c r="K147" s="33"/>
      <c r="L147" s="34"/>
    </row>
    <row r="148" spans="1:12" ht="15" customHeight="1" x14ac:dyDescent="0.25">
      <c r="A148" s="64" t="s">
        <v>201</v>
      </c>
      <c r="B148" s="91"/>
      <c r="C148" s="92" t="str">
        <f ca="1">K146</f>
        <v>Work not yet Started.</v>
      </c>
      <c r="D148" s="93"/>
      <c r="E148" s="93"/>
      <c r="F148" s="93"/>
      <c r="G148" s="93"/>
      <c r="H148" s="93"/>
      <c r="I148" s="93"/>
      <c r="J148" s="94"/>
      <c r="K148" s="33" t="s">
        <v>202</v>
      </c>
      <c r="L148" s="34"/>
    </row>
    <row r="149" spans="1:12" ht="15.75" customHeight="1" x14ac:dyDescent="0.25">
      <c r="A149" s="95" t="s">
        <v>31</v>
      </c>
      <c r="B149" s="89"/>
      <c r="C149" s="44" t="s">
        <v>203</v>
      </c>
      <c r="D149" s="60" t="s">
        <v>204</v>
      </c>
      <c r="E149" s="60"/>
      <c r="F149" s="60" t="s">
        <v>205</v>
      </c>
      <c r="G149" s="60"/>
      <c r="H149" s="60" t="s">
        <v>206</v>
      </c>
      <c r="I149" s="60"/>
      <c r="J149" s="96"/>
      <c r="K149" s="35" t="s">
        <v>207</v>
      </c>
      <c r="L149" s="36">
        <f ca="1">I147*25%</f>
        <v>1.75</v>
      </c>
    </row>
    <row r="150" spans="1:12" ht="15.75" customHeight="1" x14ac:dyDescent="0.25">
      <c r="A150" s="58" t="s">
        <v>208</v>
      </c>
      <c r="B150" s="59"/>
      <c r="C150" s="42">
        <v>0</v>
      </c>
      <c r="D150" s="78">
        <f ca="1">((100/I147)*C150)/100</f>
        <v>0</v>
      </c>
      <c r="E150" s="79"/>
      <c r="F150" s="57">
        <f ca="1">(((C151/I147*10)+(40/(D147+G147+I147)*C152)+(7.5/(I147)*C153)+(7.5/(I147)*C154)+(10/I147*C155)+(10/I147*C156)+(5/I147*C157)+(5/I147*C158)+(5/I147*C159))/100)</f>
        <v>0</v>
      </c>
      <c r="G150" s="57"/>
      <c r="H150" s="69">
        <f ca="1">((((C150/I147)*20)+((C151/I147)*25)+(30/(I147+G147+D147)*C152)+(5/I147*C153)+(5/I147*C154)+(5/I147*C155)+(5/I147*C156)+(0/I147*C157)+(0/I147*C158)+(5/I147*C159))/100)</f>
        <v>0</v>
      </c>
      <c r="I150" s="70"/>
      <c r="J150" s="71"/>
      <c r="K150" s="35" t="s">
        <v>138</v>
      </c>
      <c r="L150" s="37">
        <f ca="1">I147*50%</f>
        <v>3.5</v>
      </c>
    </row>
    <row r="151" spans="1:12" ht="15.75" x14ac:dyDescent="0.25">
      <c r="A151" s="58" t="s">
        <v>32</v>
      </c>
      <c r="B151" s="59"/>
      <c r="C151" s="43">
        <v>0</v>
      </c>
      <c r="D151" s="78">
        <f ca="1">((100/I147)*C151)/100</f>
        <v>0</v>
      </c>
      <c r="E151" s="79"/>
      <c r="F151" s="57"/>
      <c r="G151" s="57"/>
      <c r="H151" s="72"/>
      <c r="I151" s="73"/>
      <c r="J151" s="74"/>
      <c r="K151" s="35" t="s">
        <v>141</v>
      </c>
      <c r="L151" s="37">
        <f ca="1">I147</f>
        <v>7</v>
      </c>
    </row>
    <row r="152" spans="1:12" ht="15.75" customHeight="1" x14ac:dyDescent="0.25">
      <c r="A152" s="58" t="s">
        <v>222</v>
      </c>
      <c r="B152" s="59"/>
      <c r="C152" s="43">
        <v>0</v>
      </c>
      <c r="D152" s="78">
        <f ca="1">((100/(D147+G147+I147))*C152)/100</f>
        <v>0</v>
      </c>
      <c r="E152" s="79"/>
      <c r="F152" s="57"/>
      <c r="G152" s="57"/>
      <c r="H152" s="72"/>
      <c r="I152" s="73"/>
      <c r="J152" s="74"/>
      <c r="K152" s="35" t="s">
        <v>142</v>
      </c>
      <c r="L152" s="38">
        <f ca="1">(IF(B147&gt;1,(I147/(B147+2)),I147/4))</f>
        <v>1.75</v>
      </c>
    </row>
    <row r="153" spans="1:12" ht="15.75" customHeight="1" x14ac:dyDescent="0.25">
      <c r="A153" s="58" t="s">
        <v>209</v>
      </c>
      <c r="B153" s="59" t="s">
        <v>210</v>
      </c>
      <c r="C153" s="43">
        <v>0</v>
      </c>
      <c r="D153" s="78">
        <f ca="1">((100/I147)*C153)/100</f>
        <v>0</v>
      </c>
      <c r="E153" s="79"/>
      <c r="F153" s="57"/>
      <c r="G153" s="57"/>
      <c r="H153" s="72"/>
      <c r="I153" s="73"/>
      <c r="J153" s="74"/>
      <c r="K153" s="35" t="s">
        <v>143</v>
      </c>
      <c r="L153" s="38">
        <f ca="1">(IF(B147&gt;1,(I147/(B147+2)+L152),I147/4+L152))</f>
        <v>3.5</v>
      </c>
    </row>
    <row r="154" spans="1:12" ht="15" customHeight="1" x14ac:dyDescent="0.25">
      <c r="A154" s="58" t="s">
        <v>211</v>
      </c>
      <c r="B154" s="59" t="s">
        <v>210</v>
      </c>
      <c r="C154" s="43">
        <v>0</v>
      </c>
      <c r="D154" s="78">
        <f ca="1">((100/I147)*C154)/100</f>
        <v>0</v>
      </c>
      <c r="E154" s="79"/>
      <c r="F154" s="57"/>
      <c r="G154" s="57"/>
      <c r="H154" s="72"/>
      <c r="I154" s="73"/>
      <c r="J154" s="74"/>
      <c r="K154" s="35" t="s">
        <v>212</v>
      </c>
      <c r="L154" s="38">
        <f>(IF(B147&gt;1,(I147/(B147+2)+L153),0))</f>
        <v>0</v>
      </c>
    </row>
    <row r="155" spans="1:12" ht="15" customHeight="1" x14ac:dyDescent="0.25">
      <c r="A155" s="58" t="s">
        <v>213</v>
      </c>
      <c r="B155" s="59" t="s">
        <v>214</v>
      </c>
      <c r="C155" s="43">
        <v>0</v>
      </c>
      <c r="D155" s="78">
        <f ca="1">((100/(I147))*C155)/100</f>
        <v>0</v>
      </c>
      <c r="E155" s="79"/>
      <c r="F155" s="57"/>
      <c r="G155" s="57"/>
      <c r="H155" s="72"/>
      <c r="I155" s="73"/>
      <c r="J155" s="74"/>
      <c r="K155" s="35" t="s">
        <v>215</v>
      </c>
      <c r="L155" s="38">
        <f>(IF(B147&gt;2,(I147/(B147+2)+L154),0))</f>
        <v>0</v>
      </c>
    </row>
    <row r="156" spans="1:12" ht="15.75" customHeight="1" x14ac:dyDescent="0.25">
      <c r="A156" s="58" t="s">
        <v>216</v>
      </c>
      <c r="B156" s="59" t="s">
        <v>216</v>
      </c>
      <c r="C156" s="43">
        <v>0</v>
      </c>
      <c r="D156" s="78">
        <f ca="1">((100/I147)*C156)/100</f>
        <v>0</v>
      </c>
      <c r="E156" s="79"/>
      <c r="F156" s="57"/>
      <c r="G156" s="57"/>
      <c r="H156" s="72"/>
      <c r="I156" s="73"/>
      <c r="J156" s="74"/>
      <c r="K156" s="35" t="s">
        <v>217</v>
      </c>
      <c r="L156" s="39">
        <f>(IF(B147&gt;3,(I147/(B147+2)+L155),0))</f>
        <v>0</v>
      </c>
    </row>
    <row r="157" spans="1:12" ht="15.75" customHeight="1" x14ac:dyDescent="0.25">
      <c r="A157" s="58" t="s">
        <v>218</v>
      </c>
      <c r="B157" s="59"/>
      <c r="C157" s="43">
        <v>0</v>
      </c>
      <c r="D157" s="78">
        <f ca="1">((100/I147)*C157)/100</f>
        <v>0</v>
      </c>
      <c r="E157" s="79"/>
      <c r="F157" s="57"/>
      <c r="G157" s="57"/>
      <c r="H157" s="72"/>
      <c r="I157" s="73"/>
      <c r="J157" s="74"/>
      <c r="K157" s="35" t="s">
        <v>219</v>
      </c>
      <c r="L157" s="38">
        <f>(IF(B147&gt;4,(I147/(B147+2)+L156),0))</f>
        <v>0</v>
      </c>
    </row>
    <row r="158" spans="1:12" ht="15" customHeight="1" x14ac:dyDescent="0.25">
      <c r="A158" s="55" t="s">
        <v>220</v>
      </c>
      <c r="B158" s="60" t="s">
        <v>220</v>
      </c>
      <c r="C158" s="43">
        <v>0</v>
      </c>
      <c r="D158" s="78">
        <f ca="1">((100/(I147))*C158)/100</f>
        <v>0</v>
      </c>
      <c r="E158" s="79"/>
      <c r="F158" s="57"/>
      <c r="G158" s="57"/>
      <c r="H158" s="72"/>
      <c r="I158" s="73"/>
      <c r="J158" s="74"/>
      <c r="K158" s="35" t="s">
        <v>144</v>
      </c>
      <c r="L158" s="38">
        <f ca="1">(IF(B147=1,(I147/(B147+3)+L153),IF(B147=0,(I147/4+L153),IF(B147&gt;1,0))))</f>
        <v>5.25</v>
      </c>
    </row>
    <row r="159" spans="1:12" ht="15" customHeight="1" thickBot="1" x14ac:dyDescent="0.3">
      <c r="A159" s="80" t="s">
        <v>221</v>
      </c>
      <c r="B159" s="81"/>
      <c r="C159" s="47">
        <v>0</v>
      </c>
      <c r="D159" s="82">
        <f ca="1">((100/(I147))*C159)/100</f>
        <v>0</v>
      </c>
      <c r="E159" s="83"/>
      <c r="F159" s="54"/>
      <c r="G159" s="54"/>
      <c r="H159" s="75"/>
      <c r="I159" s="76"/>
      <c r="J159" s="77"/>
      <c r="K159" s="40" t="s">
        <v>145</v>
      </c>
      <c r="L159" s="41">
        <f ca="1">(IF(B147&gt;1.5,(I147/(B147+2)+L153+MAX(0,L154-L153)+MAX(0,L155-L154)+MAX(0,L156-L155)+MAX(0,L157-L156)+MAX(0,L158-L157)),IF(B147=1,(I147/(B147+3)+L158),IF(B147=0,I147/4+L158))))</f>
        <v>7</v>
      </c>
    </row>
    <row r="160" spans="1:12" x14ac:dyDescent="0.25">
      <c r="A160" s="116" t="s">
        <v>166</v>
      </c>
      <c r="B160" s="117"/>
      <c r="C160" s="117"/>
      <c r="D160" s="117"/>
      <c r="E160" s="117"/>
      <c r="F160" s="117"/>
      <c r="G160" s="117"/>
      <c r="H160" s="117"/>
      <c r="I160" s="117"/>
      <c r="J160" s="118"/>
    </row>
    <row r="161" spans="1:15" x14ac:dyDescent="0.25">
      <c r="A161" s="128" t="s">
        <v>44</v>
      </c>
      <c r="B161" s="129"/>
      <c r="C161" s="129"/>
      <c r="D161" s="129"/>
      <c r="E161" s="129"/>
      <c r="F161" s="129"/>
      <c r="G161" s="129"/>
      <c r="H161" s="129"/>
      <c r="I161" s="129"/>
      <c r="J161" s="130"/>
    </row>
    <row r="162" spans="1:15" ht="15" customHeight="1" x14ac:dyDescent="0.25">
      <c r="A162" s="194" t="s">
        <v>69</v>
      </c>
      <c r="B162" s="195"/>
      <c r="C162" s="195"/>
      <c r="D162" s="195"/>
      <c r="E162" s="195"/>
      <c r="F162" s="195"/>
      <c r="G162" s="195"/>
      <c r="H162" s="195"/>
      <c r="I162" s="195"/>
      <c r="J162" s="196"/>
    </row>
    <row r="163" spans="1:15" x14ac:dyDescent="0.25">
      <c r="A163" s="197"/>
      <c r="B163" s="198"/>
      <c r="C163" s="198"/>
      <c r="D163" s="198"/>
      <c r="E163" s="198"/>
      <c r="F163" s="198"/>
      <c r="G163" s="198"/>
      <c r="H163" s="198"/>
      <c r="I163" s="198"/>
      <c r="J163" s="199"/>
    </row>
    <row r="164" spans="1:15" x14ac:dyDescent="0.25">
      <c r="A164" s="134" t="s">
        <v>25</v>
      </c>
      <c r="B164" s="135"/>
      <c r="C164" s="135"/>
      <c r="D164" s="135"/>
      <c r="E164" s="135"/>
      <c r="F164" s="135"/>
      <c r="G164" s="135"/>
      <c r="H164" s="135"/>
      <c r="I164" s="135"/>
      <c r="J164" s="136"/>
    </row>
    <row r="165" spans="1:15" x14ac:dyDescent="0.25">
      <c r="A165" s="128" t="s">
        <v>96</v>
      </c>
      <c r="B165" s="129"/>
      <c r="C165" s="129"/>
      <c r="D165" s="129"/>
      <c r="E165" s="129"/>
      <c r="F165" s="130"/>
      <c r="G165" s="236">
        <v>3600</v>
      </c>
      <c r="H165" s="120"/>
      <c r="I165" s="120"/>
      <c r="J165" s="121"/>
      <c r="L165" s="192"/>
      <c r="M165" s="192"/>
      <c r="N165" s="192"/>
      <c r="O165" s="192"/>
    </row>
    <row r="166" spans="1:15" x14ac:dyDescent="0.25">
      <c r="A166" s="128" t="s">
        <v>148</v>
      </c>
      <c r="B166" s="129"/>
      <c r="C166" s="129"/>
      <c r="D166" s="129"/>
      <c r="E166" s="129"/>
      <c r="F166" s="130"/>
      <c r="G166" s="193" t="s">
        <v>164</v>
      </c>
      <c r="H166" s="123"/>
      <c r="I166" s="123"/>
      <c r="J166" s="124"/>
      <c r="L166" s="192"/>
      <c r="M166" s="192"/>
      <c r="N166" s="192"/>
      <c r="O166" s="192"/>
    </row>
    <row r="167" spans="1:15" x14ac:dyDescent="0.25">
      <c r="A167" s="128" t="s">
        <v>159</v>
      </c>
      <c r="B167" s="129"/>
      <c r="C167" s="129"/>
      <c r="D167" s="129"/>
      <c r="E167" s="129"/>
      <c r="F167" s="130"/>
      <c r="G167" s="193" t="s">
        <v>160</v>
      </c>
      <c r="H167" s="123"/>
      <c r="I167" s="123"/>
      <c r="J167" s="124"/>
    </row>
    <row r="168" spans="1:15" hidden="1" x14ac:dyDescent="0.25">
      <c r="A168" s="128" t="s">
        <v>161</v>
      </c>
      <c r="B168" s="129"/>
      <c r="C168" s="129"/>
      <c r="D168" s="129"/>
      <c r="E168" s="129"/>
      <c r="F168" s="130"/>
      <c r="G168" s="193" t="s">
        <v>162</v>
      </c>
      <c r="H168" s="123"/>
      <c r="I168" s="123"/>
      <c r="J168" s="124"/>
    </row>
    <row r="169" spans="1:15" s="25" customFormat="1" x14ac:dyDescent="0.25">
      <c r="A169" s="134" t="s">
        <v>68</v>
      </c>
      <c r="B169" s="135"/>
      <c r="C169" s="135"/>
      <c r="D169" s="135"/>
      <c r="E169" s="135"/>
      <c r="F169" s="136"/>
      <c r="G169" s="159">
        <f>G165*0.8</f>
        <v>2880</v>
      </c>
      <c r="H169" s="120"/>
      <c r="I169" s="120"/>
      <c r="J169" s="121"/>
    </row>
    <row r="170" spans="1:15" s="25" customFormat="1" ht="15.75" x14ac:dyDescent="0.25">
      <c r="A170" s="233" t="s">
        <v>179</v>
      </c>
      <c r="B170" s="234"/>
      <c r="C170" s="234"/>
      <c r="D170" s="234"/>
      <c r="E170" s="234"/>
      <c r="F170" s="234"/>
      <c r="G170" s="234"/>
      <c r="H170" s="234"/>
      <c r="I170" s="234"/>
      <c r="J170" s="235"/>
    </row>
    <row r="171" spans="1:15" s="25" customFormat="1" ht="15.75" x14ac:dyDescent="0.25">
      <c r="A171" s="233" t="s">
        <v>180</v>
      </c>
      <c r="B171" s="234"/>
      <c r="C171" s="234"/>
      <c r="D171" s="234"/>
      <c r="E171" s="234"/>
      <c r="F171" s="234"/>
      <c r="G171" s="234"/>
      <c r="H171" s="234"/>
      <c r="I171" s="234"/>
      <c r="J171" s="235"/>
    </row>
    <row r="172" spans="1:15" s="25" customFormat="1" ht="63" customHeight="1" x14ac:dyDescent="0.25">
      <c r="A172" s="27" t="s">
        <v>195</v>
      </c>
      <c r="B172" s="27" t="s">
        <v>196</v>
      </c>
      <c r="C172" s="27" t="s">
        <v>197</v>
      </c>
      <c r="D172" s="167" t="s">
        <v>176</v>
      </c>
      <c r="E172" s="169"/>
      <c r="F172" s="27" t="s">
        <v>186</v>
      </c>
      <c r="G172" s="27" t="s">
        <v>177</v>
      </c>
      <c r="H172" s="167" t="s">
        <v>178</v>
      </c>
      <c r="I172" s="168"/>
      <c r="J172" s="169"/>
    </row>
    <row r="173" spans="1:15" s="25" customFormat="1" ht="15.75" x14ac:dyDescent="0.25">
      <c r="A173" s="162" t="s">
        <v>184</v>
      </c>
      <c r="B173" s="163"/>
      <c r="C173" s="163"/>
      <c r="D173" s="163"/>
      <c r="E173" s="163"/>
      <c r="F173" s="163"/>
      <c r="G173" s="163"/>
      <c r="H173" s="163"/>
      <c r="I173" s="163"/>
      <c r="J173" s="164"/>
    </row>
    <row r="174" spans="1:15" s="25" customFormat="1" ht="15.75" x14ac:dyDescent="0.25">
      <c r="A174" s="162" t="s">
        <v>181</v>
      </c>
      <c r="B174" s="163"/>
      <c r="C174" s="163"/>
      <c r="D174" s="163"/>
      <c r="E174" s="163"/>
      <c r="F174" s="163"/>
      <c r="G174" s="163"/>
      <c r="H174" s="163"/>
      <c r="I174" s="163"/>
      <c r="J174" s="164"/>
    </row>
    <row r="175" spans="1:15" s="25" customFormat="1" ht="15.75" customHeight="1" x14ac:dyDescent="0.25">
      <c r="A175" s="28">
        <v>1</v>
      </c>
      <c r="B175" s="28" t="s">
        <v>182</v>
      </c>
      <c r="C175" s="28" t="s">
        <v>198</v>
      </c>
      <c r="D175" s="165">
        <f>43.83*10.764</f>
        <v>471.78611999999993</v>
      </c>
      <c r="E175" s="166"/>
      <c r="F175" s="28">
        <f>(1.95*1.8+1.35*1.35)*10.764</f>
        <v>57.399029999999989</v>
      </c>
      <c r="G175" s="28">
        <v>853</v>
      </c>
      <c r="H175" s="170" t="str">
        <f>A174</f>
        <v>Ground Floor for Residential</v>
      </c>
      <c r="I175" s="171"/>
      <c r="J175" s="172"/>
    </row>
    <row r="176" spans="1:15" s="25" customFormat="1" ht="15.75" x14ac:dyDescent="0.25">
      <c r="A176" s="28">
        <v>2</v>
      </c>
      <c r="B176" s="28" t="s">
        <v>182</v>
      </c>
      <c r="C176" s="28" t="s">
        <v>198</v>
      </c>
      <c r="D176" s="165">
        <f>43.83*10.764</f>
        <v>471.78611999999993</v>
      </c>
      <c r="E176" s="166"/>
      <c r="F176" s="28">
        <f>(3.23*1.8+1.35*1.35)*10.764</f>
        <v>82.199285999999987</v>
      </c>
      <c r="G176" s="28">
        <v>886</v>
      </c>
      <c r="H176" s="173"/>
      <c r="I176" s="174"/>
      <c r="J176" s="175"/>
    </row>
    <row r="177" spans="1:10" s="25" customFormat="1" ht="15.75" x14ac:dyDescent="0.25">
      <c r="A177" s="28">
        <v>3</v>
      </c>
      <c r="B177" s="28" t="s">
        <v>182</v>
      </c>
      <c r="C177" s="28" t="s">
        <v>198</v>
      </c>
      <c r="D177" s="165">
        <f>43.83*10.764</f>
        <v>471.78611999999993</v>
      </c>
      <c r="E177" s="166"/>
      <c r="F177" s="28">
        <f>(3.23*1.8)*10.764</f>
        <v>62.581895999999993</v>
      </c>
      <c r="G177" s="28">
        <v>883</v>
      </c>
      <c r="H177" s="173"/>
      <c r="I177" s="174"/>
      <c r="J177" s="175"/>
    </row>
    <row r="178" spans="1:10" s="25" customFormat="1" ht="15.75" x14ac:dyDescent="0.25">
      <c r="A178" s="28">
        <v>4</v>
      </c>
      <c r="B178" s="28" t="s">
        <v>182</v>
      </c>
      <c r="C178" s="28" t="s">
        <v>198</v>
      </c>
      <c r="D178" s="165">
        <f>43.83*10.764</f>
        <v>471.78611999999993</v>
      </c>
      <c r="E178" s="166"/>
      <c r="F178" s="28">
        <f>(1.95*1.8)*10.764</f>
        <v>37.781639999999996</v>
      </c>
      <c r="G178" s="28">
        <v>849</v>
      </c>
      <c r="H178" s="176"/>
      <c r="I178" s="177"/>
      <c r="J178" s="178"/>
    </row>
    <row r="179" spans="1:10" s="25" customFormat="1" ht="15.75" x14ac:dyDescent="0.25">
      <c r="A179" s="162" t="s">
        <v>185</v>
      </c>
      <c r="B179" s="163"/>
      <c r="C179" s="163"/>
      <c r="D179" s="163"/>
      <c r="E179" s="163"/>
      <c r="F179" s="163"/>
      <c r="G179" s="163"/>
      <c r="H179" s="163"/>
      <c r="I179" s="163"/>
      <c r="J179" s="164"/>
    </row>
    <row r="180" spans="1:10" s="25" customFormat="1" ht="15.75" customHeight="1" x14ac:dyDescent="0.25">
      <c r="A180" s="28">
        <v>1</v>
      </c>
      <c r="B180" s="28" t="s">
        <v>182</v>
      </c>
      <c r="C180" s="28" t="s">
        <v>198</v>
      </c>
      <c r="D180" s="165">
        <f>(44.235+1.95*1.8+1.2*1.35)*10.764</f>
        <v>531.36485999999991</v>
      </c>
      <c r="E180" s="166"/>
      <c r="F180" s="28">
        <v>0</v>
      </c>
      <c r="G180" s="28">
        <v>853</v>
      </c>
      <c r="H180" s="170" t="str">
        <f>A179</f>
        <v>1st to 3rd Floor</v>
      </c>
      <c r="I180" s="171"/>
      <c r="J180" s="172"/>
    </row>
    <row r="181" spans="1:10" s="25" customFormat="1" ht="15.75" customHeight="1" x14ac:dyDescent="0.25">
      <c r="A181" s="28">
        <v>2</v>
      </c>
      <c r="B181" s="28" t="s">
        <v>182</v>
      </c>
      <c r="C181" s="28" t="s">
        <v>198</v>
      </c>
      <c r="D181" s="165">
        <f>(44.235+3.23*1.8+1.2*1.35)*10.764</f>
        <v>556.1651159999999</v>
      </c>
      <c r="E181" s="166"/>
      <c r="F181" s="28">
        <v>0</v>
      </c>
      <c r="G181" s="28">
        <v>886</v>
      </c>
      <c r="H181" s="173"/>
      <c r="I181" s="174"/>
      <c r="J181" s="175"/>
    </row>
    <row r="182" spans="1:10" s="25" customFormat="1" ht="15.75" customHeight="1" x14ac:dyDescent="0.25">
      <c r="A182" s="28">
        <v>3</v>
      </c>
      <c r="B182" s="28" t="s">
        <v>182</v>
      </c>
      <c r="C182" s="28" t="s">
        <v>198</v>
      </c>
      <c r="D182" s="165">
        <f>(44.235+3.23*1.8+1.2*1.35)*10.764</f>
        <v>556.1651159999999</v>
      </c>
      <c r="E182" s="166"/>
      <c r="F182" s="28">
        <v>0</v>
      </c>
      <c r="G182" s="28">
        <v>883</v>
      </c>
      <c r="H182" s="173"/>
      <c r="I182" s="174"/>
      <c r="J182" s="175"/>
    </row>
    <row r="183" spans="1:10" s="25" customFormat="1" ht="15.75" x14ac:dyDescent="0.25">
      <c r="A183" s="28">
        <v>4</v>
      </c>
      <c r="B183" s="28" t="s">
        <v>182</v>
      </c>
      <c r="C183" s="28" t="s">
        <v>198</v>
      </c>
      <c r="D183" s="165">
        <f>(44.235+1.95*1.8+1.2*1.35)*10.764</f>
        <v>531.36485999999991</v>
      </c>
      <c r="E183" s="166"/>
      <c r="F183" s="28">
        <v>0</v>
      </c>
      <c r="G183" s="28">
        <v>849</v>
      </c>
      <c r="H183" s="176"/>
      <c r="I183" s="177"/>
      <c r="J183" s="178"/>
    </row>
    <row r="184" spans="1:10" s="25" customFormat="1" ht="15.75" x14ac:dyDescent="0.25">
      <c r="A184" s="162" t="s">
        <v>187</v>
      </c>
      <c r="B184" s="163"/>
      <c r="C184" s="163"/>
      <c r="D184" s="163"/>
      <c r="E184" s="163"/>
      <c r="F184" s="163"/>
      <c r="G184" s="163"/>
      <c r="H184" s="163"/>
      <c r="I184" s="163"/>
      <c r="J184" s="164"/>
    </row>
    <row r="185" spans="1:10" s="25" customFormat="1" ht="15.75" customHeight="1" x14ac:dyDescent="0.25">
      <c r="A185" s="28">
        <v>1</v>
      </c>
      <c r="B185" s="28" t="s">
        <v>182</v>
      </c>
      <c r="C185" s="28" t="s">
        <v>198</v>
      </c>
      <c r="D185" s="165">
        <f>(44.235+1.95*1.8+1.2*1.35)*10.764</f>
        <v>531.36485999999991</v>
      </c>
      <c r="E185" s="166"/>
      <c r="F185" s="28">
        <v>0</v>
      </c>
      <c r="G185" s="28">
        <v>853</v>
      </c>
      <c r="H185" s="170" t="str">
        <f>A184</f>
        <v>4th Floor</v>
      </c>
      <c r="I185" s="171"/>
      <c r="J185" s="172"/>
    </row>
    <row r="186" spans="1:10" s="25" customFormat="1" ht="15.75" customHeight="1" x14ac:dyDescent="0.25">
      <c r="A186" s="28">
        <v>2</v>
      </c>
      <c r="B186" s="28" t="s">
        <v>182</v>
      </c>
      <c r="C186" s="28" t="s">
        <v>198</v>
      </c>
      <c r="D186" s="165">
        <f>(44.235+3.23*1.8+1.2*1.35)*10.764</f>
        <v>556.1651159999999</v>
      </c>
      <c r="E186" s="166"/>
      <c r="F186" s="28">
        <v>0</v>
      </c>
      <c r="G186" s="28">
        <v>886</v>
      </c>
      <c r="H186" s="173"/>
      <c r="I186" s="174"/>
      <c r="J186" s="175"/>
    </row>
    <row r="187" spans="1:10" s="25" customFormat="1" ht="15.75" x14ac:dyDescent="0.25">
      <c r="A187" s="28">
        <v>3</v>
      </c>
      <c r="B187" s="28" t="s">
        <v>182</v>
      </c>
      <c r="C187" s="28" t="s">
        <v>198</v>
      </c>
      <c r="D187" s="165">
        <f>(44.235+3.23*1.8+1.2*1.35)*10.764</f>
        <v>556.1651159999999</v>
      </c>
      <c r="E187" s="166"/>
      <c r="F187" s="28">
        <v>0</v>
      </c>
      <c r="G187" s="28">
        <v>883</v>
      </c>
      <c r="H187" s="173"/>
      <c r="I187" s="174"/>
      <c r="J187" s="175"/>
    </row>
    <row r="188" spans="1:10" s="25" customFormat="1" ht="15.75" x14ac:dyDescent="0.25">
      <c r="A188" s="28">
        <v>4</v>
      </c>
      <c r="B188" s="28" t="s">
        <v>188</v>
      </c>
      <c r="C188" s="28" t="s">
        <v>182</v>
      </c>
      <c r="D188" s="165">
        <f>(36.81+1.2*1.35)*10.764</f>
        <v>413.66051999999996</v>
      </c>
      <c r="E188" s="166"/>
      <c r="F188" s="28">
        <f>2.85*2.85*10.764</f>
        <v>87.430589999999995</v>
      </c>
      <c r="G188" s="28">
        <v>725</v>
      </c>
      <c r="H188" s="176"/>
      <c r="I188" s="177"/>
      <c r="J188" s="178"/>
    </row>
    <row r="189" spans="1:10" s="25" customFormat="1" ht="15.75" customHeight="1" x14ac:dyDescent="0.25">
      <c r="A189" s="162" t="s">
        <v>183</v>
      </c>
      <c r="B189" s="163"/>
      <c r="C189" s="163"/>
      <c r="D189" s="163"/>
      <c r="E189" s="163"/>
      <c r="F189" s="163"/>
      <c r="G189" s="163"/>
      <c r="H189" s="163"/>
      <c r="I189" s="163"/>
      <c r="J189" s="164"/>
    </row>
    <row r="190" spans="1:10" s="25" customFormat="1" ht="15.75" customHeight="1" x14ac:dyDescent="0.25">
      <c r="A190" s="162" t="s">
        <v>181</v>
      </c>
      <c r="B190" s="163"/>
      <c r="C190" s="163"/>
      <c r="D190" s="163"/>
      <c r="E190" s="163"/>
      <c r="F190" s="163"/>
      <c r="G190" s="163"/>
      <c r="H190" s="163"/>
      <c r="I190" s="163"/>
      <c r="J190" s="164"/>
    </row>
    <row r="191" spans="1:10" s="25" customFormat="1" ht="15.75" customHeight="1" x14ac:dyDescent="0.25">
      <c r="A191" s="28">
        <v>1</v>
      </c>
      <c r="B191" s="28" t="s">
        <v>182</v>
      </c>
      <c r="C191" s="28" t="s">
        <v>198</v>
      </c>
      <c r="D191" s="165">
        <f>43.83*10.764</f>
        <v>471.78611999999993</v>
      </c>
      <c r="E191" s="166"/>
      <c r="F191" s="28">
        <f>(1.95*1.8)*10.764</f>
        <v>37.781639999999996</v>
      </c>
      <c r="G191" s="28">
        <v>849</v>
      </c>
      <c r="H191" s="170" t="str">
        <f>A190</f>
        <v>Ground Floor for Residential</v>
      </c>
      <c r="I191" s="171"/>
      <c r="J191" s="172"/>
    </row>
    <row r="192" spans="1:10" s="25" customFormat="1" ht="15.75" x14ac:dyDescent="0.25">
      <c r="A192" s="28">
        <v>2</v>
      </c>
      <c r="B192" s="28" t="s">
        <v>182</v>
      </c>
      <c r="C192" s="28" t="s">
        <v>198</v>
      </c>
      <c r="D192" s="165">
        <f>43.83*10.764</f>
        <v>471.78611999999993</v>
      </c>
      <c r="E192" s="166"/>
      <c r="F192" s="28">
        <f>(3.23*1.8)*10.764</f>
        <v>62.581895999999993</v>
      </c>
      <c r="G192" s="28">
        <v>883</v>
      </c>
      <c r="H192" s="173"/>
      <c r="I192" s="174"/>
      <c r="J192" s="175"/>
    </row>
    <row r="193" spans="1:11" s="25" customFormat="1" ht="15.75" customHeight="1" x14ac:dyDescent="0.25">
      <c r="A193" s="28">
        <v>3</v>
      </c>
      <c r="B193" s="28" t="s">
        <v>182</v>
      </c>
      <c r="C193" s="28" t="s">
        <v>198</v>
      </c>
      <c r="D193" s="165">
        <f>43.83*10.764</f>
        <v>471.78611999999993</v>
      </c>
      <c r="E193" s="166"/>
      <c r="F193" s="28">
        <f>(3.23*1.8+1.35*1.35)*10.764</f>
        <v>82.199285999999987</v>
      </c>
      <c r="G193" s="28">
        <v>886</v>
      </c>
      <c r="H193" s="173"/>
      <c r="I193" s="174"/>
      <c r="J193" s="175"/>
    </row>
    <row r="194" spans="1:11" s="25" customFormat="1" ht="15.75" customHeight="1" x14ac:dyDescent="0.25">
      <c r="A194" s="28">
        <v>4</v>
      </c>
      <c r="B194" s="28" t="s">
        <v>182</v>
      </c>
      <c r="C194" s="28" t="s">
        <v>198</v>
      </c>
      <c r="D194" s="165">
        <f>43.83*10.764</f>
        <v>471.78611999999993</v>
      </c>
      <c r="E194" s="166"/>
      <c r="F194" s="28">
        <f>(1.95*1.8+1.35*1.35)*10.764</f>
        <v>57.399029999999989</v>
      </c>
      <c r="G194" s="28">
        <v>853</v>
      </c>
      <c r="H194" s="176"/>
      <c r="I194" s="177"/>
      <c r="J194" s="178"/>
    </row>
    <row r="195" spans="1:11" s="25" customFormat="1" ht="15.75" x14ac:dyDescent="0.25">
      <c r="A195" s="162" t="s">
        <v>185</v>
      </c>
      <c r="B195" s="163"/>
      <c r="C195" s="163"/>
      <c r="D195" s="163"/>
      <c r="E195" s="163"/>
      <c r="F195" s="163"/>
      <c r="G195" s="163"/>
      <c r="H195" s="163"/>
      <c r="I195" s="163"/>
      <c r="J195" s="164"/>
    </row>
    <row r="196" spans="1:11" s="25" customFormat="1" ht="15.75" x14ac:dyDescent="0.25">
      <c r="A196" s="28">
        <v>1</v>
      </c>
      <c r="B196" s="28" t="s">
        <v>182</v>
      </c>
      <c r="C196" s="28" t="s">
        <v>198</v>
      </c>
      <c r="D196" s="165">
        <f>(44.235+1.95*1.8+1.2*1.35)*10.764</f>
        <v>531.36485999999991</v>
      </c>
      <c r="E196" s="166"/>
      <c r="F196" s="28">
        <v>0</v>
      </c>
      <c r="G196" s="28">
        <v>849</v>
      </c>
      <c r="H196" s="170" t="str">
        <f>A195</f>
        <v>1st to 3rd Floor</v>
      </c>
      <c r="I196" s="171"/>
      <c r="J196" s="172"/>
      <c r="K196" s="50">
        <f>G196/D196</f>
        <v>1.5977721974313472</v>
      </c>
    </row>
    <row r="197" spans="1:11" s="25" customFormat="1" ht="15.75" customHeight="1" x14ac:dyDescent="0.25">
      <c r="A197" s="28">
        <v>2</v>
      </c>
      <c r="B197" s="28" t="s">
        <v>182</v>
      </c>
      <c r="C197" s="28" t="s">
        <v>198</v>
      </c>
      <c r="D197" s="165">
        <f>(44.235+3.23*1.8+1.2*1.35)*10.764</f>
        <v>556.1651159999999</v>
      </c>
      <c r="E197" s="166"/>
      <c r="F197" s="28">
        <v>0</v>
      </c>
      <c r="G197" s="28">
        <v>883</v>
      </c>
      <c r="H197" s="173"/>
      <c r="I197" s="174"/>
      <c r="J197" s="175"/>
    </row>
    <row r="198" spans="1:11" s="25" customFormat="1" ht="15.75" customHeight="1" x14ac:dyDescent="0.25">
      <c r="A198" s="28">
        <v>3</v>
      </c>
      <c r="B198" s="28" t="s">
        <v>182</v>
      </c>
      <c r="C198" s="28" t="s">
        <v>198</v>
      </c>
      <c r="D198" s="165">
        <f>(44.235+3.23*1.8+1.2*1.35)*10.764</f>
        <v>556.1651159999999</v>
      </c>
      <c r="E198" s="166"/>
      <c r="F198" s="28">
        <v>0</v>
      </c>
      <c r="G198" s="28">
        <v>886</v>
      </c>
      <c r="H198" s="173"/>
      <c r="I198" s="174"/>
      <c r="J198" s="175"/>
    </row>
    <row r="199" spans="1:11" s="25" customFormat="1" ht="15.75" x14ac:dyDescent="0.25">
      <c r="A199" s="28">
        <v>4</v>
      </c>
      <c r="B199" s="28" t="s">
        <v>182</v>
      </c>
      <c r="C199" s="28" t="s">
        <v>198</v>
      </c>
      <c r="D199" s="165">
        <f>(44.235+1.95*1.8+1.2*1.35)*10.764</f>
        <v>531.36485999999991</v>
      </c>
      <c r="E199" s="166"/>
      <c r="F199" s="28">
        <v>0</v>
      </c>
      <c r="G199" s="28">
        <v>853</v>
      </c>
      <c r="H199" s="176"/>
      <c r="I199" s="177"/>
      <c r="J199" s="178"/>
    </row>
    <row r="200" spans="1:11" s="25" customFormat="1" ht="15.75" customHeight="1" x14ac:dyDescent="0.25">
      <c r="A200" s="162" t="s">
        <v>187</v>
      </c>
      <c r="B200" s="163"/>
      <c r="C200" s="163"/>
      <c r="D200" s="163"/>
      <c r="E200" s="163"/>
      <c r="F200" s="163"/>
      <c r="G200" s="163"/>
      <c r="H200" s="163"/>
      <c r="I200" s="163"/>
      <c r="J200" s="164"/>
    </row>
    <row r="201" spans="1:11" s="25" customFormat="1" ht="15.75" customHeight="1" x14ac:dyDescent="0.25">
      <c r="A201" s="28">
        <v>1</v>
      </c>
      <c r="B201" s="28" t="s">
        <v>188</v>
      </c>
      <c r="C201" s="28" t="s">
        <v>182</v>
      </c>
      <c r="D201" s="165">
        <f>(36.81+1.2*1.35)*10.764</f>
        <v>413.66051999999996</v>
      </c>
      <c r="E201" s="166"/>
      <c r="F201" s="28">
        <f>2.85*2.85*10.764</f>
        <v>87.430589999999995</v>
      </c>
      <c r="G201" s="28">
        <v>725</v>
      </c>
      <c r="H201" s="170" t="str">
        <f>A200</f>
        <v>4th Floor</v>
      </c>
      <c r="I201" s="171"/>
      <c r="J201" s="172"/>
    </row>
    <row r="202" spans="1:11" s="25" customFormat="1" ht="15.75" customHeight="1" x14ac:dyDescent="0.25">
      <c r="A202" s="28">
        <v>2</v>
      </c>
      <c r="B202" s="28" t="s">
        <v>182</v>
      </c>
      <c r="C202" s="28" t="s">
        <v>198</v>
      </c>
      <c r="D202" s="165">
        <f>(44.235+3.23*1.8+1.2*1.35)*10.764</f>
        <v>556.1651159999999</v>
      </c>
      <c r="E202" s="166"/>
      <c r="F202" s="28">
        <v>0</v>
      </c>
      <c r="G202" s="28">
        <v>883</v>
      </c>
      <c r="H202" s="173"/>
      <c r="I202" s="174"/>
      <c r="J202" s="175"/>
    </row>
    <row r="203" spans="1:11" s="25" customFormat="1" ht="15.75" x14ac:dyDescent="0.25">
      <c r="A203" s="28">
        <v>3</v>
      </c>
      <c r="B203" s="28" t="s">
        <v>182</v>
      </c>
      <c r="C203" s="28" t="s">
        <v>198</v>
      </c>
      <c r="D203" s="165">
        <f>(44.235+3.23*1.8+1.2*1.35)*10.764</f>
        <v>556.1651159999999</v>
      </c>
      <c r="E203" s="166"/>
      <c r="F203" s="28">
        <v>0</v>
      </c>
      <c r="G203" s="28">
        <v>886</v>
      </c>
      <c r="H203" s="173"/>
      <c r="I203" s="174"/>
      <c r="J203" s="175"/>
    </row>
    <row r="204" spans="1:11" s="25" customFormat="1" ht="15.75" x14ac:dyDescent="0.25">
      <c r="A204" s="28">
        <v>4</v>
      </c>
      <c r="B204" s="28" t="s">
        <v>182</v>
      </c>
      <c r="C204" s="28" t="s">
        <v>198</v>
      </c>
      <c r="D204" s="165">
        <f>(44.235+1.95*1.8+1.2*1.35)*10.764</f>
        <v>531.36485999999991</v>
      </c>
      <c r="E204" s="166"/>
      <c r="F204" s="28">
        <v>0</v>
      </c>
      <c r="G204" s="28">
        <v>853</v>
      </c>
      <c r="H204" s="176"/>
      <c r="I204" s="177"/>
      <c r="J204" s="178"/>
    </row>
    <row r="205" spans="1:11" ht="187.5" customHeight="1" x14ac:dyDescent="0.25">
      <c r="A205" s="161" t="s">
        <v>241</v>
      </c>
      <c r="B205" s="161"/>
      <c r="C205" s="161"/>
      <c r="D205" s="161"/>
      <c r="E205" s="161"/>
      <c r="F205" s="161"/>
      <c r="G205" s="161"/>
      <c r="H205" s="161"/>
      <c r="I205" s="161"/>
      <c r="J205" s="161"/>
    </row>
    <row r="206" spans="1:11" x14ac:dyDescent="0.25">
      <c r="A206" s="160" t="s">
        <v>26</v>
      </c>
      <c r="B206" s="160"/>
      <c r="C206" s="160"/>
      <c r="D206" s="160"/>
      <c r="E206" s="160"/>
      <c r="F206" s="160"/>
      <c r="G206" s="160"/>
      <c r="H206" s="160"/>
      <c r="I206" s="160"/>
      <c r="J206" s="160"/>
    </row>
    <row r="207" spans="1:11" x14ac:dyDescent="0.25">
      <c r="A207" s="146" t="s">
        <v>30</v>
      </c>
      <c r="B207" s="146"/>
      <c r="C207" s="146"/>
      <c r="D207" s="146"/>
      <c r="E207" s="146"/>
      <c r="F207" s="146"/>
      <c r="G207" s="146"/>
      <c r="H207" s="146"/>
      <c r="I207" s="146"/>
      <c r="J207" s="146"/>
    </row>
    <row r="208" spans="1:11" x14ac:dyDescent="0.25">
      <c r="A208" s="160" t="s">
        <v>28</v>
      </c>
      <c r="B208" s="160"/>
      <c r="C208" s="160"/>
      <c r="D208" s="160"/>
      <c r="E208" s="160"/>
      <c r="F208" s="160"/>
      <c r="G208" s="160"/>
      <c r="H208" s="160"/>
      <c r="I208" s="160"/>
      <c r="J208" s="160"/>
    </row>
    <row r="209" spans="1:10" x14ac:dyDescent="0.25">
      <c r="A209" s="146" t="s">
        <v>35</v>
      </c>
      <c r="B209" s="146"/>
      <c r="C209" s="146"/>
      <c r="D209" s="146"/>
      <c r="E209" s="146"/>
      <c r="F209" s="146"/>
      <c r="G209" s="146"/>
      <c r="H209" s="146"/>
      <c r="I209" s="146"/>
      <c r="J209" s="146"/>
    </row>
    <row r="210" spans="1:10" x14ac:dyDescent="0.25">
      <c r="A210" s="146" t="s">
        <v>100</v>
      </c>
      <c r="B210" s="146"/>
      <c r="C210" s="146"/>
      <c r="D210" s="146"/>
      <c r="E210" s="146"/>
      <c r="F210" s="146"/>
      <c r="G210" s="146"/>
      <c r="H210" s="146"/>
      <c r="I210" s="146"/>
      <c r="J210" s="146"/>
    </row>
    <row r="211" spans="1:10" x14ac:dyDescent="0.25">
      <c r="A211" s="146" t="s">
        <v>101</v>
      </c>
      <c r="B211" s="146"/>
      <c r="C211" s="146"/>
      <c r="D211" s="146"/>
      <c r="E211" s="146"/>
      <c r="F211" s="146"/>
      <c r="G211" s="146"/>
      <c r="H211" s="146"/>
      <c r="I211" s="146"/>
      <c r="J211" s="146"/>
    </row>
    <row r="212" spans="1:10" ht="30.75" customHeight="1" x14ac:dyDescent="0.25">
      <c r="A212" s="142" t="s">
        <v>102</v>
      </c>
      <c r="B212" s="142"/>
      <c r="C212" s="142"/>
      <c r="D212" s="142"/>
      <c r="E212" s="142"/>
      <c r="F212" s="142"/>
      <c r="G212" s="142"/>
      <c r="H212" s="142"/>
      <c r="I212" s="142"/>
      <c r="J212" s="142"/>
    </row>
    <row r="213" spans="1:10" s="51" customFormat="1" x14ac:dyDescent="0.25">
      <c r="A213" s="232" t="s">
        <v>238</v>
      </c>
      <c r="B213" s="232"/>
      <c r="C213" s="232" t="s">
        <v>239</v>
      </c>
      <c r="D213" s="232"/>
      <c r="E213" s="232"/>
      <c r="F213" s="232" t="s">
        <v>240</v>
      </c>
      <c r="G213" s="232"/>
      <c r="H213" s="232" t="s">
        <v>252</v>
      </c>
      <c r="I213" s="232"/>
      <c r="J213" s="232"/>
    </row>
    <row r="214" spans="1:10" ht="15" customHeight="1" x14ac:dyDescent="0.25">
      <c r="A214" s="150" t="s">
        <v>27</v>
      </c>
      <c r="B214" s="151"/>
      <c r="C214" s="151"/>
      <c r="D214" s="151"/>
      <c r="E214" s="151"/>
      <c r="F214" s="151"/>
      <c r="G214" s="151"/>
      <c r="H214" s="151"/>
      <c r="I214" s="151"/>
      <c r="J214" s="152"/>
    </row>
    <row r="215" spans="1:10" x14ac:dyDescent="0.25">
      <c r="A215" s="153"/>
      <c r="B215" s="154"/>
      <c r="C215" s="154"/>
      <c r="D215" s="154"/>
      <c r="E215" s="154"/>
      <c r="F215" s="154"/>
      <c r="G215" s="154"/>
      <c r="H215" s="154"/>
      <c r="I215" s="154"/>
      <c r="J215" s="155"/>
    </row>
    <row r="216" spans="1:10" x14ac:dyDescent="0.25">
      <c r="A216" s="153"/>
      <c r="B216" s="154"/>
      <c r="C216" s="154"/>
      <c r="D216" s="154"/>
      <c r="E216" s="154"/>
      <c r="F216" s="154"/>
      <c r="G216" s="154"/>
      <c r="H216" s="154"/>
      <c r="I216" s="154"/>
      <c r="J216" s="155"/>
    </row>
    <row r="217" spans="1:10" x14ac:dyDescent="0.25">
      <c r="A217" s="156"/>
      <c r="B217" s="157"/>
      <c r="C217" s="157"/>
      <c r="D217" s="157"/>
      <c r="E217" s="157"/>
      <c r="F217" s="157"/>
      <c r="G217" s="157"/>
      <c r="H217" s="157"/>
      <c r="I217" s="157"/>
      <c r="J217" s="158"/>
    </row>
    <row r="218" spans="1:10" s="8" customFormat="1" ht="14.25" x14ac:dyDescent="0.2">
      <c r="A218" s="8" t="s">
        <v>147</v>
      </c>
      <c r="D218" s="8" t="str">
        <f>F8</f>
        <v>Olympeo Riverside</v>
      </c>
    </row>
    <row r="219" spans="1:10" s="8" customFormat="1" ht="14.25" x14ac:dyDescent="0.2"/>
    <row r="264" spans="1:2" hidden="1" x14ac:dyDescent="0.25"/>
    <row r="265" spans="1:2" hidden="1" x14ac:dyDescent="0.25"/>
    <row r="266" spans="1:2" hidden="1" x14ac:dyDescent="0.25"/>
    <row r="267" spans="1:2" hidden="1" x14ac:dyDescent="0.25"/>
    <row r="269" spans="1:2" x14ac:dyDescent="0.25">
      <c r="A269" s="8" t="s">
        <v>115</v>
      </c>
      <c r="B269" s="8"/>
    </row>
  </sheetData>
  <mergeCells count="428">
    <mergeCell ref="A76:B76"/>
    <mergeCell ref="C76:J76"/>
    <mergeCell ref="D188:E188"/>
    <mergeCell ref="D199:E199"/>
    <mergeCell ref="H180:J183"/>
    <mergeCell ref="A166:F166"/>
    <mergeCell ref="A165:F165"/>
    <mergeCell ref="G165:J165"/>
    <mergeCell ref="A74:B74"/>
    <mergeCell ref="C74:J74"/>
    <mergeCell ref="E75:F75"/>
    <mergeCell ref="I75:J75"/>
    <mergeCell ref="H185:J188"/>
    <mergeCell ref="H196:J199"/>
    <mergeCell ref="A80:B80"/>
    <mergeCell ref="D80:E80"/>
    <mergeCell ref="F80:G89"/>
    <mergeCell ref="H80:J89"/>
    <mergeCell ref="A81:B81"/>
    <mergeCell ref="D81:E81"/>
    <mergeCell ref="A82:B82"/>
    <mergeCell ref="D82:E82"/>
    <mergeCell ref="A83:B83"/>
    <mergeCell ref="D178:E178"/>
    <mergeCell ref="A213:B213"/>
    <mergeCell ref="C213:E213"/>
    <mergeCell ref="F213:G213"/>
    <mergeCell ref="H213:J213"/>
    <mergeCell ref="A77:B78"/>
    <mergeCell ref="C77:D78"/>
    <mergeCell ref="E77:G78"/>
    <mergeCell ref="H77:J78"/>
    <mergeCell ref="A195:J195"/>
    <mergeCell ref="A168:F168"/>
    <mergeCell ref="G168:J168"/>
    <mergeCell ref="D196:E196"/>
    <mergeCell ref="D180:E180"/>
    <mergeCell ref="D181:E181"/>
    <mergeCell ref="H191:J194"/>
    <mergeCell ref="D191:E191"/>
    <mergeCell ref="D192:E192"/>
    <mergeCell ref="A160:J160"/>
    <mergeCell ref="A161:J161"/>
    <mergeCell ref="D201:E201"/>
    <mergeCell ref="D187:E187"/>
    <mergeCell ref="A170:J170"/>
    <mergeCell ref="A171:J171"/>
    <mergeCell ref="A173:J173"/>
    <mergeCell ref="D176:E176"/>
    <mergeCell ref="D177:E177"/>
    <mergeCell ref="A190:J190"/>
    <mergeCell ref="D197:E197"/>
    <mergeCell ref="D198:E198"/>
    <mergeCell ref="A189:J189"/>
    <mergeCell ref="D182:E182"/>
    <mergeCell ref="A179:J179"/>
    <mergeCell ref="A184:J184"/>
    <mergeCell ref="D194:E194"/>
    <mergeCell ref="D193:E193"/>
    <mergeCell ref="A27:B27"/>
    <mergeCell ref="E27:F27"/>
    <mergeCell ref="A38:E38"/>
    <mergeCell ref="A32:J32"/>
    <mergeCell ref="A61:B62"/>
    <mergeCell ref="C61:D62"/>
    <mergeCell ref="I59:J59"/>
    <mergeCell ref="A47:J47"/>
    <mergeCell ref="H46:J46"/>
    <mergeCell ref="A40:E40"/>
    <mergeCell ref="F37:J37"/>
    <mergeCell ref="E61:G62"/>
    <mergeCell ref="H61:J62"/>
    <mergeCell ref="F39:J39"/>
    <mergeCell ref="A53:B53"/>
    <mergeCell ref="C53:J53"/>
    <mergeCell ref="A54:B54"/>
    <mergeCell ref="C54:J54"/>
    <mergeCell ref="D71:E71"/>
    <mergeCell ref="D73:E73"/>
    <mergeCell ref="A63:B63"/>
    <mergeCell ref="D63:E63"/>
    <mergeCell ref="A33:J34"/>
    <mergeCell ref="A37:E37"/>
    <mergeCell ref="D46:E46"/>
    <mergeCell ref="C43:F43"/>
    <mergeCell ref="C44:F44"/>
    <mergeCell ref="A46:C46"/>
    <mergeCell ref="D66:E66"/>
    <mergeCell ref="A35:E35"/>
    <mergeCell ref="F64:G73"/>
    <mergeCell ref="A64:B64"/>
    <mergeCell ref="H64:J73"/>
    <mergeCell ref="A65:B65"/>
    <mergeCell ref="D65:E65"/>
    <mergeCell ref="A66:B66"/>
    <mergeCell ref="H63:J63"/>
    <mergeCell ref="C50:J50"/>
    <mergeCell ref="A51:B51"/>
    <mergeCell ref="C51:J51"/>
    <mergeCell ref="A52:B52"/>
    <mergeCell ref="C52:J52"/>
    <mergeCell ref="L165:O166"/>
    <mergeCell ref="A29:J29"/>
    <mergeCell ref="G166:J166"/>
    <mergeCell ref="A167:F167"/>
    <mergeCell ref="A39:E39"/>
    <mergeCell ref="A162:J163"/>
    <mergeCell ref="A164:J164"/>
    <mergeCell ref="A42:B42"/>
    <mergeCell ref="F40:J40"/>
    <mergeCell ref="A57:J57"/>
    <mergeCell ref="A36:E36"/>
    <mergeCell ref="D48:E48"/>
    <mergeCell ref="H42:J42"/>
    <mergeCell ref="F46:G46"/>
    <mergeCell ref="A45:B45"/>
    <mergeCell ref="C45:F45"/>
    <mergeCell ref="H45:J45"/>
    <mergeCell ref="G167:J167"/>
    <mergeCell ref="C42:F42"/>
    <mergeCell ref="A60:B60"/>
    <mergeCell ref="C60:J60"/>
    <mergeCell ref="A31:B31"/>
    <mergeCell ref="C55:J55"/>
    <mergeCell ref="D56:J56"/>
    <mergeCell ref="A1:J1"/>
    <mergeCell ref="A48:C48"/>
    <mergeCell ref="A28:J28"/>
    <mergeCell ref="F38:J38"/>
    <mergeCell ref="A44:B44"/>
    <mergeCell ref="I48:J48"/>
    <mergeCell ref="A41:J41"/>
    <mergeCell ref="A23:E23"/>
    <mergeCell ref="A24:E24"/>
    <mergeCell ref="F23:J23"/>
    <mergeCell ref="A20:E20"/>
    <mergeCell ref="F20:J20"/>
    <mergeCell ref="H17:J17"/>
    <mergeCell ref="A22:E22"/>
    <mergeCell ref="A17:B17"/>
    <mergeCell ref="A18:E19"/>
    <mergeCell ref="A21:E21"/>
    <mergeCell ref="F3:J3"/>
    <mergeCell ref="A4:E4"/>
    <mergeCell ref="F4:J4"/>
    <mergeCell ref="F12:J12"/>
    <mergeCell ref="A8:E8"/>
    <mergeCell ref="A2:J2"/>
    <mergeCell ref="A3:E3"/>
    <mergeCell ref="A214:J217"/>
    <mergeCell ref="A169:F169"/>
    <mergeCell ref="G169:J169"/>
    <mergeCell ref="A211:J211"/>
    <mergeCell ref="A212:J212"/>
    <mergeCell ref="A209:J209"/>
    <mergeCell ref="A210:J210"/>
    <mergeCell ref="A207:J207"/>
    <mergeCell ref="A208:J208"/>
    <mergeCell ref="A205:J205"/>
    <mergeCell ref="A200:J200"/>
    <mergeCell ref="D175:E175"/>
    <mergeCell ref="H172:J172"/>
    <mergeCell ref="D172:E172"/>
    <mergeCell ref="A174:J174"/>
    <mergeCell ref="H175:J178"/>
    <mergeCell ref="D186:E186"/>
    <mergeCell ref="A206:J206"/>
    <mergeCell ref="H201:J204"/>
    <mergeCell ref="D204:E204"/>
    <mergeCell ref="D202:E202"/>
    <mergeCell ref="D203:E203"/>
    <mergeCell ref="D183:E183"/>
    <mergeCell ref="D185:E185"/>
    <mergeCell ref="F7:J7"/>
    <mergeCell ref="F8:J8"/>
    <mergeCell ref="A9:B9"/>
    <mergeCell ref="A11:E11"/>
    <mergeCell ref="F11:J11"/>
    <mergeCell ref="A10:E10"/>
    <mergeCell ref="C9:E9"/>
    <mergeCell ref="F9:J9"/>
    <mergeCell ref="A12:E12"/>
    <mergeCell ref="F10:J10"/>
    <mergeCell ref="A14:B14"/>
    <mergeCell ref="C14:E14"/>
    <mergeCell ref="F24:J24"/>
    <mergeCell ref="F17:G17"/>
    <mergeCell ref="A6:E6"/>
    <mergeCell ref="F6:J6"/>
    <mergeCell ref="A5:E5"/>
    <mergeCell ref="F5:J5"/>
    <mergeCell ref="A7:E7"/>
    <mergeCell ref="C17:E17"/>
    <mergeCell ref="F22:J22"/>
    <mergeCell ref="C13:J13"/>
    <mergeCell ref="A15:B15"/>
    <mergeCell ref="C15:E15"/>
    <mergeCell ref="A16:B16"/>
    <mergeCell ref="C16:E16"/>
    <mergeCell ref="F14:G14"/>
    <mergeCell ref="H14:J14"/>
    <mergeCell ref="F15:G15"/>
    <mergeCell ref="H15:J15"/>
    <mergeCell ref="F16:G16"/>
    <mergeCell ref="H16:J16"/>
    <mergeCell ref="F21:J21"/>
    <mergeCell ref="A13:B13"/>
    <mergeCell ref="F18:J19"/>
    <mergeCell ref="H44:J44"/>
    <mergeCell ref="A43:B43"/>
    <mergeCell ref="H43:J43"/>
    <mergeCell ref="F48:H48"/>
    <mergeCell ref="A55:B55"/>
    <mergeCell ref="A25:B25"/>
    <mergeCell ref="C25:D25"/>
    <mergeCell ref="E25:F25"/>
    <mergeCell ref="G25:H25"/>
    <mergeCell ref="I25:J25"/>
    <mergeCell ref="G27:H27"/>
    <mergeCell ref="C26:D26"/>
    <mergeCell ref="E26:F26"/>
    <mergeCell ref="A26:B26"/>
    <mergeCell ref="I26:J26"/>
    <mergeCell ref="C27:D27"/>
    <mergeCell ref="F36:J36"/>
    <mergeCell ref="A49:B49"/>
    <mergeCell ref="I27:J27"/>
    <mergeCell ref="C31:J31"/>
    <mergeCell ref="C30:J30"/>
    <mergeCell ref="A30:B30"/>
    <mergeCell ref="C49:J49"/>
    <mergeCell ref="A79:B79"/>
    <mergeCell ref="D79:E79"/>
    <mergeCell ref="F79:G79"/>
    <mergeCell ref="H79:J79"/>
    <mergeCell ref="A67:B67"/>
    <mergeCell ref="D67:E67"/>
    <mergeCell ref="A73:B73"/>
    <mergeCell ref="G26:H26"/>
    <mergeCell ref="F35:J35"/>
    <mergeCell ref="A58:B58"/>
    <mergeCell ref="C58:J58"/>
    <mergeCell ref="E59:F59"/>
    <mergeCell ref="F63:G63"/>
    <mergeCell ref="D72:E72"/>
    <mergeCell ref="D70:E70"/>
    <mergeCell ref="A68:B68"/>
    <mergeCell ref="D68:E68"/>
    <mergeCell ref="A69:B69"/>
    <mergeCell ref="D69:E69"/>
    <mergeCell ref="A70:B70"/>
    <mergeCell ref="D64:E64"/>
    <mergeCell ref="A72:B72"/>
    <mergeCell ref="A71:B71"/>
    <mergeCell ref="A50:B50"/>
    <mergeCell ref="D83:E83"/>
    <mergeCell ref="A84:B84"/>
    <mergeCell ref="D84:E84"/>
    <mergeCell ref="A85:B85"/>
    <mergeCell ref="D85:E85"/>
    <mergeCell ref="A86:B86"/>
    <mergeCell ref="D86:E86"/>
    <mergeCell ref="A87:B87"/>
    <mergeCell ref="D87:E87"/>
    <mergeCell ref="A88:B88"/>
    <mergeCell ref="D88:E88"/>
    <mergeCell ref="A89:B89"/>
    <mergeCell ref="D89:E89"/>
    <mergeCell ref="A132:B132"/>
    <mergeCell ref="C132:J132"/>
    <mergeCell ref="E133:F133"/>
    <mergeCell ref="I133:J133"/>
    <mergeCell ref="A115:B115"/>
    <mergeCell ref="D115:E115"/>
    <mergeCell ref="A104:B104"/>
    <mergeCell ref="C104:J104"/>
    <mergeCell ref="E105:F105"/>
    <mergeCell ref="I105:J105"/>
    <mergeCell ref="A106:B106"/>
    <mergeCell ref="C106:J106"/>
    <mergeCell ref="E119:F119"/>
    <mergeCell ref="I119:J119"/>
    <mergeCell ref="A120:B120"/>
    <mergeCell ref="C120:J120"/>
    <mergeCell ref="A107:B107"/>
    <mergeCell ref="D107:E107"/>
    <mergeCell ref="F107:G107"/>
    <mergeCell ref="H107:J107"/>
    <mergeCell ref="A108:B108"/>
    <mergeCell ref="D108:E108"/>
    <mergeCell ref="A109:B109"/>
    <mergeCell ref="D109:E109"/>
    <mergeCell ref="F136:G145"/>
    <mergeCell ref="H136:J145"/>
    <mergeCell ref="A137:B137"/>
    <mergeCell ref="D137:E137"/>
    <mergeCell ref="A138:B138"/>
    <mergeCell ref="D138:E138"/>
    <mergeCell ref="A139:B139"/>
    <mergeCell ref="D139:E139"/>
    <mergeCell ref="A140:B140"/>
    <mergeCell ref="D140:E140"/>
    <mergeCell ref="A141:B141"/>
    <mergeCell ref="D141:E141"/>
    <mergeCell ref="A142:B142"/>
    <mergeCell ref="D142:E142"/>
    <mergeCell ref="A143:B143"/>
    <mergeCell ref="D143:E143"/>
    <mergeCell ref="A144:B144"/>
    <mergeCell ref="D144:E144"/>
    <mergeCell ref="A145:B145"/>
    <mergeCell ref="D145:E145"/>
    <mergeCell ref="A136:B136"/>
    <mergeCell ref="D136:E136"/>
    <mergeCell ref="A134:B134"/>
    <mergeCell ref="C134:J134"/>
    <mergeCell ref="A135:B135"/>
    <mergeCell ref="D135:E135"/>
    <mergeCell ref="F135:G135"/>
    <mergeCell ref="H135:J135"/>
    <mergeCell ref="A110:B110"/>
    <mergeCell ref="D110:E110"/>
    <mergeCell ref="A112:B112"/>
    <mergeCell ref="D112:E112"/>
    <mergeCell ref="A113:B113"/>
    <mergeCell ref="D113:E113"/>
    <mergeCell ref="A114:B114"/>
    <mergeCell ref="D114:E114"/>
    <mergeCell ref="A130:B130"/>
    <mergeCell ref="D130:E130"/>
    <mergeCell ref="A131:B131"/>
    <mergeCell ref="D131:E131"/>
    <mergeCell ref="A118:B118"/>
    <mergeCell ref="C118:J118"/>
    <mergeCell ref="A117:B117"/>
    <mergeCell ref="D117:E117"/>
    <mergeCell ref="F108:G117"/>
    <mergeCell ref="H108:J117"/>
    <mergeCell ref="A146:B146"/>
    <mergeCell ref="C146:J146"/>
    <mergeCell ref="E147:F147"/>
    <mergeCell ref="I147:J147"/>
    <mergeCell ref="A148:B148"/>
    <mergeCell ref="C148:J148"/>
    <mergeCell ref="A149:B149"/>
    <mergeCell ref="D149:E149"/>
    <mergeCell ref="F149:G149"/>
    <mergeCell ref="H149:J149"/>
    <mergeCell ref="A111:B111"/>
    <mergeCell ref="D111:E111"/>
    <mergeCell ref="A116:B116"/>
    <mergeCell ref="D116:E116"/>
    <mergeCell ref="F121:G121"/>
    <mergeCell ref="H121:J121"/>
    <mergeCell ref="A122:B122"/>
    <mergeCell ref="D122:E122"/>
    <mergeCell ref="F122:G131"/>
    <mergeCell ref="H122:J131"/>
    <mergeCell ref="A123:B123"/>
    <mergeCell ref="D123:E123"/>
    <mergeCell ref="F150:G159"/>
    <mergeCell ref="H150:J159"/>
    <mergeCell ref="A151:B151"/>
    <mergeCell ref="D151:E151"/>
    <mergeCell ref="A152:B152"/>
    <mergeCell ref="D152:E152"/>
    <mergeCell ref="A153:B153"/>
    <mergeCell ref="D153:E153"/>
    <mergeCell ref="A154:B154"/>
    <mergeCell ref="D154:E154"/>
    <mergeCell ref="A155:B155"/>
    <mergeCell ref="D155:E155"/>
    <mergeCell ref="A156:B156"/>
    <mergeCell ref="D156:E156"/>
    <mergeCell ref="A157:B157"/>
    <mergeCell ref="D157:E157"/>
    <mergeCell ref="A158:B158"/>
    <mergeCell ref="D158:E158"/>
    <mergeCell ref="A159:B159"/>
    <mergeCell ref="D159:E159"/>
    <mergeCell ref="A150:B150"/>
    <mergeCell ref="D150:E150"/>
    <mergeCell ref="A124:B124"/>
    <mergeCell ref="D124:E124"/>
    <mergeCell ref="A125:B125"/>
    <mergeCell ref="D125:E125"/>
    <mergeCell ref="A126:B126"/>
    <mergeCell ref="D126:E126"/>
    <mergeCell ref="A127:B127"/>
    <mergeCell ref="D127:E127"/>
    <mergeCell ref="A128:B128"/>
    <mergeCell ref="D128:E128"/>
    <mergeCell ref="A129:B129"/>
    <mergeCell ref="D129:E129"/>
    <mergeCell ref="A121:B121"/>
    <mergeCell ref="D121:E121"/>
    <mergeCell ref="A90:B90"/>
    <mergeCell ref="C90:J90"/>
    <mergeCell ref="E91:F91"/>
    <mergeCell ref="I91:J91"/>
    <mergeCell ref="A92:B92"/>
    <mergeCell ref="C92:J92"/>
    <mergeCell ref="A93:B93"/>
    <mergeCell ref="D93:E93"/>
    <mergeCell ref="F93:G93"/>
    <mergeCell ref="H93:J93"/>
    <mergeCell ref="A94:B94"/>
    <mergeCell ref="D94:E94"/>
    <mergeCell ref="F94:G103"/>
    <mergeCell ref="H94:J103"/>
    <mergeCell ref="A95:B95"/>
    <mergeCell ref="D95:E95"/>
    <mergeCell ref="A96:B96"/>
    <mergeCell ref="D96:E96"/>
    <mergeCell ref="A97:B97"/>
    <mergeCell ref="D97:E97"/>
    <mergeCell ref="A103:B103"/>
    <mergeCell ref="D103:E103"/>
    <mergeCell ref="A98:B98"/>
    <mergeCell ref="D98:E98"/>
    <mergeCell ref="A99:B99"/>
    <mergeCell ref="D99:E99"/>
    <mergeCell ref="A100:B100"/>
    <mergeCell ref="D100:E100"/>
    <mergeCell ref="A101:B101"/>
    <mergeCell ref="D101:E101"/>
    <mergeCell ref="A102:B102"/>
    <mergeCell ref="D102:E102"/>
  </mergeCells>
  <phoneticPr fontId="0" type="noConversion"/>
  <hyperlinks>
    <hyperlink ref="C31" r:id="rId1"/>
  </hyperlinks>
  <printOptions horizontalCentered="1"/>
  <pageMargins left="0.43307086614173201" right="0.43307086614173201" top="0.78740157480314998" bottom="0.78740157480314998" header="0.196850393700787" footer="0.196850393700787"/>
  <pageSetup paperSize="9" fitToHeight="0" orientation="portrait" r:id="rId2"/>
  <headerFooter>
    <oddHeader>&amp;C&amp;G</oddHeader>
    <oddFooter>&amp;L&amp;"Times New Roman,Bold"Ref No: &amp;F&amp;C&amp;G&amp;R&amp;P</oddFooter>
  </headerFooter>
  <rowBreaks count="3" manualBreakCount="3">
    <brk id="57" max="16383" man="1"/>
    <brk id="217" max="16383" man="1"/>
    <brk id="26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ColWidth="9.140625" defaultRowHeight="15" x14ac:dyDescent="0.25"/>
  <cols>
    <col min="1" max="1" width="20.5703125" style="10" customWidth="1"/>
    <col min="2" max="2" width="11.5703125" style="10" customWidth="1"/>
    <col min="3" max="4" width="9.140625" style="10"/>
    <col min="5" max="5" width="10.140625" style="10" customWidth="1"/>
    <col min="6" max="6" width="10.5703125" style="10" customWidth="1"/>
    <col min="7" max="7" width="9.140625" style="10"/>
    <col min="8" max="8" width="10.42578125" style="10" customWidth="1"/>
    <col min="9" max="9" width="15.42578125" style="10" customWidth="1"/>
    <col min="10" max="16384" width="9.140625" style="10"/>
  </cols>
  <sheetData>
    <row r="2" spans="1:13" x14ac:dyDescent="0.25">
      <c r="A2" s="9" t="s">
        <v>116</v>
      </c>
      <c r="B2" s="9" t="s">
        <v>117</v>
      </c>
      <c r="C2" s="9" t="s">
        <v>118</v>
      </c>
      <c r="D2" s="238" t="s">
        <v>119</v>
      </c>
      <c r="E2" s="238"/>
    </row>
    <row r="3" spans="1:13" x14ac:dyDescent="0.25">
      <c r="A3" s="11">
        <v>0</v>
      </c>
      <c r="B3" s="11">
        <v>0</v>
      </c>
      <c r="C3" s="11">
        <v>1</v>
      </c>
      <c r="D3" s="239">
        <v>7</v>
      </c>
      <c r="E3" s="239"/>
    </row>
    <row r="5" spans="1:13" x14ac:dyDescent="0.25">
      <c r="A5" s="10" t="s">
        <v>103</v>
      </c>
      <c r="B5" s="12" t="s">
        <v>120</v>
      </c>
      <c r="C5" s="12">
        <f>D3</f>
        <v>7</v>
      </c>
      <c r="D5" s="13"/>
    </row>
    <row r="6" spans="1:13" x14ac:dyDescent="0.25">
      <c r="A6" s="10" t="s">
        <v>104</v>
      </c>
      <c r="B6" s="14">
        <v>10</v>
      </c>
      <c r="C6" s="15">
        <v>10</v>
      </c>
      <c r="D6" s="16">
        <f>((100/B6)*C6)/100</f>
        <v>1</v>
      </c>
    </row>
    <row r="7" spans="1:13" x14ac:dyDescent="0.25">
      <c r="A7" s="10" t="s">
        <v>105</v>
      </c>
      <c r="B7" s="14">
        <f>A3+B3+C3+D3</f>
        <v>8</v>
      </c>
      <c r="C7" s="15">
        <v>8</v>
      </c>
      <c r="D7" s="16">
        <f t="shared" ref="D7:D12" si="0">((100/B7)*C7)/100</f>
        <v>1</v>
      </c>
      <c r="F7" s="240" t="s">
        <v>121</v>
      </c>
      <c r="G7" s="240"/>
      <c r="H7" s="17" t="s">
        <v>122</v>
      </c>
      <c r="J7" s="18"/>
    </row>
    <row r="8" spans="1:13" x14ac:dyDescent="0.25">
      <c r="A8" s="10" t="s">
        <v>110</v>
      </c>
      <c r="B8" s="14">
        <f>C5</f>
        <v>7</v>
      </c>
      <c r="C8" s="15">
        <v>7</v>
      </c>
      <c r="D8" s="16">
        <f t="shared" si="0"/>
        <v>1</v>
      </c>
      <c r="F8" s="237" t="s">
        <v>123</v>
      </c>
      <c r="G8" s="237"/>
      <c r="H8" s="14" t="s">
        <v>124</v>
      </c>
    </row>
    <row r="9" spans="1:13" x14ac:dyDescent="0.25">
      <c r="A9" s="10" t="s">
        <v>112</v>
      </c>
      <c r="B9" s="14">
        <f>C5</f>
        <v>7</v>
      </c>
      <c r="C9" s="15">
        <v>7</v>
      </c>
      <c r="D9" s="16">
        <f t="shared" si="0"/>
        <v>1</v>
      </c>
      <c r="F9" s="237" t="s">
        <v>125</v>
      </c>
      <c r="G9" s="237"/>
      <c r="H9" s="14" t="s">
        <v>126</v>
      </c>
    </row>
    <row r="10" spans="1:13" x14ac:dyDescent="0.25">
      <c r="A10" s="10" t="s">
        <v>37</v>
      </c>
      <c r="B10" s="14">
        <f>C5</f>
        <v>7</v>
      </c>
      <c r="C10" s="15">
        <v>7</v>
      </c>
      <c r="D10" s="16">
        <f t="shared" si="0"/>
        <v>1</v>
      </c>
      <c r="F10" s="237" t="s">
        <v>127</v>
      </c>
      <c r="G10" s="237"/>
      <c r="H10" s="14" t="s">
        <v>128</v>
      </c>
    </row>
    <row r="11" spans="1:13" x14ac:dyDescent="0.25">
      <c r="A11" s="19" t="s">
        <v>108</v>
      </c>
      <c r="B11" s="14">
        <f>C5</f>
        <v>7</v>
      </c>
      <c r="C11" s="15">
        <v>7</v>
      </c>
      <c r="D11" s="16">
        <f t="shared" si="0"/>
        <v>1</v>
      </c>
      <c r="F11" s="237" t="s">
        <v>129</v>
      </c>
      <c r="G11" s="237"/>
      <c r="H11" s="14" t="s">
        <v>130</v>
      </c>
    </row>
    <row r="12" spans="1:13" x14ac:dyDescent="0.25">
      <c r="A12" s="10" t="s">
        <v>38</v>
      </c>
      <c r="B12" s="14">
        <f>C5</f>
        <v>7</v>
      </c>
      <c r="C12" s="15">
        <v>7</v>
      </c>
      <c r="D12" s="16">
        <f t="shared" si="0"/>
        <v>1</v>
      </c>
      <c r="F12" s="237" t="s">
        <v>131</v>
      </c>
      <c r="G12" s="237"/>
      <c r="H12" s="14" t="s">
        <v>132</v>
      </c>
    </row>
    <row r="13" spans="1:13" ht="31.5" customHeight="1" x14ac:dyDescent="0.25">
      <c r="F13" s="237" t="s">
        <v>133</v>
      </c>
      <c r="G13" s="237"/>
      <c r="H13" s="14" t="s">
        <v>134</v>
      </c>
    </row>
    <row r="14" spans="1:13" hidden="1" x14ac:dyDescent="0.25">
      <c r="A14" s="9"/>
      <c r="B14" s="9" t="s">
        <v>109</v>
      </c>
      <c r="C14" s="9" t="s">
        <v>113</v>
      </c>
      <c r="G14" s="9" t="s">
        <v>104</v>
      </c>
      <c r="H14" s="9" t="s">
        <v>106</v>
      </c>
      <c r="I14" s="9" t="s">
        <v>107</v>
      </c>
      <c r="J14" s="9" t="s">
        <v>34</v>
      </c>
      <c r="K14" s="9" t="s">
        <v>37</v>
      </c>
      <c r="L14" s="9" t="s">
        <v>108</v>
      </c>
      <c r="M14" s="9" t="s">
        <v>38</v>
      </c>
    </row>
    <row r="15" spans="1:13" hidden="1" x14ac:dyDescent="0.25">
      <c r="A15" s="9" t="s">
        <v>32</v>
      </c>
      <c r="B15" s="9">
        <f>G15</f>
        <v>10</v>
      </c>
      <c r="C15" s="9">
        <f>G16</f>
        <v>30</v>
      </c>
      <c r="E15" s="238" t="s">
        <v>109</v>
      </c>
      <c r="F15" s="238"/>
      <c r="G15" s="20">
        <f>C6</f>
        <v>10</v>
      </c>
      <c r="H15" s="20">
        <f>40/B7*C7</f>
        <v>40</v>
      </c>
      <c r="I15" s="20">
        <f>15/B8*C8</f>
        <v>15</v>
      </c>
      <c r="J15" s="20">
        <f>10/B9*C9</f>
        <v>10</v>
      </c>
      <c r="K15" s="20">
        <f>10/B10*C10</f>
        <v>10</v>
      </c>
      <c r="L15" s="20">
        <f>5/B11*C11</f>
        <v>5</v>
      </c>
      <c r="M15" s="20">
        <f>5/B12*C12</f>
        <v>5</v>
      </c>
    </row>
    <row r="16" spans="1:13" hidden="1" x14ac:dyDescent="0.25">
      <c r="A16" s="9" t="s">
        <v>33</v>
      </c>
      <c r="B16" s="9">
        <f>H15</f>
        <v>40</v>
      </c>
      <c r="C16" s="9">
        <f>H16</f>
        <v>30</v>
      </c>
      <c r="E16" s="238" t="s">
        <v>111</v>
      </c>
      <c r="F16" s="238"/>
      <c r="G16" s="9">
        <f>G15+20</f>
        <v>30</v>
      </c>
      <c r="H16" s="9">
        <f>30/B7*C7</f>
        <v>30</v>
      </c>
      <c r="I16" s="9">
        <f>15/B8*C8</f>
        <v>15</v>
      </c>
      <c r="J16" s="9">
        <f>10/B9*C9</f>
        <v>10</v>
      </c>
      <c r="K16" s="9">
        <f>5/B10*C10</f>
        <v>5</v>
      </c>
      <c r="L16" s="9">
        <f>5/B11*C11</f>
        <v>5</v>
      </c>
      <c r="M16" s="9">
        <f>5/B12*C12</f>
        <v>5</v>
      </c>
    </row>
    <row r="17" spans="1:8" hidden="1" x14ac:dyDescent="0.25">
      <c r="A17" s="9" t="s">
        <v>107</v>
      </c>
      <c r="B17" s="9">
        <f>I15</f>
        <v>15</v>
      </c>
      <c r="C17" s="9">
        <f>I16</f>
        <v>15</v>
      </c>
    </row>
    <row r="18" spans="1:8" ht="29.25" hidden="1" customHeight="1" x14ac:dyDescent="0.25">
      <c r="A18" s="9" t="s">
        <v>34</v>
      </c>
      <c r="B18" s="9">
        <f>J15</f>
        <v>10</v>
      </c>
      <c r="C18" s="9">
        <f>J16</f>
        <v>10</v>
      </c>
    </row>
    <row r="19" spans="1:8" hidden="1" x14ac:dyDescent="0.25">
      <c r="A19" s="9" t="s">
        <v>37</v>
      </c>
      <c r="B19" s="9">
        <f>K15</f>
        <v>10</v>
      </c>
      <c r="C19" s="9">
        <f>K16</f>
        <v>5</v>
      </c>
    </row>
    <row r="20" spans="1:8" hidden="1" x14ac:dyDescent="0.25">
      <c r="A20" s="21" t="s">
        <v>108</v>
      </c>
      <c r="B20" s="9">
        <f>L15</f>
        <v>5</v>
      </c>
      <c r="C20" s="9">
        <f>L16</f>
        <v>5</v>
      </c>
    </row>
    <row r="21" spans="1:8" hidden="1" x14ac:dyDescent="0.25">
      <c r="A21" s="9" t="s">
        <v>38</v>
      </c>
      <c r="B21" s="9">
        <f>M15</f>
        <v>5</v>
      </c>
      <c r="C21" s="9">
        <f>M16</f>
        <v>5</v>
      </c>
    </row>
    <row r="22" spans="1:8" x14ac:dyDescent="0.25">
      <c r="A22" s="9" t="s">
        <v>114</v>
      </c>
      <c r="B22" s="22">
        <f>(B15+B16+B17+B18+B19+B20+B21)/100</f>
        <v>0.95</v>
      </c>
      <c r="C22" s="22">
        <f>(C15+C16+C17+C18+C19+C20+C21)/100</f>
        <v>1</v>
      </c>
      <c r="F22" s="237" t="s">
        <v>135</v>
      </c>
      <c r="G22" s="237"/>
      <c r="H22" s="14" t="s">
        <v>126</v>
      </c>
    </row>
    <row r="23" spans="1:8" x14ac:dyDescent="0.25">
      <c r="F23" s="237" t="s">
        <v>136</v>
      </c>
      <c r="G23" s="237"/>
      <c r="H23" s="14" t="s">
        <v>137</v>
      </c>
    </row>
    <row r="24" spans="1:8" x14ac:dyDescent="0.25">
      <c r="A24" s="10" t="s">
        <v>138</v>
      </c>
      <c r="B24" s="23">
        <v>0.01</v>
      </c>
      <c r="C24" s="23">
        <v>0.02</v>
      </c>
      <c r="F24" s="237" t="s">
        <v>139</v>
      </c>
      <c r="G24" s="237"/>
      <c r="H24" s="14" t="s">
        <v>140</v>
      </c>
    </row>
    <row r="25" spans="1:8" x14ac:dyDescent="0.25">
      <c r="A25" s="10" t="s">
        <v>141</v>
      </c>
      <c r="B25" s="23">
        <v>0.01</v>
      </c>
      <c r="C25" s="23">
        <v>0.03</v>
      </c>
    </row>
    <row r="26" spans="1:8" x14ac:dyDescent="0.25">
      <c r="A26" s="10" t="s">
        <v>142</v>
      </c>
      <c r="B26" s="23">
        <v>0.03</v>
      </c>
      <c r="C26" s="23">
        <v>0.08</v>
      </c>
    </row>
    <row r="27" spans="1:8" x14ac:dyDescent="0.25">
      <c r="A27" s="10" t="s">
        <v>143</v>
      </c>
      <c r="B27" s="23">
        <v>0.05</v>
      </c>
      <c r="C27" s="23">
        <v>0.15</v>
      </c>
    </row>
    <row r="28" spans="1:8" x14ac:dyDescent="0.25">
      <c r="A28" s="10" t="s">
        <v>144</v>
      </c>
      <c r="B28" s="23">
        <v>7.0000000000000007E-2</v>
      </c>
      <c r="C28" s="23">
        <v>0.2</v>
      </c>
    </row>
    <row r="29" spans="1:8" x14ac:dyDescent="0.25">
      <c r="A29" s="10" t="s">
        <v>145</v>
      </c>
      <c r="B29" s="23">
        <v>0.1</v>
      </c>
      <c r="C29" s="23">
        <v>0.3</v>
      </c>
    </row>
  </sheetData>
  <mergeCells count="14">
    <mergeCell ref="D2:E2"/>
    <mergeCell ref="D3:E3"/>
    <mergeCell ref="F7:G7"/>
    <mergeCell ref="F8:G8"/>
    <mergeCell ref="F9:G9"/>
    <mergeCell ref="F10:G10"/>
    <mergeCell ref="F23:G23"/>
    <mergeCell ref="F24:G24"/>
    <mergeCell ref="F11:G11"/>
    <mergeCell ref="F12:G12"/>
    <mergeCell ref="F13:G13"/>
    <mergeCell ref="E15:F15"/>
    <mergeCell ref="E16:F16"/>
    <mergeCell ref="F22:G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0" customWidth="1"/>
    <col min="2" max="2" width="11.5703125" style="10" customWidth="1"/>
    <col min="3" max="4" width="9.140625" style="10"/>
    <col min="5" max="5" width="10.140625" style="10" customWidth="1"/>
    <col min="6" max="6" width="10.5703125" style="10" customWidth="1"/>
    <col min="7" max="7" width="9.140625" style="10"/>
    <col min="8" max="8" width="10.42578125" style="10" customWidth="1"/>
    <col min="9" max="9" width="15.42578125" style="10" customWidth="1"/>
    <col min="10" max="16384" width="9.140625" style="10"/>
  </cols>
  <sheetData>
    <row r="2" spans="1:13" x14ac:dyDescent="0.25">
      <c r="A2" s="9" t="s">
        <v>116</v>
      </c>
      <c r="B2" s="9" t="s">
        <v>117</v>
      </c>
      <c r="C2" s="9" t="s">
        <v>118</v>
      </c>
      <c r="D2" s="238" t="s">
        <v>119</v>
      </c>
      <c r="E2" s="238"/>
    </row>
    <row r="3" spans="1:13" x14ac:dyDescent="0.25">
      <c r="A3" s="11">
        <v>0</v>
      </c>
      <c r="B3" s="11">
        <v>0</v>
      </c>
      <c r="C3" s="11">
        <v>1</v>
      </c>
      <c r="D3" s="239">
        <v>7</v>
      </c>
      <c r="E3" s="239"/>
    </row>
    <row r="5" spans="1:13" x14ac:dyDescent="0.25">
      <c r="A5" s="10" t="s">
        <v>103</v>
      </c>
      <c r="B5" s="12" t="s">
        <v>120</v>
      </c>
      <c r="C5" s="12">
        <f>D3</f>
        <v>7</v>
      </c>
      <c r="D5" s="13"/>
    </row>
    <row r="6" spans="1:13" x14ac:dyDescent="0.25">
      <c r="A6" s="10" t="s">
        <v>104</v>
      </c>
      <c r="B6" s="14">
        <v>10</v>
      </c>
      <c r="C6" s="15">
        <v>10</v>
      </c>
      <c r="D6" s="16">
        <f>((100/B6)*C6)/100</f>
        <v>1</v>
      </c>
    </row>
    <row r="7" spans="1:13" x14ac:dyDescent="0.25">
      <c r="A7" s="10" t="s">
        <v>105</v>
      </c>
      <c r="B7" s="14">
        <f>A3+B3+C3+D3</f>
        <v>8</v>
      </c>
      <c r="C7" s="15">
        <v>8</v>
      </c>
      <c r="D7" s="16">
        <f t="shared" ref="D7:D12" si="0">((100/B7)*C7)/100</f>
        <v>1</v>
      </c>
      <c r="F7" s="240" t="s">
        <v>121</v>
      </c>
      <c r="G7" s="240"/>
      <c r="H7" s="17" t="s">
        <v>122</v>
      </c>
      <c r="J7" s="18"/>
    </row>
    <row r="8" spans="1:13" x14ac:dyDescent="0.25">
      <c r="A8" s="10" t="s">
        <v>110</v>
      </c>
      <c r="B8" s="14">
        <f>C5</f>
        <v>7</v>
      </c>
      <c r="C8" s="15">
        <v>4</v>
      </c>
      <c r="D8" s="16">
        <f t="shared" si="0"/>
        <v>0.57142857142857151</v>
      </c>
      <c r="F8" s="237" t="s">
        <v>123</v>
      </c>
      <c r="G8" s="237"/>
      <c r="H8" s="14" t="s">
        <v>124</v>
      </c>
    </row>
    <row r="9" spans="1:13" x14ac:dyDescent="0.25">
      <c r="A9" s="10" t="s">
        <v>112</v>
      </c>
      <c r="B9" s="14">
        <f>C5</f>
        <v>7</v>
      </c>
      <c r="C9" s="15">
        <v>1</v>
      </c>
      <c r="D9" s="16">
        <f t="shared" si="0"/>
        <v>0.14285714285714288</v>
      </c>
      <c r="F9" s="237" t="s">
        <v>125</v>
      </c>
      <c r="G9" s="237"/>
      <c r="H9" s="14" t="s">
        <v>126</v>
      </c>
    </row>
    <row r="10" spans="1:13" x14ac:dyDescent="0.25">
      <c r="A10" s="10" t="s">
        <v>37</v>
      </c>
      <c r="B10" s="14">
        <f>C5</f>
        <v>7</v>
      </c>
      <c r="C10" s="15">
        <v>0</v>
      </c>
      <c r="D10" s="16">
        <f t="shared" si="0"/>
        <v>0</v>
      </c>
      <c r="F10" s="237" t="s">
        <v>127</v>
      </c>
      <c r="G10" s="237"/>
      <c r="H10" s="14" t="s">
        <v>128</v>
      </c>
    </row>
    <row r="11" spans="1:13" x14ac:dyDescent="0.25">
      <c r="A11" s="19" t="s">
        <v>108</v>
      </c>
      <c r="B11" s="14">
        <f>C5</f>
        <v>7</v>
      </c>
      <c r="C11" s="15">
        <v>0</v>
      </c>
      <c r="D11" s="16">
        <f t="shared" si="0"/>
        <v>0</v>
      </c>
      <c r="F11" s="237" t="s">
        <v>129</v>
      </c>
      <c r="G11" s="237"/>
      <c r="H11" s="14" t="s">
        <v>130</v>
      </c>
    </row>
    <row r="12" spans="1:13" x14ac:dyDescent="0.25">
      <c r="A12" s="10" t="s">
        <v>38</v>
      </c>
      <c r="B12" s="14">
        <f>C5</f>
        <v>7</v>
      </c>
      <c r="C12" s="15">
        <v>0</v>
      </c>
      <c r="D12" s="16">
        <f t="shared" si="0"/>
        <v>0</v>
      </c>
      <c r="F12" s="237" t="s">
        <v>131</v>
      </c>
      <c r="G12" s="237"/>
      <c r="H12" s="14" t="s">
        <v>132</v>
      </c>
    </row>
    <row r="13" spans="1:13" ht="31.5" customHeight="1" x14ac:dyDescent="0.25">
      <c r="F13" s="237" t="s">
        <v>133</v>
      </c>
      <c r="G13" s="237"/>
      <c r="H13" s="14" t="s">
        <v>134</v>
      </c>
    </row>
    <row r="14" spans="1:13" hidden="1" x14ac:dyDescent="0.25">
      <c r="A14" s="9"/>
      <c r="B14" s="9" t="s">
        <v>109</v>
      </c>
      <c r="C14" s="9" t="s">
        <v>113</v>
      </c>
      <c r="G14" s="9" t="s">
        <v>104</v>
      </c>
      <c r="H14" s="9" t="s">
        <v>106</v>
      </c>
      <c r="I14" s="9" t="s">
        <v>107</v>
      </c>
      <c r="J14" s="9" t="s">
        <v>34</v>
      </c>
      <c r="K14" s="9" t="s">
        <v>37</v>
      </c>
      <c r="L14" s="9" t="s">
        <v>108</v>
      </c>
      <c r="M14" s="9" t="s">
        <v>38</v>
      </c>
    </row>
    <row r="15" spans="1:13" hidden="1" x14ac:dyDescent="0.25">
      <c r="A15" s="9" t="s">
        <v>32</v>
      </c>
      <c r="B15" s="9">
        <f>G15</f>
        <v>10</v>
      </c>
      <c r="C15" s="9">
        <f>G16</f>
        <v>30</v>
      </c>
      <c r="E15" s="238" t="s">
        <v>109</v>
      </c>
      <c r="F15" s="238"/>
      <c r="G15" s="20">
        <f>C6</f>
        <v>10</v>
      </c>
      <c r="H15" s="20">
        <f>40/B7*C7</f>
        <v>40</v>
      </c>
      <c r="I15" s="20">
        <f>15/B8*C8</f>
        <v>8.5714285714285712</v>
      </c>
      <c r="J15" s="20">
        <f>10/B9*C9</f>
        <v>1.4285714285714286</v>
      </c>
      <c r="K15" s="20">
        <f>10/B10*C10</f>
        <v>0</v>
      </c>
      <c r="L15" s="20">
        <f>5/B11*C11</f>
        <v>0</v>
      </c>
      <c r="M15" s="20">
        <f>5/B12*C12</f>
        <v>0</v>
      </c>
    </row>
    <row r="16" spans="1:13" hidden="1" x14ac:dyDescent="0.25">
      <c r="A16" s="9" t="s">
        <v>33</v>
      </c>
      <c r="B16" s="9">
        <f>H15</f>
        <v>40</v>
      </c>
      <c r="C16" s="9">
        <f>H16</f>
        <v>30</v>
      </c>
      <c r="E16" s="238" t="s">
        <v>111</v>
      </c>
      <c r="F16" s="238"/>
      <c r="G16" s="9">
        <f>G15+20</f>
        <v>30</v>
      </c>
      <c r="H16" s="9">
        <f>30/B7*C7</f>
        <v>30</v>
      </c>
      <c r="I16" s="9">
        <f>15/B8*C8</f>
        <v>8.5714285714285712</v>
      </c>
      <c r="J16" s="9">
        <f>10/B9*C9</f>
        <v>1.4285714285714286</v>
      </c>
      <c r="K16" s="9">
        <f>5/B10*C10</f>
        <v>0</v>
      </c>
      <c r="L16" s="9">
        <f>5/B11*C11</f>
        <v>0</v>
      </c>
      <c r="M16" s="9">
        <f>5/B12*C12</f>
        <v>0</v>
      </c>
    </row>
    <row r="17" spans="1:8" hidden="1" x14ac:dyDescent="0.25">
      <c r="A17" s="9" t="s">
        <v>107</v>
      </c>
      <c r="B17" s="9">
        <f>I15</f>
        <v>8.5714285714285712</v>
      </c>
      <c r="C17" s="9">
        <f>I16</f>
        <v>8.5714285714285712</v>
      </c>
    </row>
    <row r="18" spans="1:8" ht="29.25" hidden="1" customHeight="1" x14ac:dyDescent="0.25">
      <c r="A18" s="9" t="s">
        <v>34</v>
      </c>
      <c r="B18" s="9">
        <f>J15</f>
        <v>1.4285714285714286</v>
      </c>
      <c r="C18" s="9">
        <f>J16</f>
        <v>1.4285714285714286</v>
      </c>
    </row>
    <row r="19" spans="1:8" hidden="1" x14ac:dyDescent="0.25">
      <c r="A19" s="9" t="s">
        <v>37</v>
      </c>
      <c r="B19" s="9">
        <f>K15</f>
        <v>0</v>
      </c>
      <c r="C19" s="9">
        <f>K16</f>
        <v>0</v>
      </c>
    </row>
    <row r="20" spans="1:8" hidden="1" x14ac:dyDescent="0.25">
      <c r="A20" s="21" t="s">
        <v>108</v>
      </c>
      <c r="B20" s="9">
        <f>L15</f>
        <v>0</v>
      </c>
      <c r="C20" s="9">
        <f>L16</f>
        <v>0</v>
      </c>
    </row>
    <row r="21" spans="1:8" hidden="1" x14ac:dyDescent="0.25">
      <c r="A21" s="9" t="s">
        <v>38</v>
      </c>
      <c r="B21" s="9">
        <f>M15</f>
        <v>0</v>
      </c>
      <c r="C21" s="9">
        <f>M16</f>
        <v>0</v>
      </c>
    </row>
    <row r="22" spans="1:8" x14ac:dyDescent="0.25">
      <c r="A22" s="9" t="s">
        <v>114</v>
      </c>
      <c r="B22" s="22">
        <f>(B15+B16+B17+B18+B19+B20+B21)/100</f>
        <v>0.6</v>
      </c>
      <c r="C22" s="22">
        <f>(C15+C16+C17+C18+C19+C20+C21)/100</f>
        <v>0.7</v>
      </c>
      <c r="F22" s="237" t="s">
        <v>135</v>
      </c>
      <c r="G22" s="237"/>
      <c r="H22" s="14" t="s">
        <v>126</v>
      </c>
    </row>
    <row r="23" spans="1:8" x14ac:dyDescent="0.25">
      <c r="F23" s="237" t="s">
        <v>136</v>
      </c>
      <c r="G23" s="237"/>
      <c r="H23" s="14" t="s">
        <v>137</v>
      </c>
    </row>
    <row r="24" spans="1:8" x14ac:dyDescent="0.25">
      <c r="A24" s="10" t="s">
        <v>138</v>
      </c>
      <c r="B24" s="23">
        <v>0.01</v>
      </c>
      <c r="C24" s="23">
        <v>0.02</v>
      </c>
      <c r="F24" s="237" t="s">
        <v>139</v>
      </c>
      <c r="G24" s="237"/>
      <c r="H24" s="14" t="s">
        <v>140</v>
      </c>
    </row>
    <row r="25" spans="1:8" x14ac:dyDescent="0.25">
      <c r="A25" s="10" t="s">
        <v>141</v>
      </c>
      <c r="B25" s="23">
        <v>0.01</v>
      </c>
      <c r="C25" s="23">
        <v>0.03</v>
      </c>
    </row>
    <row r="26" spans="1:8" x14ac:dyDescent="0.25">
      <c r="A26" s="10" t="s">
        <v>142</v>
      </c>
      <c r="B26" s="23">
        <v>0.03</v>
      </c>
      <c r="C26" s="23">
        <v>0.08</v>
      </c>
    </row>
    <row r="27" spans="1:8" x14ac:dyDescent="0.25">
      <c r="A27" s="10" t="s">
        <v>143</v>
      </c>
      <c r="B27" s="23">
        <v>0.05</v>
      </c>
      <c r="C27" s="23">
        <v>0.15</v>
      </c>
    </row>
    <row r="28" spans="1:8" x14ac:dyDescent="0.25">
      <c r="A28" s="10" t="s">
        <v>144</v>
      </c>
      <c r="B28" s="23">
        <v>7.0000000000000007E-2</v>
      </c>
      <c r="C28" s="23">
        <v>0.2</v>
      </c>
    </row>
    <row r="29" spans="1:8" x14ac:dyDescent="0.25">
      <c r="A29" s="10" t="s">
        <v>145</v>
      </c>
      <c r="B29" s="23">
        <v>0.1</v>
      </c>
      <c r="C29" s="23">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4" sqref="C4"/>
    </sheetView>
  </sheetViews>
  <sheetFormatPr defaultColWidth="9.140625" defaultRowHeight="15" x14ac:dyDescent="0.25"/>
  <cols>
    <col min="1" max="1" width="20.5703125" style="10" customWidth="1"/>
    <col min="2" max="2" width="11.5703125" style="10" customWidth="1"/>
    <col min="3" max="4" width="9.140625" style="10"/>
    <col min="5" max="5" width="10.140625" style="10" customWidth="1"/>
    <col min="6" max="6" width="10.5703125" style="10" customWidth="1"/>
    <col min="7" max="7" width="9.140625" style="10"/>
    <col min="8" max="8" width="10.42578125" style="10" customWidth="1"/>
    <col min="9" max="9" width="15.42578125" style="10" customWidth="1"/>
    <col min="10" max="16384" width="9.140625" style="10"/>
  </cols>
  <sheetData>
    <row r="2" spans="1:13" x14ac:dyDescent="0.25">
      <c r="A2" s="9" t="s">
        <v>116</v>
      </c>
      <c r="B2" s="9" t="s">
        <v>117</v>
      </c>
      <c r="C2" s="9" t="s">
        <v>118</v>
      </c>
      <c r="D2" s="238" t="s">
        <v>119</v>
      </c>
      <c r="E2" s="238"/>
    </row>
    <row r="3" spans="1:13" x14ac:dyDescent="0.25">
      <c r="A3" s="11">
        <v>0</v>
      </c>
      <c r="B3" s="11">
        <v>0</v>
      </c>
      <c r="C3" s="11">
        <v>1</v>
      </c>
      <c r="D3" s="239">
        <v>7</v>
      </c>
      <c r="E3" s="239"/>
    </row>
    <row r="5" spans="1:13" x14ac:dyDescent="0.25">
      <c r="A5" s="10" t="s">
        <v>103</v>
      </c>
      <c r="B5" s="12" t="s">
        <v>120</v>
      </c>
      <c r="C5" s="12">
        <f>D3</f>
        <v>7</v>
      </c>
      <c r="D5" s="13"/>
    </row>
    <row r="6" spans="1:13" x14ac:dyDescent="0.25">
      <c r="A6" s="10" t="s">
        <v>104</v>
      </c>
      <c r="B6" s="14">
        <v>10</v>
      </c>
      <c r="C6" s="15">
        <v>10</v>
      </c>
      <c r="D6" s="16">
        <f>((100/B6)*C6)/100</f>
        <v>1</v>
      </c>
    </row>
    <row r="7" spans="1:13" x14ac:dyDescent="0.25">
      <c r="A7" s="10" t="s">
        <v>105</v>
      </c>
      <c r="B7" s="14">
        <f>A3+B3+C3+D3</f>
        <v>8</v>
      </c>
      <c r="C7" s="15">
        <v>0</v>
      </c>
      <c r="D7" s="16">
        <f t="shared" ref="D7:D12" si="0">((100/B7)*C7)/100</f>
        <v>0</v>
      </c>
      <c r="F7" s="240" t="s">
        <v>121</v>
      </c>
      <c r="G7" s="240"/>
      <c r="H7" s="17" t="s">
        <v>122</v>
      </c>
      <c r="J7" s="18"/>
    </row>
    <row r="8" spans="1:13" x14ac:dyDescent="0.25">
      <c r="A8" s="10" t="s">
        <v>110</v>
      </c>
      <c r="B8" s="14">
        <f>C5</f>
        <v>7</v>
      </c>
      <c r="C8" s="15">
        <v>0</v>
      </c>
      <c r="D8" s="16">
        <f t="shared" si="0"/>
        <v>0</v>
      </c>
      <c r="F8" s="237" t="s">
        <v>123</v>
      </c>
      <c r="G8" s="237"/>
      <c r="H8" s="14" t="s">
        <v>124</v>
      </c>
    </row>
    <row r="9" spans="1:13" x14ac:dyDescent="0.25">
      <c r="A9" s="10" t="s">
        <v>112</v>
      </c>
      <c r="B9" s="14">
        <f>C5</f>
        <v>7</v>
      </c>
      <c r="C9" s="15">
        <v>0</v>
      </c>
      <c r="D9" s="16">
        <f t="shared" si="0"/>
        <v>0</v>
      </c>
      <c r="F9" s="237" t="s">
        <v>125</v>
      </c>
      <c r="G9" s="237"/>
      <c r="H9" s="14" t="s">
        <v>126</v>
      </c>
    </row>
    <row r="10" spans="1:13" x14ac:dyDescent="0.25">
      <c r="A10" s="10" t="s">
        <v>37</v>
      </c>
      <c r="B10" s="14">
        <f>C5</f>
        <v>7</v>
      </c>
      <c r="C10" s="15">
        <v>0</v>
      </c>
      <c r="D10" s="16">
        <f t="shared" si="0"/>
        <v>0</v>
      </c>
      <c r="F10" s="237" t="s">
        <v>127</v>
      </c>
      <c r="G10" s="237"/>
      <c r="H10" s="14" t="s">
        <v>128</v>
      </c>
    </row>
    <row r="11" spans="1:13" x14ac:dyDescent="0.25">
      <c r="A11" s="19" t="s">
        <v>108</v>
      </c>
      <c r="B11" s="14">
        <f>C5</f>
        <v>7</v>
      </c>
      <c r="C11" s="15">
        <v>0</v>
      </c>
      <c r="D11" s="16">
        <f t="shared" si="0"/>
        <v>0</v>
      </c>
      <c r="F11" s="237" t="s">
        <v>129</v>
      </c>
      <c r="G11" s="237"/>
      <c r="H11" s="14" t="s">
        <v>130</v>
      </c>
    </row>
    <row r="12" spans="1:13" x14ac:dyDescent="0.25">
      <c r="A12" s="10" t="s">
        <v>38</v>
      </c>
      <c r="B12" s="14">
        <f>C5</f>
        <v>7</v>
      </c>
      <c r="C12" s="15">
        <v>0</v>
      </c>
      <c r="D12" s="16">
        <f t="shared" si="0"/>
        <v>0</v>
      </c>
      <c r="F12" s="237" t="s">
        <v>131</v>
      </c>
      <c r="G12" s="237"/>
      <c r="H12" s="14" t="s">
        <v>132</v>
      </c>
    </row>
    <row r="13" spans="1:13" ht="31.5" customHeight="1" x14ac:dyDescent="0.25">
      <c r="F13" s="237" t="s">
        <v>133</v>
      </c>
      <c r="G13" s="237"/>
      <c r="H13" s="14" t="s">
        <v>134</v>
      </c>
    </row>
    <row r="14" spans="1:13" hidden="1" x14ac:dyDescent="0.25">
      <c r="A14" s="9"/>
      <c r="B14" s="9" t="s">
        <v>109</v>
      </c>
      <c r="C14" s="9" t="s">
        <v>113</v>
      </c>
      <c r="G14" s="9" t="s">
        <v>104</v>
      </c>
      <c r="H14" s="9" t="s">
        <v>106</v>
      </c>
      <c r="I14" s="9" t="s">
        <v>107</v>
      </c>
      <c r="J14" s="9" t="s">
        <v>34</v>
      </c>
      <c r="K14" s="9" t="s">
        <v>37</v>
      </c>
      <c r="L14" s="9" t="s">
        <v>108</v>
      </c>
      <c r="M14" s="9" t="s">
        <v>38</v>
      </c>
    </row>
    <row r="15" spans="1:13" hidden="1" x14ac:dyDescent="0.25">
      <c r="A15" s="9" t="s">
        <v>32</v>
      </c>
      <c r="B15" s="9">
        <f>G15</f>
        <v>10</v>
      </c>
      <c r="C15" s="9">
        <f>G16</f>
        <v>30</v>
      </c>
      <c r="E15" s="238" t="s">
        <v>109</v>
      </c>
      <c r="F15" s="238"/>
      <c r="G15" s="20">
        <f>C6</f>
        <v>10</v>
      </c>
      <c r="H15" s="20">
        <f>40/B7*C7</f>
        <v>0</v>
      </c>
      <c r="I15" s="20">
        <f>15/B8*C8</f>
        <v>0</v>
      </c>
      <c r="J15" s="20">
        <f>10/B9*C9</f>
        <v>0</v>
      </c>
      <c r="K15" s="20">
        <f>10/B10*C10</f>
        <v>0</v>
      </c>
      <c r="L15" s="20">
        <f>5/B11*C11</f>
        <v>0</v>
      </c>
      <c r="M15" s="20">
        <f>5/B12*C12</f>
        <v>0</v>
      </c>
    </row>
    <row r="16" spans="1:13" hidden="1" x14ac:dyDescent="0.25">
      <c r="A16" s="9" t="s">
        <v>33</v>
      </c>
      <c r="B16" s="9">
        <f>H15</f>
        <v>0</v>
      </c>
      <c r="C16" s="9">
        <f>H16</f>
        <v>0</v>
      </c>
      <c r="E16" s="238" t="s">
        <v>111</v>
      </c>
      <c r="F16" s="238"/>
      <c r="G16" s="9">
        <f>G15+20</f>
        <v>30</v>
      </c>
      <c r="H16" s="9">
        <f>30/B7*C7</f>
        <v>0</v>
      </c>
      <c r="I16" s="9">
        <f>15/B8*C8</f>
        <v>0</v>
      </c>
      <c r="J16" s="9">
        <f>10/B9*C9</f>
        <v>0</v>
      </c>
      <c r="K16" s="9">
        <f>5/B10*C10</f>
        <v>0</v>
      </c>
      <c r="L16" s="9">
        <f>5/B11*C11</f>
        <v>0</v>
      </c>
      <c r="M16" s="9">
        <f>5/B12*C12</f>
        <v>0</v>
      </c>
    </row>
    <row r="17" spans="1:8" hidden="1" x14ac:dyDescent="0.25">
      <c r="A17" s="9" t="s">
        <v>107</v>
      </c>
      <c r="B17" s="9">
        <f>I15</f>
        <v>0</v>
      </c>
      <c r="C17" s="9">
        <f>I16</f>
        <v>0</v>
      </c>
    </row>
    <row r="18" spans="1:8" ht="29.25" hidden="1" customHeight="1" x14ac:dyDescent="0.25">
      <c r="A18" s="9" t="s">
        <v>34</v>
      </c>
      <c r="B18" s="9">
        <f>J15</f>
        <v>0</v>
      </c>
      <c r="C18" s="9">
        <f>J16</f>
        <v>0</v>
      </c>
    </row>
    <row r="19" spans="1:8" hidden="1" x14ac:dyDescent="0.25">
      <c r="A19" s="9" t="s">
        <v>37</v>
      </c>
      <c r="B19" s="9">
        <f>K15</f>
        <v>0</v>
      </c>
      <c r="C19" s="9">
        <f>K16</f>
        <v>0</v>
      </c>
    </row>
    <row r="20" spans="1:8" hidden="1" x14ac:dyDescent="0.25">
      <c r="A20" s="21" t="s">
        <v>108</v>
      </c>
      <c r="B20" s="9">
        <f>L15</f>
        <v>0</v>
      </c>
      <c r="C20" s="9">
        <f>L16</f>
        <v>0</v>
      </c>
    </row>
    <row r="21" spans="1:8" hidden="1" x14ac:dyDescent="0.25">
      <c r="A21" s="9" t="s">
        <v>38</v>
      </c>
      <c r="B21" s="9">
        <f>M15</f>
        <v>0</v>
      </c>
      <c r="C21" s="9">
        <f>M16</f>
        <v>0</v>
      </c>
    </row>
    <row r="22" spans="1:8" x14ac:dyDescent="0.25">
      <c r="A22" s="9" t="s">
        <v>114</v>
      </c>
      <c r="B22" s="22">
        <f>(B15+B16+B17+B18+B19+B20+B21)/100</f>
        <v>0.1</v>
      </c>
      <c r="C22" s="22">
        <f>(C15+C16+C17+C18+C19+C20+C21)/100</f>
        <v>0.3</v>
      </c>
      <c r="F22" s="237" t="s">
        <v>135</v>
      </c>
      <c r="G22" s="237"/>
      <c r="H22" s="14" t="s">
        <v>126</v>
      </c>
    </row>
    <row r="23" spans="1:8" x14ac:dyDescent="0.25">
      <c r="F23" s="237" t="s">
        <v>136</v>
      </c>
      <c r="G23" s="237"/>
      <c r="H23" s="14" t="s">
        <v>137</v>
      </c>
    </row>
    <row r="24" spans="1:8" x14ac:dyDescent="0.25">
      <c r="A24" s="10" t="s">
        <v>138</v>
      </c>
      <c r="B24" s="23">
        <v>0.01</v>
      </c>
      <c r="C24" s="23">
        <v>0.02</v>
      </c>
      <c r="F24" s="237" t="s">
        <v>139</v>
      </c>
      <c r="G24" s="237"/>
      <c r="H24" s="14" t="s">
        <v>140</v>
      </c>
    </row>
    <row r="25" spans="1:8" x14ac:dyDescent="0.25">
      <c r="A25" s="10" t="s">
        <v>141</v>
      </c>
      <c r="B25" s="23">
        <v>0.01</v>
      </c>
      <c r="C25" s="23">
        <v>0.03</v>
      </c>
    </row>
    <row r="26" spans="1:8" x14ac:dyDescent="0.25">
      <c r="A26" s="10" t="s">
        <v>142</v>
      </c>
      <c r="B26" s="23">
        <v>0.03</v>
      </c>
      <c r="C26" s="23">
        <v>0.08</v>
      </c>
    </row>
    <row r="27" spans="1:8" x14ac:dyDescent="0.25">
      <c r="A27" s="10" t="s">
        <v>143</v>
      </c>
      <c r="B27" s="23">
        <v>0.05</v>
      </c>
      <c r="C27" s="23">
        <v>0.15</v>
      </c>
    </row>
    <row r="28" spans="1:8" x14ac:dyDescent="0.25">
      <c r="A28" s="10" t="s">
        <v>144</v>
      </c>
      <c r="B28" s="23">
        <v>7.0000000000000007E-2</v>
      </c>
      <c r="C28" s="23">
        <v>0.2</v>
      </c>
    </row>
    <row r="29" spans="1:8" x14ac:dyDescent="0.25">
      <c r="A29" s="10" t="s">
        <v>145</v>
      </c>
      <c r="B29" s="23">
        <v>0.1</v>
      </c>
      <c r="C29" s="23">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1" sqref="C11"/>
    </sheetView>
  </sheetViews>
  <sheetFormatPr defaultColWidth="9.140625" defaultRowHeight="15" x14ac:dyDescent="0.25"/>
  <cols>
    <col min="1" max="1" width="20.5703125" style="10" customWidth="1"/>
    <col min="2" max="2" width="11.5703125" style="10" customWidth="1"/>
    <col min="3" max="4" width="9.140625" style="10"/>
    <col min="5" max="5" width="10.140625" style="10" customWidth="1"/>
    <col min="6" max="6" width="10.5703125" style="10" customWidth="1"/>
    <col min="7" max="7" width="9.140625" style="10"/>
    <col min="8" max="8" width="10.42578125" style="10" customWidth="1"/>
    <col min="9" max="9" width="15.42578125" style="10" customWidth="1"/>
    <col min="10" max="16384" width="9.140625" style="10"/>
  </cols>
  <sheetData>
    <row r="2" spans="1:13" x14ac:dyDescent="0.25">
      <c r="A2" s="9" t="s">
        <v>116</v>
      </c>
      <c r="B2" s="9" t="s">
        <v>117</v>
      </c>
      <c r="C2" s="9" t="s">
        <v>118</v>
      </c>
      <c r="D2" s="238" t="s">
        <v>119</v>
      </c>
      <c r="E2" s="238"/>
    </row>
    <row r="3" spans="1:13" x14ac:dyDescent="0.25">
      <c r="A3" s="11">
        <v>0</v>
      </c>
      <c r="B3" s="11">
        <v>0</v>
      </c>
      <c r="C3" s="11">
        <v>1</v>
      </c>
      <c r="D3" s="239">
        <v>4</v>
      </c>
      <c r="E3" s="239"/>
    </row>
    <row r="5" spans="1:13" x14ac:dyDescent="0.25">
      <c r="A5" s="10" t="s">
        <v>103</v>
      </c>
      <c r="B5" s="12" t="s">
        <v>120</v>
      </c>
      <c r="C5" s="12">
        <f>D3</f>
        <v>4</v>
      </c>
      <c r="D5" s="13"/>
    </row>
    <row r="6" spans="1:13" x14ac:dyDescent="0.25">
      <c r="A6" s="10" t="s">
        <v>104</v>
      </c>
      <c r="B6" s="14">
        <v>10</v>
      </c>
      <c r="C6" s="15">
        <v>10</v>
      </c>
      <c r="D6" s="16">
        <f>((100/B6)*C6)/100</f>
        <v>1</v>
      </c>
    </row>
    <row r="7" spans="1:13" x14ac:dyDescent="0.25">
      <c r="A7" s="10" t="s">
        <v>105</v>
      </c>
      <c r="B7" s="14">
        <f>A3+B3+C3+D3</f>
        <v>5</v>
      </c>
      <c r="C7" s="15">
        <v>0</v>
      </c>
      <c r="D7" s="16">
        <f t="shared" ref="D7:D12" si="0">((100/B7)*C7)/100</f>
        <v>0</v>
      </c>
      <c r="F7" s="240" t="s">
        <v>121</v>
      </c>
      <c r="G7" s="240"/>
      <c r="H7" s="17" t="s">
        <v>122</v>
      </c>
      <c r="J7" s="18"/>
    </row>
    <row r="8" spans="1:13" x14ac:dyDescent="0.25">
      <c r="A8" s="10" t="s">
        <v>110</v>
      </c>
      <c r="B8" s="14">
        <f>C5</f>
        <v>4</v>
      </c>
      <c r="C8" s="15">
        <v>0</v>
      </c>
      <c r="D8" s="16">
        <f t="shared" si="0"/>
        <v>0</v>
      </c>
      <c r="F8" s="237" t="s">
        <v>123</v>
      </c>
      <c r="G8" s="237"/>
      <c r="H8" s="14" t="s">
        <v>124</v>
      </c>
    </row>
    <row r="9" spans="1:13" x14ac:dyDescent="0.25">
      <c r="A9" s="10" t="s">
        <v>112</v>
      </c>
      <c r="B9" s="14">
        <f>C5</f>
        <v>4</v>
      </c>
      <c r="C9" s="15">
        <v>0</v>
      </c>
      <c r="D9" s="16">
        <f t="shared" si="0"/>
        <v>0</v>
      </c>
      <c r="F9" s="237" t="s">
        <v>125</v>
      </c>
      <c r="G9" s="237"/>
      <c r="H9" s="14" t="s">
        <v>126</v>
      </c>
    </row>
    <row r="10" spans="1:13" x14ac:dyDescent="0.25">
      <c r="A10" s="10" t="s">
        <v>37</v>
      </c>
      <c r="B10" s="14">
        <f>C5</f>
        <v>4</v>
      </c>
      <c r="C10" s="15">
        <v>0</v>
      </c>
      <c r="D10" s="16">
        <f t="shared" si="0"/>
        <v>0</v>
      </c>
      <c r="F10" s="237" t="s">
        <v>127</v>
      </c>
      <c r="G10" s="237"/>
      <c r="H10" s="14" t="s">
        <v>128</v>
      </c>
    </row>
    <row r="11" spans="1:13" x14ac:dyDescent="0.25">
      <c r="A11" s="19" t="s">
        <v>108</v>
      </c>
      <c r="B11" s="14">
        <f>C5</f>
        <v>4</v>
      </c>
      <c r="C11" s="15">
        <v>0</v>
      </c>
      <c r="D11" s="16">
        <f t="shared" si="0"/>
        <v>0</v>
      </c>
      <c r="F11" s="237" t="s">
        <v>129</v>
      </c>
      <c r="G11" s="237"/>
      <c r="H11" s="14" t="s">
        <v>130</v>
      </c>
    </row>
    <row r="12" spans="1:13" x14ac:dyDescent="0.25">
      <c r="A12" s="10" t="s">
        <v>38</v>
      </c>
      <c r="B12" s="14">
        <f>C5</f>
        <v>4</v>
      </c>
      <c r="C12" s="15">
        <v>0</v>
      </c>
      <c r="D12" s="16">
        <f t="shared" si="0"/>
        <v>0</v>
      </c>
      <c r="F12" s="237" t="s">
        <v>131</v>
      </c>
      <c r="G12" s="237"/>
      <c r="H12" s="14" t="s">
        <v>132</v>
      </c>
    </row>
    <row r="13" spans="1:13" ht="31.5" customHeight="1" x14ac:dyDescent="0.25">
      <c r="F13" s="237" t="s">
        <v>133</v>
      </c>
      <c r="G13" s="237"/>
      <c r="H13" s="14" t="s">
        <v>134</v>
      </c>
    </row>
    <row r="14" spans="1:13" hidden="1" x14ac:dyDescent="0.25">
      <c r="A14" s="9"/>
      <c r="B14" s="9" t="s">
        <v>109</v>
      </c>
      <c r="C14" s="9" t="s">
        <v>113</v>
      </c>
      <c r="G14" s="9" t="s">
        <v>104</v>
      </c>
      <c r="H14" s="9" t="s">
        <v>106</v>
      </c>
      <c r="I14" s="9" t="s">
        <v>107</v>
      </c>
      <c r="J14" s="9" t="s">
        <v>34</v>
      </c>
      <c r="K14" s="9" t="s">
        <v>37</v>
      </c>
      <c r="L14" s="9" t="s">
        <v>108</v>
      </c>
      <c r="M14" s="9" t="s">
        <v>38</v>
      </c>
    </row>
    <row r="15" spans="1:13" hidden="1" x14ac:dyDescent="0.25">
      <c r="A15" s="9" t="s">
        <v>32</v>
      </c>
      <c r="B15" s="9">
        <f>G15</f>
        <v>10</v>
      </c>
      <c r="C15" s="9">
        <f>G16</f>
        <v>30</v>
      </c>
      <c r="E15" s="238" t="s">
        <v>109</v>
      </c>
      <c r="F15" s="238"/>
      <c r="G15" s="20">
        <f>C6</f>
        <v>10</v>
      </c>
      <c r="H15" s="20">
        <f>40/B7*C7</f>
        <v>0</v>
      </c>
      <c r="I15" s="20">
        <f>15/B8*C8</f>
        <v>0</v>
      </c>
      <c r="J15" s="20">
        <f>10/B9*C9</f>
        <v>0</v>
      </c>
      <c r="K15" s="20">
        <f>10/B10*C10</f>
        <v>0</v>
      </c>
      <c r="L15" s="20">
        <f>5/B11*C11</f>
        <v>0</v>
      </c>
      <c r="M15" s="20">
        <f>5/B12*C12</f>
        <v>0</v>
      </c>
    </row>
    <row r="16" spans="1:13" hidden="1" x14ac:dyDescent="0.25">
      <c r="A16" s="9" t="s">
        <v>33</v>
      </c>
      <c r="B16" s="9">
        <f>H15</f>
        <v>0</v>
      </c>
      <c r="C16" s="9">
        <f>H16</f>
        <v>0</v>
      </c>
      <c r="E16" s="238" t="s">
        <v>111</v>
      </c>
      <c r="F16" s="238"/>
      <c r="G16" s="9">
        <f>G15+20</f>
        <v>30</v>
      </c>
      <c r="H16" s="9">
        <f>30/B7*C7</f>
        <v>0</v>
      </c>
      <c r="I16" s="9">
        <f>15/B8*C8</f>
        <v>0</v>
      </c>
      <c r="J16" s="9">
        <f>10/B9*C9</f>
        <v>0</v>
      </c>
      <c r="K16" s="9">
        <f>5/B10*C10</f>
        <v>0</v>
      </c>
      <c r="L16" s="9">
        <f>5/B11*C11</f>
        <v>0</v>
      </c>
      <c r="M16" s="9">
        <f>5/B12*C12</f>
        <v>0</v>
      </c>
    </row>
    <row r="17" spans="1:8" hidden="1" x14ac:dyDescent="0.25">
      <c r="A17" s="9" t="s">
        <v>107</v>
      </c>
      <c r="B17" s="9">
        <f>I15</f>
        <v>0</v>
      </c>
      <c r="C17" s="9">
        <f>I16</f>
        <v>0</v>
      </c>
    </row>
    <row r="18" spans="1:8" ht="29.25" hidden="1" customHeight="1" x14ac:dyDescent="0.25">
      <c r="A18" s="9" t="s">
        <v>34</v>
      </c>
      <c r="B18" s="9">
        <f>J15</f>
        <v>0</v>
      </c>
      <c r="C18" s="9">
        <f>J16</f>
        <v>0</v>
      </c>
    </row>
    <row r="19" spans="1:8" hidden="1" x14ac:dyDescent="0.25">
      <c r="A19" s="9" t="s">
        <v>37</v>
      </c>
      <c r="B19" s="9">
        <f>K15</f>
        <v>0</v>
      </c>
      <c r="C19" s="9">
        <f>K16</f>
        <v>0</v>
      </c>
    </row>
    <row r="20" spans="1:8" hidden="1" x14ac:dyDescent="0.25">
      <c r="A20" s="21" t="s">
        <v>108</v>
      </c>
      <c r="B20" s="9">
        <f>L15</f>
        <v>0</v>
      </c>
      <c r="C20" s="9">
        <f>L16</f>
        <v>0</v>
      </c>
    </row>
    <row r="21" spans="1:8" hidden="1" x14ac:dyDescent="0.25">
      <c r="A21" s="9" t="s">
        <v>38</v>
      </c>
      <c r="B21" s="9">
        <f>M15</f>
        <v>0</v>
      </c>
      <c r="C21" s="9">
        <f>M16</f>
        <v>0</v>
      </c>
    </row>
    <row r="22" spans="1:8" x14ac:dyDescent="0.25">
      <c r="A22" s="9" t="s">
        <v>114</v>
      </c>
      <c r="B22" s="22">
        <f>(B15+B16+B17+B18+B19+B20+B21)/100</f>
        <v>0.1</v>
      </c>
      <c r="C22" s="22">
        <f>(C15+C16+C17+C18+C19+C20+C21)/100</f>
        <v>0.3</v>
      </c>
      <c r="F22" s="237" t="s">
        <v>135</v>
      </c>
      <c r="G22" s="237"/>
      <c r="H22" s="14" t="s">
        <v>126</v>
      </c>
    </row>
    <row r="23" spans="1:8" x14ac:dyDescent="0.25">
      <c r="F23" s="237" t="s">
        <v>136</v>
      </c>
      <c r="G23" s="237"/>
      <c r="H23" s="14" t="s">
        <v>137</v>
      </c>
    </row>
    <row r="24" spans="1:8" x14ac:dyDescent="0.25">
      <c r="A24" s="10" t="s">
        <v>138</v>
      </c>
      <c r="B24" s="23">
        <v>0.01</v>
      </c>
      <c r="C24" s="23">
        <v>0.02</v>
      </c>
      <c r="F24" s="237" t="s">
        <v>139</v>
      </c>
      <c r="G24" s="237"/>
      <c r="H24" s="14" t="s">
        <v>140</v>
      </c>
    </row>
    <row r="25" spans="1:8" x14ac:dyDescent="0.25">
      <c r="A25" s="10" t="s">
        <v>141</v>
      </c>
      <c r="B25" s="23">
        <v>0.01</v>
      </c>
      <c r="C25" s="23">
        <v>0.03</v>
      </c>
    </row>
    <row r="26" spans="1:8" x14ac:dyDescent="0.25">
      <c r="A26" s="10" t="s">
        <v>142</v>
      </c>
      <c r="B26" s="23">
        <v>0.03</v>
      </c>
      <c r="C26" s="23">
        <v>0.08</v>
      </c>
    </row>
    <row r="27" spans="1:8" x14ac:dyDescent="0.25">
      <c r="A27" s="10" t="s">
        <v>143</v>
      </c>
      <c r="B27" s="23">
        <v>0.05</v>
      </c>
      <c r="C27" s="23">
        <v>0.15</v>
      </c>
    </row>
    <row r="28" spans="1:8" x14ac:dyDescent="0.25">
      <c r="A28" s="10" t="s">
        <v>144</v>
      </c>
      <c r="B28" s="23">
        <v>7.0000000000000007E-2</v>
      </c>
      <c r="C28" s="23">
        <v>0.2</v>
      </c>
    </row>
    <row r="29" spans="1:8" x14ac:dyDescent="0.25">
      <c r="A29" s="10" t="s">
        <v>145</v>
      </c>
      <c r="B29" s="23">
        <v>0.1</v>
      </c>
      <c r="C29" s="23">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x14ac:dyDescent="0.25"/>
  <cols>
    <col min="1" max="1" width="20.5703125" style="10" customWidth="1"/>
    <col min="2" max="2" width="11.5703125" style="10" customWidth="1"/>
    <col min="3" max="4" width="9.140625" style="10"/>
    <col min="5" max="5" width="10.140625" style="10" customWidth="1"/>
    <col min="6" max="6" width="10.5703125" style="10" customWidth="1"/>
    <col min="7" max="7" width="9.140625" style="10"/>
    <col min="8" max="8" width="10.42578125" style="10" customWidth="1"/>
    <col min="9" max="9" width="15.42578125" style="10" customWidth="1"/>
    <col min="10" max="16384" width="9.140625" style="10"/>
  </cols>
  <sheetData>
    <row r="2" spans="1:13" x14ac:dyDescent="0.25">
      <c r="A2" s="9" t="s">
        <v>116</v>
      </c>
      <c r="B2" s="9" t="s">
        <v>117</v>
      </c>
      <c r="C2" s="9" t="s">
        <v>118</v>
      </c>
      <c r="D2" s="238" t="s">
        <v>119</v>
      </c>
      <c r="E2" s="238"/>
    </row>
    <row r="3" spans="1:13" x14ac:dyDescent="0.25">
      <c r="A3" s="11">
        <v>2</v>
      </c>
      <c r="B3" s="11">
        <v>6</v>
      </c>
      <c r="C3" s="11">
        <v>1</v>
      </c>
      <c r="D3" s="239">
        <v>34</v>
      </c>
      <c r="E3" s="239"/>
    </row>
    <row r="5" spans="1:13" x14ac:dyDescent="0.25">
      <c r="A5" s="10" t="s">
        <v>103</v>
      </c>
      <c r="B5" s="12" t="s">
        <v>120</v>
      </c>
      <c r="C5" s="12">
        <f>D3</f>
        <v>34</v>
      </c>
      <c r="D5" s="13"/>
    </row>
    <row r="6" spans="1:13" x14ac:dyDescent="0.25">
      <c r="A6" s="10" t="s">
        <v>104</v>
      </c>
      <c r="B6" s="14">
        <v>10</v>
      </c>
      <c r="C6" s="15">
        <v>10</v>
      </c>
      <c r="D6" s="16">
        <f>((100/B6)*C6)/100</f>
        <v>1</v>
      </c>
    </row>
    <row r="7" spans="1:13" x14ac:dyDescent="0.25">
      <c r="A7" s="10" t="s">
        <v>105</v>
      </c>
      <c r="B7" s="14">
        <f>A3+B3+C3+D3</f>
        <v>43</v>
      </c>
      <c r="C7" s="15">
        <f>A3+B3+C3+30</f>
        <v>39</v>
      </c>
      <c r="D7" s="16">
        <f t="shared" ref="D7:D12" si="0">((100/B7)*C7)/100</f>
        <v>0.90697674418604668</v>
      </c>
      <c r="F7" s="240" t="s">
        <v>121</v>
      </c>
      <c r="G7" s="240"/>
      <c r="H7" s="17" t="s">
        <v>122</v>
      </c>
      <c r="J7" s="18"/>
    </row>
    <row r="8" spans="1:13" x14ac:dyDescent="0.25">
      <c r="A8" s="10" t="s">
        <v>110</v>
      </c>
      <c r="B8" s="14">
        <f>C5</f>
        <v>34</v>
      </c>
      <c r="C8" s="15">
        <v>27</v>
      </c>
      <c r="D8" s="16">
        <f t="shared" si="0"/>
        <v>0.79411764705882359</v>
      </c>
      <c r="F8" s="237" t="s">
        <v>123</v>
      </c>
      <c r="G8" s="237"/>
      <c r="H8" s="14" t="s">
        <v>124</v>
      </c>
    </row>
    <row r="9" spans="1:13" x14ac:dyDescent="0.25">
      <c r="A9" s="10" t="s">
        <v>112</v>
      </c>
      <c r="B9" s="14">
        <f>C5</f>
        <v>34</v>
      </c>
      <c r="C9" s="15">
        <f>C8/2</f>
        <v>13.5</v>
      </c>
      <c r="D9" s="16">
        <f t="shared" si="0"/>
        <v>0.3970588235294118</v>
      </c>
      <c r="F9" s="237" t="s">
        <v>125</v>
      </c>
      <c r="G9" s="237"/>
      <c r="H9" s="14" t="s">
        <v>126</v>
      </c>
    </row>
    <row r="10" spans="1:13" x14ac:dyDescent="0.25">
      <c r="A10" s="10" t="s">
        <v>37</v>
      </c>
      <c r="B10" s="14">
        <f>C5</f>
        <v>34</v>
      </c>
      <c r="C10" s="15">
        <v>16</v>
      </c>
      <c r="D10" s="16">
        <f t="shared" si="0"/>
        <v>0.4705882352941177</v>
      </c>
      <c r="F10" s="237" t="s">
        <v>127</v>
      </c>
      <c r="G10" s="237"/>
      <c r="H10" s="14" t="s">
        <v>128</v>
      </c>
    </row>
    <row r="11" spans="1:13" x14ac:dyDescent="0.25">
      <c r="A11" s="19" t="s">
        <v>108</v>
      </c>
      <c r="B11" s="14">
        <f>C5</f>
        <v>34</v>
      </c>
      <c r="C11" s="15">
        <v>0</v>
      </c>
      <c r="D11" s="16">
        <f t="shared" si="0"/>
        <v>0</v>
      </c>
      <c r="F11" s="237" t="s">
        <v>129</v>
      </c>
      <c r="G11" s="237"/>
      <c r="H11" s="14" t="s">
        <v>130</v>
      </c>
    </row>
    <row r="12" spans="1:13" x14ac:dyDescent="0.25">
      <c r="A12" s="10" t="s">
        <v>38</v>
      </c>
      <c r="B12" s="14">
        <f>C5</f>
        <v>34</v>
      </c>
      <c r="C12" s="15">
        <v>0</v>
      </c>
      <c r="D12" s="16">
        <f t="shared" si="0"/>
        <v>0</v>
      </c>
      <c r="F12" s="237" t="s">
        <v>131</v>
      </c>
      <c r="G12" s="237"/>
      <c r="H12" s="14" t="s">
        <v>132</v>
      </c>
    </row>
    <row r="13" spans="1:13" ht="31.5" customHeight="1" x14ac:dyDescent="0.25">
      <c r="F13" s="237" t="s">
        <v>133</v>
      </c>
      <c r="G13" s="237"/>
      <c r="H13" s="14" t="s">
        <v>134</v>
      </c>
    </row>
    <row r="14" spans="1:13" hidden="1" x14ac:dyDescent="0.25">
      <c r="A14" s="9"/>
      <c r="B14" s="9" t="s">
        <v>109</v>
      </c>
      <c r="C14" s="9" t="s">
        <v>113</v>
      </c>
      <c r="G14" s="9" t="s">
        <v>104</v>
      </c>
      <c r="H14" s="9" t="s">
        <v>106</v>
      </c>
      <c r="I14" s="9" t="s">
        <v>107</v>
      </c>
      <c r="J14" s="9" t="s">
        <v>34</v>
      </c>
      <c r="K14" s="9" t="s">
        <v>37</v>
      </c>
      <c r="L14" s="9" t="s">
        <v>108</v>
      </c>
      <c r="M14" s="9" t="s">
        <v>38</v>
      </c>
    </row>
    <row r="15" spans="1:13" hidden="1" x14ac:dyDescent="0.25">
      <c r="A15" s="9" t="s">
        <v>32</v>
      </c>
      <c r="B15" s="9">
        <f>G15</f>
        <v>10</v>
      </c>
      <c r="C15" s="9">
        <f>G16</f>
        <v>30</v>
      </c>
      <c r="E15" s="238" t="s">
        <v>109</v>
      </c>
      <c r="F15" s="238"/>
      <c r="G15" s="20">
        <f>C6</f>
        <v>10</v>
      </c>
      <c r="H15" s="20">
        <f>40/B7*C7</f>
        <v>36.279069767441861</v>
      </c>
      <c r="I15" s="20">
        <f>15/B8*C8</f>
        <v>11.911764705882353</v>
      </c>
      <c r="J15" s="20">
        <f>10/B9*C9</f>
        <v>3.9705882352941178</v>
      </c>
      <c r="K15" s="20">
        <f>10/B10*C10</f>
        <v>4.7058823529411766</v>
      </c>
      <c r="L15" s="20">
        <f>5/B11*C11</f>
        <v>0</v>
      </c>
      <c r="M15" s="20">
        <f>5/B12*C12</f>
        <v>0</v>
      </c>
    </row>
    <row r="16" spans="1:13" hidden="1" x14ac:dyDescent="0.25">
      <c r="A16" s="9" t="s">
        <v>33</v>
      </c>
      <c r="B16" s="9">
        <f>H15</f>
        <v>36.279069767441861</v>
      </c>
      <c r="C16" s="9">
        <f>H16</f>
        <v>27.209302325581397</v>
      </c>
      <c r="E16" s="238" t="s">
        <v>111</v>
      </c>
      <c r="F16" s="238"/>
      <c r="G16" s="9">
        <f>G15+20</f>
        <v>30</v>
      </c>
      <c r="H16" s="9">
        <f>30/B7*C7</f>
        <v>27.209302325581397</v>
      </c>
      <c r="I16" s="9">
        <f>15/B8*C8</f>
        <v>11.911764705882353</v>
      </c>
      <c r="J16" s="9">
        <f>10/B9*C9</f>
        <v>3.9705882352941178</v>
      </c>
      <c r="K16" s="9">
        <f>5/B10*C10</f>
        <v>2.3529411764705883</v>
      </c>
      <c r="L16" s="9">
        <f>5/B11*C11</f>
        <v>0</v>
      </c>
      <c r="M16" s="9">
        <f>5/B12*C12</f>
        <v>0</v>
      </c>
    </row>
    <row r="17" spans="1:8" hidden="1" x14ac:dyDescent="0.25">
      <c r="A17" s="9" t="s">
        <v>107</v>
      </c>
      <c r="B17" s="9">
        <f>I15</f>
        <v>11.911764705882353</v>
      </c>
      <c r="C17" s="9">
        <f>I16</f>
        <v>11.911764705882353</v>
      </c>
    </row>
    <row r="18" spans="1:8" ht="29.25" hidden="1" customHeight="1" x14ac:dyDescent="0.25">
      <c r="A18" s="9" t="s">
        <v>34</v>
      </c>
      <c r="B18" s="9">
        <f>J15</f>
        <v>3.9705882352941178</v>
      </c>
      <c r="C18" s="9">
        <f>J16</f>
        <v>3.9705882352941178</v>
      </c>
    </row>
    <row r="19" spans="1:8" hidden="1" x14ac:dyDescent="0.25">
      <c r="A19" s="9" t="s">
        <v>37</v>
      </c>
      <c r="B19" s="9">
        <f>K15</f>
        <v>4.7058823529411766</v>
      </c>
      <c r="C19" s="9">
        <f>K16</f>
        <v>2.3529411764705883</v>
      </c>
    </row>
    <row r="20" spans="1:8" hidden="1" x14ac:dyDescent="0.25">
      <c r="A20" s="21" t="s">
        <v>108</v>
      </c>
      <c r="B20" s="9">
        <f>L15</f>
        <v>0</v>
      </c>
      <c r="C20" s="9">
        <f>L16</f>
        <v>0</v>
      </c>
    </row>
    <row r="21" spans="1:8" hidden="1" x14ac:dyDescent="0.25">
      <c r="A21" s="9" t="s">
        <v>38</v>
      </c>
      <c r="B21" s="9">
        <f>M15</f>
        <v>0</v>
      </c>
      <c r="C21" s="9">
        <f>M16</f>
        <v>0</v>
      </c>
    </row>
    <row r="22" spans="1:8" x14ac:dyDescent="0.25">
      <c r="A22" s="9" t="s">
        <v>114</v>
      </c>
      <c r="B22" s="22">
        <f>(B15+B16+B17+B18+B19+B20+B21)/100</f>
        <v>0.66867305061559501</v>
      </c>
      <c r="C22" s="22">
        <f>(C15+C16+C17+C18+C19+C20+C21)/100</f>
        <v>0.75444596443228462</v>
      </c>
      <c r="F22" s="237" t="s">
        <v>135</v>
      </c>
      <c r="G22" s="237"/>
      <c r="H22" s="14" t="s">
        <v>126</v>
      </c>
    </row>
    <row r="23" spans="1:8" x14ac:dyDescent="0.25">
      <c r="F23" s="237" t="s">
        <v>136</v>
      </c>
      <c r="G23" s="237"/>
      <c r="H23" s="14" t="s">
        <v>137</v>
      </c>
    </row>
    <row r="24" spans="1:8" x14ac:dyDescent="0.25">
      <c r="A24" s="10" t="s">
        <v>138</v>
      </c>
      <c r="B24" s="23">
        <v>0.01</v>
      </c>
      <c r="C24" s="23">
        <v>0.02</v>
      </c>
      <c r="F24" s="237" t="s">
        <v>139</v>
      </c>
      <c r="G24" s="237"/>
      <c r="H24" s="14" t="s">
        <v>140</v>
      </c>
    </row>
    <row r="25" spans="1:8" x14ac:dyDescent="0.25">
      <c r="A25" s="10" t="s">
        <v>141</v>
      </c>
      <c r="B25" s="23">
        <v>0.01</v>
      </c>
      <c r="C25" s="23">
        <v>0.03</v>
      </c>
    </row>
    <row r="26" spans="1:8" x14ac:dyDescent="0.25">
      <c r="A26" s="10" t="s">
        <v>142</v>
      </c>
      <c r="B26" s="23">
        <v>0.03</v>
      </c>
      <c r="C26" s="23">
        <v>0.08</v>
      </c>
    </row>
    <row r="27" spans="1:8" x14ac:dyDescent="0.25">
      <c r="A27" s="10" t="s">
        <v>143</v>
      </c>
      <c r="B27" s="23">
        <v>0.05</v>
      </c>
      <c r="C27" s="23">
        <v>0.15</v>
      </c>
    </row>
    <row r="28" spans="1:8" x14ac:dyDescent="0.25">
      <c r="A28" s="10" t="s">
        <v>144</v>
      </c>
      <c r="B28" s="23">
        <v>7.0000000000000007E-2</v>
      </c>
      <c r="C28" s="23">
        <v>0.2</v>
      </c>
    </row>
    <row r="29" spans="1:8" x14ac:dyDescent="0.25">
      <c r="A29" s="10" t="s">
        <v>145</v>
      </c>
      <c r="B29" s="23">
        <v>0.1</v>
      </c>
      <c r="C29" s="23">
        <v>0.3</v>
      </c>
    </row>
  </sheetData>
  <mergeCells count="14">
    <mergeCell ref="D2:E2"/>
    <mergeCell ref="D3:E3"/>
    <mergeCell ref="F7:G7"/>
    <mergeCell ref="F8:G8"/>
    <mergeCell ref="F9:G9"/>
    <mergeCell ref="F10:G10"/>
    <mergeCell ref="F23:G23"/>
    <mergeCell ref="F24:G24"/>
    <mergeCell ref="F11:G11"/>
    <mergeCell ref="F12:G12"/>
    <mergeCell ref="F13:G13"/>
    <mergeCell ref="E15:F15"/>
    <mergeCell ref="E16:F16"/>
    <mergeCell ref="F22:G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O5" sqref="O5"/>
    </sheetView>
  </sheetViews>
  <sheetFormatPr defaultRowHeight="15" x14ac:dyDescent="0.25"/>
  <sheetData>
    <row r="2" spans="2:13" x14ac:dyDescent="0.25">
      <c r="C2" s="6" t="s">
        <v>90</v>
      </c>
      <c r="D2" s="241"/>
      <c r="E2" s="241"/>
    </row>
    <row r="3" spans="2:13" x14ac:dyDescent="0.25">
      <c r="E3" s="5"/>
      <c r="F3" s="5"/>
      <c r="G3" s="5"/>
      <c r="H3" s="5"/>
      <c r="I3" s="5"/>
      <c r="J3" s="5"/>
    </row>
    <row r="4" spans="2:13" x14ac:dyDescent="0.25">
      <c r="B4" s="6" t="s">
        <v>91</v>
      </c>
      <c r="C4" s="4" t="s">
        <v>71</v>
      </c>
      <c r="D4" s="242" t="s">
        <v>72</v>
      </c>
      <c r="E4" s="242"/>
      <c r="F4" s="242"/>
      <c r="G4" s="7"/>
      <c r="H4" s="242" t="s">
        <v>73</v>
      </c>
      <c r="I4" s="242"/>
      <c r="J4" s="242"/>
      <c r="K4" s="242" t="s">
        <v>74</v>
      </c>
      <c r="L4" s="242"/>
      <c r="M4" s="242"/>
    </row>
    <row r="5" spans="2:13" x14ac:dyDescent="0.25">
      <c r="B5" s="6">
        <v>1</v>
      </c>
      <c r="C5" s="4"/>
      <c r="D5" s="4" t="s">
        <v>75</v>
      </c>
      <c r="E5" s="4" t="s">
        <v>76</v>
      </c>
      <c r="F5" s="4" t="s">
        <v>77</v>
      </c>
      <c r="G5" s="4"/>
      <c r="H5" s="4" t="s">
        <v>75</v>
      </c>
      <c r="I5" s="4" t="s">
        <v>76</v>
      </c>
      <c r="J5" s="4" t="s">
        <v>77</v>
      </c>
      <c r="K5" s="4" t="s">
        <v>75</v>
      </c>
      <c r="L5" s="4" t="s">
        <v>76</v>
      </c>
      <c r="M5" s="4" t="s">
        <v>77</v>
      </c>
    </row>
    <row r="6" spans="2:13" x14ac:dyDescent="0.25">
      <c r="C6" s="3" t="s">
        <v>78</v>
      </c>
      <c r="D6" s="3"/>
      <c r="E6" s="3"/>
      <c r="F6" s="3">
        <f>D6*E6</f>
        <v>0</v>
      </c>
      <c r="G6" s="3" t="s">
        <v>92</v>
      </c>
      <c r="H6" s="3"/>
      <c r="I6" s="3"/>
      <c r="J6" s="3">
        <f>H6*I6</f>
        <v>0</v>
      </c>
      <c r="K6" s="3"/>
      <c r="L6" s="3"/>
      <c r="M6" s="3">
        <f>K6*L6</f>
        <v>0</v>
      </c>
    </row>
    <row r="7" spans="2:13" x14ac:dyDescent="0.25">
      <c r="C7" s="3"/>
      <c r="D7" s="3"/>
      <c r="E7" s="3"/>
      <c r="F7" s="3">
        <f t="shared" ref="F7:F33" si="0">D7*E7</f>
        <v>0</v>
      </c>
      <c r="G7" s="3" t="s">
        <v>93</v>
      </c>
      <c r="H7" s="3"/>
      <c r="I7" s="3"/>
      <c r="J7" s="3">
        <f t="shared" ref="J7:J29" si="1">H7*I7</f>
        <v>0</v>
      </c>
      <c r="K7" s="3"/>
      <c r="L7" s="3"/>
      <c r="M7" s="3">
        <f t="shared" ref="M7:M29" si="2">K7*L7</f>
        <v>0</v>
      </c>
    </row>
    <row r="8" spans="2:13" x14ac:dyDescent="0.25">
      <c r="C8" s="3"/>
      <c r="D8" s="3"/>
      <c r="E8" s="3"/>
      <c r="F8" s="3">
        <f t="shared" si="0"/>
        <v>0</v>
      </c>
      <c r="G8" s="3"/>
      <c r="H8" s="3"/>
      <c r="I8" s="3"/>
      <c r="J8" s="3">
        <f t="shared" si="1"/>
        <v>0</v>
      </c>
      <c r="K8" s="3"/>
      <c r="L8" s="3"/>
      <c r="M8" s="3">
        <f t="shared" si="2"/>
        <v>0</v>
      </c>
    </row>
    <row r="9" spans="2:13" x14ac:dyDescent="0.25">
      <c r="C9" s="3" t="s">
        <v>81</v>
      </c>
      <c r="D9" s="3"/>
      <c r="E9" s="3"/>
      <c r="F9" s="3">
        <f t="shared" si="0"/>
        <v>0</v>
      </c>
      <c r="G9" s="3" t="s">
        <v>92</v>
      </c>
      <c r="H9" s="3"/>
      <c r="I9" s="3"/>
      <c r="J9" s="3">
        <f t="shared" si="1"/>
        <v>0</v>
      </c>
      <c r="K9" s="3"/>
      <c r="L9" s="3"/>
      <c r="M9" s="3">
        <f t="shared" si="2"/>
        <v>0</v>
      </c>
    </row>
    <row r="10" spans="2:13" x14ac:dyDescent="0.25">
      <c r="C10" s="3"/>
      <c r="D10" s="3"/>
      <c r="E10" s="3"/>
      <c r="F10" s="3">
        <f t="shared" si="0"/>
        <v>0</v>
      </c>
      <c r="G10" s="3" t="s">
        <v>93</v>
      </c>
      <c r="H10" s="3"/>
      <c r="I10" s="3"/>
      <c r="J10" s="3">
        <f t="shared" si="1"/>
        <v>0</v>
      </c>
      <c r="K10" s="3"/>
      <c r="L10" s="3"/>
      <c r="M10" s="3">
        <f t="shared" si="2"/>
        <v>0</v>
      </c>
    </row>
    <row r="11" spans="2:13" x14ac:dyDescent="0.25">
      <c r="C11" s="3"/>
      <c r="D11" s="3"/>
      <c r="E11" s="3"/>
      <c r="F11" s="3">
        <f t="shared" si="0"/>
        <v>0</v>
      </c>
      <c r="G11" s="3"/>
      <c r="H11" s="3"/>
      <c r="I11" s="3"/>
      <c r="J11" s="3">
        <f t="shared" si="1"/>
        <v>0</v>
      </c>
      <c r="K11" s="3"/>
      <c r="L11" s="3"/>
      <c r="M11" s="3">
        <f t="shared" si="2"/>
        <v>0</v>
      </c>
    </row>
    <row r="12" spans="2:13" x14ac:dyDescent="0.25">
      <c r="C12" s="3"/>
      <c r="D12" s="3"/>
      <c r="E12" s="3"/>
      <c r="F12" s="3">
        <f t="shared" si="0"/>
        <v>0</v>
      </c>
      <c r="G12" s="3"/>
      <c r="H12" s="3"/>
      <c r="I12" s="3"/>
      <c r="J12" s="3">
        <f t="shared" si="1"/>
        <v>0</v>
      </c>
      <c r="K12" s="3"/>
      <c r="L12" s="3"/>
      <c r="M12" s="3">
        <f t="shared" si="2"/>
        <v>0</v>
      </c>
    </row>
    <row r="13" spans="2:13" x14ac:dyDescent="0.25">
      <c r="C13" s="3" t="s">
        <v>79</v>
      </c>
      <c r="D13" s="3"/>
      <c r="E13" s="3"/>
      <c r="F13" s="3">
        <f t="shared" si="0"/>
        <v>0</v>
      </c>
      <c r="G13" s="3" t="s">
        <v>92</v>
      </c>
      <c r="H13" s="3"/>
      <c r="I13" s="3"/>
      <c r="J13" s="3">
        <f t="shared" si="1"/>
        <v>0</v>
      </c>
      <c r="K13" s="3"/>
      <c r="L13" s="3"/>
      <c r="M13" s="3">
        <f t="shared" si="2"/>
        <v>0</v>
      </c>
    </row>
    <row r="14" spans="2:13" x14ac:dyDescent="0.25">
      <c r="C14" s="3"/>
      <c r="D14" s="3"/>
      <c r="E14" s="3"/>
      <c r="F14" s="3">
        <f t="shared" si="0"/>
        <v>0</v>
      </c>
      <c r="G14" s="3" t="s">
        <v>93</v>
      </c>
      <c r="H14" s="3"/>
      <c r="I14" s="3"/>
      <c r="J14" s="3">
        <f t="shared" si="1"/>
        <v>0</v>
      </c>
      <c r="K14" s="3"/>
      <c r="L14" s="3"/>
      <c r="M14" s="3">
        <f t="shared" si="2"/>
        <v>0</v>
      </c>
    </row>
    <row r="15" spans="2:13" x14ac:dyDescent="0.25">
      <c r="C15" s="3"/>
      <c r="D15" s="3"/>
      <c r="E15" s="3"/>
      <c r="F15" s="3">
        <f t="shared" si="0"/>
        <v>0</v>
      </c>
      <c r="G15" s="3"/>
      <c r="H15" s="3"/>
      <c r="I15" s="3"/>
      <c r="J15" s="3">
        <f t="shared" si="1"/>
        <v>0</v>
      </c>
      <c r="K15" s="3"/>
      <c r="L15" s="3"/>
      <c r="M15" s="3">
        <f t="shared" si="2"/>
        <v>0</v>
      </c>
    </row>
    <row r="16" spans="2:13" x14ac:dyDescent="0.25">
      <c r="C16" s="3"/>
      <c r="D16" s="3"/>
      <c r="E16" s="3"/>
      <c r="F16" s="3">
        <f t="shared" si="0"/>
        <v>0</v>
      </c>
      <c r="G16" s="3"/>
      <c r="H16" s="3"/>
      <c r="I16" s="3"/>
      <c r="J16" s="3">
        <f t="shared" si="1"/>
        <v>0</v>
      </c>
      <c r="K16" s="3"/>
      <c r="L16" s="3"/>
      <c r="M16" s="3">
        <f t="shared" si="2"/>
        <v>0</v>
      </c>
    </row>
    <row r="17" spans="3:13" x14ac:dyDescent="0.25">
      <c r="C17" s="3" t="s">
        <v>80</v>
      </c>
      <c r="D17" s="3"/>
      <c r="E17" s="3"/>
      <c r="F17" s="3">
        <f t="shared" si="0"/>
        <v>0</v>
      </c>
      <c r="G17" s="3" t="s">
        <v>92</v>
      </c>
      <c r="H17" s="3"/>
      <c r="I17" s="3"/>
      <c r="J17" s="3">
        <f t="shared" si="1"/>
        <v>0</v>
      </c>
      <c r="K17" s="3"/>
      <c r="L17" s="3"/>
      <c r="M17" s="3">
        <f t="shared" si="2"/>
        <v>0</v>
      </c>
    </row>
    <row r="18" spans="3:13" x14ac:dyDescent="0.25">
      <c r="C18" s="3"/>
      <c r="D18" s="3"/>
      <c r="E18" s="3"/>
      <c r="F18" s="3">
        <f t="shared" si="0"/>
        <v>0</v>
      </c>
      <c r="G18" s="3" t="s">
        <v>93</v>
      </c>
      <c r="H18" s="3"/>
      <c r="I18" s="3"/>
      <c r="J18" s="3">
        <f t="shared" si="1"/>
        <v>0</v>
      </c>
      <c r="K18" s="3"/>
      <c r="L18" s="3"/>
      <c r="M18" s="3">
        <f t="shared" si="2"/>
        <v>0</v>
      </c>
    </row>
    <row r="19" spans="3:13" x14ac:dyDescent="0.25">
      <c r="C19" s="3"/>
      <c r="D19" s="3"/>
      <c r="E19" s="3"/>
      <c r="F19" s="3">
        <f t="shared" si="0"/>
        <v>0</v>
      </c>
      <c r="G19" s="3"/>
      <c r="H19" s="3"/>
      <c r="I19" s="3"/>
      <c r="J19" s="3">
        <f t="shared" si="1"/>
        <v>0</v>
      </c>
      <c r="K19" s="3"/>
      <c r="L19" s="3"/>
      <c r="M19" s="3">
        <f t="shared" si="2"/>
        <v>0</v>
      </c>
    </row>
    <row r="20" spans="3:13" x14ac:dyDescent="0.25">
      <c r="C20" s="3" t="s">
        <v>80</v>
      </c>
      <c r="D20" s="3"/>
      <c r="E20" s="3"/>
      <c r="F20" s="3">
        <f t="shared" si="0"/>
        <v>0</v>
      </c>
      <c r="G20" s="3" t="s">
        <v>92</v>
      </c>
      <c r="H20" s="3"/>
      <c r="I20" s="3"/>
      <c r="J20" s="3">
        <f t="shared" si="1"/>
        <v>0</v>
      </c>
      <c r="K20" s="3"/>
      <c r="L20" s="3"/>
      <c r="M20" s="3">
        <f t="shared" si="2"/>
        <v>0</v>
      </c>
    </row>
    <row r="21" spans="3:13" x14ac:dyDescent="0.25">
      <c r="C21" s="3"/>
      <c r="D21" s="3"/>
      <c r="E21" s="3"/>
      <c r="F21" s="3">
        <f t="shared" si="0"/>
        <v>0</v>
      </c>
      <c r="G21" s="3" t="s">
        <v>93</v>
      </c>
      <c r="H21" s="3"/>
      <c r="I21" s="3"/>
      <c r="J21" s="3">
        <f t="shared" si="1"/>
        <v>0</v>
      </c>
      <c r="K21" s="3"/>
      <c r="L21" s="3"/>
      <c r="M21" s="3">
        <f t="shared" si="2"/>
        <v>0</v>
      </c>
    </row>
    <row r="22" spans="3:13" x14ac:dyDescent="0.25">
      <c r="C22" s="3"/>
      <c r="D22" s="3"/>
      <c r="E22" s="3"/>
      <c r="F22" s="3">
        <f t="shared" si="0"/>
        <v>0</v>
      </c>
      <c r="G22" s="3"/>
      <c r="H22" s="3"/>
      <c r="I22" s="3"/>
      <c r="J22" s="3">
        <f t="shared" si="1"/>
        <v>0</v>
      </c>
      <c r="K22" s="3"/>
      <c r="L22" s="3"/>
      <c r="M22" s="3">
        <f t="shared" si="2"/>
        <v>0</v>
      </c>
    </row>
    <row r="23" spans="3:13" x14ac:dyDescent="0.25">
      <c r="C23" s="3" t="s">
        <v>86</v>
      </c>
      <c r="D23" s="3"/>
      <c r="E23" s="3"/>
      <c r="F23" s="3">
        <f t="shared" si="0"/>
        <v>0</v>
      </c>
      <c r="G23" s="3" t="s">
        <v>94</v>
      </c>
      <c r="H23" s="3"/>
      <c r="I23" s="3"/>
      <c r="J23" s="3">
        <f t="shared" si="1"/>
        <v>0</v>
      </c>
      <c r="K23" s="3"/>
      <c r="L23" s="3"/>
      <c r="M23" s="3">
        <f t="shared" si="2"/>
        <v>0</v>
      </c>
    </row>
    <row r="24" spans="3:13" x14ac:dyDescent="0.25">
      <c r="C24" s="3" t="s">
        <v>87</v>
      </c>
      <c r="D24" s="3"/>
      <c r="E24" s="3"/>
      <c r="F24" s="3">
        <f t="shared" si="0"/>
        <v>0</v>
      </c>
      <c r="G24" s="3" t="s">
        <v>94</v>
      </c>
      <c r="H24" s="3"/>
      <c r="I24" s="3"/>
      <c r="J24" s="3">
        <f t="shared" si="1"/>
        <v>0</v>
      </c>
      <c r="K24" s="3"/>
      <c r="L24" s="3"/>
      <c r="M24" s="3">
        <f t="shared" si="2"/>
        <v>0</v>
      </c>
    </row>
    <row r="25" spans="3:13" x14ac:dyDescent="0.25">
      <c r="C25" s="3" t="s">
        <v>88</v>
      </c>
      <c r="D25" s="3"/>
      <c r="E25" s="3"/>
      <c r="F25" s="3">
        <f t="shared" si="0"/>
        <v>0</v>
      </c>
      <c r="G25" s="3" t="s">
        <v>94</v>
      </c>
      <c r="H25" s="3"/>
      <c r="I25" s="3"/>
      <c r="J25" s="3">
        <f t="shared" si="1"/>
        <v>0</v>
      </c>
      <c r="K25" s="3"/>
      <c r="L25" s="3"/>
      <c r="M25" s="3">
        <f t="shared" si="2"/>
        <v>0</v>
      </c>
    </row>
    <row r="26" spans="3:13" x14ac:dyDescent="0.25">
      <c r="C26" s="3"/>
      <c r="D26" s="3"/>
      <c r="E26" s="3"/>
      <c r="F26" s="3">
        <f t="shared" si="0"/>
        <v>0</v>
      </c>
      <c r="G26" s="3"/>
      <c r="H26" s="3"/>
      <c r="I26" s="3"/>
      <c r="J26" s="3">
        <f t="shared" si="1"/>
        <v>0</v>
      </c>
      <c r="K26" s="3"/>
      <c r="L26" s="3"/>
      <c r="M26" s="3">
        <f t="shared" si="2"/>
        <v>0</v>
      </c>
    </row>
    <row r="27" spans="3:13" x14ac:dyDescent="0.25">
      <c r="C27" s="3" t="s">
        <v>82</v>
      </c>
      <c r="D27" s="3"/>
      <c r="E27" s="3"/>
      <c r="F27" s="3">
        <f t="shared" si="0"/>
        <v>0</v>
      </c>
      <c r="G27" s="3"/>
      <c r="H27" s="3"/>
      <c r="I27" s="3"/>
      <c r="J27" s="3">
        <f t="shared" si="1"/>
        <v>0</v>
      </c>
      <c r="K27" s="3"/>
      <c r="L27" s="3"/>
      <c r="M27" s="3">
        <f t="shared" si="2"/>
        <v>0</v>
      </c>
    </row>
    <row r="28" spans="3:13" x14ac:dyDescent="0.25">
      <c r="C28" s="3" t="s">
        <v>83</v>
      </c>
      <c r="D28" s="3"/>
      <c r="E28" s="3"/>
      <c r="F28" s="3">
        <f t="shared" si="0"/>
        <v>0</v>
      </c>
      <c r="G28" s="3"/>
      <c r="H28" s="3"/>
      <c r="I28" s="3"/>
      <c r="J28" s="3">
        <f t="shared" si="1"/>
        <v>0</v>
      </c>
      <c r="K28" s="3"/>
      <c r="L28" s="3"/>
      <c r="M28" s="3">
        <f t="shared" si="2"/>
        <v>0</v>
      </c>
    </row>
    <row r="29" spans="3:13" x14ac:dyDescent="0.25">
      <c r="C29" s="3" t="s">
        <v>84</v>
      </c>
      <c r="D29" s="3"/>
      <c r="E29" s="3"/>
      <c r="F29" s="3">
        <f t="shared" si="0"/>
        <v>0</v>
      </c>
      <c r="G29" s="3"/>
      <c r="H29" s="3"/>
      <c r="I29" s="3"/>
      <c r="J29" s="3">
        <f t="shared" si="1"/>
        <v>0</v>
      </c>
      <c r="K29" s="3"/>
      <c r="L29" s="3"/>
      <c r="M29" s="3">
        <f t="shared" si="2"/>
        <v>0</v>
      </c>
    </row>
    <row r="30" spans="3:13" x14ac:dyDescent="0.25">
      <c r="C30" s="3" t="s">
        <v>85</v>
      </c>
      <c r="D30" s="3"/>
      <c r="E30" s="3"/>
      <c r="F30" s="3">
        <f t="shared" si="0"/>
        <v>0</v>
      </c>
      <c r="G30" s="3"/>
      <c r="H30" s="3"/>
      <c r="I30" s="3"/>
      <c r="J30" s="3">
        <f>H30*I30</f>
        <v>0</v>
      </c>
      <c r="K30" s="3"/>
      <c r="L30" s="3"/>
      <c r="M30" s="3">
        <f>K30*L30</f>
        <v>0</v>
      </c>
    </row>
    <row r="31" spans="3:13" x14ac:dyDescent="0.25">
      <c r="C31" s="3"/>
      <c r="D31" s="3"/>
      <c r="E31" s="3"/>
      <c r="F31" s="3">
        <f t="shared" si="0"/>
        <v>0</v>
      </c>
      <c r="G31" s="3"/>
      <c r="H31" s="3"/>
      <c r="I31" s="3"/>
      <c r="J31" s="3">
        <f>H31*I31</f>
        <v>0</v>
      </c>
      <c r="K31" s="3"/>
      <c r="L31" s="3"/>
      <c r="M31" s="3">
        <f>K31*L31</f>
        <v>0</v>
      </c>
    </row>
    <row r="32" spans="3:13" x14ac:dyDescent="0.25">
      <c r="C32" s="3"/>
      <c r="D32" s="3"/>
      <c r="E32" s="3"/>
      <c r="F32" s="3">
        <f t="shared" si="0"/>
        <v>0</v>
      </c>
      <c r="G32" s="3"/>
      <c r="H32" s="3"/>
      <c r="I32" s="3"/>
      <c r="J32" s="3">
        <f>H32*I32</f>
        <v>0</v>
      </c>
      <c r="K32" s="3"/>
      <c r="L32" s="3"/>
      <c r="M32" s="3">
        <f>K32*L32</f>
        <v>0</v>
      </c>
    </row>
    <row r="33" spans="3:13" x14ac:dyDescent="0.25">
      <c r="C33" s="3"/>
      <c r="D33" s="3"/>
      <c r="E33" s="3"/>
      <c r="F33" s="3">
        <f t="shared" si="0"/>
        <v>0</v>
      </c>
      <c r="G33" s="3"/>
      <c r="H33" s="3"/>
      <c r="I33" s="3"/>
      <c r="J33" s="3">
        <f>H33*I33</f>
        <v>0</v>
      </c>
      <c r="K33" s="3"/>
      <c r="L33" s="3"/>
      <c r="M33" s="3">
        <f>K33*L33</f>
        <v>0</v>
      </c>
    </row>
    <row r="34" spans="3:13" x14ac:dyDescent="0.25">
      <c r="C34" s="3" t="s">
        <v>89</v>
      </c>
      <c r="D34" s="3"/>
      <c r="E34" s="3">
        <f>F34*10.764</f>
        <v>0</v>
      </c>
      <c r="F34" s="3">
        <f>SUM(F6:F33)</f>
        <v>0</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6" t="s">
        <v>90</v>
      </c>
      <c r="D3" s="241"/>
      <c r="E3" s="241"/>
    </row>
    <row r="4" spans="2:13" x14ac:dyDescent="0.25">
      <c r="E4" s="5"/>
      <c r="F4" s="5"/>
      <c r="G4" s="5"/>
      <c r="H4" s="5"/>
      <c r="I4" s="5"/>
      <c r="J4" s="5"/>
    </row>
    <row r="5" spans="2:13" x14ac:dyDescent="0.25">
      <c r="B5" s="6" t="s">
        <v>91</v>
      </c>
      <c r="C5" s="4" t="s">
        <v>71</v>
      </c>
      <c r="D5" s="242" t="s">
        <v>72</v>
      </c>
      <c r="E5" s="242"/>
      <c r="F5" s="242"/>
      <c r="G5" s="7"/>
      <c r="H5" s="242" t="s">
        <v>73</v>
      </c>
      <c r="I5" s="242"/>
      <c r="J5" s="242"/>
      <c r="K5" s="242" t="s">
        <v>74</v>
      </c>
      <c r="L5" s="242"/>
      <c r="M5" s="242"/>
    </row>
    <row r="6" spans="2:13" x14ac:dyDescent="0.25">
      <c r="B6" s="6">
        <v>1</v>
      </c>
      <c r="C6" s="4"/>
      <c r="D6" s="4" t="s">
        <v>75</v>
      </c>
      <c r="E6" s="4" t="s">
        <v>76</v>
      </c>
      <c r="F6" s="4" t="s">
        <v>77</v>
      </c>
      <c r="G6" s="4"/>
      <c r="H6" s="4" t="s">
        <v>75</v>
      </c>
      <c r="I6" s="4" t="s">
        <v>76</v>
      </c>
      <c r="J6" s="4" t="s">
        <v>77</v>
      </c>
      <c r="K6" s="4" t="s">
        <v>75</v>
      </c>
      <c r="L6" s="4" t="s">
        <v>76</v>
      </c>
      <c r="M6" s="4" t="s">
        <v>77</v>
      </c>
    </row>
    <row r="7" spans="2:13" x14ac:dyDescent="0.25">
      <c r="C7" s="3" t="s">
        <v>78</v>
      </c>
      <c r="D7" s="3"/>
      <c r="E7" s="3"/>
      <c r="F7" s="3">
        <f>D7*E7</f>
        <v>0</v>
      </c>
      <c r="G7" s="3" t="s">
        <v>92</v>
      </c>
      <c r="H7" s="3"/>
      <c r="I7" s="3"/>
      <c r="J7" s="3">
        <f>H7*I7</f>
        <v>0</v>
      </c>
      <c r="K7" s="3"/>
      <c r="L7" s="3"/>
      <c r="M7" s="3">
        <f>K7*L7</f>
        <v>0</v>
      </c>
    </row>
    <row r="8" spans="2:13" x14ac:dyDescent="0.25">
      <c r="C8" s="3"/>
      <c r="D8" s="3"/>
      <c r="E8" s="3"/>
      <c r="F8" s="3">
        <f t="shared" ref="F8:F34" si="0">D8*E8</f>
        <v>0</v>
      </c>
      <c r="G8" s="3" t="s">
        <v>93</v>
      </c>
      <c r="H8" s="3"/>
      <c r="I8" s="3"/>
      <c r="J8" s="3">
        <f t="shared" ref="J8:J34" si="1">H8*I8</f>
        <v>0</v>
      </c>
      <c r="K8" s="3"/>
      <c r="L8" s="3"/>
      <c r="M8" s="3">
        <f t="shared" ref="M8:M34" si="2">K8*L8</f>
        <v>0</v>
      </c>
    </row>
    <row r="9" spans="2:13" x14ac:dyDescent="0.25">
      <c r="C9" s="3"/>
      <c r="D9" s="3"/>
      <c r="E9" s="3"/>
      <c r="F9" s="3">
        <f t="shared" si="0"/>
        <v>0</v>
      </c>
      <c r="G9" s="3"/>
      <c r="H9" s="3"/>
      <c r="I9" s="3"/>
      <c r="J9" s="3">
        <f t="shared" si="1"/>
        <v>0</v>
      </c>
      <c r="K9" s="3"/>
      <c r="L9" s="3"/>
      <c r="M9" s="3">
        <f t="shared" si="2"/>
        <v>0</v>
      </c>
    </row>
    <row r="10" spans="2:13" x14ac:dyDescent="0.25">
      <c r="C10" s="3" t="s">
        <v>81</v>
      </c>
      <c r="D10" s="3"/>
      <c r="E10" s="3"/>
      <c r="F10" s="3">
        <f t="shared" si="0"/>
        <v>0</v>
      </c>
      <c r="G10" s="3" t="s">
        <v>92</v>
      </c>
      <c r="H10" s="3"/>
      <c r="I10" s="3"/>
      <c r="J10" s="3">
        <f t="shared" si="1"/>
        <v>0</v>
      </c>
      <c r="K10" s="3"/>
      <c r="L10" s="3"/>
      <c r="M10" s="3">
        <f t="shared" si="2"/>
        <v>0</v>
      </c>
    </row>
    <row r="11" spans="2:13" x14ac:dyDescent="0.25">
      <c r="C11" s="3"/>
      <c r="D11" s="3"/>
      <c r="E11" s="3"/>
      <c r="F11" s="3">
        <f t="shared" si="0"/>
        <v>0</v>
      </c>
      <c r="G11" s="3" t="s">
        <v>93</v>
      </c>
      <c r="H11" s="3"/>
      <c r="I11" s="3"/>
      <c r="J11" s="3">
        <f t="shared" si="1"/>
        <v>0</v>
      </c>
      <c r="K11" s="3"/>
      <c r="L11" s="3"/>
      <c r="M11" s="3">
        <f t="shared" si="2"/>
        <v>0</v>
      </c>
    </row>
    <row r="12" spans="2:13" x14ac:dyDescent="0.25">
      <c r="C12" s="3"/>
      <c r="D12" s="3"/>
      <c r="E12" s="3"/>
      <c r="F12" s="3">
        <f t="shared" si="0"/>
        <v>0</v>
      </c>
      <c r="G12" s="3"/>
      <c r="H12" s="3"/>
      <c r="I12" s="3"/>
      <c r="J12" s="3">
        <f t="shared" si="1"/>
        <v>0</v>
      </c>
      <c r="K12" s="3"/>
      <c r="L12" s="3"/>
      <c r="M12" s="3">
        <f t="shared" si="2"/>
        <v>0</v>
      </c>
    </row>
    <row r="13" spans="2:13" x14ac:dyDescent="0.25">
      <c r="C13" s="3"/>
      <c r="D13" s="3"/>
      <c r="E13" s="3"/>
      <c r="F13" s="3">
        <f t="shared" si="0"/>
        <v>0</v>
      </c>
      <c r="G13" s="3"/>
      <c r="H13" s="3"/>
      <c r="I13" s="3"/>
      <c r="J13" s="3">
        <f t="shared" si="1"/>
        <v>0</v>
      </c>
      <c r="K13" s="3"/>
      <c r="L13" s="3"/>
      <c r="M13" s="3">
        <f t="shared" si="2"/>
        <v>0</v>
      </c>
    </row>
    <row r="14" spans="2:13" x14ac:dyDescent="0.25">
      <c r="C14" s="3" t="s">
        <v>79</v>
      </c>
      <c r="D14" s="3"/>
      <c r="E14" s="3"/>
      <c r="F14" s="3">
        <f t="shared" si="0"/>
        <v>0</v>
      </c>
      <c r="G14" s="3" t="s">
        <v>92</v>
      </c>
      <c r="H14" s="3"/>
      <c r="I14" s="3"/>
      <c r="J14" s="3">
        <f t="shared" si="1"/>
        <v>0</v>
      </c>
      <c r="K14" s="3"/>
      <c r="L14" s="3"/>
      <c r="M14" s="3">
        <f t="shared" si="2"/>
        <v>0</v>
      </c>
    </row>
    <row r="15" spans="2:13" x14ac:dyDescent="0.25">
      <c r="C15" s="3"/>
      <c r="D15" s="3"/>
      <c r="E15" s="3"/>
      <c r="F15" s="3">
        <f t="shared" si="0"/>
        <v>0</v>
      </c>
      <c r="G15" s="3" t="s">
        <v>93</v>
      </c>
      <c r="H15" s="3"/>
      <c r="I15" s="3"/>
      <c r="J15" s="3">
        <f t="shared" si="1"/>
        <v>0</v>
      </c>
      <c r="K15" s="3"/>
      <c r="L15" s="3"/>
      <c r="M15" s="3">
        <f t="shared" si="2"/>
        <v>0</v>
      </c>
    </row>
    <row r="16" spans="2:13" x14ac:dyDescent="0.25">
      <c r="C16" s="3"/>
      <c r="D16" s="3"/>
      <c r="E16" s="3"/>
      <c r="F16" s="3">
        <f t="shared" si="0"/>
        <v>0</v>
      </c>
      <c r="G16" s="3"/>
      <c r="H16" s="3"/>
      <c r="I16" s="3"/>
      <c r="J16" s="3">
        <f t="shared" si="1"/>
        <v>0</v>
      </c>
      <c r="K16" s="3"/>
      <c r="L16" s="3"/>
      <c r="M16" s="3">
        <f t="shared" si="2"/>
        <v>0</v>
      </c>
    </row>
    <row r="17" spans="3:13" x14ac:dyDescent="0.25">
      <c r="C17" s="3"/>
      <c r="D17" s="3"/>
      <c r="E17" s="3"/>
      <c r="F17" s="3">
        <f t="shared" si="0"/>
        <v>0</v>
      </c>
      <c r="G17" s="3"/>
      <c r="H17" s="3"/>
      <c r="I17" s="3"/>
      <c r="J17" s="3">
        <f t="shared" si="1"/>
        <v>0</v>
      </c>
      <c r="K17" s="3"/>
      <c r="L17" s="3"/>
      <c r="M17" s="3">
        <f t="shared" si="2"/>
        <v>0</v>
      </c>
    </row>
    <row r="18" spans="3:13" x14ac:dyDescent="0.25">
      <c r="C18" s="3" t="s">
        <v>80</v>
      </c>
      <c r="D18" s="3"/>
      <c r="E18" s="3"/>
      <c r="F18" s="3">
        <f t="shared" si="0"/>
        <v>0</v>
      </c>
      <c r="G18" s="3" t="s">
        <v>92</v>
      </c>
      <c r="H18" s="3"/>
      <c r="I18" s="3"/>
      <c r="J18" s="3">
        <f t="shared" si="1"/>
        <v>0</v>
      </c>
      <c r="K18" s="3"/>
      <c r="L18" s="3"/>
      <c r="M18" s="3">
        <f t="shared" si="2"/>
        <v>0</v>
      </c>
    </row>
    <row r="19" spans="3:13" x14ac:dyDescent="0.25">
      <c r="C19" s="3"/>
      <c r="D19" s="3"/>
      <c r="E19" s="3"/>
      <c r="F19" s="3">
        <f t="shared" si="0"/>
        <v>0</v>
      </c>
      <c r="G19" s="3" t="s">
        <v>93</v>
      </c>
      <c r="H19" s="3"/>
      <c r="I19" s="3"/>
      <c r="J19" s="3">
        <f t="shared" si="1"/>
        <v>0</v>
      </c>
      <c r="K19" s="3"/>
      <c r="L19" s="3"/>
      <c r="M19" s="3">
        <f t="shared" si="2"/>
        <v>0</v>
      </c>
    </row>
    <row r="20" spans="3:13" x14ac:dyDescent="0.25">
      <c r="C20" s="3"/>
      <c r="D20" s="3"/>
      <c r="E20" s="3"/>
      <c r="F20" s="3">
        <f t="shared" si="0"/>
        <v>0</v>
      </c>
      <c r="G20" s="3"/>
      <c r="H20" s="3"/>
      <c r="I20" s="3"/>
      <c r="J20" s="3">
        <f t="shared" si="1"/>
        <v>0</v>
      </c>
      <c r="K20" s="3"/>
      <c r="L20" s="3"/>
      <c r="M20" s="3">
        <f t="shared" si="2"/>
        <v>0</v>
      </c>
    </row>
    <row r="21" spans="3:13" x14ac:dyDescent="0.25">
      <c r="C21" s="3" t="s">
        <v>80</v>
      </c>
      <c r="D21" s="3"/>
      <c r="E21" s="3"/>
      <c r="F21" s="3">
        <f t="shared" si="0"/>
        <v>0</v>
      </c>
      <c r="G21" s="3" t="s">
        <v>92</v>
      </c>
      <c r="H21" s="3"/>
      <c r="I21" s="3"/>
      <c r="J21" s="3">
        <f t="shared" si="1"/>
        <v>0</v>
      </c>
      <c r="K21" s="3"/>
      <c r="L21" s="3"/>
      <c r="M21" s="3">
        <f t="shared" si="2"/>
        <v>0</v>
      </c>
    </row>
    <row r="22" spans="3:13" x14ac:dyDescent="0.25">
      <c r="C22" s="3"/>
      <c r="D22" s="3"/>
      <c r="E22" s="3"/>
      <c r="F22" s="3">
        <f t="shared" si="0"/>
        <v>0</v>
      </c>
      <c r="G22" s="3" t="s">
        <v>93</v>
      </c>
      <c r="H22" s="3"/>
      <c r="I22" s="3"/>
      <c r="J22" s="3">
        <f t="shared" si="1"/>
        <v>0</v>
      </c>
      <c r="K22" s="3"/>
      <c r="L22" s="3"/>
      <c r="M22" s="3">
        <f t="shared" si="2"/>
        <v>0</v>
      </c>
    </row>
    <row r="23" spans="3:13" x14ac:dyDescent="0.25">
      <c r="C23" s="3"/>
      <c r="D23" s="3"/>
      <c r="E23" s="3"/>
      <c r="F23" s="3">
        <f t="shared" si="0"/>
        <v>0</v>
      </c>
      <c r="G23" s="3"/>
      <c r="H23" s="3"/>
      <c r="I23" s="3"/>
      <c r="J23" s="3">
        <f t="shared" si="1"/>
        <v>0</v>
      </c>
      <c r="K23" s="3"/>
      <c r="L23" s="3"/>
      <c r="M23" s="3">
        <f t="shared" si="2"/>
        <v>0</v>
      </c>
    </row>
    <row r="24" spans="3:13" x14ac:dyDescent="0.25">
      <c r="C24" s="3" t="s">
        <v>86</v>
      </c>
      <c r="D24" s="3"/>
      <c r="E24" s="3"/>
      <c r="F24" s="3">
        <f t="shared" si="0"/>
        <v>0</v>
      </c>
      <c r="G24" s="3" t="s">
        <v>94</v>
      </c>
      <c r="H24" s="3"/>
      <c r="I24" s="3"/>
      <c r="J24" s="3">
        <f t="shared" si="1"/>
        <v>0</v>
      </c>
      <c r="K24" s="3"/>
      <c r="L24" s="3"/>
      <c r="M24" s="3">
        <f t="shared" si="2"/>
        <v>0</v>
      </c>
    </row>
    <row r="25" spans="3:13" x14ac:dyDescent="0.25">
      <c r="C25" s="3" t="s">
        <v>87</v>
      </c>
      <c r="D25" s="3"/>
      <c r="E25" s="3"/>
      <c r="F25" s="3">
        <f t="shared" si="0"/>
        <v>0</v>
      </c>
      <c r="G25" s="3" t="s">
        <v>94</v>
      </c>
      <c r="H25" s="3"/>
      <c r="I25" s="3"/>
      <c r="J25" s="3">
        <f t="shared" si="1"/>
        <v>0</v>
      </c>
      <c r="K25" s="3"/>
      <c r="L25" s="3"/>
      <c r="M25" s="3">
        <f t="shared" si="2"/>
        <v>0</v>
      </c>
    </row>
    <row r="26" spans="3:13" x14ac:dyDescent="0.25">
      <c r="C26" s="3" t="s">
        <v>88</v>
      </c>
      <c r="D26" s="3"/>
      <c r="E26" s="3"/>
      <c r="F26" s="3">
        <f t="shared" si="0"/>
        <v>0</v>
      </c>
      <c r="G26" s="3" t="s">
        <v>94</v>
      </c>
      <c r="H26" s="3"/>
      <c r="I26" s="3"/>
      <c r="J26" s="3">
        <f t="shared" si="1"/>
        <v>0</v>
      </c>
      <c r="K26" s="3"/>
      <c r="L26" s="3"/>
      <c r="M26" s="3">
        <f t="shared" si="2"/>
        <v>0</v>
      </c>
    </row>
    <row r="27" spans="3:13" x14ac:dyDescent="0.25">
      <c r="C27" s="3"/>
      <c r="D27" s="3"/>
      <c r="E27" s="3"/>
      <c r="F27" s="3">
        <f t="shared" si="0"/>
        <v>0</v>
      </c>
      <c r="G27" s="3"/>
      <c r="H27" s="3"/>
      <c r="I27" s="3"/>
      <c r="J27" s="3">
        <f t="shared" si="1"/>
        <v>0</v>
      </c>
      <c r="K27" s="3"/>
      <c r="L27" s="3"/>
      <c r="M27" s="3">
        <f t="shared" si="2"/>
        <v>0</v>
      </c>
    </row>
    <row r="28" spans="3:13" x14ac:dyDescent="0.25">
      <c r="C28" s="3" t="s">
        <v>82</v>
      </c>
      <c r="D28" s="3"/>
      <c r="E28" s="3"/>
      <c r="F28" s="3">
        <f t="shared" si="0"/>
        <v>0</v>
      </c>
      <c r="G28" s="3"/>
      <c r="H28" s="3"/>
      <c r="I28" s="3"/>
      <c r="J28" s="3">
        <f t="shared" si="1"/>
        <v>0</v>
      </c>
      <c r="K28" s="3"/>
      <c r="L28" s="3"/>
      <c r="M28" s="3">
        <f t="shared" si="2"/>
        <v>0</v>
      </c>
    </row>
    <row r="29" spans="3:13" x14ac:dyDescent="0.25">
      <c r="C29" s="3" t="s">
        <v>83</v>
      </c>
      <c r="D29" s="3"/>
      <c r="E29" s="3"/>
      <c r="F29" s="3">
        <f t="shared" si="0"/>
        <v>0</v>
      </c>
      <c r="G29" s="3"/>
      <c r="H29" s="3"/>
      <c r="I29" s="3"/>
      <c r="J29" s="3">
        <f t="shared" si="1"/>
        <v>0</v>
      </c>
      <c r="K29" s="3"/>
      <c r="L29" s="3"/>
      <c r="M29" s="3">
        <f t="shared" si="2"/>
        <v>0</v>
      </c>
    </row>
    <row r="30" spans="3:13" x14ac:dyDescent="0.25">
      <c r="C30" s="3" t="s">
        <v>84</v>
      </c>
      <c r="D30" s="3"/>
      <c r="E30" s="3"/>
      <c r="F30" s="3">
        <f t="shared" si="0"/>
        <v>0</v>
      </c>
      <c r="G30" s="3"/>
      <c r="H30" s="3"/>
      <c r="I30" s="3"/>
      <c r="J30" s="3">
        <f t="shared" si="1"/>
        <v>0</v>
      </c>
      <c r="K30" s="3"/>
      <c r="L30" s="3"/>
      <c r="M30" s="3">
        <f t="shared" si="2"/>
        <v>0</v>
      </c>
    </row>
    <row r="31" spans="3:13" x14ac:dyDescent="0.25">
      <c r="C31" s="3" t="s">
        <v>85</v>
      </c>
      <c r="D31" s="3"/>
      <c r="E31" s="3"/>
      <c r="F31" s="3">
        <f t="shared" si="0"/>
        <v>0</v>
      </c>
      <c r="G31" s="3"/>
      <c r="H31" s="3"/>
      <c r="I31" s="3"/>
      <c r="J31" s="3">
        <f t="shared" si="1"/>
        <v>0</v>
      </c>
      <c r="K31" s="3"/>
      <c r="L31" s="3"/>
      <c r="M31" s="3">
        <f t="shared" si="2"/>
        <v>0</v>
      </c>
    </row>
    <row r="32" spans="3:13" x14ac:dyDescent="0.25">
      <c r="C32" s="3"/>
      <c r="D32" s="3"/>
      <c r="E32" s="3"/>
      <c r="F32" s="3">
        <f t="shared" si="0"/>
        <v>0</v>
      </c>
      <c r="G32" s="3"/>
      <c r="H32" s="3"/>
      <c r="I32" s="3"/>
      <c r="J32" s="3">
        <f t="shared" si="1"/>
        <v>0</v>
      </c>
      <c r="K32" s="3"/>
      <c r="L32" s="3"/>
      <c r="M32" s="3">
        <f t="shared" si="2"/>
        <v>0</v>
      </c>
    </row>
    <row r="33" spans="3:13" x14ac:dyDescent="0.25">
      <c r="C33" s="3"/>
      <c r="D33" s="3"/>
      <c r="E33" s="3"/>
      <c r="F33" s="3">
        <f t="shared" si="0"/>
        <v>0</v>
      </c>
      <c r="G33" s="3"/>
      <c r="H33" s="3"/>
      <c r="I33" s="3"/>
      <c r="J33" s="3">
        <f t="shared" si="1"/>
        <v>0</v>
      </c>
      <c r="K33" s="3"/>
      <c r="L33" s="3"/>
      <c r="M33" s="3">
        <f t="shared" si="2"/>
        <v>0</v>
      </c>
    </row>
    <row r="34" spans="3:13" x14ac:dyDescent="0.25">
      <c r="C34" s="3"/>
      <c r="D34" s="3"/>
      <c r="E34" s="3"/>
      <c r="F34" s="3">
        <f t="shared" si="0"/>
        <v>0</v>
      </c>
      <c r="G34" s="3"/>
      <c r="H34" s="3"/>
      <c r="I34" s="3"/>
      <c r="J34" s="3">
        <f t="shared" si="1"/>
        <v>0</v>
      </c>
      <c r="K34" s="3"/>
      <c r="L34" s="3"/>
      <c r="M34" s="3">
        <f t="shared" si="2"/>
        <v>0</v>
      </c>
    </row>
    <row r="35" spans="3:13" x14ac:dyDescent="0.25">
      <c r="C35" s="3" t="s">
        <v>89</v>
      </c>
      <c r="D35" s="3"/>
      <c r="E35" s="3">
        <f>F35*10.764</f>
        <v>0</v>
      </c>
      <c r="F35" s="3">
        <f>SUM(F7:F34)</f>
        <v>0</v>
      </c>
      <c r="G35" s="3"/>
      <c r="H35" s="3"/>
      <c r="I35" s="3">
        <f>J35*10.764</f>
        <v>0</v>
      </c>
      <c r="J35" s="3">
        <f>SUM(J7:J34)</f>
        <v>0</v>
      </c>
      <c r="K35" s="3"/>
      <c r="L35" s="3">
        <f>M35*10.764</f>
        <v>0</v>
      </c>
      <c r="M35" s="3">
        <f>SUM(M7:M34)</f>
        <v>0</v>
      </c>
    </row>
  </sheetData>
  <mergeCells count="4">
    <mergeCell ref="D3:E3"/>
    <mergeCell ref="D5:F5"/>
    <mergeCell ref="H5:J5"/>
    <mergeCell ref="K5: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6" t="s">
        <v>90</v>
      </c>
      <c r="E3" s="241"/>
      <c r="F3" s="241"/>
    </row>
    <row r="4" spans="3:14" x14ac:dyDescent="0.25">
      <c r="F4" s="5"/>
      <c r="G4" s="5"/>
      <c r="H4" s="5"/>
      <c r="I4" s="5"/>
      <c r="J4" s="5"/>
      <c r="K4" s="5"/>
    </row>
    <row r="5" spans="3:14" x14ac:dyDescent="0.25">
      <c r="C5" s="6" t="s">
        <v>91</v>
      </c>
      <c r="D5" s="4" t="s">
        <v>71</v>
      </c>
      <c r="E5" s="242" t="s">
        <v>72</v>
      </c>
      <c r="F5" s="242"/>
      <c r="G5" s="242"/>
      <c r="H5" s="7"/>
      <c r="I5" s="242" t="s">
        <v>73</v>
      </c>
      <c r="J5" s="242"/>
      <c r="K5" s="242"/>
      <c r="L5" s="242" t="s">
        <v>74</v>
      </c>
      <c r="M5" s="242"/>
      <c r="N5" s="242"/>
    </row>
    <row r="6" spans="3:14" x14ac:dyDescent="0.25">
      <c r="C6" s="6">
        <v>1</v>
      </c>
      <c r="D6" s="4"/>
      <c r="E6" s="4" t="s">
        <v>75</v>
      </c>
      <c r="F6" s="4" t="s">
        <v>76</v>
      </c>
      <c r="G6" s="4" t="s">
        <v>77</v>
      </c>
      <c r="H6" s="4"/>
      <c r="I6" s="4" t="s">
        <v>75</v>
      </c>
      <c r="J6" s="4" t="s">
        <v>76</v>
      </c>
      <c r="K6" s="4" t="s">
        <v>77</v>
      </c>
      <c r="L6" s="4" t="s">
        <v>75</v>
      </c>
      <c r="M6" s="4" t="s">
        <v>76</v>
      </c>
      <c r="N6" s="4" t="s">
        <v>77</v>
      </c>
    </row>
    <row r="7" spans="3:14" x14ac:dyDescent="0.25">
      <c r="D7" s="3" t="s">
        <v>78</v>
      </c>
      <c r="E7" s="3"/>
      <c r="F7" s="3"/>
      <c r="G7" s="3">
        <f>E7*F7</f>
        <v>0</v>
      </c>
      <c r="H7" s="3" t="s">
        <v>92</v>
      </c>
      <c r="I7" s="3"/>
      <c r="J7" s="3"/>
      <c r="K7" s="3">
        <f>I7*J7</f>
        <v>0</v>
      </c>
      <c r="L7" s="3"/>
      <c r="M7" s="3"/>
      <c r="N7" s="3">
        <f>L7*M7</f>
        <v>0</v>
      </c>
    </row>
    <row r="8" spans="3:14" x14ac:dyDescent="0.25">
      <c r="D8" s="3"/>
      <c r="E8" s="3"/>
      <c r="F8" s="3"/>
      <c r="G8" s="3">
        <f t="shared" ref="G8:G34" si="0">E8*F8</f>
        <v>0</v>
      </c>
      <c r="H8" s="3" t="s">
        <v>93</v>
      </c>
      <c r="I8" s="3"/>
      <c r="J8" s="3"/>
      <c r="K8" s="3">
        <f t="shared" ref="K8:K34" si="1">I8*J8</f>
        <v>0</v>
      </c>
      <c r="L8" s="3"/>
      <c r="M8" s="3"/>
      <c r="N8" s="3">
        <f t="shared" ref="N8:N34" si="2">L8*M8</f>
        <v>0</v>
      </c>
    </row>
    <row r="9" spans="3:14" x14ac:dyDescent="0.25">
      <c r="D9" s="3"/>
      <c r="E9" s="3"/>
      <c r="F9" s="3"/>
      <c r="G9" s="3">
        <f t="shared" si="0"/>
        <v>0</v>
      </c>
      <c r="H9" s="3"/>
      <c r="I9" s="3"/>
      <c r="J9" s="3"/>
      <c r="K9" s="3">
        <f t="shared" si="1"/>
        <v>0</v>
      </c>
      <c r="L9" s="3"/>
      <c r="M9" s="3"/>
      <c r="N9" s="3">
        <f t="shared" si="2"/>
        <v>0</v>
      </c>
    </row>
    <row r="10" spans="3:14" x14ac:dyDescent="0.25">
      <c r="D10" s="3" t="s">
        <v>81</v>
      </c>
      <c r="E10" s="3"/>
      <c r="F10" s="3"/>
      <c r="G10" s="3">
        <f t="shared" si="0"/>
        <v>0</v>
      </c>
      <c r="H10" s="3" t="s">
        <v>92</v>
      </c>
      <c r="I10" s="3"/>
      <c r="J10" s="3"/>
      <c r="K10" s="3">
        <f t="shared" si="1"/>
        <v>0</v>
      </c>
      <c r="L10" s="3"/>
      <c r="M10" s="3"/>
      <c r="N10" s="3">
        <f t="shared" si="2"/>
        <v>0</v>
      </c>
    </row>
    <row r="11" spans="3:14" x14ac:dyDescent="0.25">
      <c r="D11" s="3"/>
      <c r="E11" s="3"/>
      <c r="F11" s="3"/>
      <c r="G11" s="3">
        <f t="shared" si="0"/>
        <v>0</v>
      </c>
      <c r="H11" s="3" t="s">
        <v>93</v>
      </c>
      <c r="I11" s="3"/>
      <c r="J11" s="3"/>
      <c r="K11" s="3">
        <f t="shared" si="1"/>
        <v>0</v>
      </c>
      <c r="L11" s="3"/>
      <c r="M11" s="3"/>
      <c r="N11" s="3">
        <f t="shared" si="2"/>
        <v>0</v>
      </c>
    </row>
    <row r="12" spans="3:14" x14ac:dyDescent="0.25">
      <c r="D12" s="3"/>
      <c r="E12" s="3"/>
      <c r="F12" s="3"/>
      <c r="G12" s="3">
        <f t="shared" si="0"/>
        <v>0</v>
      </c>
      <c r="H12" s="3"/>
      <c r="I12" s="3"/>
      <c r="J12" s="3"/>
      <c r="K12" s="3">
        <f t="shared" si="1"/>
        <v>0</v>
      </c>
      <c r="L12" s="3"/>
      <c r="M12" s="3"/>
      <c r="N12" s="3">
        <f t="shared" si="2"/>
        <v>0</v>
      </c>
    </row>
    <row r="13" spans="3:14" x14ac:dyDescent="0.25">
      <c r="D13" s="3"/>
      <c r="E13" s="3"/>
      <c r="F13" s="3"/>
      <c r="G13" s="3">
        <f t="shared" si="0"/>
        <v>0</v>
      </c>
      <c r="H13" s="3"/>
      <c r="I13" s="3"/>
      <c r="J13" s="3"/>
      <c r="K13" s="3">
        <f t="shared" si="1"/>
        <v>0</v>
      </c>
      <c r="L13" s="3"/>
      <c r="M13" s="3"/>
      <c r="N13" s="3">
        <f t="shared" si="2"/>
        <v>0</v>
      </c>
    </row>
    <row r="14" spans="3:14" x14ac:dyDescent="0.25">
      <c r="D14" s="3" t="s">
        <v>79</v>
      </c>
      <c r="E14" s="3"/>
      <c r="F14" s="3"/>
      <c r="G14" s="3">
        <f t="shared" si="0"/>
        <v>0</v>
      </c>
      <c r="H14" s="3" t="s">
        <v>92</v>
      </c>
      <c r="I14" s="3"/>
      <c r="J14" s="3"/>
      <c r="K14" s="3">
        <f t="shared" si="1"/>
        <v>0</v>
      </c>
      <c r="L14" s="3"/>
      <c r="M14" s="3"/>
      <c r="N14" s="3">
        <f t="shared" si="2"/>
        <v>0</v>
      </c>
    </row>
    <row r="15" spans="3:14" x14ac:dyDescent="0.25">
      <c r="D15" s="3"/>
      <c r="E15" s="3"/>
      <c r="F15" s="3"/>
      <c r="G15" s="3">
        <f t="shared" si="0"/>
        <v>0</v>
      </c>
      <c r="H15" s="3" t="s">
        <v>93</v>
      </c>
      <c r="I15" s="3"/>
      <c r="J15" s="3"/>
      <c r="K15" s="3">
        <f t="shared" si="1"/>
        <v>0</v>
      </c>
      <c r="L15" s="3"/>
      <c r="M15" s="3"/>
      <c r="N15" s="3">
        <f t="shared" si="2"/>
        <v>0</v>
      </c>
    </row>
    <row r="16" spans="3:14" x14ac:dyDescent="0.25">
      <c r="D16" s="3"/>
      <c r="E16" s="3"/>
      <c r="F16" s="3"/>
      <c r="G16" s="3">
        <f t="shared" si="0"/>
        <v>0</v>
      </c>
      <c r="H16" s="3"/>
      <c r="I16" s="3"/>
      <c r="J16" s="3"/>
      <c r="K16" s="3">
        <f t="shared" si="1"/>
        <v>0</v>
      </c>
      <c r="L16" s="3"/>
      <c r="M16" s="3"/>
      <c r="N16" s="3">
        <f t="shared" si="2"/>
        <v>0</v>
      </c>
    </row>
    <row r="17" spans="4:14" x14ac:dyDescent="0.25">
      <c r="D17" s="3"/>
      <c r="E17" s="3"/>
      <c r="F17" s="3"/>
      <c r="G17" s="3">
        <f t="shared" si="0"/>
        <v>0</v>
      </c>
      <c r="H17" s="3"/>
      <c r="I17" s="3"/>
      <c r="J17" s="3"/>
      <c r="K17" s="3">
        <f t="shared" si="1"/>
        <v>0</v>
      </c>
      <c r="L17" s="3"/>
      <c r="M17" s="3"/>
      <c r="N17" s="3">
        <f t="shared" si="2"/>
        <v>0</v>
      </c>
    </row>
    <row r="18" spans="4:14" x14ac:dyDescent="0.25">
      <c r="D18" s="3" t="s">
        <v>80</v>
      </c>
      <c r="E18" s="3"/>
      <c r="F18" s="3"/>
      <c r="G18" s="3">
        <f t="shared" si="0"/>
        <v>0</v>
      </c>
      <c r="H18" s="3" t="s">
        <v>92</v>
      </c>
      <c r="I18" s="3"/>
      <c r="J18" s="3"/>
      <c r="K18" s="3">
        <f t="shared" si="1"/>
        <v>0</v>
      </c>
      <c r="L18" s="3"/>
      <c r="M18" s="3"/>
      <c r="N18" s="3">
        <f t="shared" si="2"/>
        <v>0</v>
      </c>
    </row>
    <row r="19" spans="4:14" x14ac:dyDescent="0.25">
      <c r="D19" s="3"/>
      <c r="E19" s="3"/>
      <c r="F19" s="3"/>
      <c r="G19" s="3">
        <f t="shared" si="0"/>
        <v>0</v>
      </c>
      <c r="H19" s="3" t="s">
        <v>93</v>
      </c>
      <c r="I19" s="3"/>
      <c r="J19" s="3"/>
      <c r="K19" s="3">
        <f t="shared" si="1"/>
        <v>0</v>
      </c>
      <c r="L19" s="3"/>
      <c r="M19" s="3"/>
      <c r="N19" s="3">
        <f t="shared" si="2"/>
        <v>0</v>
      </c>
    </row>
    <row r="20" spans="4:14" x14ac:dyDescent="0.25">
      <c r="D20" s="3"/>
      <c r="E20" s="3"/>
      <c r="F20" s="3"/>
      <c r="G20" s="3">
        <f t="shared" si="0"/>
        <v>0</v>
      </c>
      <c r="H20" s="3"/>
      <c r="I20" s="3"/>
      <c r="J20" s="3"/>
      <c r="K20" s="3">
        <f t="shared" si="1"/>
        <v>0</v>
      </c>
      <c r="L20" s="3"/>
      <c r="M20" s="3"/>
      <c r="N20" s="3">
        <f t="shared" si="2"/>
        <v>0</v>
      </c>
    </row>
    <row r="21" spans="4:14" x14ac:dyDescent="0.25">
      <c r="D21" s="3" t="s">
        <v>80</v>
      </c>
      <c r="E21" s="3"/>
      <c r="F21" s="3"/>
      <c r="G21" s="3">
        <f t="shared" si="0"/>
        <v>0</v>
      </c>
      <c r="H21" s="3" t="s">
        <v>92</v>
      </c>
      <c r="I21" s="3"/>
      <c r="J21" s="3"/>
      <c r="K21" s="3">
        <f t="shared" si="1"/>
        <v>0</v>
      </c>
      <c r="L21" s="3"/>
      <c r="M21" s="3"/>
      <c r="N21" s="3">
        <f t="shared" si="2"/>
        <v>0</v>
      </c>
    </row>
    <row r="22" spans="4:14" x14ac:dyDescent="0.25">
      <c r="D22" s="3"/>
      <c r="E22" s="3"/>
      <c r="F22" s="3"/>
      <c r="G22" s="3">
        <f t="shared" si="0"/>
        <v>0</v>
      </c>
      <c r="H22" s="3" t="s">
        <v>93</v>
      </c>
      <c r="I22" s="3"/>
      <c r="J22" s="3"/>
      <c r="K22" s="3">
        <f t="shared" si="1"/>
        <v>0</v>
      </c>
      <c r="L22" s="3"/>
      <c r="M22" s="3"/>
      <c r="N22" s="3">
        <f t="shared" si="2"/>
        <v>0</v>
      </c>
    </row>
    <row r="23" spans="4:14" x14ac:dyDescent="0.25">
      <c r="D23" s="3"/>
      <c r="E23" s="3"/>
      <c r="F23" s="3"/>
      <c r="G23" s="3">
        <f t="shared" si="0"/>
        <v>0</v>
      </c>
      <c r="H23" s="3"/>
      <c r="I23" s="3"/>
      <c r="J23" s="3"/>
      <c r="K23" s="3">
        <f t="shared" si="1"/>
        <v>0</v>
      </c>
      <c r="L23" s="3"/>
      <c r="M23" s="3"/>
      <c r="N23" s="3">
        <f t="shared" si="2"/>
        <v>0</v>
      </c>
    </row>
    <row r="24" spans="4:14" x14ac:dyDescent="0.25">
      <c r="D24" s="3" t="s">
        <v>86</v>
      </c>
      <c r="E24" s="3"/>
      <c r="F24" s="3"/>
      <c r="G24" s="3">
        <f t="shared" si="0"/>
        <v>0</v>
      </c>
      <c r="H24" s="3" t="s">
        <v>94</v>
      </c>
      <c r="I24" s="3"/>
      <c r="J24" s="3"/>
      <c r="K24" s="3">
        <f t="shared" si="1"/>
        <v>0</v>
      </c>
      <c r="L24" s="3"/>
      <c r="M24" s="3"/>
      <c r="N24" s="3">
        <f t="shared" si="2"/>
        <v>0</v>
      </c>
    </row>
    <row r="25" spans="4:14" x14ac:dyDescent="0.25">
      <c r="D25" s="3" t="s">
        <v>87</v>
      </c>
      <c r="E25" s="3"/>
      <c r="F25" s="3"/>
      <c r="G25" s="3">
        <f t="shared" si="0"/>
        <v>0</v>
      </c>
      <c r="H25" s="3" t="s">
        <v>94</v>
      </c>
      <c r="I25" s="3"/>
      <c r="J25" s="3"/>
      <c r="K25" s="3">
        <f t="shared" si="1"/>
        <v>0</v>
      </c>
      <c r="L25" s="3"/>
      <c r="M25" s="3"/>
      <c r="N25" s="3">
        <f t="shared" si="2"/>
        <v>0</v>
      </c>
    </row>
    <row r="26" spans="4:14" x14ac:dyDescent="0.25">
      <c r="D26" s="3" t="s">
        <v>88</v>
      </c>
      <c r="E26" s="3"/>
      <c r="F26" s="3"/>
      <c r="G26" s="3">
        <f t="shared" si="0"/>
        <v>0</v>
      </c>
      <c r="H26" s="3" t="s">
        <v>94</v>
      </c>
      <c r="I26" s="3"/>
      <c r="J26" s="3"/>
      <c r="K26" s="3">
        <f t="shared" si="1"/>
        <v>0</v>
      </c>
      <c r="L26" s="3"/>
      <c r="M26" s="3"/>
      <c r="N26" s="3">
        <f t="shared" si="2"/>
        <v>0</v>
      </c>
    </row>
    <row r="27" spans="4:14" x14ac:dyDescent="0.25">
      <c r="D27" s="3"/>
      <c r="E27" s="3"/>
      <c r="F27" s="3"/>
      <c r="G27" s="3">
        <f t="shared" si="0"/>
        <v>0</v>
      </c>
      <c r="H27" s="3"/>
      <c r="I27" s="3"/>
      <c r="J27" s="3"/>
      <c r="K27" s="3">
        <f t="shared" si="1"/>
        <v>0</v>
      </c>
      <c r="L27" s="3"/>
      <c r="M27" s="3"/>
      <c r="N27" s="3">
        <f t="shared" si="2"/>
        <v>0</v>
      </c>
    </row>
    <row r="28" spans="4:14" x14ac:dyDescent="0.25">
      <c r="D28" s="3" t="s">
        <v>82</v>
      </c>
      <c r="E28" s="3"/>
      <c r="F28" s="3"/>
      <c r="G28" s="3">
        <f t="shared" si="0"/>
        <v>0</v>
      </c>
      <c r="H28" s="3"/>
      <c r="I28" s="3"/>
      <c r="J28" s="3"/>
      <c r="K28" s="3">
        <f t="shared" si="1"/>
        <v>0</v>
      </c>
      <c r="L28" s="3"/>
      <c r="M28" s="3"/>
      <c r="N28" s="3">
        <f t="shared" si="2"/>
        <v>0</v>
      </c>
    </row>
    <row r="29" spans="4:14" x14ac:dyDescent="0.25">
      <c r="D29" s="3" t="s">
        <v>83</v>
      </c>
      <c r="E29" s="3"/>
      <c r="F29" s="3"/>
      <c r="G29" s="3">
        <f t="shared" si="0"/>
        <v>0</v>
      </c>
      <c r="H29" s="3"/>
      <c r="I29" s="3"/>
      <c r="J29" s="3"/>
      <c r="K29" s="3">
        <f t="shared" si="1"/>
        <v>0</v>
      </c>
      <c r="L29" s="3"/>
      <c r="M29" s="3"/>
      <c r="N29" s="3">
        <f t="shared" si="2"/>
        <v>0</v>
      </c>
    </row>
    <row r="30" spans="4:14" x14ac:dyDescent="0.25">
      <c r="D30" s="3" t="s">
        <v>84</v>
      </c>
      <c r="E30" s="3"/>
      <c r="F30" s="3"/>
      <c r="G30" s="3">
        <f t="shared" si="0"/>
        <v>0</v>
      </c>
      <c r="H30" s="3"/>
      <c r="I30" s="3"/>
      <c r="J30" s="3"/>
      <c r="K30" s="3">
        <f t="shared" si="1"/>
        <v>0</v>
      </c>
      <c r="L30" s="3"/>
      <c r="M30" s="3"/>
      <c r="N30" s="3">
        <f t="shared" si="2"/>
        <v>0</v>
      </c>
    </row>
    <row r="31" spans="4:14" x14ac:dyDescent="0.25">
      <c r="D31" s="3" t="s">
        <v>85</v>
      </c>
      <c r="E31" s="3"/>
      <c r="F31" s="3"/>
      <c r="G31" s="3">
        <f t="shared" si="0"/>
        <v>0</v>
      </c>
      <c r="H31" s="3"/>
      <c r="I31" s="3"/>
      <c r="J31" s="3"/>
      <c r="K31" s="3">
        <f t="shared" si="1"/>
        <v>0</v>
      </c>
      <c r="L31" s="3"/>
      <c r="M31" s="3"/>
      <c r="N31" s="3">
        <f t="shared" si="2"/>
        <v>0</v>
      </c>
    </row>
    <row r="32" spans="4:14" x14ac:dyDescent="0.25">
      <c r="D32" s="3"/>
      <c r="E32" s="3"/>
      <c r="F32" s="3"/>
      <c r="G32" s="3">
        <f t="shared" si="0"/>
        <v>0</v>
      </c>
      <c r="H32" s="3"/>
      <c r="I32" s="3"/>
      <c r="J32" s="3"/>
      <c r="K32" s="3">
        <f t="shared" si="1"/>
        <v>0</v>
      </c>
      <c r="L32" s="3"/>
      <c r="M32" s="3"/>
      <c r="N32" s="3">
        <f t="shared" si="2"/>
        <v>0</v>
      </c>
    </row>
    <row r="33" spans="4:14" x14ac:dyDescent="0.25">
      <c r="D33" s="3"/>
      <c r="E33" s="3"/>
      <c r="F33" s="3"/>
      <c r="G33" s="3">
        <f t="shared" si="0"/>
        <v>0</v>
      </c>
      <c r="H33" s="3"/>
      <c r="I33" s="3"/>
      <c r="J33" s="3"/>
      <c r="K33" s="3">
        <f t="shared" si="1"/>
        <v>0</v>
      </c>
      <c r="L33" s="3"/>
      <c r="M33" s="3"/>
      <c r="N33" s="3">
        <f t="shared" si="2"/>
        <v>0</v>
      </c>
    </row>
    <row r="34" spans="4:14" x14ac:dyDescent="0.25">
      <c r="D34" s="3"/>
      <c r="E34" s="3"/>
      <c r="F34" s="3"/>
      <c r="G34" s="3">
        <f t="shared" si="0"/>
        <v>0</v>
      </c>
      <c r="H34" s="3"/>
      <c r="I34" s="3"/>
      <c r="J34" s="3"/>
      <c r="K34" s="3">
        <f t="shared" si="1"/>
        <v>0</v>
      </c>
      <c r="L34" s="3"/>
      <c r="M34" s="3"/>
      <c r="N34" s="3">
        <f t="shared" si="2"/>
        <v>0</v>
      </c>
    </row>
    <row r="35" spans="4:14" x14ac:dyDescent="0.25">
      <c r="D35" s="3" t="s">
        <v>89</v>
      </c>
      <c r="E35" s="3"/>
      <c r="F35" s="3">
        <f>G35*10.764</f>
        <v>0</v>
      </c>
      <c r="G35" s="3">
        <f>SUM(G7:G34)</f>
        <v>0</v>
      </c>
      <c r="H35" s="3"/>
      <c r="I35" s="3"/>
      <c r="J35" s="3">
        <f>K35*10.764</f>
        <v>0</v>
      </c>
      <c r="K35" s="3">
        <f>SUM(K7:K34)</f>
        <v>0</v>
      </c>
      <c r="L35" s="3"/>
      <c r="M35" s="3">
        <f>N35*10.764</f>
        <v>0</v>
      </c>
      <c r="N35" s="3">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C1, C2</vt:lpstr>
      <vt:lpstr>C3</vt:lpstr>
      <vt:lpstr>C5</vt:lpstr>
      <vt:lpstr>C6</vt:lpstr>
      <vt:lpstr>B</vt:lpstr>
      <vt:lpstr>Wing A</vt:lpstr>
      <vt:lpstr>Wing B</vt:lpstr>
      <vt:lpstr>Wing C</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2025-09-17T10:42:36Z</cp:lastPrinted>
  <dcterms:created xsi:type="dcterms:W3CDTF">2013-11-23T05:32:33Z</dcterms:created>
  <dcterms:modified xsi:type="dcterms:W3CDTF">2025-09-17T10:42:55Z</dcterms:modified>
</cp:coreProperties>
</file>