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Shruti\Sept 25\Dump\"/>
    </mc:Choice>
  </mc:AlternateContent>
  <bookViews>
    <workbookView xWindow="0" yWindow="0" windowWidth="20490" windowHeight="7755" tabRatio="770"/>
  </bookViews>
  <sheets>
    <sheet name="Sheet1" sheetId="1" r:id="rId1"/>
    <sheet name="A" sheetId="14" r:id="rId2"/>
    <sheet name="Note" sheetId="16" r:id="rId3"/>
    <sheet name="B" sheetId="15" r:id="rId4"/>
    <sheet name="Wing A" sheetId="11" r:id="rId5"/>
    <sheet name="Wing B" sheetId="12" r:id="rId6"/>
    <sheet name="Wing C" sheetId="13" r:id="rId7"/>
  </sheets>
  <definedNames>
    <definedName name="_xlnm.Print_Area" localSheetId="0">Sheet1!$A$1:$J$186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4" i="1" l="1"/>
  <c r="N34" i="13" l="1"/>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G8" i="13"/>
  <c r="G35" i="13" s="1"/>
  <c r="F35" i="13" s="1"/>
  <c r="N7" i="13"/>
  <c r="N35" i="13" s="1"/>
  <c r="M35" i="13" s="1"/>
  <c r="K7" i="13"/>
  <c r="K35" i="13" s="1"/>
  <c r="J35" i="13" s="1"/>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M35" i="12" s="1"/>
  <c r="L35" i="12" s="1"/>
  <c r="J8" i="12"/>
  <c r="J35" i="12" s="1"/>
  <c r="I35" i="12" s="1"/>
  <c r="F8" i="12"/>
  <c r="F35" i="12" s="1"/>
  <c r="E35" i="12" s="1"/>
  <c r="M7" i="12"/>
  <c r="J7" i="12"/>
  <c r="F7" i="12"/>
  <c r="M33" i="11"/>
  <c r="J33" i="11"/>
  <c r="F33" i="11"/>
  <c r="M32" i="11"/>
  <c r="J32" i="11"/>
  <c r="F32" i="11"/>
  <c r="M31" i="11"/>
  <c r="J31" i="11"/>
  <c r="F31" i="11"/>
  <c r="M30" i="11"/>
  <c r="J30" i="11"/>
  <c r="F30" i="11"/>
  <c r="M29" i="11"/>
  <c r="J29" i="11"/>
  <c r="F29" i="11"/>
  <c r="M28" i="11"/>
  <c r="J28" i="11"/>
  <c r="F28" i="11"/>
  <c r="M27" i="11"/>
  <c r="J27" i="11"/>
  <c r="F27" i="11"/>
  <c r="M26" i="11"/>
  <c r="J26" i="11"/>
  <c r="F26" i="11"/>
  <c r="M25" i="11"/>
  <c r="J25" i="11"/>
  <c r="F25" i="11"/>
  <c r="M24" i="11"/>
  <c r="J24" i="11"/>
  <c r="F24" i="11"/>
  <c r="M23" i="11"/>
  <c r="J23" i="11"/>
  <c r="F23" i="11"/>
  <c r="M22" i="11"/>
  <c r="J22" i="11"/>
  <c r="F22" i="11"/>
  <c r="M21" i="11"/>
  <c r="J21" i="11"/>
  <c r="F21" i="11"/>
  <c r="M20" i="11"/>
  <c r="J20" i="11"/>
  <c r="F20" i="11"/>
  <c r="M19" i="11"/>
  <c r="J19" i="11"/>
  <c r="F19" i="11"/>
  <c r="M18" i="11"/>
  <c r="J18" i="11"/>
  <c r="F18" i="11"/>
  <c r="M17" i="11"/>
  <c r="J17" i="11"/>
  <c r="F17" i="11"/>
  <c r="M16" i="11"/>
  <c r="J16" i="11"/>
  <c r="F16" i="11"/>
  <c r="M15" i="11"/>
  <c r="J15" i="11"/>
  <c r="F15" i="11"/>
  <c r="M14" i="11"/>
  <c r="J14" i="11"/>
  <c r="F14" i="11"/>
  <c r="M13" i="11"/>
  <c r="J13" i="11"/>
  <c r="F13" i="11"/>
  <c r="M12" i="11"/>
  <c r="J12" i="11"/>
  <c r="F12" i="11"/>
  <c r="M11" i="11"/>
  <c r="J11" i="11"/>
  <c r="F11" i="11"/>
  <c r="M10" i="11"/>
  <c r="J10" i="11"/>
  <c r="F10" i="11"/>
  <c r="M9" i="11"/>
  <c r="J9" i="11"/>
  <c r="F9" i="11"/>
  <c r="M8" i="11"/>
  <c r="J8" i="11"/>
  <c r="J34" i="11" s="1"/>
  <c r="I34" i="11" s="1"/>
  <c r="F8" i="11"/>
  <c r="F34" i="11" s="1"/>
  <c r="E34" i="11" s="1"/>
  <c r="M7" i="11"/>
  <c r="M34" i="11" s="1"/>
  <c r="L34" i="11" s="1"/>
  <c r="J7" i="11"/>
  <c r="F7" i="11"/>
  <c r="M6" i="11"/>
  <c r="J6" i="11"/>
  <c r="F6" i="11"/>
  <c r="B18" i="15"/>
  <c r="H16" i="15"/>
  <c r="C16" i="15" s="1"/>
  <c r="G16" i="15"/>
  <c r="C15" i="15" s="1"/>
  <c r="J15" i="15"/>
  <c r="I15" i="15"/>
  <c r="B17" i="15" s="1"/>
  <c r="G15" i="15"/>
  <c r="B15" i="15"/>
  <c r="B11" i="15"/>
  <c r="L16" i="15" s="1"/>
  <c r="C20" i="15" s="1"/>
  <c r="C9" i="15"/>
  <c r="B9" i="15"/>
  <c r="D9" i="15" s="1"/>
  <c r="B8" i="15"/>
  <c r="I16" i="15" s="1"/>
  <c r="C17" i="15" s="1"/>
  <c r="D7" i="15"/>
  <c r="C7" i="15"/>
  <c r="H15" i="15" s="1"/>
  <c r="B16" i="15" s="1"/>
  <c r="B7" i="15"/>
  <c r="D6" i="15"/>
  <c r="C5" i="15"/>
  <c r="B10" i="15" s="1"/>
  <c r="B16" i="14"/>
  <c r="H15" i="14"/>
  <c r="G15" i="14"/>
  <c r="B15" i="14" s="1"/>
  <c r="B10" i="14"/>
  <c r="K16" i="14" s="1"/>
  <c r="C19" i="14" s="1"/>
  <c r="D7" i="14"/>
  <c r="B7" i="14"/>
  <c r="H16" i="14" s="1"/>
  <c r="C16" i="14" s="1"/>
  <c r="D6" i="14"/>
  <c r="C5" i="14"/>
  <c r="B9" i="14" s="1"/>
  <c r="D96" i="1"/>
  <c r="G82" i="1"/>
  <c r="D73" i="1"/>
  <c r="D72" i="1"/>
  <c r="L71" i="1"/>
  <c r="D71" i="1"/>
  <c r="L70" i="1"/>
  <c r="D70" i="1"/>
  <c r="L69" i="1"/>
  <c r="D69" i="1"/>
  <c r="L68" i="1"/>
  <c r="D68" i="1"/>
  <c r="D67" i="1"/>
  <c r="L66" i="1"/>
  <c r="L67" i="1" s="1"/>
  <c r="L72" i="1" s="1"/>
  <c r="L73" i="1" s="1"/>
  <c r="C65" i="1" s="1"/>
  <c r="D66" i="1"/>
  <c r="L65" i="1"/>
  <c r="C64" i="1" s="1"/>
  <c r="L64" i="1"/>
  <c r="L63" i="1"/>
  <c r="D49" i="1"/>
  <c r="F7" i="1"/>
  <c r="F3" i="1"/>
  <c r="D9" i="14" l="1"/>
  <c r="J16" i="14"/>
  <c r="C18" i="14" s="1"/>
  <c r="J15" i="14"/>
  <c r="B18" i="14" s="1"/>
  <c r="D10" i="15"/>
  <c r="K16" i="15"/>
  <c r="C19" i="15" s="1"/>
  <c r="K15" i="15"/>
  <c r="B19" i="15" s="1"/>
  <c r="B11" i="14"/>
  <c r="D8" i="15"/>
  <c r="B12" i="15"/>
  <c r="J16" i="15"/>
  <c r="C18" i="15" s="1"/>
  <c r="D10" i="14"/>
  <c r="G16" i="14"/>
  <c r="C15" i="14" s="1"/>
  <c r="D11" i="15"/>
  <c r="L15" i="15"/>
  <c r="B20" i="15" s="1"/>
  <c r="B8" i="14"/>
  <c r="B12" i="14"/>
  <c r="K15" i="14"/>
  <c r="B19" i="14" s="1"/>
  <c r="D65" i="1"/>
  <c r="F64" i="1"/>
  <c r="K60" i="1" s="1"/>
  <c r="C62" i="1" s="1"/>
  <c r="D64" i="1"/>
  <c r="M16" i="14" l="1"/>
  <c r="C21" i="14" s="1"/>
  <c r="M15" i="14"/>
  <c r="B21" i="14" s="1"/>
  <c r="D12" i="14"/>
  <c r="D8" i="14"/>
  <c r="I16" i="14"/>
  <c r="C17" i="14" s="1"/>
  <c r="C22" i="14" s="1"/>
  <c r="I15" i="14"/>
  <c r="B17" i="14" s="1"/>
  <c r="L16" i="14"/>
  <c r="C20" i="14" s="1"/>
  <c r="L15" i="14"/>
  <c r="B20" i="14" s="1"/>
  <c r="D11" i="14"/>
  <c r="M16" i="15"/>
  <c r="C21" i="15" s="1"/>
  <c r="C22" i="15" s="1"/>
  <c r="M15" i="15"/>
  <c r="B21" i="15" s="1"/>
  <c r="B22" i="15" s="1"/>
  <c r="D12" i="15"/>
  <c r="B22" i="14" l="1"/>
</calcChain>
</file>

<file path=xl/sharedStrings.xml><?xml version="1.0" encoding="utf-8"?>
<sst xmlns="http://schemas.openxmlformats.org/spreadsheetml/2006/main" count="432" uniqueCount="232">
  <si>
    <t xml:space="preserve">Office No. 1031, Wing J, Akshar Business Park, Plot No. 03 Sector 25, Near APMC Market, 
Vashi, Navi Mumbai, Maharashtra 400703 TEL: 022-46090378/79/80                                                                                                                                                     Email : vsjcapf@gmail.com. Web site : www.vsjadon.com
</t>
  </si>
  <si>
    <t xml:space="preserve">Valuation Report </t>
  </si>
  <si>
    <t>Date:</t>
  </si>
  <si>
    <t>CPC Name:</t>
  </si>
  <si>
    <t>Axis Sanpada</t>
  </si>
  <si>
    <t>Date Of Property Visit</t>
  </si>
  <si>
    <t>Name of the builder group</t>
  </si>
  <si>
    <t xml:space="preserve">M/S. Shree Siddhivinayak Classic Construction Pvt. Ltd. </t>
  </si>
  <si>
    <t>Name of the builder company</t>
  </si>
  <si>
    <t>Name of the Project</t>
  </si>
  <si>
    <t>Ruparel Pride</t>
  </si>
  <si>
    <t>Name of the Wings</t>
  </si>
  <si>
    <t>Wing A &amp; B</t>
  </si>
  <si>
    <t>Contect Details ( Name &amp; Contect No.)</t>
  </si>
  <si>
    <t>RERA No.</t>
  </si>
  <si>
    <t>P51800020602</t>
  </si>
  <si>
    <t>Docouments Provided</t>
  </si>
  <si>
    <t>Refer Data</t>
  </si>
  <si>
    <t xml:space="preserve">Project location details       </t>
  </si>
  <si>
    <t xml:space="preserve">Ruparel Pride, C.T.S No.6 (pt), Near Sheth Nanji Bhai Kimji Bhai Tanae Sabhagruh, Mother Dairy Road, Nehru Nagar, Kurla (E), Villlage Kurla-III, Dist. Mumbai 400024 </t>
  </si>
  <si>
    <t>CTS No</t>
  </si>
  <si>
    <t>6 (pt)</t>
  </si>
  <si>
    <t>Locality</t>
  </si>
  <si>
    <t xml:space="preserve">Kurla </t>
  </si>
  <si>
    <t>Road</t>
  </si>
  <si>
    <t>Mother Dairy Road</t>
  </si>
  <si>
    <t>District</t>
  </si>
  <si>
    <t>Mumbai</t>
  </si>
  <si>
    <t>City</t>
  </si>
  <si>
    <t>Pin Code</t>
  </si>
  <si>
    <t>400 024</t>
  </si>
  <si>
    <t>Near by Landmark</t>
  </si>
  <si>
    <t>Nehru Nagar Shanti Bhuvan CHS Ltd</t>
  </si>
  <si>
    <t xml:space="preserve">Distance from city centre: </t>
  </si>
  <si>
    <t>About 3.3Km Distance From    Kurla Railway Station</t>
  </si>
  <si>
    <t>Accessibility of the project from the city:(Proximities to civic amenities like school, hospital &amp; market,etc.)</t>
  </si>
  <si>
    <t>all available at  1 to 2 km.</t>
  </si>
  <si>
    <t>Does the property have electricity/water/Drainage Connection</t>
  </si>
  <si>
    <t>Yes</t>
  </si>
  <si>
    <t>Class of locality</t>
  </si>
  <si>
    <t>Upper class</t>
  </si>
  <si>
    <t>Nature of land with topographical condtion</t>
  </si>
  <si>
    <t>Plane</t>
  </si>
  <si>
    <t xml:space="preserve">Nature of the locality </t>
  </si>
  <si>
    <t>Developed</t>
  </si>
  <si>
    <t>Quality of infrastructure in vicinity</t>
  </si>
  <si>
    <t>Good</t>
  </si>
  <si>
    <t>Boundaries</t>
  </si>
  <si>
    <t>East</t>
  </si>
  <si>
    <t>West</t>
  </si>
  <si>
    <t>South</t>
  </si>
  <si>
    <t>North</t>
  </si>
  <si>
    <t>As per deed</t>
  </si>
  <si>
    <t>NA</t>
  </si>
  <si>
    <t>At site</t>
  </si>
  <si>
    <t>Building</t>
  </si>
  <si>
    <t>Does the boundaries at site match, as mentioned in the Docoumentation: NA</t>
  </si>
  <si>
    <t>Type of Structure : RCC Framed Structure</t>
  </si>
  <si>
    <t xml:space="preserve">Latitude &amp; Longitude </t>
  </si>
  <si>
    <t>19.0626241,72.8824203</t>
  </si>
  <si>
    <t>Location Link</t>
  </si>
  <si>
    <t>https://goo.gl/maps/nH9zW5gChsggc4vn7</t>
  </si>
  <si>
    <t>Approval details:</t>
  </si>
  <si>
    <t>Approved usage of the Property: Residential                                                                                                                                                      (Restrictive convenants in regards to land use , if any)</t>
  </si>
  <si>
    <t>Total land area of the project in Sq. Mt.</t>
  </si>
  <si>
    <t>Permissible FSI</t>
  </si>
  <si>
    <t>Not Given</t>
  </si>
  <si>
    <t>Permissible TDR/Paid FSI</t>
  </si>
  <si>
    <t>Total FSI availaible for the project</t>
  </si>
  <si>
    <t>-</t>
  </si>
  <si>
    <t>Total Approved Builtup area of the project in Sq. Mt.</t>
  </si>
  <si>
    <t>Total number of Buildings</t>
  </si>
  <si>
    <t>02 wings</t>
  </si>
  <si>
    <t xml:space="preserve">Approval Detail : Plan approval </t>
  </si>
  <si>
    <t xml:space="preserve">Layout Approval No     </t>
  </si>
  <si>
    <t>Dated</t>
  </si>
  <si>
    <t xml:space="preserve">Building plan approval No    </t>
  </si>
  <si>
    <t xml:space="preserve">EE/BP Cell GM/Mhada-22/229/2019 </t>
  </si>
  <si>
    <t>08/03/2019.</t>
  </si>
  <si>
    <t xml:space="preserve">C.certificate No  
Valid Up to: 
</t>
  </si>
  <si>
    <t xml:space="preserve">MH/EE/(BP)/GM/MHADA-22/229/2022/
FCC/1/Amend    </t>
  </si>
  <si>
    <t>06/04/2022.</t>
  </si>
  <si>
    <t>This Full CC is now re-endorsed and further extended from 6th to 16th floors for building consisting of Wing A and Wing B i.e. ht. 50.90 AGL as per approved plans dtd. 11/06/2021.</t>
  </si>
  <si>
    <t>Valid Date Upto</t>
  </si>
  <si>
    <t>15/04/2022.</t>
  </si>
  <si>
    <t xml:space="preserve">O. Certificate No.: </t>
  </si>
  <si>
    <t xml:space="preserve">Date of approval: </t>
  </si>
  <si>
    <t>Building wise Construction details</t>
  </si>
  <si>
    <t>Approved area of the building in Sq.Mt</t>
  </si>
  <si>
    <t>Approved no of units residential</t>
  </si>
  <si>
    <t>Approved no of Floors</t>
  </si>
  <si>
    <t>Proposed no of Floors</t>
  </si>
  <si>
    <t>Expected Completion</t>
  </si>
  <si>
    <t xml:space="preserve">Projected life of the structure: </t>
  </si>
  <si>
    <t>60 Years After Completion</t>
  </si>
  <si>
    <t>Proposed Amenities</t>
  </si>
  <si>
    <t xml:space="preserve">Vitrified tiles flooring, Granite Kitchen Platform, Decorative Entrance, Landscaping &amp; Garden, etc.
</t>
  </si>
  <si>
    <t xml:space="preserve">Quality of construction: </t>
  </si>
  <si>
    <t>Material laying at Site: :</t>
  </si>
  <si>
    <t>Bricks, Cement &amp; Steel etc.</t>
  </si>
  <si>
    <t xml:space="preserve">Violations Observed if any : </t>
  </si>
  <si>
    <t xml:space="preserve">Wheather the construction is as per approved Building plan : </t>
  </si>
  <si>
    <t>Under Construction</t>
  </si>
  <si>
    <t>Construction details:</t>
  </si>
  <si>
    <t>Basement</t>
  </si>
  <si>
    <t>Ground</t>
  </si>
  <si>
    <t>Podium</t>
  </si>
  <si>
    <t>Floors</t>
  </si>
  <si>
    <t xml:space="preserve">Stage of construction: </t>
  </si>
  <si>
    <t>All work Completed. OC Received.</t>
  </si>
  <si>
    <t>Type of Work</t>
  </si>
  <si>
    <t>Slab/Floor</t>
  </si>
  <si>
    <t>Complition %</t>
  </si>
  <si>
    <t>Progress %</t>
  </si>
  <si>
    <t>Disbursement %</t>
  </si>
  <si>
    <t>Piling Work in process</t>
  </si>
  <si>
    <t>Excavation</t>
  </si>
  <si>
    <t>Excavation in process</t>
  </si>
  <si>
    <t>Plinth</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</si>
  <si>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</si>
  <si>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</si>
  <si>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</si>
  <si>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</si>
  <si>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</si>
  <si>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</si>
  <si>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</si>
  <si>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</si>
  <si>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</si>
  <si>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</si>
  <si>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</si>
  <si>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</si>
  <si>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</si>
  <si>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</si>
  <si>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</si>
  <si>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</si>
  <si>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</si>
  <si>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</si>
  <si>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</si>
  <si>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Recommended Rates of the Property :</t>
  </si>
  <si>
    <t>Recommended rate of the flat Per Sq. Ft. ( on Saleble area)</t>
  </si>
  <si>
    <t>Club Hous Charges</t>
  </si>
  <si>
    <t xml:space="preserve">1,00,000/- </t>
  </si>
  <si>
    <t>Development Charges</t>
  </si>
  <si>
    <t>Electric/Water Charges</t>
  </si>
  <si>
    <t xml:space="preserve">40,000/- </t>
  </si>
  <si>
    <t xml:space="preserve">MGL Connection </t>
  </si>
  <si>
    <t xml:space="preserve">10,000/- </t>
  </si>
  <si>
    <t>Society Formation Charges</t>
  </si>
  <si>
    <t xml:space="preserve">25,000/- </t>
  </si>
  <si>
    <t xml:space="preserve">Recommended rate of Parking </t>
  </si>
  <si>
    <t>600000/-</t>
  </si>
  <si>
    <t>Distress valuation of the property Per Sq. Ft.</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</si>
  <si>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</si>
  <si>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</si>
  <si>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</si>
  <si>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</si>
  <si>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</si>
  <si>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</si>
  <si>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</si>
  <si>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Inspected By : </t>
  </si>
  <si>
    <t xml:space="preserve">Report By : </t>
  </si>
  <si>
    <t>Authorized Signatory
                                                                                                                                                                                                                                                                                     Name &amp; Seal of the agency</t>
  </si>
  <si>
    <t>PHOTOGRAPHS OF PROPERTY :</t>
  </si>
  <si>
    <t>Google Map :</t>
  </si>
  <si>
    <t>Upper Floor</t>
  </si>
  <si>
    <t>Particulars</t>
  </si>
  <si>
    <t xml:space="preserve">total floor </t>
  </si>
  <si>
    <t>plinth</t>
  </si>
  <si>
    <t>slab</t>
  </si>
  <si>
    <t>Parking</t>
  </si>
  <si>
    <t>Rate</t>
  </si>
  <si>
    <t xml:space="preserve">Bricks </t>
  </si>
  <si>
    <t>Palghar</t>
  </si>
  <si>
    <t>100000/-</t>
  </si>
  <si>
    <t>plaster</t>
  </si>
  <si>
    <t>Ulwe, karanjade</t>
  </si>
  <si>
    <t>200000/-</t>
  </si>
  <si>
    <t>Flooring</t>
  </si>
  <si>
    <t>Panvel</t>
  </si>
  <si>
    <t>300000/-</t>
  </si>
  <si>
    <t>Wood &amp; painting</t>
  </si>
  <si>
    <t>Mumbai - G + 15</t>
  </si>
  <si>
    <t>500000/-</t>
  </si>
  <si>
    <t>Finishing</t>
  </si>
  <si>
    <t>Mumbai - G + 25</t>
  </si>
  <si>
    <t>800000/-</t>
  </si>
  <si>
    <t>Mumbai - G + 35</t>
  </si>
  <si>
    <t>1000000/-</t>
  </si>
  <si>
    <t>Progress</t>
  </si>
  <si>
    <t>Recommended</t>
  </si>
  <si>
    <t>rcc</t>
  </si>
  <si>
    <t>Bricks</t>
  </si>
  <si>
    <t>Plaster</t>
  </si>
  <si>
    <t>RCC</t>
  </si>
  <si>
    <t xml:space="preserve">Recommended </t>
  </si>
  <si>
    <t>total</t>
  </si>
  <si>
    <t>Thane - G + 7</t>
  </si>
  <si>
    <t>Thane - G + 15</t>
  </si>
  <si>
    <t>400000/-</t>
  </si>
  <si>
    <t>Thane - G + 25</t>
  </si>
  <si>
    <t>Pratiksha</t>
  </si>
  <si>
    <t xml:space="preserve">Floor No </t>
  </si>
  <si>
    <t>Flat</t>
  </si>
  <si>
    <t>Discription</t>
  </si>
  <si>
    <t>Carpet</t>
  </si>
  <si>
    <t>Fungible</t>
  </si>
  <si>
    <t>Terrace</t>
  </si>
  <si>
    <t>L</t>
  </si>
  <si>
    <t>W</t>
  </si>
  <si>
    <t>A</t>
  </si>
  <si>
    <t>Hall</t>
  </si>
  <si>
    <t>CB</t>
  </si>
  <si>
    <t>FB</t>
  </si>
  <si>
    <t>kitch</t>
  </si>
  <si>
    <t>Bed1</t>
  </si>
  <si>
    <t>Bed2</t>
  </si>
  <si>
    <t>toilet1</t>
  </si>
  <si>
    <t>DB</t>
  </si>
  <si>
    <t>toilet2</t>
  </si>
  <si>
    <t>toilet3</t>
  </si>
  <si>
    <t>passage1</t>
  </si>
  <si>
    <t>passage2</t>
  </si>
  <si>
    <t>passage3</t>
  </si>
  <si>
    <t>passage4</t>
  </si>
  <si>
    <t>Total</t>
  </si>
  <si>
    <t>As per RERA - 31/12/2025</t>
  </si>
  <si>
    <t xml:space="preserve">Wing A &amp; B = Stilt(Pt) + Gr(Pt) + 16th Floors </t>
  </si>
  <si>
    <t>Wing A &amp; B = Stilt + 1st to 16th Floor</t>
  </si>
  <si>
    <t>Wing A &amp; B = Stilt + 16th Floor</t>
  </si>
  <si>
    <t>Akash Kadam</t>
  </si>
  <si>
    <r>
      <t>Remarks:  
1. Construction work is in process at the time of visit. Internal photographs was not allowed.
2. We considered given rate verify by market inquire.
3. Car parking is subjected to authentic documentation.
4. We have release report on the basis of other vendor report.
5. We have updated revised approved CC from MHADA site dtd on 11/03/2023.</t>
    </r>
    <r>
      <rPr>
        <b/>
        <sz val="11"/>
        <color rgb="FFFF0000"/>
        <rFont val="Times New Roman"/>
        <family val="1"/>
      </rPr>
      <t xml:space="preserve">
6. As per our observation, the construction work of ruparel projects (Ruparel Jewel, Ruparel
Regalia, Ruparel Millennia, etc.) seems to be on a slow speed since year 2023.
</t>
    </r>
    <r>
      <rPr>
        <b/>
        <sz val="11"/>
        <rFont val="Times New Roman"/>
        <family val="1"/>
      </rPr>
      <t>7. Please provide revised Approved Plan.</t>
    </r>
    <r>
      <rPr>
        <b/>
        <sz val="11"/>
        <color rgb="FF000000"/>
        <rFont val="Times New Roman"/>
        <family val="1"/>
      </rPr>
      <t xml:space="preserve">
1. Construction work was stopped. Work is same as last visit(09/06/2023).
5. On site, we meet Mr. Prathmesh - 7719883028.</t>
    </r>
  </si>
  <si>
    <t>Shruti Tathare</t>
  </si>
</sst>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Calibri"/>
      <charset val="134"/>
      <scheme val="minor"/>
    </font>
    <font>
      <b/>
      <sz val="11"/>
      <color theme="1"/>
      <name val="Calibri"/>
      <family val="2"/>
      <scheme val="minor"/>
    </font>
    <font>
      <sz val="11"/>
      <color rgb="FF000000"/>
      <name val="Times New Roman"/>
      <family val="1"/>
    </font>
    <font>
      <b/>
      <sz val="11"/>
      <color theme="1"/>
      <name val="Times New Roman"/>
      <family val="1"/>
    </font>
    <font>
      <b/>
      <sz val="11"/>
      <color rgb="FF000000"/>
      <name val="Times New Roman"/>
      <family val="1"/>
    </font>
    <font>
      <sz val="11"/>
      <color indexed="8"/>
      <name val="Times New Roman"/>
      <family val="1"/>
    </font>
    <font>
      <sz val="11"/>
      <color theme="1"/>
      <name val="Times New Roman"/>
      <family val="1"/>
    </font>
    <font>
      <b/>
      <sz val="11"/>
      <color indexed="8"/>
      <name val="Times New Roman"/>
      <family val="1"/>
    </font>
    <font>
      <sz val="11"/>
      <name val="Times New Roman"/>
      <family val="1"/>
    </font>
    <font>
      <u/>
      <sz val="11"/>
      <color theme="10"/>
      <name val="Calibri"/>
      <family val="2"/>
      <scheme val="minor"/>
    </font>
    <font>
      <b/>
      <sz val="12"/>
      <name val="Times New Roman"/>
      <family val="1"/>
    </font>
    <font>
      <sz val="12"/>
      <name val="Times New Roman"/>
      <family val="1"/>
    </font>
    <font>
      <sz val="12"/>
      <color theme="1"/>
      <name val="Times New Roman"/>
      <family val="1"/>
    </font>
    <font>
      <sz val="11"/>
      <color indexed="8"/>
      <name val="Calibri"/>
      <family val="2"/>
    </font>
    <font>
      <b/>
      <sz val="11"/>
      <color rgb="FFFF0000"/>
      <name val="Times New Roman"/>
      <family val="1"/>
    </font>
    <font>
      <b/>
      <sz val="11"/>
      <name val="Times New Roman"/>
      <family val="1"/>
    </font>
    <font>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medium">
        <color auto="1"/>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style="thin">
        <color auto="1"/>
      </top>
      <bottom style="thin">
        <color auto="1"/>
      </bottom>
      <diagonal/>
    </border>
    <border>
      <left/>
      <right style="medium">
        <color auto="1"/>
      </right>
      <top/>
      <bottom/>
      <diagonal/>
    </border>
    <border>
      <left/>
      <right style="medium">
        <color auto="1"/>
      </right>
      <top style="thin">
        <color auto="1"/>
      </top>
      <bottom/>
      <diagonal/>
    </border>
    <border>
      <left style="thin">
        <color auto="1"/>
      </left>
      <right/>
      <top/>
      <bottom/>
      <diagonal/>
    </border>
    <border>
      <left/>
      <right style="thin">
        <color auto="1"/>
      </right>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s>
  <cellStyleXfs count="5">
    <xf numFmtId="0" fontId="0" fillId="0" borderId="0"/>
    <xf numFmtId="9" fontId="13" fillId="0" borderId="0" applyFont="0" applyFill="0" applyBorder="0" applyAlignment="0" applyProtection="0"/>
    <xf numFmtId="0" fontId="9" fillId="0" borderId="0" applyNumberFormat="0" applyFill="0" applyBorder="0" applyAlignment="0" applyProtection="0"/>
    <xf numFmtId="0" fontId="13" fillId="0" borderId="0"/>
    <xf numFmtId="0" fontId="16" fillId="0" borderId="0"/>
  </cellStyleXfs>
  <cellXfs count="173">
    <xf numFmtId="0" fontId="0" fillId="0" borderId="0" xfId="0"/>
    <xf numFmtId="0" fontId="0" fillId="2" borderId="1" xfId="0" applyFill="1" applyBorder="1"/>
    <xf numFmtId="0" fontId="0" fillId="0" borderId="2" xfId="0" applyBorder="1" applyAlignment="1"/>
    <xf numFmtId="0" fontId="1" fillId="0" borderId="1" xfId="0" applyFont="1" applyBorder="1"/>
    <xf numFmtId="0" fontId="1" fillId="0" borderId="1" xfId="0" applyFont="1" applyBorder="1" applyAlignment="1">
      <alignment horizontal="center"/>
    </xf>
    <xf numFmtId="0" fontId="0" fillId="0" borderId="1" xfId="0" applyBorder="1"/>
    <xf numFmtId="0" fontId="2" fillId="0" borderId="0" xfId="0" applyFont="1"/>
    <xf numFmtId="0" fontId="2" fillId="0" borderId="1" xfId="0" applyFont="1" applyBorder="1"/>
    <xf numFmtId="0" fontId="2" fillId="0" borderId="1" xfId="0" applyFont="1" applyBorder="1" applyAlignment="1">
      <alignment horizontal="center"/>
    </xf>
    <xf numFmtId="0" fontId="2" fillId="2" borderId="1" xfId="0" applyFont="1" applyFill="1" applyBorder="1"/>
    <xf numFmtId="0" fontId="2" fillId="2" borderId="1" xfId="0" applyFont="1" applyFill="1" applyBorder="1" applyAlignment="1">
      <alignment horizontal="center"/>
    </xf>
    <xf numFmtId="0" fontId="3" fillId="0" borderId="1" xfId="0" applyFont="1" applyFill="1" applyBorder="1" applyAlignment="1">
      <alignment horizontal="center"/>
    </xf>
    <xf numFmtId="0" fontId="3" fillId="0" borderId="0" xfId="0" applyFont="1" applyFill="1" applyBorder="1" applyAlignment="1">
      <alignment horizontal="center"/>
    </xf>
    <xf numFmtId="9" fontId="2" fillId="0" borderId="0" xfId="1" applyFont="1" applyBorder="1"/>
    <xf numFmtId="0" fontId="2" fillId="0" borderId="0" xfId="0" applyFont="1" applyBorder="1"/>
    <xf numFmtId="0" fontId="4" fillId="0" borderId="1" xfId="0" applyFont="1" applyBorder="1" applyAlignment="1">
      <alignment horizontal="center"/>
    </xf>
    <xf numFmtId="0" fontId="2" fillId="0" borderId="0" xfId="0" applyFont="1" applyAlignment="1">
      <alignment wrapText="1"/>
    </xf>
    <xf numFmtId="0" fontId="2" fillId="0" borderId="3" xfId="0" applyFont="1" applyBorder="1"/>
    <xf numFmtId="0" fontId="2" fillId="0" borderId="1" xfId="0" applyFont="1" applyBorder="1" applyAlignment="1">
      <alignment wrapText="1"/>
    </xf>
    <xf numFmtId="9" fontId="2" fillId="0" borderId="1" xfId="1" applyFont="1" applyBorder="1"/>
    <xf numFmtId="0" fontId="2" fillId="0" borderId="0" xfId="0" applyFont="1" applyFill="1" applyBorder="1"/>
    <xf numFmtId="9" fontId="2" fillId="0" borderId="0" xfId="0" applyNumberFormat="1" applyFont="1"/>
    <xf numFmtId="0" fontId="2" fillId="0" borderId="0" xfId="0" applyFont="1" applyBorder="1" applyAlignment="1">
      <alignment horizontal="right"/>
    </xf>
    <xf numFmtId="14" fontId="0" fillId="0" borderId="0" xfId="0" applyNumberFormat="1"/>
    <xf numFmtId="0" fontId="5" fillId="0" borderId="0" xfId="3" applyFont="1"/>
    <xf numFmtId="0" fontId="3" fillId="0" borderId="0" xfId="0" applyFont="1"/>
    <xf numFmtId="0" fontId="6" fillId="0" borderId="0" xfId="0" applyFont="1"/>
    <xf numFmtId="0" fontId="5" fillId="3" borderId="1" xfId="0" applyFont="1" applyFill="1" applyBorder="1" applyAlignment="1">
      <alignment vertical="top"/>
    </xf>
    <xf numFmtId="0" fontId="5" fillId="3" borderId="1" xfId="0" applyFont="1" applyFill="1" applyBorder="1" applyAlignment="1">
      <alignment vertical="top" wrapText="1"/>
    </xf>
    <xf numFmtId="0" fontId="11" fillId="0" borderId="16" xfId="4" applyFont="1" applyFill="1" applyBorder="1" applyAlignment="1" applyProtection="1">
      <alignment horizontal="center" vertical="top"/>
      <protection locked="0"/>
    </xf>
    <xf numFmtId="0" fontId="11" fillId="0" borderId="1" xfId="4" applyFont="1" applyFill="1" applyBorder="1" applyAlignment="1" applyProtection="1">
      <alignment horizontal="center" vertical="top"/>
      <protection locked="0"/>
    </xf>
    <xf numFmtId="0" fontId="11" fillId="0" borderId="1" xfId="4" applyFont="1" applyBorder="1" applyAlignment="1" applyProtection="1">
      <alignment horizontal="center" vertical="top" wrapText="1"/>
      <protection locked="0"/>
    </xf>
    <xf numFmtId="0" fontId="11" fillId="0" borderId="1" xfId="4" applyFont="1" applyBorder="1" applyAlignment="1" applyProtection="1">
      <alignment horizontal="center" wrapText="1"/>
      <protection locked="0"/>
    </xf>
    <xf numFmtId="0" fontId="12" fillId="0" borderId="19" xfId="4" applyFont="1" applyFill="1" applyBorder="1" applyProtection="1">
      <protection hidden="1"/>
    </xf>
    <xf numFmtId="0" fontId="12" fillId="0" borderId="20" xfId="4" applyFont="1" applyBorder="1" applyProtection="1">
      <protection hidden="1"/>
    </xf>
    <xf numFmtId="0" fontId="12" fillId="0" borderId="0" xfId="4" applyFont="1" applyFill="1" applyBorder="1" applyProtection="1">
      <protection hidden="1"/>
    </xf>
    <xf numFmtId="0" fontId="12" fillId="0" borderId="22" xfId="4" applyFont="1" applyBorder="1" applyProtection="1">
      <protection hidden="1"/>
    </xf>
    <xf numFmtId="0" fontId="2" fillId="0" borderId="0" xfId="0" applyFont="1" applyFill="1" applyBorder="1" applyProtection="1">
      <protection hidden="1"/>
    </xf>
    <xf numFmtId="0" fontId="12" fillId="0" borderId="22" xfId="4" applyFont="1" applyBorder="1"/>
    <xf numFmtId="0" fontId="2" fillId="0" borderId="22" xfId="0" applyNumberFormat="1" applyFont="1" applyBorder="1" applyProtection="1">
      <protection hidden="1"/>
    </xf>
    <xf numFmtId="1" fontId="11" fillId="0" borderId="1" xfId="4" applyNumberFormat="1" applyFont="1" applyBorder="1" applyAlignment="1" applyProtection="1">
      <alignment horizontal="center" wrapText="1"/>
      <protection locked="0"/>
    </xf>
    <xf numFmtId="0" fontId="11" fillId="0" borderId="28" xfId="4" applyFont="1" applyBorder="1" applyAlignment="1" applyProtection="1">
      <alignment horizontal="center" wrapText="1"/>
      <protection locked="0"/>
    </xf>
    <xf numFmtId="1" fontId="0" fillId="0" borderId="22" xfId="0" applyNumberFormat="1" applyBorder="1"/>
    <xf numFmtId="1" fontId="0" fillId="0" borderId="22" xfId="0" applyNumberFormat="1" applyBorder="1" applyAlignment="1">
      <alignment horizontal="right"/>
    </xf>
    <xf numFmtId="0" fontId="2" fillId="0" borderId="32" xfId="0" applyFont="1" applyFill="1" applyBorder="1" applyProtection="1">
      <protection hidden="1"/>
    </xf>
    <xf numFmtId="1" fontId="0" fillId="0" borderId="33" xfId="0" applyNumberFormat="1" applyBorder="1"/>
    <xf numFmtId="0" fontId="6" fillId="0" borderId="0" xfId="0" applyFont="1" applyFill="1"/>
    <xf numFmtId="0" fontId="7" fillId="0" borderId="1" xfId="0" applyFont="1" applyFill="1" applyBorder="1" applyAlignment="1">
      <alignment horizontal="left" vertical="top"/>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6" xfId="0" applyFont="1" applyBorder="1" applyAlignment="1">
      <alignment horizontal="center" vertical="top" wrapText="1"/>
    </xf>
    <xf numFmtId="0" fontId="7" fillId="0" borderId="4" xfId="0" applyFont="1" applyBorder="1" applyAlignment="1">
      <alignment horizontal="center" vertical="top"/>
    </xf>
    <xf numFmtId="0" fontId="7" fillId="0" borderId="5" xfId="0" applyFont="1" applyBorder="1" applyAlignment="1">
      <alignment horizontal="center" vertical="top"/>
    </xf>
    <xf numFmtId="0" fontId="7" fillId="0" borderId="6" xfId="0" applyFont="1" applyBorder="1" applyAlignment="1">
      <alignment horizontal="center"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14" fontId="5" fillId="0" borderId="4" xfId="0" applyNumberFormat="1" applyFont="1" applyFill="1" applyBorder="1" applyAlignment="1">
      <alignment horizontal="left" vertical="top"/>
    </xf>
    <xf numFmtId="14" fontId="5" fillId="0" borderId="5" xfId="0" applyNumberFormat="1" applyFont="1" applyFill="1" applyBorder="1" applyAlignment="1">
      <alignment horizontal="left" vertical="top"/>
    </xf>
    <xf numFmtId="14" fontId="5" fillId="0" borderId="6" xfId="0" applyNumberFormat="1" applyFont="1" applyFill="1" applyBorder="1" applyAlignment="1">
      <alignment horizontal="left" vertical="top"/>
    </xf>
    <xf numFmtId="0" fontId="5" fillId="0" borderId="4" xfId="0" applyFont="1" applyFill="1" applyBorder="1" applyAlignment="1">
      <alignment horizontal="left" vertical="top"/>
    </xf>
    <xf numFmtId="0" fontId="5" fillId="0" borderId="5" xfId="0" applyFont="1" applyFill="1" applyBorder="1" applyAlignment="1">
      <alignment horizontal="left" vertical="top"/>
    </xf>
    <xf numFmtId="0" fontId="5" fillId="0" borderId="6" xfId="0" applyFont="1" applyFill="1" applyBorder="1" applyAlignment="1">
      <alignment horizontal="left" vertical="top"/>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7" fillId="0" borderId="4"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5" fillId="0" borderId="1" xfId="0" applyFont="1" applyBorder="1" applyAlignment="1">
      <alignment horizontal="left" vertical="top"/>
    </xf>
    <xf numFmtId="0" fontId="8" fillId="0" borderId="1" xfId="0" applyFont="1" applyFill="1" applyBorder="1" applyAlignment="1">
      <alignment horizontal="left" vertical="top"/>
    </xf>
    <xf numFmtId="0" fontId="5" fillId="3" borderId="1" xfId="0" applyFont="1" applyFill="1" applyBorder="1" applyAlignment="1">
      <alignment horizontal="left" vertical="top"/>
    </xf>
    <xf numFmtId="0" fontId="5" fillId="0" borderId="1"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0" borderId="4" xfId="0" applyFont="1" applyFill="1" applyBorder="1" applyAlignment="1">
      <alignment vertical="top"/>
    </xf>
    <xf numFmtId="0" fontId="5" fillId="0" borderId="5" xfId="0" applyFont="1" applyFill="1" applyBorder="1" applyAlignment="1">
      <alignment vertical="top"/>
    </xf>
    <xf numFmtId="0" fontId="5" fillId="0" borderId="6" xfId="0" applyFont="1" applyFill="1" applyBorder="1" applyAlignment="1">
      <alignment vertical="top"/>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7" xfId="0" applyFont="1" applyFill="1" applyBorder="1" applyAlignment="1">
      <alignment horizontal="left" vertical="top"/>
    </xf>
    <xf numFmtId="0" fontId="5" fillId="0" borderId="8" xfId="0" applyFont="1" applyFill="1" applyBorder="1" applyAlignment="1">
      <alignment horizontal="left" vertical="top"/>
    </xf>
    <xf numFmtId="0" fontId="5" fillId="0" borderId="9" xfId="0" applyFont="1" applyFill="1" applyBorder="1" applyAlignment="1">
      <alignment horizontal="left" vertical="top"/>
    </xf>
    <xf numFmtId="0" fontId="5" fillId="0" borderId="10" xfId="0" applyFont="1" applyFill="1" applyBorder="1" applyAlignment="1">
      <alignment horizontal="left" vertical="top"/>
    </xf>
    <xf numFmtId="0" fontId="5" fillId="0" borderId="2" xfId="0" applyFont="1" applyFill="1" applyBorder="1" applyAlignment="1">
      <alignment horizontal="left" vertical="top"/>
    </xf>
    <xf numFmtId="0" fontId="5" fillId="0" borderId="11" xfId="0" applyFont="1" applyFill="1" applyBorder="1" applyAlignment="1">
      <alignment horizontal="left" vertical="top"/>
    </xf>
    <xf numFmtId="0" fontId="5" fillId="0" borderId="4" xfId="0" applyFont="1" applyFill="1" applyBorder="1" applyAlignment="1">
      <alignment horizontal="center" vertical="top"/>
    </xf>
    <xf numFmtId="0" fontId="5" fillId="0" borderId="6" xfId="0" applyFont="1" applyFill="1" applyBorder="1" applyAlignment="1">
      <alignment horizontal="center" vertical="top"/>
    </xf>
    <xf numFmtId="0" fontId="8" fillId="0" borderId="4" xfId="0" applyFont="1" applyFill="1" applyBorder="1" applyAlignment="1">
      <alignment horizontal="center" vertical="top"/>
    </xf>
    <xf numFmtId="0" fontId="8" fillId="0" borderId="6" xfId="0" applyFont="1" applyFill="1" applyBorder="1" applyAlignment="1">
      <alignment horizontal="center" vertical="top"/>
    </xf>
    <xf numFmtId="0" fontId="7" fillId="0" borderId="4" xfId="0" applyFont="1" applyFill="1" applyBorder="1" applyAlignment="1">
      <alignment horizontal="left" vertical="top"/>
    </xf>
    <xf numFmtId="0" fontId="7" fillId="0" borderId="5" xfId="0" applyFont="1" applyFill="1" applyBorder="1" applyAlignment="1">
      <alignment horizontal="left" vertical="top"/>
    </xf>
    <xf numFmtId="0" fontId="7" fillId="0" borderId="6" xfId="0" applyFont="1" applyFill="1" applyBorder="1" applyAlignment="1">
      <alignment horizontal="left" vertical="top"/>
    </xf>
    <xf numFmtId="0" fontId="9" fillId="0" borderId="4" xfId="2" applyFill="1" applyBorder="1" applyAlignment="1">
      <alignment horizontal="left" vertical="top"/>
    </xf>
    <xf numFmtId="0" fontId="5" fillId="0" borderId="1" xfId="0" applyFont="1" applyFill="1" applyBorder="1" applyAlignment="1">
      <alignment horizontal="left" vertical="top"/>
    </xf>
    <xf numFmtId="0" fontId="7" fillId="0" borderId="1" xfId="0" applyFont="1" applyFill="1" applyBorder="1" applyAlignment="1">
      <alignment horizontal="left" vertical="top"/>
    </xf>
    <xf numFmtId="14" fontId="5" fillId="3" borderId="1" xfId="0" applyNumberFormat="1" applyFont="1" applyFill="1" applyBorder="1" applyAlignment="1">
      <alignment horizontal="left" vertical="top" wrapText="1"/>
    </xf>
    <xf numFmtId="0" fontId="7" fillId="0" borderId="1" xfId="0" applyFont="1" applyFill="1" applyBorder="1" applyAlignment="1">
      <alignment vertical="top"/>
    </xf>
    <xf numFmtId="0" fontId="10" fillId="0" borderId="12" xfId="4" applyFont="1" applyFill="1" applyBorder="1" applyAlignment="1" applyProtection="1">
      <alignment horizontal="center" vertical="top" wrapText="1"/>
      <protection locked="0"/>
    </xf>
    <xf numFmtId="0" fontId="10" fillId="0" borderId="13" xfId="4" applyFont="1" applyFill="1" applyBorder="1" applyAlignment="1" applyProtection="1">
      <alignment horizontal="center" vertical="top" wrapText="1"/>
      <protection locked="0"/>
    </xf>
    <xf numFmtId="0" fontId="10" fillId="0" borderId="14" xfId="4" applyFont="1" applyFill="1" applyBorder="1" applyAlignment="1" applyProtection="1">
      <alignment horizontal="left" vertical="top" wrapText="1"/>
      <protection locked="0"/>
    </xf>
    <xf numFmtId="0" fontId="10" fillId="0" borderId="15" xfId="4" applyFont="1" applyFill="1" applyBorder="1" applyAlignment="1" applyProtection="1">
      <alignment horizontal="left" vertical="top" wrapText="1"/>
      <protection locked="0"/>
    </xf>
    <xf numFmtId="0" fontId="10" fillId="0" borderId="18" xfId="4" applyFont="1" applyFill="1" applyBorder="1" applyAlignment="1" applyProtection="1">
      <alignment horizontal="left" vertical="top" wrapText="1"/>
      <protection locked="0"/>
    </xf>
    <xf numFmtId="9" fontId="11" fillId="3" borderId="4" xfId="4" applyNumberFormat="1" applyFont="1" applyFill="1" applyBorder="1" applyAlignment="1" applyProtection="1">
      <alignment horizontal="center" vertical="center" wrapText="1"/>
      <protection hidden="1"/>
    </xf>
    <xf numFmtId="9" fontId="11" fillId="3" borderId="6" xfId="4" applyNumberFormat="1" applyFont="1" applyFill="1" applyBorder="1" applyAlignment="1" applyProtection="1">
      <alignment horizontal="center" vertical="center" wrapText="1"/>
      <protection hidden="1"/>
    </xf>
    <xf numFmtId="0" fontId="11" fillId="0" borderId="17" xfId="4" applyFont="1" applyBorder="1" applyAlignment="1" applyProtection="1">
      <alignment horizontal="center" vertical="top" wrapText="1"/>
      <protection locked="0"/>
    </xf>
    <xf numFmtId="0" fontId="11" fillId="0" borderId="6" xfId="4" applyFont="1" applyBorder="1" applyAlignment="1" applyProtection="1">
      <alignment horizontal="center" vertical="top" wrapText="1"/>
      <protection locked="0"/>
    </xf>
    <xf numFmtId="0" fontId="11" fillId="0" borderId="4" xfId="4" applyFont="1" applyFill="1" applyBorder="1" applyAlignment="1" applyProtection="1">
      <alignment horizontal="center" vertical="top"/>
      <protection locked="0"/>
    </xf>
    <xf numFmtId="0" fontId="11" fillId="0" borderId="6" xfId="4" applyFont="1" applyFill="1" applyBorder="1" applyAlignment="1" applyProtection="1">
      <alignment horizontal="center" vertical="top"/>
      <protection locked="0"/>
    </xf>
    <xf numFmtId="0" fontId="11" fillId="0" borderId="21" xfId="4" applyFont="1" applyFill="1" applyBorder="1" applyAlignment="1" applyProtection="1">
      <alignment horizontal="center" vertical="top"/>
      <protection locked="0"/>
    </xf>
    <xf numFmtId="0" fontId="10" fillId="0" borderId="17" xfId="4" applyFont="1" applyBorder="1" applyAlignment="1" applyProtection="1">
      <alignment horizontal="left" vertical="top"/>
      <protection locked="0"/>
    </xf>
    <xf numFmtId="0" fontId="10" fillId="0" borderId="6" xfId="4" applyFont="1" applyBorder="1" applyAlignment="1" applyProtection="1">
      <alignment horizontal="left" vertical="top"/>
      <protection locked="0"/>
    </xf>
    <xf numFmtId="0" fontId="10" fillId="0" borderId="4" xfId="4" applyFont="1" applyFill="1" applyBorder="1" applyAlignment="1" applyProtection="1">
      <alignment horizontal="left" vertical="top" wrapText="1"/>
      <protection locked="0"/>
    </xf>
    <xf numFmtId="0" fontId="10" fillId="0" borderId="5" xfId="4" applyFont="1" applyFill="1" applyBorder="1" applyAlignment="1" applyProtection="1">
      <alignment horizontal="left" vertical="top" wrapText="1"/>
      <protection locked="0"/>
    </xf>
    <xf numFmtId="0" fontId="10" fillId="0" borderId="21" xfId="4" applyFont="1" applyFill="1" applyBorder="1" applyAlignment="1" applyProtection="1">
      <alignment horizontal="left" vertical="top" wrapText="1"/>
      <protection locked="0"/>
    </xf>
    <xf numFmtId="0" fontId="11" fillId="0" borderId="4" xfId="4" applyFont="1" applyBorder="1" applyAlignment="1" applyProtection="1">
      <alignment horizontal="center" vertical="top" wrapText="1"/>
      <protection locked="0"/>
    </xf>
    <xf numFmtId="0" fontId="11" fillId="0" borderId="5" xfId="4" applyFont="1" applyBorder="1" applyAlignment="1" applyProtection="1">
      <alignment horizontal="center" vertical="top" wrapText="1"/>
      <protection locked="0"/>
    </xf>
    <xf numFmtId="0" fontId="11" fillId="0" borderId="21" xfId="4" applyFont="1" applyBorder="1" applyAlignment="1" applyProtection="1">
      <alignment horizontal="center" vertical="top" wrapText="1"/>
      <protection locked="0"/>
    </xf>
    <xf numFmtId="0" fontId="11" fillId="0" borderId="17" xfId="4" applyFont="1" applyFill="1" applyBorder="1" applyAlignment="1" applyProtection="1">
      <alignment horizontal="center" vertical="top" wrapText="1"/>
      <protection locked="0"/>
    </xf>
    <xf numFmtId="0" fontId="11" fillId="0" borderId="6" xfId="4" applyFont="1" applyFill="1" applyBorder="1" applyAlignment="1" applyProtection="1">
      <alignment horizontal="center" vertical="top" wrapText="1"/>
      <protection locked="0"/>
    </xf>
    <xf numFmtId="3" fontId="7" fillId="3" borderId="4" xfId="0" applyNumberFormat="1" applyFont="1" applyFill="1" applyBorder="1" applyAlignment="1">
      <alignment horizontal="left" vertical="top"/>
    </xf>
    <xf numFmtId="0" fontId="7" fillId="3" borderId="5" xfId="0" applyFont="1" applyFill="1" applyBorder="1" applyAlignment="1">
      <alignment horizontal="left" vertical="top"/>
    </xf>
    <xf numFmtId="0" fontId="7" fillId="3" borderId="6" xfId="0" applyFont="1" applyFill="1" applyBorder="1" applyAlignment="1">
      <alignment horizontal="left" vertical="top"/>
    </xf>
    <xf numFmtId="0" fontId="6" fillId="0" borderId="0" xfId="0" applyFont="1" applyFill="1" applyAlignment="1">
      <alignment horizontal="center" vertical="top" wrapText="1"/>
    </xf>
    <xf numFmtId="0" fontId="5" fillId="3" borderId="4"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6" xfId="0" applyFont="1" applyFill="1" applyBorder="1" applyAlignment="1">
      <alignment horizontal="left" vertical="top" wrapText="1"/>
    </xf>
    <xf numFmtId="0" fontId="11" fillId="0" borderId="26" xfId="4" applyFont="1" applyFill="1" applyBorder="1" applyAlignment="1" applyProtection="1">
      <alignment horizontal="center" vertical="top" wrapText="1"/>
      <protection locked="0"/>
    </xf>
    <xf numFmtId="0" fontId="11" fillId="0" borderId="27" xfId="4" applyFont="1" applyFill="1" applyBorder="1" applyAlignment="1" applyProtection="1">
      <alignment horizontal="center" vertical="top" wrapText="1"/>
      <protection locked="0"/>
    </xf>
    <xf numFmtId="9" fontId="11" fillId="3" borderId="29" xfId="4" applyNumberFormat="1" applyFont="1" applyFill="1" applyBorder="1" applyAlignment="1" applyProtection="1">
      <alignment horizontal="center" vertical="center" wrapText="1"/>
      <protection hidden="1"/>
    </xf>
    <xf numFmtId="9" fontId="11" fillId="3" borderId="27" xfId="4" applyNumberFormat="1" applyFont="1" applyFill="1" applyBorder="1" applyAlignment="1" applyProtection="1">
      <alignment horizontal="center" vertical="center" wrapText="1"/>
      <protection hidden="1"/>
    </xf>
    <xf numFmtId="9" fontId="11" fillId="3" borderId="7" xfId="4" applyNumberFormat="1" applyFont="1" applyFill="1" applyBorder="1" applyAlignment="1" applyProtection="1">
      <alignment horizontal="center" vertical="center" wrapText="1"/>
      <protection hidden="1"/>
    </xf>
    <xf numFmtId="9" fontId="11" fillId="3" borderId="9" xfId="4" applyNumberFormat="1" applyFont="1" applyFill="1" applyBorder="1" applyAlignment="1" applyProtection="1">
      <alignment horizontal="center" vertical="center" wrapText="1"/>
      <protection hidden="1"/>
    </xf>
    <xf numFmtId="9" fontId="11" fillId="3" borderId="24" xfId="4" applyNumberFormat="1" applyFont="1" applyFill="1" applyBorder="1" applyAlignment="1" applyProtection="1">
      <alignment horizontal="center" vertical="center" wrapText="1"/>
      <protection hidden="1"/>
    </xf>
    <xf numFmtId="9" fontId="11" fillId="3" borderId="25" xfId="4" applyNumberFormat="1" applyFont="1" applyFill="1" applyBorder="1" applyAlignment="1" applyProtection="1">
      <alignment horizontal="center" vertical="center" wrapText="1"/>
      <protection hidden="1"/>
    </xf>
    <xf numFmtId="9" fontId="11" fillId="3" borderId="30" xfId="4" applyNumberFormat="1" applyFont="1" applyFill="1" applyBorder="1" applyAlignment="1" applyProtection="1">
      <alignment horizontal="center" vertical="center" wrapText="1"/>
      <protection hidden="1"/>
    </xf>
    <xf numFmtId="9" fontId="11" fillId="3" borderId="31" xfId="4" applyNumberFormat="1" applyFont="1" applyFill="1" applyBorder="1" applyAlignment="1" applyProtection="1">
      <alignment horizontal="center" vertical="center" wrapText="1"/>
      <protection hidden="1"/>
    </xf>
    <xf numFmtId="9" fontId="11" fillId="3" borderId="8" xfId="4" applyNumberFormat="1" applyFont="1" applyFill="1" applyBorder="1" applyAlignment="1" applyProtection="1">
      <alignment horizontal="center" vertical="center" wrapText="1"/>
      <protection hidden="1"/>
    </xf>
    <xf numFmtId="9" fontId="11" fillId="3" borderId="23" xfId="4" applyNumberFormat="1" applyFont="1" applyFill="1" applyBorder="1" applyAlignment="1" applyProtection="1">
      <alignment horizontal="center" vertical="center" wrapText="1"/>
      <protection hidden="1"/>
    </xf>
    <xf numFmtId="9" fontId="11" fillId="3" borderId="0" xfId="4" applyNumberFormat="1" applyFont="1" applyFill="1" applyBorder="1" applyAlignment="1" applyProtection="1">
      <alignment horizontal="center" vertical="center" wrapText="1"/>
      <protection hidden="1"/>
    </xf>
    <xf numFmtId="9" fontId="11" fillId="3" borderId="22" xfId="4" applyNumberFormat="1" applyFont="1" applyFill="1" applyBorder="1" applyAlignment="1" applyProtection="1">
      <alignment horizontal="center" vertical="center" wrapText="1"/>
      <protection hidden="1"/>
    </xf>
    <xf numFmtId="9" fontId="11" fillId="3" borderId="32" xfId="4" applyNumberFormat="1" applyFont="1" applyFill="1" applyBorder="1" applyAlignment="1" applyProtection="1">
      <alignment horizontal="center" vertical="center" wrapText="1"/>
      <protection hidden="1"/>
    </xf>
    <xf numFmtId="9" fontId="11" fillId="3" borderId="33" xfId="4" applyNumberFormat="1" applyFont="1" applyFill="1" applyBorder="1" applyAlignment="1" applyProtection="1">
      <alignment horizontal="center" vertical="center" wrapText="1"/>
      <protection hidden="1"/>
    </xf>
    <xf numFmtId="0" fontId="11" fillId="0" borderId="17" xfId="4" applyFont="1" applyFill="1" applyBorder="1" applyAlignment="1" applyProtection="1">
      <alignment horizontal="center" vertical="top"/>
      <protection locked="0"/>
    </xf>
    <xf numFmtId="0" fontId="7" fillId="0" borderId="7" xfId="0" applyFont="1" applyBorder="1" applyAlignment="1">
      <alignment horizontal="center" vertical="top" wrapText="1"/>
    </xf>
    <xf numFmtId="0" fontId="7" fillId="0" borderId="8" xfId="0" applyFont="1" applyBorder="1" applyAlignment="1">
      <alignment horizontal="center" vertical="top" wrapText="1"/>
    </xf>
    <xf numFmtId="0" fontId="7" fillId="0" borderId="9" xfId="0" applyFont="1" applyBorder="1" applyAlignment="1">
      <alignment horizontal="center" vertical="top" wrapText="1"/>
    </xf>
    <xf numFmtId="0" fontId="7" fillId="0" borderId="24" xfId="0" applyFont="1" applyBorder="1" applyAlignment="1">
      <alignment horizontal="center" vertical="top" wrapText="1"/>
    </xf>
    <xf numFmtId="0" fontId="7" fillId="0" borderId="0" xfId="0" applyFont="1" applyBorder="1" applyAlignment="1">
      <alignment horizontal="center" vertical="top" wrapText="1"/>
    </xf>
    <xf numFmtId="0" fontId="7" fillId="0" borderId="25" xfId="0" applyFont="1" applyBorder="1" applyAlignment="1">
      <alignment horizontal="center" vertical="top" wrapText="1"/>
    </xf>
    <xf numFmtId="0" fontId="7" fillId="0" borderId="10" xfId="0" applyFont="1" applyBorder="1" applyAlignment="1">
      <alignment horizontal="center" vertical="top" wrapText="1"/>
    </xf>
    <xf numFmtId="0" fontId="7" fillId="0" borderId="2" xfId="0" applyFont="1" applyBorder="1" applyAlignment="1">
      <alignment horizontal="center" vertical="top" wrapText="1"/>
    </xf>
    <xf numFmtId="0" fontId="7" fillId="0" borderId="11" xfId="0" applyFont="1" applyBorder="1" applyAlignment="1">
      <alignment horizontal="center" vertical="top" wrapText="1"/>
    </xf>
    <xf numFmtId="0" fontId="5" fillId="0" borderId="1" xfId="0" applyFont="1" applyBorder="1" applyAlignment="1">
      <alignment vertical="top"/>
    </xf>
    <xf numFmtId="0" fontId="5" fillId="0" borderId="1" xfId="0" applyFont="1" applyFill="1" applyBorder="1" applyAlignment="1">
      <alignment horizontal="center" vertical="top"/>
    </xf>
    <xf numFmtId="0" fontId="5" fillId="3" borderId="1" xfId="0" applyFont="1" applyFill="1" applyBorder="1" applyAlignment="1">
      <alignment horizontal="center" vertical="top"/>
    </xf>
    <xf numFmtId="0" fontId="5" fillId="3" borderId="4" xfId="0" applyFont="1" applyFill="1" applyBorder="1" applyAlignment="1">
      <alignment horizontal="left" vertical="top"/>
    </xf>
    <xf numFmtId="0" fontId="5" fillId="3" borderId="5" xfId="0" applyFont="1" applyFill="1" applyBorder="1" applyAlignment="1">
      <alignment horizontal="left" vertical="top"/>
    </xf>
    <xf numFmtId="0" fontId="5" fillId="3" borderId="6" xfId="0" applyFont="1" applyFill="1" applyBorder="1" applyAlignment="1">
      <alignment horizontal="left" vertical="top"/>
    </xf>
    <xf numFmtId="0" fontId="4" fillId="0" borderId="1" xfId="3" applyFont="1" applyBorder="1" applyAlignment="1">
      <alignment horizontal="left" vertical="top" wrapText="1"/>
    </xf>
    <xf numFmtId="0" fontId="7" fillId="0" borderId="1" xfId="3" applyFont="1" applyBorder="1" applyAlignment="1">
      <alignment horizontal="left" vertical="top" wrapText="1"/>
    </xf>
    <xf numFmtId="0" fontId="2" fillId="0" borderId="1" xfId="0" applyFont="1" applyBorder="1" applyAlignment="1">
      <alignment horizontal="center"/>
    </xf>
    <xf numFmtId="0" fontId="2" fillId="2" borderId="1" xfId="0" applyFont="1" applyFill="1" applyBorder="1" applyAlignment="1">
      <alignment horizontal="center"/>
    </xf>
    <xf numFmtId="0" fontId="4" fillId="0" borderId="1" xfId="0" applyFont="1" applyBorder="1" applyAlignment="1">
      <alignment horizontal="center"/>
    </xf>
    <xf numFmtId="0" fontId="2" fillId="0" borderId="1" xfId="0" applyFont="1" applyBorder="1" applyAlignment="1">
      <alignment horizontal="left"/>
    </xf>
    <xf numFmtId="0" fontId="0" fillId="2" borderId="1" xfId="0" applyFill="1" applyBorder="1" applyAlignment="1">
      <alignment horizontal="center" wrapText="1"/>
    </xf>
    <xf numFmtId="0" fontId="1" fillId="0" borderId="1" xfId="0" applyFont="1" applyBorder="1" applyAlignment="1">
      <alignment horizontal="center"/>
    </xf>
  </cellXfs>
  <cellStyles count="5">
    <cellStyle name="Excel Built-in Normal" xfId="3"/>
    <cellStyle name="Hyperlink" xfId="2" builtinId="8"/>
    <cellStyle name="Normal" xfId="0" builtinId="0"/>
    <cellStyle name="Normal 3" xfId="4"/>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250248</xdr:colOff>
      <xdr:row>164</xdr:row>
      <xdr:rowOff>85725</xdr:rowOff>
    </xdr:from>
    <xdr:to>
      <xdr:col>8</xdr:col>
      <xdr:colOff>417776</xdr:colOff>
      <xdr:row>184</xdr:row>
      <xdr:rowOff>95250</xdr:rowOff>
    </xdr:to>
    <xdr:pic>
      <xdr:nvPicPr>
        <xdr:cNvPr id="1351" name="Picture 1"/>
        <xdr:cNvPicPr>
          <a:picLocks noChangeAspect="1"/>
        </xdr:cNvPicPr>
      </xdr:nvPicPr>
      <xdr:blipFill>
        <a:blip xmlns:r="http://schemas.openxmlformats.org/officeDocument/2006/relationships" r:embed="rId1"/>
        <a:srcRect/>
        <a:stretch>
          <a:fillRect/>
        </a:stretch>
      </xdr:blipFill>
      <xdr:spPr>
        <a:xfrm>
          <a:off x="250190" y="34895155"/>
          <a:ext cx="5791200" cy="3819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250248</xdr:colOff>
      <xdr:row>143</xdr:row>
      <xdr:rowOff>104775</xdr:rowOff>
    </xdr:from>
    <xdr:to>
      <xdr:col>8</xdr:col>
      <xdr:colOff>417776</xdr:colOff>
      <xdr:row>163</xdr:row>
      <xdr:rowOff>123825</xdr:rowOff>
    </xdr:to>
    <xdr:pic>
      <xdr:nvPicPr>
        <xdr:cNvPr id="1352" name="Picture 2"/>
        <xdr:cNvPicPr>
          <a:picLocks noChangeAspect="1"/>
        </xdr:cNvPicPr>
      </xdr:nvPicPr>
      <xdr:blipFill>
        <a:blip xmlns:r="http://schemas.openxmlformats.org/officeDocument/2006/relationships" r:embed="rId2"/>
        <a:srcRect/>
        <a:stretch>
          <a:fillRect/>
        </a:stretch>
      </xdr:blipFill>
      <xdr:spPr>
        <a:xfrm>
          <a:off x="250190" y="30913705"/>
          <a:ext cx="5791200" cy="38290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100349</xdr:colOff>
      <xdr:row>96</xdr:row>
      <xdr:rowOff>81065</xdr:rowOff>
    </xdr:from>
    <xdr:to>
      <xdr:col>8</xdr:col>
      <xdr:colOff>459025</xdr:colOff>
      <xdr:row>140</xdr:row>
      <xdr:rowOff>119329</xdr:rowOff>
    </xdr:to>
    <xdr:grpSp>
      <xdr:nvGrpSpPr>
        <xdr:cNvPr id="2" name="Group 1"/>
        <xdr:cNvGrpSpPr/>
      </xdr:nvGrpSpPr>
      <xdr:grpSpPr>
        <a:xfrm>
          <a:off x="681374" y="21550415"/>
          <a:ext cx="5406926" cy="8410739"/>
          <a:chOff x="643274" y="21731390"/>
          <a:chExt cx="5406926" cy="8410739"/>
        </a:xfrm>
      </xdr:grpSpPr>
      <xdr:pic>
        <xdr:nvPicPr>
          <xdr:cNvPr id="10" name="Picture 9" descr="https://vsjcllp.vsjadon.com/upload/insp-246620-843.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1371600" y="27982129"/>
            <a:ext cx="3840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1" name="Picture 10" descr="https://vsjcllp.vsjadon.com/upload/insp-246620-845.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3396374" y="21731390"/>
            <a:ext cx="2653826" cy="353843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2" name="Picture 11" descr="https://vsjcllp.vsjadon.com/upload/insp-246620-844.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2510549" y="25355397"/>
            <a:ext cx="1670926" cy="253026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3" name="Picture 12" descr="https://vsjcllp.vsjadon.com/upload/insp-246620-851.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4272674" y="25355403"/>
            <a:ext cx="1670926" cy="253026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4" name="Picture 13" descr="https://vsjcllp.vsjadon.com/upload/insp-246620-861.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762113" y="25353520"/>
            <a:ext cx="1670926" cy="253026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6" name="Picture 15" descr="https://vsjcllp.vsjadon.com/upload/insp-246620-868.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643274" y="21735903"/>
            <a:ext cx="2653826" cy="353843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428625</xdr:colOff>
      <xdr:row>1</xdr:row>
      <xdr:rowOff>0</xdr:rowOff>
    </xdr:from>
    <xdr:to>
      <xdr:col>14</xdr:col>
      <xdr:colOff>342900</xdr:colOff>
      <xdr:row>20</xdr:row>
      <xdr:rowOff>123825</xdr:rowOff>
    </xdr:to>
    <xdr:pic>
      <xdr:nvPicPr>
        <xdr:cNvPr id="615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113530" y="190500"/>
          <a:ext cx="4714875" cy="3743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6</xdr:col>
      <xdr:colOff>257175</xdr:colOff>
      <xdr:row>20</xdr:row>
      <xdr:rowOff>123825</xdr:rowOff>
    </xdr:to>
    <xdr:pic>
      <xdr:nvPicPr>
        <xdr:cNvPr id="6160"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1284605" y="190500"/>
          <a:ext cx="2657475" cy="3743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0</xdr:colOff>
      <xdr:row>4</xdr:row>
      <xdr:rowOff>0</xdr:rowOff>
    </xdr:from>
    <xdr:to>
      <xdr:col>35</xdr:col>
      <xdr:colOff>209550</xdr:colOff>
      <xdr:row>42</xdr:row>
      <xdr:rowOff>76200</xdr:rowOff>
    </xdr:to>
    <xdr:pic>
      <xdr:nvPicPr>
        <xdr:cNvPr id="2106"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8401050" y="762000"/>
          <a:ext cx="12811125" cy="73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nH9zW5gChsggc4vn7"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4"/>
  <sheetViews>
    <sheetView tabSelected="1" view="pageBreakPreview" zoomScaleNormal="100" zoomScaleSheetLayoutView="100" zoomScalePageLayoutView="85" workbookViewId="0">
      <selection activeCell="O13" sqref="O13"/>
    </sheetView>
  </sheetViews>
  <sheetFormatPr defaultColWidth="9.140625" defaultRowHeight="15"/>
  <cols>
    <col min="1" max="1" width="8.7109375" style="26" customWidth="1"/>
    <col min="2" max="2" width="14.85546875" style="26" customWidth="1"/>
    <col min="3" max="3" width="14.42578125" style="26" customWidth="1"/>
    <col min="4" max="4" width="7.28515625" style="26" customWidth="1"/>
    <col min="5" max="5" width="8.140625" style="26" customWidth="1"/>
    <col min="6" max="6" width="10.5703125" style="26" customWidth="1"/>
    <col min="7" max="7" width="9.85546875" style="26" customWidth="1"/>
    <col min="8" max="8" width="10.5703125" style="26" customWidth="1"/>
    <col min="9" max="9" width="8.7109375" style="26" customWidth="1"/>
    <col min="10" max="10" width="5.140625" style="26" customWidth="1"/>
    <col min="11" max="11" width="3.5703125" style="26" customWidth="1"/>
    <col min="12" max="16384" width="9.140625" style="26"/>
  </cols>
  <sheetData>
    <row r="1" spans="1:10" ht="43.9" customHeight="1">
      <c r="A1" s="48" t="s">
        <v>0</v>
      </c>
      <c r="B1" s="49"/>
      <c r="C1" s="49"/>
      <c r="D1" s="49"/>
      <c r="E1" s="49"/>
      <c r="F1" s="49"/>
      <c r="G1" s="49"/>
      <c r="H1" s="49"/>
      <c r="I1" s="49"/>
      <c r="J1" s="50"/>
    </row>
    <row r="2" spans="1:10">
      <c r="A2" s="51" t="s">
        <v>1</v>
      </c>
      <c r="B2" s="52"/>
      <c r="C2" s="52"/>
      <c r="D2" s="52"/>
      <c r="E2" s="52"/>
      <c r="F2" s="52"/>
      <c r="G2" s="52"/>
      <c r="H2" s="52"/>
      <c r="I2" s="52"/>
      <c r="J2" s="53"/>
    </row>
    <row r="3" spans="1:10">
      <c r="A3" s="54" t="s">
        <v>2</v>
      </c>
      <c r="B3" s="55"/>
      <c r="C3" s="55"/>
      <c r="D3" s="55"/>
      <c r="E3" s="56"/>
      <c r="F3" s="57" t="str">
        <f ca="1">TEXT(TODAY(),"DD/MM/YYYY")</f>
        <v>19/09/2025</v>
      </c>
      <c r="G3" s="58"/>
      <c r="H3" s="58"/>
      <c r="I3" s="58"/>
      <c r="J3" s="59"/>
    </row>
    <row r="4" spans="1:10">
      <c r="A4" s="54" t="s">
        <v>3</v>
      </c>
      <c r="B4" s="55"/>
      <c r="C4" s="55"/>
      <c r="D4" s="55"/>
      <c r="E4" s="56"/>
      <c r="F4" s="60" t="s">
        <v>4</v>
      </c>
      <c r="G4" s="61"/>
      <c r="H4" s="61"/>
      <c r="I4" s="61"/>
      <c r="J4" s="62"/>
    </row>
    <row r="5" spans="1:10">
      <c r="A5" s="54" t="s">
        <v>5</v>
      </c>
      <c r="B5" s="55"/>
      <c r="C5" s="55"/>
      <c r="D5" s="55"/>
      <c r="E5" s="56"/>
      <c r="F5" s="57">
        <v>45916</v>
      </c>
      <c r="G5" s="58"/>
      <c r="H5" s="58"/>
      <c r="I5" s="58"/>
      <c r="J5" s="59"/>
    </row>
    <row r="6" spans="1:10" ht="16.5" customHeight="1">
      <c r="A6" s="54" t="s">
        <v>6</v>
      </c>
      <c r="B6" s="55"/>
      <c r="C6" s="55"/>
      <c r="D6" s="55"/>
      <c r="E6" s="56"/>
      <c r="F6" s="63" t="s">
        <v>7</v>
      </c>
      <c r="G6" s="64"/>
      <c r="H6" s="64"/>
      <c r="I6" s="64"/>
      <c r="J6" s="65"/>
    </row>
    <row r="7" spans="1:10" ht="15" customHeight="1">
      <c r="A7" s="54" t="s">
        <v>8</v>
      </c>
      <c r="B7" s="55"/>
      <c r="C7" s="55"/>
      <c r="D7" s="55"/>
      <c r="E7" s="56"/>
      <c r="F7" s="63" t="str">
        <f>F6</f>
        <v xml:space="preserve">M/S. Shree Siddhivinayak Classic Construction Pvt. Ltd. </v>
      </c>
      <c r="G7" s="64"/>
      <c r="H7" s="64"/>
      <c r="I7" s="64"/>
      <c r="J7" s="65"/>
    </row>
    <row r="8" spans="1:10">
      <c r="A8" s="54" t="s">
        <v>9</v>
      </c>
      <c r="B8" s="55"/>
      <c r="C8" s="55"/>
      <c r="D8" s="55"/>
      <c r="E8" s="56"/>
      <c r="F8" s="66" t="s">
        <v>10</v>
      </c>
      <c r="G8" s="67"/>
      <c r="H8" s="67"/>
      <c r="I8" s="67"/>
      <c r="J8" s="68"/>
    </row>
    <row r="9" spans="1:10">
      <c r="A9" s="54" t="s">
        <v>11</v>
      </c>
      <c r="B9" s="55"/>
      <c r="C9" s="55"/>
      <c r="D9" s="55"/>
      <c r="E9" s="56"/>
      <c r="F9" s="54" t="s">
        <v>12</v>
      </c>
      <c r="G9" s="55"/>
      <c r="H9" s="55"/>
      <c r="I9" s="55"/>
      <c r="J9" s="56"/>
    </row>
    <row r="10" spans="1:10">
      <c r="A10" s="54" t="s">
        <v>13</v>
      </c>
      <c r="B10" s="55"/>
      <c r="C10" s="55"/>
      <c r="D10" s="55"/>
      <c r="E10" s="56"/>
      <c r="F10" s="63">
        <v>8369069448</v>
      </c>
      <c r="G10" s="64"/>
      <c r="H10" s="64"/>
      <c r="I10" s="64"/>
      <c r="J10" s="65"/>
    </row>
    <row r="11" spans="1:10">
      <c r="A11" s="54" t="s">
        <v>14</v>
      </c>
      <c r="B11" s="55"/>
      <c r="C11" s="55"/>
      <c r="D11" s="55"/>
      <c r="E11" s="56"/>
      <c r="F11" s="63" t="s">
        <v>15</v>
      </c>
      <c r="G11" s="64"/>
      <c r="H11" s="64"/>
      <c r="I11" s="64"/>
      <c r="J11" s="65"/>
    </row>
    <row r="12" spans="1:10">
      <c r="A12" s="54" t="s">
        <v>16</v>
      </c>
      <c r="B12" s="55"/>
      <c r="C12" s="55"/>
      <c r="D12" s="55"/>
      <c r="E12" s="56"/>
      <c r="F12" s="54" t="s">
        <v>17</v>
      </c>
      <c r="G12" s="55"/>
      <c r="H12" s="55"/>
      <c r="I12" s="55"/>
      <c r="J12" s="56"/>
    </row>
    <row r="13" spans="1:10" ht="31.5" customHeight="1">
      <c r="A13" s="69" t="s">
        <v>18</v>
      </c>
      <c r="B13" s="69"/>
      <c r="C13" s="63" t="s">
        <v>19</v>
      </c>
      <c r="D13" s="64"/>
      <c r="E13" s="64"/>
      <c r="F13" s="64"/>
      <c r="G13" s="64"/>
      <c r="H13" s="64"/>
      <c r="I13" s="64"/>
      <c r="J13" s="65"/>
    </row>
    <row r="14" spans="1:10">
      <c r="A14" s="70" t="s">
        <v>20</v>
      </c>
      <c r="B14" s="70"/>
      <c r="C14" s="71" t="s">
        <v>21</v>
      </c>
      <c r="D14" s="71"/>
      <c r="E14" s="71"/>
      <c r="F14" s="72" t="s">
        <v>22</v>
      </c>
      <c r="G14" s="72"/>
      <c r="H14" s="73" t="s">
        <v>23</v>
      </c>
      <c r="I14" s="74"/>
      <c r="J14" s="75"/>
    </row>
    <row r="15" spans="1:10">
      <c r="A15" s="70" t="s">
        <v>24</v>
      </c>
      <c r="B15" s="70"/>
      <c r="C15" s="71" t="s">
        <v>25</v>
      </c>
      <c r="D15" s="71"/>
      <c r="E15" s="71"/>
      <c r="F15" s="72" t="s">
        <v>26</v>
      </c>
      <c r="G15" s="72"/>
      <c r="H15" s="73" t="s">
        <v>27</v>
      </c>
      <c r="I15" s="74"/>
      <c r="J15" s="75"/>
    </row>
    <row r="16" spans="1:10">
      <c r="A16" s="70" t="s">
        <v>28</v>
      </c>
      <c r="B16" s="70"/>
      <c r="C16" s="71" t="s">
        <v>23</v>
      </c>
      <c r="D16" s="71"/>
      <c r="E16" s="71"/>
      <c r="F16" s="72" t="s">
        <v>29</v>
      </c>
      <c r="G16" s="72"/>
      <c r="H16" s="73" t="s">
        <v>30</v>
      </c>
      <c r="I16" s="74"/>
      <c r="J16" s="75"/>
    </row>
    <row r="17" spans="1:10" ht="32.25" customHeight="1">
      <c r="A17" s="70" t="s">
        <v>31</v>
      </c>
      <c r="B17" s="70"/>
      <c r="C17" s="76" t="s">
        <v>32</v>
      </c>
      <c r="D17" s="76"/>
      <c r="E17" s="76"/>
      <c r="F17" s="72" t="s">
        <v>33</v>
      </c>
      <c r="G17" s="72"/>
      <c r="H17" s="73" t="s">
        <v>34</v>
      </c>
      <c r="I17" s="74"/>
      <c r="J17" s="75"/>
    </row>
    <row r="18" spans="1:10" ht="15" customHeight="1">
      <c r="A18" s="80" t="s">
        <v>35</v>
      </c>
      <c r="B18" s="81"/>
      <c r="C18" s="81"/>
      <c r="D18" s="81"/>
      <c r="E18" s="82"/>
      <c r="F18" s="86" t="s">
        <v>36</v>
      </c>
      <c r="G18" s="87"/>
      <c r="H18" s="87"/>
      <c r="I18" s="87"/>
      <c r="J18" s="88"/>
    </row>
    <row r="19" spans="1:10">
      <c r="A19" s="83"/>
      <c r="B19" s="84"/>
      <c r="C19" s="84"/>
      <c r="D19" s="84"/>
      <c r="E19" s="85"/>
      <c r="F19" s="89"/>
      <c r="G19" s="90"/>
      <c r="H19" s="90"/>
      <c r="I19" s="90"/>
      <c r="J19" s="91"/>
    </row>
    <row r="20" spans="1:10" ht="14.25" customHeight="1">
      <c r="A20" s="80" t="s">
        <v>37</v>
      </c>
      <c r="B20" s="81"/>
      <c r="C20" s="81"/>
      <c r="D20" s="81"/>
      <c r="E20" s="82"/>
      <c r="F20" s="80" t="s">
        <v>38</v>
      </c>
      <c r="G20" s="81"/>
      <c r="H20" s="81"/>
      <c r="I20" s="81"/>
      <c r="J20" s="82"/>
    </row>
    <row r="21" spans="1:10" hidden="1">
      <c r="A21" s="83"/>
      <c r="B21" s="84"/>
      <c r="C21" s="84"/>
      <c r="D21" s="84"/>
      <c r="E21" s="85"/>
      <c r="F21" s="83"/>
      <c r="G21" s="84"/>
      <c r="H21" s="84"/>
      <c r="I21" s="84"/>
      <c r="J21" s="85"/>
    </row>
    <row r="22" spans="1:10">
      <c r="A22" s="60" t="s">
        <v>39</v>
      </c>
      <c r="B22" s="61"/>
      <c r="C22" s="61"/>
      <c r="D22" s="61"/>
      <c r="E22" s="62"/>
      <c r="F22" s="77" t="s">
        <v>40</v>
      </c>
      <c r="G22" s="78"/>
      <c r="H22" s="78"/>
      <c r="I22" s="78"/>
      <c r="J22" s="79"/>
    </row>
    <row r="23" spans="1:10">
      <c r="A23" s="60" t="s">
        <v>41</v>
      </c>
      <c r="B23" s="61"/>
      <c r="C23" s="61"/>
      <c r="D23" s="61"/>
      <c r="E23" s="62"/>
      <c r="F23" s="77" t="s">
        <v>42</v>
      </c>
      <c r="G23" s="78"/>
      <c r="H23" s="78"/>
      <c r="I23" s="78"/>
      <c r="J23" s="79"/>
    </row>
    <row r="24" spans="1:10">
      <c r="A24" s="60" t="s">
        <v>43</v>
      </c>
      <c r="B24" s="61"/>
      <c r="C24" s="61"/>
      <c r="D24" s="61"/>
      <c r="E24" s="62"/>
      <c r="F24" s="77" t="s">
        <v>44</v>
      </c>
      <c r="G24" s="78"/>
      <c r="H24" s="78"/>
      <c r="I24" s="78"/>
      <c r="J24" s="79"/>
    </row>
    <row r="25" spans="1:10">
      <c r="A25" s="60" t="s">
        <v>45</v>
      </c>
      <c r="B25" s="61"/>
      <c r="C25" s="61"/>
      <c r="D25" s="61"/>
      <c r="E25" s="62"/>
      <c r="F25" s="77" t="s">
        <v>46</v>
      </c>
      <c r="G25" s="78"/>
      <c r="H25" s="78"/>
      <c r="I25" s="78"/>
      <c r="J25" s="79"/>
    </row>
    <row r="26" spans="1:10">
      <c r="A26" s="92" t="s">
        <v>47</v>
      </c>
      <c r="B26" s="93"/>
      <c r="C26" s="92" t="s">
        <v>48</v>
      </c>
      <c r="D26" s="93"/>
      <c r="E26" s="92" t="s">
        <v>49</v>
      </c>
      <c r="F26" s="93"/>
      <c r="G26" s="92" t="s">
        <v>50</v>
      </c>
      <c r="H26" s="93"/>
      <c r="I26" s="92" t="s">
        <v>51</v>
      </c>
      <c r="J26" s="93"/>
    </row>
    <row r="27" spans="1:10">
      <c r="A27" s="92" t="s">
        <v>52</v>
      </c>
      <c r="B27" s="93"/>
      <c r="C27" s="92" t="s">
        <v>53</v>
      </c>
      <c r="D27" s="93"/>
      <c r="E27" s="92" t="s">
        <v>53</v>
      </c>
      <c r="F27" s="93"/>
      <c r="G27" s="92" t="s">
        <v>53</v>
      </c>
      <c r="H27" s="93"/>
      <c r="I27" s="92" t="s">
        <v>53</v>
      </c>
      <c r="J27" s="93"/>
    </row>
    <row r="28" spans="1:10">
      <c r="A28" s="94" t="s">
        <v>54</v>
      </c>
      <c r="B28" s="95"/>
      <c r="C28" s="92" t="s">
        <v>24</v>
      </c>
      <c r="D28" s="93"/>
      <c r="E28" s="92" t="s">
        <v>24</v>
      </c>
      <c r="F28" s="93"/>
      <c r="G28" s="92" t="s">
        <v>55</v>
      </c>
      <c r="H28" s="93"/>
      <c r="I28" s="92" t="s">
        <v>24</v>
      </c>
      <c r="J28" s="93"/>
    </row>
    <row r="29" spans="1:10">
      <c r="A29" s="60" t="s">
        <v>56</v>
      </c>
      <c r="B29" s="61"/>
      <c r="C29" s="61"/>
      <c r="D29" s="61"/>
      <c r="E29" s="61"/>
      <c r="F29" s="61"/>
      <c r="G29" s="61"/>
      <c r="H29" s="61"/>
      <c r="I29" s="61"/>
      <c r="J29" s="62"/>
    </row>
    <row r="30" spans="1:10">
      <c r="A30" s="60" t="s">
        <v>57</v>
      </c>
      <c r="B30" s="61"/>
      <c r="C30" s="61"/>
      <c r="D30" s="61"/>
      <c r="E30" s="61"/>
      <c r="F30" s="61"/>
      <c r="G30" s="61"/>
      <c r="H30" s="61"/>
      <c r="I30" s="61"/>
      <c r="J30" s="62"/>
    </row>
    <row r="31" spans="1:10">
      <c r="A31" s="60" t="s">
        <v>58</v>
      </c>
      <c r="B31" s="62"/>
      <c r="C31" s="96" t="s">
        <v>59</v>
      </c>
      <c r="D31" s="97"/>
      <c r="E31" s="97"/>
      <c r="F31" s="97"/>
      <c r="G31" s="97"/>
      <c r="H31" s="97"/>
      <c r="I31" s="97"/>
      <c r="J31" s="98"/>
    </row>
    <row r="32" spans="1:10">
      <c r="A32" s="60" t="s">
        <v>60</v>
      </c>
      <c r="B32" s="62"/>
      <c r="C32" s="99" t="s">
        <v>61</v>
      </c>
      <c r="D32" s="61"/>
      <c r="E32" s="61"/>
      <c r="F32" s="61"/>
      <c r="G32" s="61"/>
      <c r="H32" s="61"/>
      <c r="I32" s="61"/>
      <c r="J32" s="62"/>
    </row>
    <row r="33" spans="1:10">
      <c r="A33" s="96" t="s">
        <v>62</v>
      </c>
      <c r="B33" s="97"/>
      <c r="C33" s="97"/>
      <c r="D33" s="97"/>
      <c r="E33" s="97"/>
      <c r="F33" s="97"/>
      <c r="G33" s="97"/>
      <c r="H33" s="97"/>
      <c r="I33" s="97"/>
      <c r="J33" s="98"/>
    </row>
    <row r="34" spans="1:10" ht="15" customHeight="1">
      <c r="A34" s="72" t="s">
        <v>63</v>
      </c>
      <c r="B34" s="72"/>
      <c r="C34" s="72"/>
      <c r="D34" s="72"/>
      <c r="E34" s="72"/>
      <c r="F34" s="72"/>
      <c r="G34" s="72"/>
      <c r="H34" s="72"/>
      <c r="I34" s="72"/>
      <c r="J34" s="72"/>
    </row>
    <row r="35" spans="1:10">
      <c r="A35" s="72"/>
      <c r="B35" s="72"/>
      <c r="C35" s="72"/>
      <c r="D35" s="72"/>
      <c r="E35" s="72"/>
      <c r="F35" s="72"/>
      <c r="G35" s="72"/>
      <c r="H35" s="72"/>
      <c r="I35" s="72"/>
      <c r="J35" s="72"/>
    </row>
    <row r="36" spans="1:10" ht="16.5" customHeight="1">
      <c r="A36" s="100" t="s">
        <v>64</v>
      </c>
      <c r="B36" s="100"/>
      <c r="C36" s="100"/>
      <c r="D36" s="100"/>
      <c r="E36" s="100"/>
      <c r="F36" s="72">
        <v>931.87</v>
      </c>
      <c r="G36" s="72"/>
      <c r="H36" s="72"/>
      <c r="I36" s="72"/>
      <c r="J36" s="72"/>
    </row>
    <row r="37" spans="1:10">
      <c r="A37" s="100" t="s">
        <v>65</v>
      </c>
      <c r="B37" s="100"/>
      <c r="C37" s="100"/>
      <c r="D37" s="100"/>
      <c r="E37" s="100"/>
      <c r="F37" s="100" t="s">
        <v>66</v>
      </c>
      <c r="G37" s="100"/>
      <c r="H37" s="100"/>
      <c r="I37" s="100"/>
      <c r="J37" s="100"/>
    </row>
    <row r="38" spans="1:10">
      <c r="A38" s="100" t="s">
        <v>67</v>
      </c>
      <c r="B38" s="100"/>
      <c r="C38" s="100"/>
      <c r="D38" s="100"/>
      <c r="E38" s="100"/>
      <c r="F38" s="100" t="s">
        <v>66</v>
      </c>
      <c r="G38" s="100"/>
      <c r="H38" s="100"/>
      <c r="I38" s="100"/>
      <c r="J38" s="100"/>
    </row>
    <row r="39" spans="1:10">
      <c r="A39" s="100" t="s">
        <v>68</v>
      </c>
      <c r="B39" s="100"/>
      <c r="C39" s="100"/>
      <c r="D39" s="100"/>
      <c r="E39" s="100"/>
      <c r="F39" s="100" t="s">
        <v>69</v>
      </c>
      <c r="G39" s="100"/>
      <c r="H39" s="100"/>
      <c r="I39" s="100"/>
      <c r="J39" s="100"/>
    </row>
    <row r="40" spans="1:10">
      <c r="A40" s="100" t="s">
        <v>70</v>
      </c>
      <c r="B40" s="100"/>
      <c r="C40" s="100"/>
      <c r="D40" s="100"/>
      <c r="E40" s="100"/>
      <c r="F40" s="100">
        <v>4525.67</v>
      </c>
      <c r="G40" s="100"/>
      <c r="H40" s="100"/>
      <c r="I40" s="100"/>
      <c r="J40" s="100"/>
    </row>
    <row r="41" spans="1:10">
      <c r="A41" s="100" t="s">
        <v>71</v>
      </c>
      <c r="B41" s="100"/>
      <c r="C41" s="100"/>
      <c r="D41" s="100"/>
      <c r="E41" s="100"/>
      <c r="F41" s="100" t="s">
        <v>72</v>
      </c>
      <c r="G41" s="100"/>
      <c r="H41" s="100"/>
      <c r="I41" s="100"/>
      <c r="J41" s="100"/>
    </row>
    <row r="42" spans="1:10">
      <c r="A42" s="101" t="s">
        <v>73</v>
      </c>
      <c r="B42" s="101"/>
      <c r="C42" s="101"/>
      <c r="D42" s="101"/>
      <c r="E42" s="101"/>
      <c r="F42" s="101"/>
      <c r="G42" s="101"/>
      <c r="H42" s="101"/>
      <c r="I42" s="101"/>
      <c r="J42" s="101"/>
    </row>
    <row r="43" spans="1:10" ht="16.5" customHeight="1">
      <c r="A43" s="72" t="s">
        <v>74</v>
      </c>
      <c r="B43" s="72"/>
      <c r="C43" s="71" t="s">
        <v>53</v>
      </c>
      <c r="D43" s="71"/>
      <c r="E43" s="71"/>
      <c r="F43" s="71"/>
      <c r="G43" s="27" t="s">
        <v>75</v>
      </c>
      <c r="H43" s="71" t="s">
        <v>53</v>
      </c>
      <c r="I43" s="71"/>
      <c r="J43" s="71"/>
    </row>
    <row r="44" spans="1:10">
      <c r="A44" s="72" t="s">
        <v>76</v>
      </c>
      <c r="B44" s="72"/>
      <c r="C44" s="71" t="s">
        <v>77</v>
      </c>
      <c r="D44" s="71"/>
      <c r="E44" s="71"/>
      <c r="F44" s="71"/>
      <c r="G44" s="27" t="s">
        <v>75</v>
      </c>
      <c r="H44" s="71" t="s">
        <v>78</v>
      </c>
      <c r="I44" s="71"/>
      <c r="J44" s="71"/>
    </row>
    <row r="45" spans="1:10" ht="30.75" customHeight="1">
      <c r="A45" s="72" t="s">
        <v>79</v>
      </c>
      <c r="B45" s="72"/>
      <c r="C45" s="76" t="s">
        <v>80</v>
      </c>
      <c r="D45" s="76"/>
      <c r="E45" s="76"/>
      <c r="F45" s="76"/>
      <c r="G45" s="28" t="s">
        <v>75</v>
      </c>
      <c r="H45" s="102" t="s">
        <v>81</v>
      </c>
      <c r="I45" s="102"/>
      <c r="J45" s="102"/>
    </row>
    <row r="46" spans="1:10" ht="59.25" customHeight="1">
      <c r="A46" s="72"/>
      <c r="B46" s="72"/>
      <c r="C46" s="76" t="s">
        <v>82</v>
      </c>
      <c r="D46" s="76"/>
      <c r="E46" s="76"/>
      <c r="F46" s="76"/>
      <c r="G46" s="28" t="s">
        <v>83</v>
      </c>
      <c r="H46" s="102" t="s">
        <v>84</v>
      </c>
      <c r="I46" s="102"/>
      <c r="J46" s="102"/>
    </row>
    <row r="47" spans="1:10">
      <c r="A47" s="101" t="s">
        <v>85</v>
      </c>
      <c r="B47" s="101"/>
      <c r="C47" s="101" t="s">
        <v>53</v>
      </c>
      <c r="D47" s="101"/>
      <c r="E47" s="101"/>
      <c r="F47" s="101"/>
      <c r="G47" s="47" t="s">
        <v>86</v>
      </c>
      <c r="H47" s="47"/>
      <c r="I47" s="101" t="s">
        <v>53</v>
      </c>
      <c r="J47" s="101"/>
    </row>
    <row r="48" spans="1:10">
      <c r="A48" s="103" t="s">
        <v>87</v>
      </c>
      <c r="B48" s="103"/>
      <c r="C48" s="103"/>
      <c r="D48" s="103"/>
      <c r="E48" s="103"/>
      <c r="F48" s="103"/>
      <c r="G48" s="103"/>
      <c r="H48" s="103"/>
      <c r="I48" s="103"/>
      <c r="J48" s="103"/>
    </row>
    <row r="49" spans="1:12" ht="17.25" customHeight="1">
      <c r="A49" s="100" t="s">
        <v>88</v>
      </c>
      <c r="B49" s="100"/>
      <c r="C49" s="100"/>
      <c r="D49" s="100">
        <f>F40</f>
        <v>4525.67</v>
      </c>
      <c r="E49" s="100"/>
      <c r="F49" s="100"/>
      <c r="G49" s="100"/>
      <c r="H49" s="100"/>
      <c r="I49" s="100"/>
      <c r="J49" s="100"/>
    </row>
    <row r="50" spans="1:12" ht="17.25" customHeight="1">
      <c r="A50" s="100" t="s">
        <v>89</v>
      </c>
      <c r="B50" s="100"/>
      <c r="C50" s="100"/>
      <c r="D50" s="100" t="s">
        <v>53</v>
      </c>
      <c r="E50" s="100"/>
      <c r="F50" s="100"/>
      <c r="G50" s="100"/>
      <c r="H50" s="100"/>
      <c r="I50" s="100"/>
      <c r="J50" s="100"/>
    </row>
    <row r="51" spans="1:12" ht="15" customHeight="1">
      <c r="A51" s="100" t="s">
        <v>90</v>
      </c>
      <c r="B51" s="100"/>
      <c r="C51" s="100"/>
      <c r="D51" s="100" t="s">
        <v>226</v>
      </c>
      <c r="E51" s="100"/>
      <c r="F51" s="100"/>
      <c r="G51" s="100"/>
      <c r="H51" s="100"/>
      <c r="I51" s="100"/>
      <c r="J51" s="100"/>
    </row>
    <row r="52" spans="1:12" ht="15" customHeight="1">
      <c r="A52" s="100" t="s">
        <v>91</v>
      </c>
      <c r="B52" s="100"/>
      <c r="C52" s="100"/>
      <c r="D52" s="100" t="s">
        <v>227</v>
      </c>
      <c r="E52" s="100"/>
      <c r="F52" s="100"/>
      <c r="G52" s="100"/>
      <c r="H52" s="100"/>
      <c r="I52" s="100"/>
      <c r="J52" s="100"/>
    </row>
    <row r="53" spans="1:12" ht="15.75" customHeight="1">
      <c r="A53" s="100" t="s">
        <v>92</v>
      </c>
      <c r="B53" s="100"/>
      <c r="C53" s="100"/>
      <c r="D53" s="100" t="s">
        <v>225</v>
      </c>
      <c r="E53" s="100"/>
      <c r="F53" s="100"/>
      <c r="G53" s="100"/>
      <c r="H53" s="100"/>
      <c r="I53" s="100"/>
      <c r="J53" s="100"/>
    </row>
    <row r="54" spans="1:12" ht="15.75" customHeight="1">
      <c r="A54" s="60" t="s">
        <v>93</v>
      </c>
      <c r="B54" s="61"/>
      <c r="C54" s="62"/>
      <c r="D54" s="60" t="s">
        <v>94</v>
      </c>
      <c r="E54" s="61"/>
      <c r="F54" s="61"/>
      <c r="G54" s="61"/>
      <c r="H54" s="61"/>
      <c r="I54" s="61"/>
      <c r="J54" s="62"/>
    </row>
    <row r="55" spans="1:12" ht="31.5" customHeight="1">
      <c r="A55" s="60" t="s">
        <v>95</v>
      </c>
      <c r="B55" s="61"/>
      <c r="C55" s="62"/>
      <c r="D55" s="73" t="s">
        <v>96</v>
      </c>
      <c r="E55" s="74"/>
      <c r="F55" s="74"/>
      <c r="G55" s="74"/>
      <c r="H55" s="74"/>
      <c r="I55" s="74"/>
      <c r="J55" s="75"/>
    </row>
    <row r="56" spans="1:12" ht="15.75" customHeight="1">
      <c r="A56" s="60" t="s">
        <v>97</v>
      </c>
      <c r="B56" s="61"/>
      <c r="C56" s="62"/>
      <c r="D56" s="60" t="s">
        <v>46</v>
      </c>
      <c r="E56" s="61"/>
      <c r="F56" s="61"/>
      <c r="G56" s="61"/>
      <c r="H56" s="61"/>
      <c r="I56" s="61"/>
      <c r="J56" s="62"/>
    </row>
    <row r="57" spans="1:12" ht="15.75" customHeight="1">
      <c r="A57" s="60" t="s">
        <v>98</v>
      </c>
      <c r="B57" s="61"/>
      <c r="C57" s="62"/>
      <c r="D57" s="60" t="s">
        <v>99</v>
      </c>
      <c r="E57" s="61"/>
      <c r="F57" s="61"/>
      <c r="G57" s="61"/>
      <c r="H57" s="61"/>
      <c r="I57" s="61"/>
      <c r="J57" s="62"/>
    </row>
    <row r="58" spans="1:12">
      <c r="A58" s="60" t="s">
        <v>100</v>
      </c>
      <c r="B58" s="61"/>
      <c r="C58" s="62"/>
      <c r="D58" s="60" t="s">
        <v>53</v>
      </c>
      <c r="E58" s="61"/>
      <c r="F58" s="61"/>
      <c r="G58" s="61"/>
      <c r="H58" s="61"/>
      <c r="I58" s="61"/>
      <c r="J58" s="62"/>
    </row>
    <row r="59" spans="1:12" ht="30.75" customHeight="1">
      <c r="A59" s="73" t="s">
        <v>101</v>
      </c>
      <c r="B59" s="74"/>
      <c r="C59" s="75"/>
      <c r="D59" s="60" t="s">
        <v>102</v>
      </c>
      <c r="E59" s="61"/>
      <c r="F59" s="61"/>
      <c r="G59" s="61"/>
      <c r="H59" s="61"/>
      <c r="I59" s="61"/>
      <c r="J59" s="62"/>
    </row>
    <row r="60" spans="1:12" ht="15" customHeight="1">
      <c r="A60" s="104" t="s">
        <v>103</v>
      </c>
      <c r="B60" s="105"/>
      <c r="C60" s="106" t="s">
        <v>228</v>
      </c>
      <c r="D60" s="107"/>
      <c r="E60" s="107"/>
      <c r="F60" s="107"/>
      <c r="G60" s="107"/>
      <c r="H60" s="107"/>
      <c r="I60" s="107"/>
      <c r="J60" s="108"/>
      <c r="K60" s="33" t="str">
        <f>(IF(F64&gt;99%,"All work completed. Please provide OC.",IF(F64&gt;89.8%,"Plinth, RCC, Brick, Plaster, Flooring, Painting work Completed. Finishing work is in process.",IF(F64&lt;94%,(IF(C64=0,"Work not yet Started.",IF(D64=25%,"Piling work in process",IF(D64=50%,"Excavation work in process",IF(D64=100%,"Excavation work Completed. ","0")))&amp;(IF(C65=0%,"",IF(C65=L66,"Footing work is process",IF(C65=L67,"Footing work Completed",IF(C65=L68,"1st Basement Completed",IF(C65=L69,"1st &amp; 2nd Basement Completed",IF(C65=L70,"1st to 3rd Basement Completed",IF(C65=L71,"1st to 4th Basement Completed",IF(C65=L72,"Plinth work is process",IF(C65=L73,"Plinth work completed","0")))))))))))&amp;(IF(C66=(D61+G61+I61),", RCC Slab",IF(C66&gt;0,", RCC upto "&amp;C66&amp;" Slab",""))&amp;(IF(C67=I61,", Brickwork",IF(C67&gt;0,", Brickwork upto "&amp;C67&amp;" Floor",""))&amp;(IF(C68=I61,", Internal Plaster",IF(C68&gt;0,", Internal Plaster upto "&amp;C68&amp;" Floor",""))&amp;(IF(C69=I61,", External Plaster",IF(C69&gt;0,", External Plaster upto "&amp;C69&amp;" Floor",""))&amp;(IF(C70=I61,", Flooring",IF(C70&gt;0,", Flooring upto "&amp;C70&amp;" Floor",""))&amp;(IF(C71=I61,", Painting",IF(C71&gt;0,", Painting upto "&amp;C71&amp;" Floor",""))&amp;(IF(C72&gt;0,", Finishing upto "&amp;C72&amp;" Floor","")&amp;(IF(C66&gt;0.5," Completed",""))))))))))))))</f>
        <v>Plinth, RCC, Brick, Plaster, Flooring, Painting work Completed. Finishing work is in process.</v>
      </c>
      <c r="L60" s="34"/>
    </row>
    <row r="61" spans="1:12" ht="15" customHeight="1">
      <c r="A61" s="29" t="s">
        <v>104</v>
      </c>
      <c r="B61" s="30">
        <v>0</v>
      </c>
      <c r="C61" s="30" t="s">
        <v>105</v>
      </c>
      <c r="D61" s="30">
        <v>1</v>
      </c>
      <c r="E61" s="113" t="s">
        <v>106</v>
      </c>
      <c r="F61" s="114"/>
      <c r="G61" s="30">
        <v>0</v>
      </c>
      <c r="H61" s="30" t="s">
        <v>107</v>
      </c>
      <c r="I61" s="113">
        <v>16</v>
      </c>
      <c r="J61" s="115"/>
      <c r="K61" s="35"/>
      <c r="L61" s="36"/>
    </row>
    <row r="62" spans="1:12" ht="35.25" customHeight="1">
      <c r="A62" s="116" t="s">
        <v>108</v>
      </c>
      <c r="B62" s="117"/>
      <c r="C62" s="118" t="str">
        <f>K60</f>
        <v>Plinth, RCC, Brick, Plaster, Flooring, Painting work Completed. Finishing work is in process.</v>
      </c>
      <c r="D62" s="119"/>
      <c r="E62" s="119"/>
      <c r="F62" s="119"/>
      <c r="G62" s="119"/>
      <c r="H62" s="119"/>
      <c r="I62" s="119"/>
      <c r="J62" s="120"/>
      <c r="K62" s="35" t="s">
        <v>109</v>
      </c>
      <c r="L62" s="36"/>
    </row>
    <row r="63" spans="1:12" ht="15.75">
      <c r="A63" s="111" t="s">
        <v>110</v>
      </c>
      <c r="B63" s="112"/>
      <c r="C63" s="31" t="s">
        <v>111</v>
      </c>
      <c r="D63" s="121" t="s">
        <v>112</v>
      </c>
      <c r="E63" s="112"/>
      <c r="F63" s="121" t="s">
        <v>113</v>
      </c>
      <c r="G63" s="112"/>
      <c r="H63" s="121" t="s">
        <v>114</v>
      </c>
      <c r="I63" s="122"/>
      <c r="J63" s="123"/>
      <c r="K63" s="37" t="s">
        <v>115</v>
      </c>
      <c r="L63" s="38">
        <f>I61*25%</f>
        <v>4</v>
      </c>
    </row>
    <row r="64" spans="1:12" ht="15.75">
      <c r="A64" s="124" t="s">
        <v>116</v>
      </c>
      <c r="B64" s="125"/>
      <c r="C64" s="32">
        <f>L65</f>
        <v>16</v>
      </c>
      <c r="D64" s="109">
        <f>((100/I61)*C64)/100</f>
        <v>1</v>
      </c>
      <c r="E64" s="110"/>
      <c r="F64" s="137">
        <f>(((C65/I61*10)+(40/(D61+G61+I61)*C66)+(7.5/(I61)*C67)+(7.5/(I61)*C68)+(10/I61*C69)+(10/I61*C70)+(5/I61*C71)+(5/I61*C72)+(5/I61*C73))/100)</f>
        <v>0.90937500000000004</v>
      </c>
      <c r="G64" s="138"/>
      <c r="H64" s="137">
        <f>((((C64/I61)*20)+((C65/I61)*25)+(30/(I61+G61+D61)*C66)+(5/I61*C67)+(5/I61*C68)+(5/I61*C69)+(5/I61*C70)+(0/I61*C71)+(0/I61*C72)+(5/I61*C73))/100)</f>
        <v>0.94687500000000002</v>
      </c>
      <c r="I64" s="143"/>
      <c r="J64" s="144"/>
      <c r="K64" s="37" t="s">
        <v>117</v>
      </c>
      <c r="L64" s="39">
        <f>I61*50%</f>
        <v>8</v>
      </c>
    </row>
    <row r="65" spans="1:15" ht="15.75">
      <c r="A65" s="124" t="s">
        <v>118</v>
      </c>
      <c r="B65" s="125"/>
      <c r="C65" s="40">
        <f>L73</f>
        <v>16</v>
      </c>
      <c r="D65" s="109">
        <f>((100/I61)*C65)/100</f>
        <v>1</v>
      </c>
      <c r="E65" s="110"/>
      <c r="F65" s="139"/>
      <c r="G65" s="140"/>
      <c r="H65" s="139"/>
      <c r="I65" s="145"/>
      <c r="J65" s="146"/>
      <c r="K65" s="37" t="s">
        <v>119</v>
      </c>
      <c r="L65" s="39">
        <f>I61</f>
        <v>16</v>
      </c>
    </row>
    <row r="66" spans="1:15" ht="15.75">
      <c r="A66" s="149" t="s">
        <v>120</v>
      </c>
      <c r="B66" s="114"/>
      <c r="C66" s="40">
        <v>17</v>
      </c>
      <c r="D66" s="109">
        <f>((100/(D61+G61+I61))*C66)/100</f>
        <v>1</v>
      </c>
      <c r="E66" s="110"/>
      <c r="F66" s="139"/>
      <c r="G66" s="140"/>
      <c r="H66" s="139"/>
      <c r="I66" s="145"/>
      <c r="J66" s="146"/>
      <c r="K66" s="37" t="s">
        <v>121</v>
      </c>
      <c r="L66" s="42">
        <f>(IF(B61&gt;1,(I61/(B61+2)),I61/4))</f>
        <v>4</v>
      </c>
    </row>
    <row r="67" spans="1:15" ht="15.75">
      <c r="A67" s="111" t="s">
        <v>122</v>
      </c>
      <c r="B67" s="112" t="s">
        <v>123</v>
      </c>
      <c r="C67" s="32">
        <v>16</v>
      </c>
      <c r="D67" s="109">
        <f>((100/I61)*C67)/100</f>
        <v>1</v>
      </c>
      <c r="E67" s="110"/>
      <c r="F67" s="139"/>
      <c r="G67" s="140"/>
      <c r="H67" s="139"/>
      <c r="I67" s="145"/>
      <c r="J67" s="146"/>
      <c r="K67" s="37" t="s">
        <v>124</v>
      </c>
      <c r="L67" s="42">
        <f>(IF(B61&gt;1,(I61/(B61+2)+L66),I61/4+L66))</f>
        <v>8</v>
      </c>
    </row>
    <row r="68" spans="1:15" ht="15" customHeight="1">
      <c r="A68" s="111" t="s">
        <v>125</v>
      </c>
      <c r="B68" s="112" t="s">
        <v>123</v>
      </c>
      <c r="C68" s="32">
        <v>16</v>
      </c>
      <c r="D68" s="109">
        <f>((100/I61)*C68)/100</f>
        <v>1</v>
      </c>
      <c r="E68" s="110"/>
      <c r="F68" s="139"/>
      <c r="G68" s="140"/>
      <c r="H68" s="139"/>
      <c r="I68" s="145"/>
      <c r="J68" s="146"/>
      <c r="K68" s="37" t="s">
        <v>126</v>
      </c>
      <c r="L68" s="42">
        <f>(IF(B61&gt;1,(I61/(B61+2)+L67),0))</f>
        <v>0</v>
      </c>
    </row>
    <row r="69" spans="1:15" ht="15.75">
      <c r="A69" s="111" t="s">
        <v>127</v>
      </c>
      <c r="B69" s="112" t="s">
        <v>128</v>
      </c>
      <c r="C69" s="32">
        <v>16</v>
      </c>
      <c r="D69" s="109">
        <f>((100/(I61))*C69)/100</f>
        <v>1</v>
      </c>
      <c r="E69" s="110"/>
      <c r="F69" s="139"/>
      <c r="G69" s="140"/>
      <c r="H69" s="139"/>
      <c r="I69" s="145"/>
      <c r="J69" s="146"/>
      <c r="K69" s="37" t="s">
        <v>129</v>
      </c>
      <c r="L69" s="42">
        <f>(IF(B61&gt;2,(I61/(B61+2)+L68),0))</f>
        <v>0</v>
      </c>
    </row>
    <row r="70" spans="1:15" ht="15.75">
      <c r="A70" s="111" t="s">
        <v>130</v>
      </c>
      <c r="B70" s="112" t="s">
        <v>130</v>
      </c>
      <c r="C70" s="32">
        <v>15</v>
      </c>
      <c r="D70" s="109">
        <f>((100/I61)*C70)/100</f>
        <v>0.9375</v>
      </c>
      <c r="E70" s="110"/>
      <c r="F70" s="139"/>
      <c r="G70" s="140"/>
      <c r="H70" s="139"/>
      <c r="I70" s="145"/>
      <c r="J70" s="146"/>
      <c r="K70" s="37" t="s">
        <v>131</v>
      </c>
      <c r="L70" s="43">
        <f>(IF(B61&gt;3,(I61/(B61+2)+L69),0))</f>
        <v>0</v>
      </c>
    </row>
    <row r="71" spans="1:15" ht="15" customHeight="1">
      <c r="A71" s="111" t="s">
        <v>132</v>
      </c>
      <c r="B71" s="112"/>
      <c r="C71" s="32">
        <v>14</v>
      </c>
      <c r="D71" s="109">
        <f>((100/I61)*C71)/100</f>
        <v>0.875</v>
      </c>
      <c r="E71" s="110"/>
      <c r="F71" s="139"/>
      <c r="G71" s="140"/>
      <c r="H71" s="139"/>
      <c r="I71" s="145"/>
      <c r="J71" s="146"/>
      <c r="K71" s="37" t="s">
        <v>133</v>
      </c>
      <c r="L71" s="42">
        <f>(IF(B61&gt;4,(I61/(B61+2)+L70),0))</f>
        <v>0</v>
      </c>
    </row>
    <row r="72" spans="1:15" ht="15.75">
      <c r="A72" s="111" t="s">
        <v>134</v>
      </c>
      <c r="B72" s="112" t="s">
        <v>134</v>
      </c>
      <c r="C72" s="32">
        <v>7</v>
      </c>
      <c r="D72" s="109">
        <f>((100/(I61))*C72)/100</f>
        <v>0.4375</v>
      </c>
      <c r="E72" s="110"/>
      <c r="F72" s="139"/>
      <c r="G72" s="140"/>
      <c r="H72" s="139"/>
      <c r="I72" s="145"/>
      <c r="J72" s="146"/>
      <c r="K72" s="37" t="s">
        <v>135</v>
      </c>
      <c r="L72" s="42">
        <f>(IF(B61=1,(I61/(B61+3)+L67),IF(B61=0,(I61/4+L67),IF(B61&gt;1,0))))</f>
        <v>12</v>
      </c>
    </row>
    <row r="73" spans="1:15" ht="15.75">
      <c r="A73" s="133" t="s">
        <v>136</v>
      </c>
      <c r="B73" s="134"/>
      <c r="C73" s="41">
        <v>0</v>
      </c>
      <c r="D73" s="135">
        <f>((100/(I61))*C73)/100</f>
        <v>0</v>
      </c>
      <c r="E73" s="136"/>
      <c r="F73" s="141"/>
      <c r="G73" s="142"/>
      <c r="H73" s="141"/>
      <c r="I73" s="147"/>
      <c r="J73" s="148"/>
      <c r="K73" s="44" t="s">
        <v>137</v>
      </c>
      <c r="L73" s="45">
        <f>(IF(B61&gt;1.5,(I61/(B61+2)+L67+MAX(0,L68-L67)+MAX(0,L69-L68)+MAX(0,L70-L69)+MAX(0,L71-L70)+MAX(0,L72-L71)),IF(B61=1,(I61/(B61+3)+L72),IF(B61=0,I61/4+L72))))</f>
        <v>16</v>
      </c>
    </row>
    <row r="74" spans="1:15">
      <c r="A74" s="96" t="s">
        <v>138</v>
      </c>
      <c r="B74" s="97"/>
      <c r="C74" s="97"/>
      <c r="D74" s="97"/>
      <c r="E74" s="97"/>
      <c r="F74" s="97"/>
      <c r="G74" s="97"/>
      <c r="H74" s="97"/>
      <c r="I74" s="97"/>
      <c r="J74" s="98"/>
      <c r="K74" s="46"/>
      <c r="L74" s="46"/>
      <c r="M74" s="46"/>
      <c r="N74" s="46"/>
      <c r="O74" s="46"/>
    </row>
    <row r="75" spans="1:15" ht="15" customHeight="1">
      <c r="A75" s="60" t="s">
        <v>139</v>
      </c>
      <c r="B75" s="61"/>
      <c r="C75" s="61"/>
      <c r="D75" s="61"/>
      <c r="E75" s="61"/>
      <c r="F75" s="62"/>
      <c r="G75" s="126">
        <v>18000</v>
      </c>
      <c r="H75" s="127"/>
      <c r="I75" s="127"/>
      <c r="J75" s="128"/>
      <c r="K75" s="46"/>
      <c r="L75" s="129"/>
      <c r="M75" s="129"/>
      <c r="N75" s="129"/>
      <c r="O75" s="129"/>
    </row>
    <row r="76" spans="1:15">
      <c r="A76" s="60" t="s">
        <v>140</v>
      </c>
      <c r="B76" s="61"/>
      <c r="C76" s="61"/>
      <c r="D76" s="61"/>
      <c r="E76" s="61"/>
      <c r="F76" s="62"/>
      <c r="G76" s="130" t="s">
        <v>141</v>
      </c>
      <c r="H76" s="131"/>
      <c r="I76" s="131"/>
      <c r="J76" s="132"/>
      <c r="K76" s="46"/>
      <c r="L76" s="46"/>
      <c r="M76" s="46"/>
      <c r="N76" s="46"/>
      <c r="O76" s="46"/>
    </row>
    <row r="77" spans="1:15">
      <c r="A77" s="60" t="s">
        <v>142</v>
      </c>
      <c r="B77" s="61"/>
      <c r="C77" s="61"/>
      <c r="D77" s="61"/>
      <c r="E77" s="61"/>
      <c r="F77" s="62"/>
      <c r="G77" s="130" t="s">
        <v>141</v>
      </c>
      <c r="H77" s="131"/>
      <c r="I77" s="131"/>
      <c r="J77" s="132"/>
      <c r="K77" s="46"/>
      <c r="L77" s="46"/>
      <c r="M77" s="46"/>
      <c r="N77" s="46"/>
      <c r="O77" s="46"/>
    </row>
    <row r="78" spans="1:15">
      <c r="A78" s="60" t="s">
        <v>143</v>
      </c>
      <c r="B78" s="61"/>
      <c r="C78" s="61"/>
      <c r="D78" s="61"/>
      <c r="E78" s="61"/>
      <c r="F78" s="62"/>
      <c r="G78" s="130" t="s">
        <v>144</v>
      </c>
      <c r="H78" s="131"/>
      <c r="I78" s="131"/>
      <c r="J78" s="132"/>
      <c r="K78" s="46"/>
      <c r="L78" s="46"/>
      <c r="M78" s="46"/>
      <c r="N78" s="46"/>
      <c r="O78" s="46"/>
    </row>
    <row r="79" spans="1:15" ht="17.25" customHeight="1">
      <c r="A79" s="60" t="s">
        <v>145</v>
      </c>
      <c r="B79" s="61"/>
      <c r="C79" s="61"/>
      <c r="D79" s="61"/>
      <c r="E79" s="61"/>
      <c r="F79" s="62"/>
      <c r="G79" s="130" t="s">
        <v>146</v>
      </c>
      <c r="H79" s="131"/>
      <c r="I79" s="131"/>
      <c r="J79" s="132"/>
      <c r="K79" s="46"/>
      <c r="L79" s="46"/>
      <c r="M79" s="46"/>
      <c r="N79" s="46"/>
      <c r="O79" s="46"/>
    </row>
    <row r="80" spans="1:15" ht="17.25" customHeight="1">
      <c r="A80" s="60" t="s">
        <v>147</v>
      </c>
      <c r="B80" s="61"/>
      <c r="C80" s="61"/>
      <c r="D80" s="61"/>
      <c r="E80" s="61"/>
      <c r="F80" s="62"/>
      <c r="G80" s="130" t="s">
        <v>148</v>
      </c>
      <c r="H80" s="131"/>
      <c r="I80" s="131"/>
      <c r="J80" s="132"/>
      <c r="K80" s="46"/>
      <c r="L80" s="46"/>
      <c r="M80" s="46"/>
      <c r="N80" s="46"/>
      <c r="O80" s="46"/>
    </row>
    <row r="81" spans="1:15">
      <c r="A81" s="60" t="s">
        <v>149</v>
      </c>
      <c r="B81" s="61"/>
      <c r="C81" s="61"/>
      <c r="D81" s="61"/>
      <c r="E81" s="61"/>
      <c r="F81" s="62"/>
      <c r="G81" s="130" t="s">
        <v>150</v>
      </c>
      <c r="H81" s="131"/>
      <c r="I81" s="131"/>
      <c r="J81" s="132"/>
      <c r="K81" s="46"/>
      <c r="L81" s="46"/>
      <c r="M81" s="46"/>
      <c r="N81" s="46"/>
      <c r="O81" s="46"/>
    </row>
    <row r="82" spans="1:15" s="24" customFormat="1" ht="14.45" customHeight="1">
      <c r="A82" s="96" t="s">
        <v>151</v>
      </c>
      <c r="B82" s="97"/>
      <c r="C82" s="97"/>
      <c r="D82" s="97"/>
      <c r="E82" s="97"/>
      <c r="F82" s="98"/>
      <c r="G82" s="162">
        <f>G75*0.8</f>
        <v>14400</v>
      </c>
      <c r="H82" s="163"/>
      <c r="I82" s="163"/>
      <c r="J82" s="164"/>
    </row>
    <row r="83" spans="1:15" ht="116.1" customHeight="1">
      <c r="A83" s="165" t="s">
        <v>230</v>
      </c>
      <c r="B83" s="166"/>
      <c r="C83" s="166"/>
      <c r="D83" s="166"/>
      <c r="E83" s="166"/>
      <c r="F83" s="166"/>
      <c r="G83" s="166"/>
      <c r="H83" s="166"/>
      <c r="I83" s="166"/>
      <c r="J83" s="166"/>
    </row>
    <row r="84" spans="1:15">
      <c r="A84" s="159" t="s">
        <v>152</v>
      </c>
      <c r="B84" s="159"/>
      <c r="C84" s="159"/>
      <c r="D84" s="159"/>
      <c r="E84" s="159"/>
      <c r="F84" s="159"/>
      <c r="G84" s="159"/>
      <c r="H84" s="159"/>
      <c r="I84" s="159"/>
      <c r="J84" s="159"/>
    </row>
    <row r="85" spans="1:15">
      <c r="A85" s="69" t="s">
        <v>153</v>
      </c>
      <c r="B85" s="69"/>
      <c r="C85" s="69"/>
      <c r="D85" s="69"/>
      <c r="E85" s="69"/>
      <c r="F85" s="69"/>
      <c r="G85" s="69"/>
      <c r="H85" s="69"/>
      <c r="I85" s="69"/>
      <c r="J85" s="69"/>
    </row>
    <row r="86" spans="1:15">
      <c r="A86" s="159" t="s">
        <v>154</v>
      </c>
      <c r="B86" s="159"/>
      <c r="C86" s="159"/>
      <c r="D86" s="159"/>
      <c r="E86" s="159"/>
      <c r="F86" s="159"/>
      <c r="G86" s="159"/>
      <c r="H86" s="159"/>
      <c r="I86" s="159"/>
      <c r="J86" s="159"/>
    </row>
    <row r="87" spans="1:15">
      <c r="A87" s="69" t="s">
        <v>155</v>
      </c>
      <c r="B87" s="69"/>
      <c r="C87" s="69"/>
      <c r="D87" s="69"/>
      <c r="E87" s="69"/>
      <c r="F87" s="69"/>
      <c r="G87" s="69"/>
      <c r="H87" s="69"/>
      <c r="I87" s="69"/>
      <c r="J87" s="69"/>
    </row>
    <row r="88" spans="1:15">
      <c r="A88" s="69" t="s">
        <v>156</v>
      </c>
      <c r="B88" s="69"/>
      <c r="C88" s="69"/>
      <c r="D88" s="69"/>
      <c r="E88" s="69"/>
      <c r="F88" s="69"/>
      <c r="G88" s="69"/>
      <c r="H88" s="69"/>
      <c r="I88" s="69"/>
      <c r="J88" s="69"/>
    </row>
    <row r="89" spans="1:15" hidden="1">
      <c r="A89" s="54" t="s">
        <v>157</v>
      </c>
      <c r="B89" s="55"/>
      <c r="C89" s="55"/>
      <c r="D89" s="55"/>
      <c r="E89" s="55"/>
      <c r="F89" s="55"/>
      <c r="G89" s="55"/>
      <c r="H89" s="55"/>
      <c r="I89" s="55"/>
      <c r="J89" s="56"/>
    </row>
    <row r="90" spans="1:15" ht="30.75" hidden="1" customHeight="1">
      <c r="A90" s="63" t="s">
        <v>158</v>
      </c>
      <c r="B90" s="64"/>
      <c r="C90" s="64"/>
      <c r="D90" s="64"/>
      <c r="E90" s="64"/>
      <c r="F90" s="64"/>
      <c r="G90" s="64"/>
      <c r="H90" s="64"/>
      <c r="I90" s="64"/>
      <c r="J90" s="65"/>
    </row>
    <row r="91" spans="1:15" s="24" customFormat="1" ht="14.45" customHeight="1">
      <c r="A91" s="160" t="s">
        <v>159</v>
      </c>
      <c r="B91" s="160"/>
      <c r="C91" s="160" t="s">
        <v>229</v>
      </c>
      <c r="D91" s="160"/>
      <c r="E91" s="160"/>
      <c r="F91" s="160" t="s">
        <v>160</v>
      </c>
      <c r="G91" s="160"/>
      <c r="H91" s="161" t="s">
        <v>231</v>
      </c>
      <c r="I91" s="161"/>
      <c r="J91" s="161"/>
    </row>
    <row r="92" spans="1:15" ht="15" customHeight="1">
      <c r="A92" s="150" t="s">
        <v>161</v>
      </c>
      <c r="B92" s="151"/>
      <c r="C92" s="151"/>
      <c r="D92" s="151"/>
      <c r="E92" s="151"/>
      <c r="F92" s="151"/>
      <c r="G92" s="151"/>
      <c r="H92" s="151"/>
      <c r="I92" s="151"/>
      <c r="J92" s="152"/>
    </row>
    <row r="93" spans="1:15">
      <c r="A93" s="153"/>
      <c r="B93" s="154"/>
      <c r="C93" s="154"/>
      <c r="D93" s="154"/>
      <c r="E93" s="154"/>
      <c r="F93" s="154"/>
      <c r="G93" s="154"/>
      <c r="H93" s="154"/>
      <c r="I93" s="154"/>
      <c r="J93" s="155"/>
    </row>
    <row r="94" spans="1:15">
      <c r="A94" s="153"/>
      <c r="B94" s="154"/>
      <c r="C94" s="154"/>
      <c r="D94" s="154"/>
      <c r="E94" s="154"/>
      <c r="F94" s="154"/>
      <c r="G94" s="154"/>
      <c r="H94" s="154"/>
      <c r="I94" s="154"/>
      <c r="J94" s="155"/>
    </row>
    <row r="95" spans="1:15">
      <c r="A95" s="156"/>
      <c r="B95" s="157"/>
      <c r="C95" s="157"/>
      <c r="D95" s="157"/>
      <c r="E95" s="157"/>
      <c r="F95" s="157"/>
      <c r="G95" s="157"/>
      <c r="H95" s="157"/>
      <c r="I95" s="157"/>
      <c r="J95" s="158"/>
    </row>
    <row r="96" spans="1:15" s="25" customFormat="1" ht="14.25">
      <c r="A96" s="25" t="s">
        <v>162</v>
      </c>
      <c r="D96" s="25" t="str">
        <f>F8</f>
        <v>Ruparel Pride</v>
      </c>
    </row>
    <row r="97" s="25" customFormat="1" ht="14.25"/>
    <row r="143" spans="1:2">
      <c r="A143" s="25" t="s">
        <v>163</v>
      </c>
      <c r="B143" s="25"/>
    </row>
    <row r="144" spans="1:2">
      <c r="A144" s="25"/>
      <c r="B144" s="25"/>
    </row>
  </sheetData>
  <mergeCells count="188">
    <mergeCell ref="A92:J95"/>
    <mergeCell ref="A20:E21"/>
    <mergeCell ref="F20:J21"/>
    <mergeCell ref="A84:J84"/>
    <mergeCell ref="A85:J85"/>
    <mergeCell ref="A86:J86"/>
    <mergeCell ref="A87:J87"/>
    <mergeCell ref="A88:J88"/>
    <mergeCell ref="A89:J89"/>
    <mergeCell ref="A90:J90"/>
    <mergeCell ref="A91:B91"/>
    <mergeCell ref="C91:E91"/>
    <mergeCell ref="F91:G91"/>
    <mergeCell ref="H91:J91"/>
    <mergeCell ref="A79:F79"/>
    <mergeCell ref="G79:J79"/>
    <mergeCell ref="A80:F80"/>
    <mergeCell ref="G80:J80"/>
    <mergeCell ref="A81:F81"/>
    <mergeCell ref="G81:J81"/>
    <mergeCell ref="A82:F82"/>
    <mergeCell ref="G82:J82"/>
    <mergeCell ref="A83:J83"/>
    <mergeCell ref="A75:F75"/>
    <mergeCell ref="G75:J75"/>
    <mergeCell ref="L75:O75"/>
    <mergeCell ref="A76:F76"/>
    <mergeCell ref="G76:J76"/>
    <mergeCell ref="A77:F77"/>
    <mergeCell ref="G77:J77"/>
    <mergeCell ref="A78:F78"/>
    <mergeCell ref="G78:J78"/>
    <mergeCell ref="A70:B70"/>
    <mergeCell ref="D70:E70"/>
    <mergeCell ref="A71:B71"/>
    <mergeCell ref="D71:E71"/>
    <mergeCell ref="A72:B72"/>
    <mergeCell ref="D72:E72"/>
    <mergeCell ref="A73:B73"/>
    <mergeCell ref="D73:E73"/>
    <mergeCell ref="A74:J74"/>
    <mergeCell ref="F64:G73"/>
    <mergeCell ref="H64:J73"/>
    <mergeCell ref="A65:B65"/>
    <mergeCell ref="D65:E65"/>
    <mergeCell ref="A66:B66"/>
    <mergeCell ref="D66:E66"/>
    <mergeCell ref="A67:B67"/>
    <mergeCell ref="D67:E67"/>
    <mergeCell ref="A68:B68"/>
    <mergeCell ref="D68:E68"/>
    <mergeCell ref="A69:B69"/>
    <mergeCell ref="D69:E69"/>
    <mergeCell ref="E61:F61"/>
    <mergeCell ref="I61:J61"/>
    <mergeCell ref="A62:B62"/>
    <mergeCell ref="C62:J62"/>
    <mergeCell ref="A63:B63"/>
    <mergeCell ref="D63:E63"/>
    <mergeCell ref="F63:G63"/>
    <mergeCell ref="H63:J63"/>
    <mergeCell ref="A64:B64"/>
    <mergeCell ref="D64:E64"/>
    <mergeCell ref="A56:C56"/>
    <mergeCell ref="D56:J56"/>
    <mergeCell ref="A57:C57"/>
    <mergeCell ref="D57:J57"/>
    <mergeCell ref="A58:C58"/>
    <mergeCell ref="D58:J58"/>
    <mergeCell ref="A59:C59"/>
    <mergeCell ref="D59:J59"/>
    <mergeCell ref="A60:B60"/>
    <mergeCell ref="C60:J60"/>
    <mergeCell ref="A51:C51"/>
    <mergeCell ref="D51:J51"/>
    <mergeCell ref="A52:C52"/>
    <mergeCell ref="D52:J52"/>
    <mergeCell ref="A53:C53"/>
    <mergeCell ref="D53:J53"/>
    <mergeCell ref="A54:C54"/>
    <mergeCell ref="D54:J54"/>
    <mergeCell ref="A55:C55"/>
    <mergeCell ref="D55:J55"/>
    <mergeCell ref="C46:F46"/>
    <mergeCell ref="H46:J46"/>
    <mergeCell ref="A47:B47"/>
    <mergeCell ref="C47:F47"/>
    <mergeCell ref="I47:J47"/>
    <mergeCell ref="A48:J48"/>
    <mergeCell ref="A49:C49"/>
    <mergeCell ref="D49:J49"/>
    <mergeCell ref="A50:C50"/>
    <mergeCell ref="D50:J50"/>
    <mergeCell ref="A45:B46"/>
    <mergeCell ref="A42:J42"/>
    <mergeCell ref="A43:B43"/>
    <mergeCell ref="C43:F43"/>
    <mergeCell ref="H43:J43"/>
    <mergeCell ref="A44:B44"/>
    <mergeCell ref="C44:F44"/>
    <mergeCell ref="H44:J44"/>
    <mergeCell ref="C45:F45"/>
    <mergeCell ref="H45:J45"/>
    <mergeCell ref="A37:E37"/>
    <mergeCell ref="F37:J37"/>
    <mergeCell ref="A38:E38"/>
    <mergeCell ref="F38:J38"/>
    <mergeCell ref="A39:E39"/>
    <mergeCell ref="F39:J39"/>
    <mergeCell ref="A40:E40"/>
    <mergeCell ref="F40:J40"/>
    <mergeCell ref="A41:E41"/>
    <mergeCell ref="F41:J41"/>
    <mergeCell ref="A29:J29"/>
    <mergeCell ref="A30:J30"/>
    <mergeCell ref="A31:B31"/>
    <mergeCell ref="C31:J31"/>
    <mergeCell ref="A32:B32"/>
    <mergeCell ref="C32:J32"/>
    <mergeCell ref="A33:J33"/>
    <mergeCell ref="A36:E36"/>
    <mergeCell ref="F36:J36"/>
    <mergeCell ref="A34:J35"/>
    <mergeCell ref="A27:B27"/>
    <mergeCell ref="C27:D27"/>
    <mergeCell ref="E27:F27"/>
    <mergeCell ref="G27:H27"/>
    <mergeCell ref="I27:J27"/>
    <mergeCell ref="A28:B28"/>
    <mergeCell ref="C28:D28"/>
    <mergeCell ref="E28:F28"/>
    <mergeCell ref="G28:H28"/>
    <mergeCell ref="I28:J28"/>
    <mergeCell ref="A23:E23"/>
    <mergeCell ref="F23:J23"/>
    <mergeCell ref="A24:E24"/>
    <mergeCell ref="F24:J24"/>
    <mergeCell ref="A25:E25"/>
    <mergeCell ref="F25:J25"/>
    <mergeCell ref="A26:B26"/>
    <mergeCell ref="C26:D26"/>
    <mergeCell ref="E26:F26"/>
    <mergeCell ref="G26:H26"/>
    <mergeCell ref="I26:J26"/>
    <mergeCell ref="A16:B16"/>
    <mergeCell ref="C16:E16"/>
    <mergeCell ref="F16:G16"/>
    <mergeCell ref="H16:J16"/>
    <mergeCell ref="A17:B17"/>
    <mergeCell ref="C17:E17"/>
    <mergeCell ref="F17:G17"/>
    <mergeCell ref="H17:J17"/>
    <mergeCell ref="A22:E22"/>
    <mergeCell ref="F22:J22"/>
    <mergeCell ref="A18:E19"/>
    <mergeCell ref="F18:J19"/>
    <mergeCell ref="A12:E12"/>
    <mergeCell ref="F12:J12"/>
    <mergeCell ref="A13:B13"/>
    <mergeCell ref="C13:J13"/>
    <mergeCell ref="A14:B14"/>
    <mergeCell ref="C14:E14"/>
    <mergeCell ref="F14:G14"/>
    <mergeCell ref="H14:J14"/>
    <mergeCell ref="A15:B15"/>
    <mergeCell ref="C15:E15"/>
    <mergeCell ref="F15:G15"/>
    <mergeCell ref="H15:J15"/>
    <mergeCell ref="A7:E7"/>
    <mergeCell ref="F7:J7"/>
    <mergeCell ref="A8:E8"/>
    <mergeCell ref="F8:J8"/>
    <mergeCell ref="A9:E9"/>
    <mergeCell ref="F9:J9"/>
    <mergeCell ref="A10:E10"/>
    <mergeCell ref="F10:J10"/>
    <mergeCell ref="A11:E11"/>
    <mergeCell ref="F11:J11"/>
    <mergeCell ref="A1:J1"/>
    <mergeCell ref="A2:J2"/>
    <mergeCell ref="A3:E3"/>
    <mergeCell ref="F3:J3"/>
    <mergeCell ref="A4:E4"/>
    <mergeCell ref="F4:J4"/>
    <mergeCell ref="A5:E5"/>
    <mergeCell ref="F5:J5"/>
    <mergeCell ref="A6:E6"/>
    <mergeCell ref="F6:J6"/>
  </mergeCells>
  <hyperlinks>
    <hyperlink ref="C32" r:id="rId1"/>
  </hyperlinks>
  <printOptions horizontalCentered="1"/>
  <pageMargins left="0.43307086614173201" right="0.43307086614173201" top="0.78740157480314998" bottom="0.78740157480314998" header="0.196850393700787" footer="0.196850393700787"/>
  <pageSetup paperSize="9" scale="95" fitToHeight="0" orientation="portrait" r:id="rId2"/>
  <headerFooter>
    <oddHeader>&amp;C&amp;G</oddHeader>
    <oddFooter>&amp;L&amp;"Times New Roman,Bold"Ref No: &amp;F&amp;C&amp;G&amp;R&amp;P</oddFooter>
  </headerFooter>
  <rowBreaks count="2" manualBreakCount="2">
    <brk id="95" max="16383" man="1"/>
    <brk id="141"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8" sqref="C8"/>
    </sheetView>
  </sheetViews>
  <sheetFormatPr defaultColWidth="9.140625" defaultRowHeight="15"/>
  <cols>
    <col min="1" max="1" width="20.5703125" style="6" customWidth="1"/>
    <col min="2" max="2" width="11.7109375" style="6" customWidth="1"/>
    <col min="3" max="4" width="9.140625" style="6"/>
    <col min="5" max="5" width="10.140625" style="6" customWidth="1"/>
    <col min="6" max="6" width="10.7109375" style="6" customWidth="1"/>
    <col min="7" max="7" width="9.140625" style="6"/>
    <col min="8" max="8" width="10.42578125" style="6" customWidth="1"/>
    <col min="9" max="9" width="15.42578125" style="6" customWidth="1"/>
    <col min="10" max="16384" width="9.140625" style="6"/>
  </cols>
  <sheetData>
    <row r="2" spans="1:13">
      <c r="A2" s="7" t="s">
        <v>104</v>
      </c>
      <c r="B2" s="7" t="s">
        <v>106</v>
      </c>
      <c r="C2" s="7" t="s">
        <v>105</v>
      </c>
      <c r="D2" s="167" t="s">
        <v>164</v>
      </c>
      <c r="E2" s="167"/>
    </row>
    <row r="3" spans="1:13">
      <c r="A3" s="9">
        <v>0</v>
      </c>
      <c r="B3" s="9">
        <v>0</v>
      </c>
      <c r="C3" s="9">
        <v>1</v>
      </c>
      <c r="D3" s="168">
        <v>22</v>
      </c>
      <c r="E3" s="168"/>
    </row>
    <row r="5" spans="1:13">
      <c r="A5" s="6" t="s">
        <v>165</v>
      </c>
      <c r="B5" s="11" t="s">
        <v>166</v>
      </c>
      <c r="C5" s="11">
        <f>D3</f>
        <v>22</v>
      </c>
      <c r="D5" s="12"/>
    </row>
    <row r="6" spans="1:13">
      <c r="A6" s="6" t="s">
        <v>167</v>
      </c>
      <c r="B6" s="8">
        <v>10</v>
      </c>
      <c r="C6" s="10">
        <v>10</v>
      </c>
      <c r="D6" s="13">
        <f>((100/B6)*C6)/100</f>
        <v>1</v>
      </c>
      <c r="E6" s="14"/>
      <c r="J6" s="14"/>
    </row>
    <row r="7" spans="1:13">
      <c r="A7" s="6" t="s">
        <v>168</v>
      </c>
      <c r="B7" s="8">
        <f>A3+B3+C3+D3</f>
        <v>23</v>
      </c>
      <c r="C7" s="10">
        <v>2</v>
      </c>
      <c r="D7" s="13">
        <f t="shared" ref="D7:D12" si="0">((100/B7)*C7)/100</f>
        <v>8.6956521739130432E-2</v>
      </c>
      <c r="F7" s="169" t="s">
        <v>169</v>
      </c>
      <c r="G7" s="169"/>
      <c r="H7" s="15" t="s">
        <v>170</v>
      </c>
      <c r="J7" s="22"/>
    </row>
    <row r="8" spans="1:13">
      <c r="A8" s="6" t="s">
        <v>171</v>
      </c>
      <c r="B8" s="8">
        <f>C5</f>
        <v>22</v>
      </c>
      <c r="C8" s="10">
        <v>0</v>
      </c>
      <c r="D8" s="13">
        <f t="shared" si="0"/>
        <v>0</v>
      </c>
      <c r="E8" s="14"/>
      <c r="F8" s="170" t="s">
        <v>172</v>
      </c>
      <c r="G8" s="170"/>
      <c r="H8" s="8" t="s">
        <v>173</v>
      </c>
      <c r="J8" s="14"/>
    </row>
    <row r="9" spans="1:13">
      <c r="A9" s="6" t="s">
        <v>174</v>
      </c>
      <c r="B9" s="8">
        <f>C5</f>
        <v>22</v>
      </c>
      <c r="C9" s="10">
        <v>0</v>
      </c>
      <c r="D9" s="13">
        <f t="shared" si="0"/>
        <v>0</v>
      </c>
      <c r="E9" s="14"/>
      <c r="F9" s="170" t="s">
        <v>175</v>
      </c>
      <c r="G9" s="170"/>
      <c r="H9" s="8" t="s">
        <v>176</v>
      </c>
      <c r="J9" s="14"/>
    </row>
    <row r="10" spans="1:13">
      <c r="A10" s="6" t="s">
        <v>177</v>
      </c>
      <c r="B10" s="8">
        <f>C5</f>
        <v>22</v>
      </c>
      <c r="C10" s="10">
        <v>0</v>
      </c>
      <c r="D10" s="13">
        <f t="shared" si="0"/>
        <v>0</v>
      </c>
      <c r="E10" s="14"/>
      <c r="F10" s="170" t="s">
        <v>178</v>
      </c>
      <c r="G10" s="170"/>
      <c r="H10" s="8" t="s">
        <v>179</v>
      </c>
      <c r="J10" s="14"/>
    </row>
    <row r="11" spans="1:13">
      <c r="A11" s="16" t="s">
        <v>180</v>
      </c>
      <c r="B11" s="8">
        <f>C5</f>
        <v>22</v>
      </c>
      <c r="C11" s="10">
        <v>0</v>
      </c>
      <c r="D11" s="13">
        <f t="shared" si="0"/>
        <v>0</v>
      </c>
      <c r="E11" s="14"/>
      <c r="F11" s="170" t="s">
        <v>181</v>
      </c>
      <c r="G11" s="170"/>
      <c r="H11" s="8" t="s">
        <v>182</v>
      </c>
    </row>
    <row r="12" spans="1:13">
      <c r="A12" s="6" t="s">
        <v>183</v>
      </c>
      <c r="B12" s="8">
        <f>C5</f>
        <v>22</v>
      </c>
      <c r="C12" s="10">
        <v>0</v>
      </c>
      <c r="D12" s="13">
        <f t="shared" si="0"/>
        <v>0</v>
      </c>
      <c r="E12" s="14"/>
      <c r="F12" s="170" t="s">
        <v>184</v>
      </c>
      <c r="G12" s="170"/>
      <c r="H12" s="8" t="s">
        <v>185</v>
      </c>
    </row>
    <row r="13" spans="1:13" ht="31.5" customHeight="1">
      <c r="F13" s="170" t="s">
        <v>186</v>
      </c>
      <c r="G13" s="170"/>
      <c r="H13" s="8" t="s">
        <v>187</v>
      </c>
    </row>
    <row r="14" spans="1:13" hidden="1">
      <c r="A14" s="7"/>
      <c r="B14" s="7" t="s">
        <v>188</v>
      </c>
      <c r="C14" s="7" t="s">
        <v>189</v>
      </c>
      <c r="G14" s="7" t="s">
        <v>167</v>
      </c>
      <c r="H14" s="7" t="s">
        <v>190</v>
      </c>
      <c r="I14" s="7" t="s">
        <v>191</v>
      </c>
      <c r="J14" s="7" t="s">
        <v>192</v>
      </c>
      <c r="K14" s="7" t="s">
        <v>177</v>
      </c>
      <c r="L14" s="7" t="s">
        <v>180</v>
      </c>
      <c r="M14" s="7" t="s">
        <v>183</v>
      </c>
    </row>
    <row r="15" spans="1:13" hidden="1">
      <c r="A15" s="7" t="s">
        <v>118</v>
      </c>
      <c r="B15" s="7">
        <f>G15</f>
        <v>10</v>
      </c>
      <c r="C15" s="7">
        <f>G16</f>
        <v>30</v>
      </c>
      <c r="E15" s="167" t="s">
        <v>188</v>
      </c>
      <c r="F15" s="167"/>
      <c r="G15" s="17">
        <f>C6</f>
        <v>10</v>
      </c>
      <c r="H15" s="17">
        <f>40/B7*C7</f>
        <v>3.4782608695652173</v>
      </c>
      <c r="I15" s="17">
        <f>15/B8*C8</f>
        <v>0</v>
      </c>
      <c r="J15" s="17">
        <f>10/B9*C9</f>
        <v>0</v>
      </c>
      <c r="K15" s="17">
        <f>10/B10*C10</f>
        <v>0</v>
      </c>
      <c r="L15" s="17">
        <f>5/B11*C11</f>
        <v>0</v>
      </c>
      <c r="M15" s="17">
        <f>5/B12*C12</f>
        <v>0</v>
      </c>
    </row>
    <row r="16" spans="1:13" hidden="1">
      <c r="A16" s="7" t="s">
        <v>193</v>
      </c>
      <c r="B16" s="7">
        <f>H15</f>
        <v>3.4782608695652173</v>
      </c>
      <c r="C16" s="7">
        <f>H16</f>
        <v>2.6086956521739131</v>
      </c>
      <c r="E16" s="167" t="s">
        <v>194</v>
      </c>
      <c r="F16" s="167"/>
      <c r="G16" s="7">
        <f>G15+20</f>
        <v>30</v>
      </c>
      <c r="H16" s="7">
        <f>30/B7*C7</f>
        <v>2.6086956521739131</v>
      </c>
      <c r="I16" s="7">
        <f>15/B8*C8</f>
        <v>0</v>
      </c>
      <c r="J16" s="7">
        <f>10/B9*C9</f>
        <v>0</v>
      </c>
      <c r="K16" s="7">
        <f>5/B10*C10</f>
        <v>0</v>
      </c>
      <c r="L16" s="7">
        <f>5/B11*C11</f>
        <v>0</v>
      </c>
      <c r="M16" s="7">
        <f>5/B12*C12</f>
        <v>0</v>
      </c>
    </row>
    <row r="17" spans="1:13" hidden="1">
      <c r="A17" s="7" t="s">
        <v>191</v>
      </c>
      <c r="B17" s="7">
        <f>I15</f>
        <v>0</v>
      </c>
      <c r="C17" s="7">
        <f>I16</f>
        <v>0</v>
      </c>
      <c r="M17" s="14"/>
    </row>
    <row r="18" spans="1:13" ht="29.25" hidden="1" customHeight="1">
      <c r="A18" s="7" t="s">
        <v>192</v>
      </c>
      <c r="B18" s="7">
        <f>J15</f>
        <v>0</v>
      </c>
      <c r="C18" s="7">
        <f>J16</f>
        <v>0</v>
      </c>
      <c r="M18" s="14"/>
    </row>
    <row r="19" spans="1:13" hidden="1">
      <c r="A19" s="7" t="s">
        <v>177</v>
      </c>
      <c r="B19" s="7">
        <f>K15</f>
        <v>0</v>
      </c>
      <c r="C19" s="7">
        <f>K16</f>
        <v>0</v>
      </c>
      <c r="M19" s="14"/>
    </row>
    <row r="20" spans="1:13" hidden="1">
      <c r="A20" s="18" t="s">
        <v>180</v>
      </c>
      <c r="B20" s="7">
        <f>L15</f>
        <v>0</v>
      </c>
      <c r="C20" s="7">
        <f>L16</f>
        <v>0</v>
      </c>
      <c r="M20" s="14"/>
    </row>
    <row r="21" spans="1:13" hidden="1">
      <c r="A21" s="7" t="s">
        <v>183</v>
      </c>
      <c r="B21" s="7">
        <f>M15</f>
        <v>0</v>
      </c>
      <c r="C21" s="7">
        <f>M16</f>
        <v>0</v>
      </c>
      <c r="M21" s="14"/>
    </row>
    <row r="22" spans="1:13">
      <c r="A22" s="7" t="s">
        <v>195</v>
      </c>
      <c r="B22" s="19">
        <f>(B15+B16+B17+B18+B19+B20+B21)/100</f>
        <v>0.13478260869565217</v>
      </c>
      <c r="C22" s="19">
        <f>(C15+C16+C17+C18+C19+C20+C21)/100</f>
        <v>0.32608695652173914</v>
      </c>
      <c r="F22" s="170" t="s">
        <v>196</v>
      </c>
      <c r="G22" s="170"/>
      <c r="H22" s="8" t="s">
        <v>176</v>
      </c>
      <c r="M22" s="14"/>
    </row>
    <row r="23" spans="1:13">
      <c r="F23" s="170" t="s">
        <v>197</v>
      </c>
      <c r="G23" s="170"/>
      <c r="H23" s="8" t="s">
        <v>198</v>
      </c>
    </row>
    <row r="24" spans="1:13">
      <c r="A24" s="20" t="s">
        <v>117</v>
      </c>
      <c r="B24" s="21">
        <v>0.01</v>
      </c>
      <c r="C24" s="21">
        <v>0.02</v>
      </c>
      <c r="F24" s="170" t="s">
        <v>199</v>
      </c>
      <c r="G24" s="170"/>
      <c r="H24" s="8" t="s">
        <v>150</v>
      </c>
    </row>
    <row r="25" spans="1:13">
      <c r="A25" s="20" t="s">
        <v>119</v>
      </c>
      <c r="B25" s="21">
        <v>0.01</v>
      </c>
      <c r="C25" s="21">
        <v>0.03</v>
      </c>
    </row>
    <row r="26" spans="1:13">
      <c r="A26" s="20" t="s">
        <v>121</v>
      </c>
      <c r="B26" s="21">
        <v>0.03</v>
      </c>
      <c r="C26" s="21">
        <v>0.08</v>
      </c>
    </row>
    <row r="27" spans="1:13">
      <c r="A27" s="20" t="s">
        <v>124</v>
      </c>
      <c r="B27" s="21">
        <v>0.05</v>
      </c>
      <c r="C27" s="21">
        <v>0.15</v>
      </c>
    </row>
    <row r="28" spans="1:13">
      <c r="A28" s="20" t="s">
        <v>135</v>
      </c>
      <c r="B28" s="21">
        <v>7.0000000000000007E-2</v>
      </c>
      <c r="C28" s="21">
        <v>0.2</v>
      </c>
    </row>
    <row r="29" spans="1:13">
      <c r="A29" s="20" t="s">
        <v>137</v>
      </c>
      <c r="B29" s="21">
        <v>0.1</v>
      </c>
      <c r="C29" s="21">
        <v>0.3</v>
      </c>
    </row>
  </sheetData>
  <mergeCells count="14">
    <mergeCell ref="E16:F16"/>
    <mergeCell ref="F22:G22"/>
    <mergeCell ref="F23:G23"/>
    <mergeCell ref="F24:G24"/>
    <mergeCell ref="F10:G10"/>
    <mergeCell ref="F11:G11"/>
    <mergeCell ref="F12:G12"/>
    <mergeCell ref="F13:G13"/>
    <mergeCell ref="E15:F15"/>
    <mergeCell ref="D2:E2"/>
    <mergeCell ref="D3:E3"/>
    <mergeCell ref="F7:G7"/>
    <mergeCell ref="F8:G8"/>
    <mergeCell ref="F9:G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
  <sheetViews>
    <sheetView workbookViewId="0">
      <selection activeCell="C2" sqref="C2"/>
    </sheetView>
  </sheetViews>
  <sheetFormatPr defaultColWidth="9" defaultRowHeight="15"/>
  <cols>
    <col min="1" max="1" width="10.28515625" customWidth="1"/>
  </cols>
  <sheetData>
    <row r="2" spans="1:2">
      <c r="A2" s="23">
        <v>44250</v>
      </c>
      <c r="B2" t="s">
        <v>200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7" sqref="C7"/>
    </sheetView>
  </sheetViews>
  <sheetFormatPr defaultColWidth="9.140625" defaultRowHeight="15"/>
  <cols>
    <col min="1" max="1" width="20.5703125" style="6" customWidth="1"/>
    <col min="2" max="2" width="11.7109375" style="6" customWidth="1"/>
    <col min="3" max="4" width="9.140625" style="6"/>
    <col min="5" max="5" width="10.140625" style="6" customWidth="1"/>
    <col min="6" max="6" width="10.7109375" style="6" customWidth="1"/>
    <col min="7" max="7" width="9.140625" style="6"/>
    <col min="8" max="8" width="10.42578125" style="6" customWidth="1"/>
    <col min="9" max="9" width="15.42578125" style="6" customWidth="1"/>
    <col min="10" max="16384" width="9.140625" style="6"/>
  </cols>
  <sheetData>
    <row r="2" spans="1:13">
      <c r="A2" s="7" t="s">
        <v>104</v>
      </c>
      <c r="B2" s="7" t="s">
        <v>106</v>
      </c>
      <c r="C2" s="7" t="s">
        <v>105</v>
      </c>
      <c r="D2" s="167" t="s">
        <v>164</v>
      </c>
      <c r="E2" s="167"/>
    </row>
    <row r="3" spans="1:13">
      <c r="A3" s="9">
        <v>2</v>
      </c>
      <c r="B3" s="9">
        <v>6</v>
      </c>
      <c r="C3" s="9">
        <v>1</v>
      </c>
      <c r="D3" s="168">
        <v>34</v>
      </c>
      <c r="E3" s="168"/>
    </row>
    <row r="5" spans="1:13">
      <c r="A5" s="6" t="s">
        <v>165</v>
      </c>
      <c r="B5" s="11" t="s">
        <v>166</v>
      </c>
      <c r="C5" s="11">
        <f>D3</f>
        <v>34</v>
      </c>
      <c r="D5" s="12"/>
    </row>
    <row r="6" spans="1:13">
      <c r="A6" s="6" t="s">
        <v>167</v>
      </c>
      <c r="B6" s="8">
        <v>10</v>
      </c>
      <c r="C6" s="10">
        <v>10</v>
      </c>
      <c r="D6" s="13">
        <f>((100/B6)*C6)/100</f>
        <v>1</v>
      </c>
      <c r="E6" s="14"/>
      <c r="J6" s="14"/>
    </row>
    <row r="7" spans="1:13">
      <c r="A7" s="6" t="s">
        <v>168</v>
      </c>
      <c r="B7" s="8">
        <f>A3+B3+C3+D3</f>
        <v>43</v>
      </c>
      <c r="C7" s="10">
        <f>A3+B3+C3+30</f>
        <v>39</v>
      </c>
      <c r="D7" s="13">
        <f t="shared" ref="D7:D12" si="0">((100/B7)*C7)/100</f>
        <v>0.90697674418604668</v>
      </c>
      <c r="F7" s="169" t="s">
        <v>169</v>
      </c>
      <c r="G7" s="169"/>
      <c r="H7" s="15" t="s">
        <v>170</v>
      </c>
      <c r="J7" s="22"/>
    </row>
    <row r="8" spans="1:13">
      <c r="A8" s="6" t="s">
        <v>171</v>
      </c>
      <c r="B8" s="8">
        <f>C5</f>
        <v>34</v>
      </c>
      <c r="C8" s="10">
        <v>27</v>
      </c>
      <c r="D8" s="13">
        <f t="shared" si="0"/>
        <v>0.79411764705882359</v>
      </c>
      <c r="E8" s="14"/>
      <c r="F8" s="170" t="s">
        <v>172</v>
      </c>
      <c r="G8" s="170"/>
      <c r="H8" s="8" t="s">
        <v>173</v>
      </c>
      <c r="J8" s="14"/>
    </row>
    <row r="9" spans="1:13">
      <c r="A9" s="6" t="s">
        <v>174</v>
      </c>
      <c r="B9" s="8">
        <f>C5</f>
        <v>34</v>
      </c>
      <c r="C9" s="10">
        <f>C8/2</f>
        <v>13.5</v>
      </c>
      <c r="D9" s="13">
        <f t="shared" si="0"/>
        <v>0.3970588235294118</v>
      </c>
      <c r="E9" s="14"/>
      <c r="F9" s="170" t="s">
        <v>175</v>
      </c>
      <c r="G9" s="170"/>
      <c r="H9" s="8" t="s">
        <v>176</v>
      </c>
      <c r="J9" s="14"/>
    </row>
    <row r="10" spans="1:13">
      <c r="A10" s="6" t="s">
        <v>177</v>
      </c>
      <c r="B10" s="8">
        <f>C5</f>
        <v>34</v>
      </c>
      <c r="C10" s="10">
        <v>16</v>
      </c>
      <c r="D10" s="13">
        <f t="shared" si="0"/>
        <v>0.4705882352941177</v>
      </c>
      <c r="E10" s="14"/>
      <c r="F10" s="170" t="s">
        <v>178</v>
      </c>
      <c r="G10" s="170"/>
      <c r="H10" s="8" t="s">
        <v>179</v>
      </c>
      <c r="J10" s="14"/>
    </row>
    <row r="11" spans="1:13">
      <c r="A11" s="16" t="s">
        <v>180</v>
      </c>
      <c r="B11" s="8">
        <f>C5</f>
        <v>34</v>
      </c>
      <c r="C11" s="10">
        <v>0</v>
      </c>
      <c r="D11" s="13">
        <f t="shared" si="0"/>
        <v>0</v>
      </c>
      <c r="E11" s="14"/>
      <c r="F11" s="170" t="s">
        <v>181</v>
      </c>
      <c r="G11" s="170"/>
      <c r="H11" s="8" t="s">
        <v>182</v>
      </c>
    </row>
    <row r="12" spans="1:13">
      <c r="A12" s="6" t="s">
        <v>183</v>
      </c>
      <c r="B12" s="8">
        <f>C5</f>
        <v>34</v>
      </c>
      <c r="C12" s="10">
        <v>0</v>
      </c>
      <c r="D12" s="13">
        <f t="shared" si="0"/>
        <v>0</v>
      </c>
      <c r="E12" s="14"/>
      <c r="F12" s="170" t="s">
        <v>184</v>
      </c>
      <c r="G12" s="170"/>
      <c r="H12" s="8" t="s">
        <v>185</v>
      </c>
    </row>
    <row r="13" spans="1:13" ht="31.5" customHeight="1">
      <c r="F13" s="170" t="s">
        <v>186</v>
      </c>
      <c r="G13" s="170"/>
      <c r="H13" s="8" t="s">
        <v>187</v>
      </c>
    </row>
    <row r="14" spans="1:13" hidden="1">
      <c r="A14" s="7"/>
      <c r="B14" s="7" t="s">
        <v>188</v>
      </c>
      <c r="C14" s="7" t="s">
        <v>189</v>
      </c>
      <c r="G14" s="7" t="s">
        <v>167</v>
      </c>
      <c r="H14" s="7" t="s">
        <v>190</v>
      </c>
      <c r="I14" s="7" t="s">
        <v>191</v>
      </c>
      <c r="J14" s="7" t="s">
        <v>192</v>
      </c>
      <c r="K14" s="7" t="s">
        <v>177</v>
      </c>
      <c r="L14" s="7" t="s">
        <v>180</v>
      </c>
      <c r="M14" s="7" t="s">
        <v>183</v>
      </c>
    </row>
    <row r="15" spans="1:13" hidden="1">
      <c r="A15" s="7" t="s">
        <v>118</v>
      </c>
      <c r="B15" s="7">
        <f>G15</f>
        <v>10</v>
      </c>
      <c r="C15" s="7">
        <f>G16</f>
        <v>30</v>
      </c>
      <c r="E15" s="167" t="s">
        <v>188</v>
      </c>
      <c r="F15" s="167"/>
      <c r="G15" s="17">
        <f>C6</f>
        <v>10</v>
      </c>
      <c r="H15" s="17">
        <f>40/B7*C7</f>
        <v>36.279069767441861</v>
      </c>
      <c r="I15" s="17">
        <f>15/B8*C8</f>
        <v>11.911764705882353</v>
      </c>
      <c r="J15" s="17">
        <f>10/B9*C9</f>
        <v>3.9705882352941178</v>
      </c>
      <c r="K15" s="17">
        <f>10/B10*C10</f>
        <v>4.7058823529411766</v>
      </c>
      <c r="L15" s="17">
        <f>5/B11*C11</f>
        <v>0</v>
      </c>
      <c r="M15" s="17">
        <f>5/B12*C12</f>
        <v>0</v>
      </c>
    </row>
    <row r="16" spans="1:13" hidden="1">
      <c r="A16" s="7" t="s">
        <v>193</v>
      </c>
      <c r="B16" s="7">
        <f>H15</f>
        <v>36.279069767441861</v>
      </c>
      <c r="C16" s="7">
        <f>H16</f>
        <v>27.209302325581397</v>
      </c>
      <c r="E16" s="167" t="s">
        <v>194</v>
      </c>
      <c r="F16" s="167"/>
      <c r="G16" s="7">
        <f>G15+20</f>
        <v>30</v>
      </c>
      <c r="H16" s="7">
        <f>30/B7*C7</f>
        <v>27.209302325581397</v>
      </c>
      <c r="I16" s="7">
        <f>15/B8*C8</f>
        <v>11.911764705882353</v>
      </c>
      <c r="J16" s="7">
        <f>10/B9*C9</f>
        <v>3.9705882352941178</v>
      </c>
      <c r="K16" s="7">
        <f>5/B10*C10</f>
        <v>2.3529411764705883</v>
      </c>
      <c r="L16" s="7">
        <f>5/B11*C11</f>
        <v>0</v>
      </c>
      <c r="M16" s="7">
        <f>5/B12*C12</f>
        <v>0</v>
      </c>
    </row>
    <row r="17" spans="1:13" hidden="1">
      <c r="A17" s="7" t="s">
        <v>191</v>
      </c>
      <c r="B17" s="7">
        <f>I15</f>
        <v>11.911764705882353</v>
      </c>
      <c r="C17" s="7">
        <f>I16</f>
        <v>11.911764705882353</v>
      </c>
      <c r="M17" s="14"/>
    </row>
    <row r="18" spans="1:13" ht="29.25" hidden="1" customHeight="1">
      <c r="A18" s="7" t="s">
        <v>192</v>
      </c>
      <c r="B18" s="7">
        <f>J15</f>
        <v>3.9705882352941178</v>
      </c>
      <c r="C18" s="7">
        <f>J16</f>
        <v>3.9705882352941178</v>
      </c>
      <c r="M18" s="14"/>
    </row>
    <row r="19" spans="1:13" hidden="1">
      <c r="A19" s="7" t="s">
        <v>177</v>
      </c>
      <c r="B19" s="7">
        <f>K15</f>
        <v>4.7058823529411766</v>
      </c>
      <c r="C19" s="7">
        <f>K16</f>
        <v>2.3529411764705883</v>
      </c>
      <c r="M19" s="14"/>
    </row>
    <row r="20" spans="1:13" hidden="1">
      <c r="A20" s="18" t="s">
        <v>180</v>
      </c>
      <c r="B20" s="7">
        <f>L15</f>
        <v>0</v>
      </c>
      <c r="C20" s="7">
        <f>L16</f>
        <v>0</v>
      </c>
      <c r="M20" s="14"/>
    </row>
    <row r="21" spans="1:13" hidden="1">
      <c r="A21" s="7" t="s">
        <v>183</v>
      </c>
      <c r="B21" s="7">
        <f>M15</f>
        <v>0</v>
      </c>
      <c r="C21" s="7">
        <f>M16</f>
        <v>0</v>
      </c>
      <c r="M21" s="14"/>
    </row>
    <row r="22" spans="1:13">
      <c r="A22" s="7" t="s">
        <v>195</v>
      </c>
      <c r="B22" s="19">
        <f>(B15+B16+B17+B18+B19+B20+B21)/100</f>
        <v>0.66867305061559501</v>
      </c>
      <c r="C22" s="19">
        <f>(C15+C16+C17+C18+C19+C20+C21)/100</f>
        <v>0.75444596443228462</v>
      </c>
      <c r="F22" s="170" t="s">
        <v>196</v>
      </c>
      <c r="G22" s="170"/>
      <c r="H22" s="8" t="s">
        <v>176</v>
      </c>
      <c r="M22" s="14"/>
    </row>
    <row r="23" spans="1:13">
      <c r="F23" s="170" t="s">
        <v>197</v>
      </c>
      <c r="G23" s="170"/>
      <c r="H23" s="8" t="s">
        <v>198</v>
      </c>
    </row>
    <row r="24" spans="1:13">
      <c r="A24" s="20" t="s">
        <v>117</v>
      </c>
      <c r="B24" s="21">
        <v>0.01</v>
      </c>
      <c r="C24" s="21">
        <v>0.02</v>
      </c>
      <c r="F24" s="170" t="s">
        <v>199</v>
      </c>
      <c r="G24" s="170"/>
      <c r="H24" s="8" t="s">
        <v>150</v>
      </c>
    </row>
    <row r="25" spans="1:13">
      <c r="A25" s="20" t="s">
        <v>119</v>
      </c>
      <c r="B25" s="21">
        <v>0.01</v>
      </c>
      <c r="C25" s="21">
        <v>0.03</v>
      </c>
    </row>
    <row r="26" spans="1:13">
      <c r="A26" s="20" t="s">
        <v>121</v>
      </c>
      <c r="B26" s="21">
        <v>0.03</v>
      </c>
      <c r="C26" s="21">
        <v>0.08</v>
      </c>
    </row>
    <row r="27" spans="1:13">
      <c r="A27" s="20" t="s">
        <v>124</v>
      </c>
      <c r="B27" s="21">
        <v>0.05</v>
      </c>
      <c r="C27" s="21">
        <v>0.15</v>
      </c>
    </row>
    <row r="28" spans="1:13">
      <c r="A28" s="20" t="s">
        <v>135</v>
      </c>
      <c r="B28" s="21">
        <v>7.0000000000000007E-2</v>
      </c>
      <c r="C28" s="21">
        <v>0.2</v>
      </c>
    </row>
    <row r="29" spans="1:13">
      <c r="A29" s="20" t="s">
        <v>137</v>
      </c>
      <c r="B29" s="21">
        <v>0.1</v>
      </c>
      <c r="C29" s="21">
        <v>0.3</v>
      </c>
    </row>
  </sheetData>
  <mergeCells count="14">
    <mergeCell ref="E16:F16"/>
    <mergeCell ref="F22:G22"/>
    <mergeCell ref="F23:G23"/>
    <mergeCell ref="F24:G24"/>
    <mergeCell ref="F10:G10"/>
    <mergeCell ref="F11:G11"/>
    <mergeCell ref="F12:G12"/>
    <mergeCell ref="F13:G13"/>
    <mergeCell ref="E15:F15"/>
    <mergeCell ref="D2:E2"/>
    <mergeCell ref="D3:E3"/>
    <mergeCell ref="F7:G7"/>
    <mergeCell ref="F8:G8"/>
    <mergeCell ref="F9:G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workbookViewId="0">
      <selection activeCell="O5" sqref="O5"/>
    </sheetView>
  </sheetViews>
  <sheetFormatPr defaultColWidth="9" defaultRowHeight="15"/>
  <sheetData>
    <row r="2" spans="2:13">
      <c r="C2" s="1" t="s">
        <v>201</v>
      </c>
      <c r="D2" s="171"/>
      <c r="E2" s="171"/>
    </row>
    <row r="3" spans="2:13">
      <c r="E3" s="2"/>
      <c r="F3" s="2"/>
      <c r="G3" s="2"/>
      <c r="H3" s="2"/>
      <c r="I3" s="2"/>
      <c r="J3" s="2"/>
    </row>
    <row r="4" spans="2:13">
      <c r="B4" s="1" t="s">
        <v>202</v>
      </c>
      <c r="C4" s="3" t="s">
        <v>203</v>
      </c>
      <c r="D4" s="172" t="s">
        <v>204</v>
      </c>
      <c r="E4" s="172"/>
      <c r="F4" s="172"/>
      <c r="G4" s="4"/>
      <c r="H4" s="172" t="s">
        <v>205</v>
      </c>
      <c r="I4" s="172"/>
      <c r="J4" s="172"/>
      <c r="K4" s="172" t="s">
        <v>206</v>
      </c>
      <c r="L4" s="172"/>
      <c r="M4" s="172"/>
    </row>
    <row r="5" spans="2:13">
      <c r="B5" s="1">
        <v>1</v>
      </c>
      <c r="C5" s="3"/>
      <c r="D5" s="3" t="s">
        <v>207</v>
      </c>
      <c r="E5" s="3" t="s">
        <v>208</v>
      </c>
      <c r="F5" s="3" t="s">
        <v>209</v>
      </c>
      <c r="G5" s="3"/>
      <c r="H5" s="3" t="s">
        <v>207</v>
      </c>
      <c r="I5" s="3" t="s">
        <v>208</v>
      </c>
      <c r="J5" s="3" t="s">
        <v>209</v>
      </c>
      <c r="K5" s="3" t="s">
        <v>207</v>
      </c>
      <c r="L5" s="3" t="s">
        <v>208</v>
      </c>
      <c r="M5" s="3" t="s">
        <v>209</v>
      </c>
    </row>
    <row r="6" spans="2:13">
      <c r="C6" s="5" t="s">
        <v>210</v>
      </c>
      <c r="D6" s="5"/>
      <c r="E6" s="5"/>
      <c r="F6" s="5">
        <f>D6*E6</f>
        <v>0</v>
      </c>
      <c r="G6" s="5" t="s">
        <v>211</v>
      </c>
      <c r="H6" s="5"/>
      <c r="I6" s="5"/>
      <c r="J6" s="5">
        <f>H6*I6</f>
        <v>0</v>
      </c>
      <c r="K6" s="5"/>
      <c r="L6" s="5"/>
      <c r="M6" s="5">
        <f>K6*L6</f>
        <v>0</v>
      </c>
    </row>
    <row r="7" spans="2:13">
      <c r="C7" s="5"/>
      <c r="D7" s="5"/>
      <c r="E7" s="5"/>
      <c r="F7" s="5">
        <f t="shared" ref="F7:F33" si="0">D7*E7</f>
        <v>0</v>
      </c>
      <c r="G7" s="5" t="s">
        <v>212</v>
      </c>
      <c r="H7" s="5"/>
      <c r="I7" s="5"/>
      <c r="J7" s="5">
        <f t="shared" ref="J7:J33" si="1">H7*I7</f>
        <v>0</v>
      </c>
      <c r="K7" s="5"/>
      <c r="L7" s="5"/>
      <c r="M7" s="5">
        <f t="shared" ref="M7:M33" si="2">K7*L7</f>
        <v>0</v>
      </c>
    </row>
    <row r="8" spans="2:13">
      <c r="C8" s="5"/>
      <c r="D8" s="5"/>
      <c r="E8" s="5"/>
      <c r="F8" s="5">
        <f t="shared" si="0"/>
        <v>0</v>
      </c>
      <c r="G8" s="5"/>
      <c r="H8" s="5"/>
      <c r="I8" s="5"/>
      <c r="J8" s="5">
        <f t="shared" si="1"/>
        <v>0</v>
      </c>
      <c r="K8" s="5"/>
      <c r="L8" s="5"/>
      <c r="M8" s="5">
        <f t="shared" si="2"/>
        <v>0</v>
      </c>
    </row>
    <row r="9" spans="2:13">
      <c r="C9" s="5" t="s">
        <v>213</v>
      </c>
      <c r="D9" s="5"/>
      <c r="E9" s="5"/>
      <c r="F9" s="5">
        <f t="shared" si="0"/>
        <v>0</v>
      </c>
      <c r="G9" s="5" t="s">
        <v>211</v>
      </c>
      <c r="H9" s="5"/>
      <c r="I9" s="5"/>
      <c r="J9" s="5">
        <f t="shared" si="1"/>
        <v>0</v>
      </c>
      <c r="K9" s="5"/>
      <c r="L9" s="5"/>
      <c r="M9" s="5">
        <f t="shared" si="2"/>
        <v>0</v>
      </c>
    </row>
    <row r="10" spans="2:13">
      <c r="C10" s="5"/>
      <c r="D10" s="5"/>
      <c r="E10" s="5"/>
      <c r="F10" s="5">
        <f t="shared" si="0"/>
        <v>0</v>
      </c>
      <c r="G10" s="5" t="s">
        <v>212</v>
      </c>
      <c r="H10" s="5"/>
      <c r="I10" s="5"/>
      <c r="J10" s="5">
        <f t="shared" si="1"/>
        <v>0</v>
      </c>
      <c r="K10" s="5"/>
      <c r="L10" s="5"/>
      <c r="M10" s="5">
        <f t="shared" si="2"/>
        <v>0</v>
      </c>
    </row>
    <row r="11" spans="2:13">
      <c r="C11" s="5"/>
      <c r="D11" s="5"/>
      <c r="E11" s="5"/>
      <c r="F11" s="5">
        <f t="shared" si="0"/>
        <v>0</v>
      </c>
      <c r="G11" s="5"/>
      <c r="H11" s="5"/>
      <c r="I11" s="5"/>
      <c r="J11" s="5">
        <f t="shared" si="1"/>
        <v>0</v>
      </c>
      <c r="K11" s="5"/>
      <c r="L11" s="5"/>
      <c r="M11" s="5">
        <f t="shared" si="2"/>
        <v>0</v>
      </c>
    </row>
    <row r="12" spans="2:13">
      <c r="C12" s="5"/>
      <c r="D12" s="5"/>
      <c r="E12" s="5"/>
      <c r="F12" s="5">
        <f t="shared" si="0"/>
        <v>0</v>
      </c>
      <c r="G12" s="5"/>
      <c r="H12" s="5"/>
      <c r="I12" s="5"/>
      <c r="J12" s="5">
        <f t="shared" si="1"/>
        <v>0</v>
      </c>
      <c r="K12" s="5"/>
      <c r="L12" s="5"/>
      <c r="M12" s="5">
        <f t="shared" si="2"/>
        <v>0</v>
      </c>
    </row>
    <row r="13" spans="2:13">
      <c r="C13" s="5" t="s">
        <v>214</v>
      </c>
      <c r="D13" s="5"/>
      <c r="E13" s="5"/>
      <c r="F13" s="5">
        <f t="shared" si="0"/>
        <v>0</v>
      </c>
      <c r="G13" s="5" t="s">
        <v>211</v>
      </c>
      <c r="H13" s="5"/>
      <c r="I13" s="5"/>
      <c r="J13" s="5">
        <f t="shared" si="1"/>
        <v>0</v>
      </c>
      <c r="K13" s="5"/>
      <c r="L13" s="5"/>
      <c r="M13" s="5">
        <f t="shared" si="2"/>
        <v>0</v>
      </c>
    </row>
    <row r="14" spans="2:13">
      <c r="C14" s="5"/>
      <c r="D14" s="5"/>
      <c r="E14" s="5"/>
      <c r="F14" s="5">
        <f t="shared" si="0"/>
        <v>0</v>
      </c>
      <c r="G14" s="5" t="s">
        <v>212</v>
      </c>
      <c r="H14" s="5"/>
      <c r="I14" s="5"/>
      <c r="J14" s="5">
        <f t="shared" si="1"/>
        <v>0</v>
      </c>
      <c r="K14" s="5"/>
      <c r="L14" s="5"/>
      <c r="M14" s="5">
        <f t="shared" si="2"/>
        <v>0</v>
      </c>
    </row>
    <row r="15" spans="2:13">
      <c r="C15" s="5"/>
      <c r="D15" s="5"/>
      <c r="E15" s="5"/>
      <c r="F15" s="5">
        <f t="shared" si="0"/>
        <v>0</v>
      </c>
      <c r="G15" s="5"/>
      <c r="H15" s="5"/>
      <c r="I15" s="5"/>
      <c r="J15" s="5">
        <f t="shared" si="1"/>
        <v>0</v>
      </c>
      <c r="K15" s="5"/>
      <c r="L15" s="5"/>
      <c r="M15" s="5">
        <f t="shared" si="2"/>
        <v>0</v>
      </c>
    </row>
    <row r="16" spans="2:13">
      <c r="C16" s="5"/>
      <c r="D16" s="5"/>
      <c r="E16" s="5"/>
      <c r="F16" s="5">
        <f t="shared" si="0"/>
        <v>0</v>
      </c>
      <c r="G16" s="5"/>
      <c r="H16" s="5"/>
      <c r="I16" s="5"/>
      <c r="J16" s="5">
        <f t="shared" si="1"/>
        <v>0</v>
      </c>
      <c r="K16" s="5"/>
      <c r="L16" s="5"/>
      <c r="M16" s="5">
        <f t="shared" si="2"/>
        <v>0</v>
      </c>
    </row>
    <row r="17" spans="3:13">
      <c r="C17" s="5" t="s">
        <v>215</v>
      </c>
      <c r="D17" s="5"/>
      <c r="E17" s="5"/>
      <c r="F17" s="5">
        <f t="shared" si="0"/>
        <v>0</v>
      </c>
      <c r="G17" s="5" t="s">
        <v>211</v>
      </c>
      <c r="H17" s="5"/>
      <c r="I17" s="5"/>
      <c r="J17" s="5">
        <f t="shared" si="1"/>
        <v>0</v>
      </c>
      <c r="K17" s="5"/>
      <c r="L17" s="5"/>
      <c r="M17" s="5">
        <f t="shared" si="2"/>
        <v>0</v>
      </c>
    </row>
    <row r="18" spans="3:13">
      <c r="C18" s="5"/>
      <c r="D18" s="5"/>
      <c r="E18" s="5"/>
      <c r="F18" s="5">
        <f t="shared" si="0"/>
        <v>0</v>
      </c>
      <c r="G18" s="5" t="s">
        <v>212</v>
      </c>
      <c r="H18" s="5"/>
      <c r="I18" s="5"/>
      <c r="J18" s="5">
        <f t="shared" si="1"/>
        <v>0</v>
      </c>
      <c r="K18" s="5"/>
      <c r="L18" s="5"/>
      <c r="M18" s="5">
        <f t="shared" si="2"/>
        <v>0</v>
      </c>
    </row>
    <row r="19" spans="3:13">
      <c r="C19" s="5"/>
      <c r="D19" s="5"/>
      <c r="E19" s="5"/>
      <c r="F19" s="5">
        <f t="shared" si="0"/>
        <v>0</v>
      </c>
      <c r="G19" s="5"/>
      <c r="H19" s="5"/>
      <c r="I19" s="5"/>
      <c r="J19" s="5">
        <f t="shared" si="1"/>
        <v>0</v>
      </c>
      <c r="K19" s="5"/>
      <c r="L19" s="5"/>
      <c r="M19" s="5">
        <f t="shared" si="2"/>
        <v>0</v>
      </c>
    </row>
    <row r="20" spans="3:13">
      <c r="C20" s="5" t="s">
        <v>215</v>
      </c>
      <c r="D20" s="5"/>
      <c r="E20" s="5"/>
      <c r="F20" s="5">
        <f t="shared" si="0"/>
        <v>0</v>
      </c>
      <c r="G20" s="5" t="s">
        <v>211</v>
      </c>
      <c r="H20" s="5"/>
      <c r="I20" s="5"/>
      <c r="J20" s="5">
        <f t="shared" si="1"/>
        <v>0</v>
      </c>
      <c r="K20" s="5"/>
      <c r="L20" s="5"/>
      <c r="M20" s="5">
        <f t="shared" si="2"/>
        <v>0</v>
      </c>
    </row>
    <row r="21" spans="3:13">
      <c r="C21" s="5"/>
      <c r="D21" s="5"/>
      <c r="E21" s="5"/>
      <c r="F21" s="5">
        <f t="shared" si="0"/>
        <v>0</v>
      </c>
      <c r="G21" s="5" t="s">
        <v>212</v>
      </c>
      <c r="H21" s="5"/>
      <c r="I21" s="5"/>
      <c r="J21" s="5">
        <f t="shared" si="1"/>
        <v>0</v>
      </c>
      <c r="K21" s="5"/>
      <c r="L21" s="5"/>
      <c r="M21" s="5">
        <f t="shared" si="2"/>
        <v>0</v>
      </c>
    </row>
    <row r="22" spans="3:13">
      <c r="C22" s="5"/>
      <c r="D22" s="5"/>
      <c r="E22" s="5"/>
      <c r="F22" s="5">
        <f t="shared" si="0"/>
        <v>0</v>
      </c>
      <c r="G22" s="5"/>
      <c r="H22" s="5"/>
      <c r="I22" s="5"/>
      <c r="J22" s="5">
        <f t="shared" si="1"/>
        <v>0</v>
      </c>
      <c r="K22" s="5"/>
      <c r="L22" s="5"/>
      <c r="M22" s="5">
        <f t="shared" si="2"/>
        <v>0</v>
      </c>
    </row>
    <row r="23" spans="3:13">
      <c r="C23" s="5" t="s">
        <v>216</v>
      </c>
      <c r="D23" s="5"/>
      <c r="E23" s="5"/>
      <c r="F23" s="5">
        <f t="shared" si="0"/>
        <v>0</v>
      </c>
      <c r="G23" s="5" t="s">
        <v>217</v>
      </c>
      <c r="H23" s="5"/>
      <c r="I23" s="5"/>
      <c r="J23" s="5">
        <f t="shared" si="1"/>
        <v>0</v>
      </c>
      <c r="K23" s="5"/>
      <c r="L23" s="5"/>
      <c r="M23" s="5">
        <f t="shared" si="2"/>
        <v>0</v>
      </c>
    </row>
    <row r="24" spans="3:13">
      <c r="C24" s="5" t="s">
        <v>218</v>
      </c>
      <c r="D24" s="5"/>
      <c r="E24" s="5"/>
      <c r="F24" s="5">
        <f t="shared" si="0"/>
        <v>0</v>
      </c>
      <c r="G24" s="5" t="s">
        <v>217</v>
      </c>
      <c r="H24" s="5"/>
      <c r="I24" s="5"/>
      <c r="J24" s="5">
        <f t="shared" si="1"/>
        <v>0</v>
      </c>
      <c r="K24" s="5"/>
      <c r="L24" s="5"/>
      <c r="M24" s="5">
        <f t="shared" si="2"/>
        <v>0</v>
      </c>
    </row>
    <row r="25" spans="3:13">
      <c r="C25" s="5" t="s">
        <v>219</v>
      </c>
      <c r="D25" s="5"/>
      <c r="E25" s="5"/>
      <c r="F25" s="5">
        <f t="shared" si="0"/>
        <v>0</v>
      </c>
      <c r="G25" s="5" t="s">
        <v>217</v>
      </c>
      <c r="H25" s="5"/>
      <c r="I25" s="5"/>
      <c r="J25" s="5">
        <f t="shared" si="1"/>
        <v>0</v>
      </c>
      <c r="K25" s="5"/>
      <c r="L25" s="5"/>
      <c r="M25" s="5">
        <f t="shared" si="2"/>
        <v>0</v>
      </c>
    </row>
    <row r="26" spans="3:13">
      <c r="C26" s="5"/>
      <c r="D26" s="5"/>
      <c r="E26" s="5"/>
      <c r="F26" s="5">
        <f t="shared" si="0"/>
        <v>0</v>
      </c>
      <c r="G26" s="5"/>
      <c r="H26" s="5"/>
      <c r="I26" s="5"/>
      <c r="J26" s="5">
        <f t="shared" si="1"/>
        <v>0</v>
      </c>
      <c r="K26" s="5"/>
      <c r="L26" s="5"/>
      <c r="M26" s="5">
        <f t="shared" si="2"/>
        <v>0</v>
      </c>
    </row>
    <row r="27" spans="3:13">
      <c r="C27" s="5" t="s">
        <v>220</v>
      </c>
      <c r="D27" s="5"/>
      <c r="E27" s="5"/>
      <c r="F27" s="5">
        <f t="shared" si="0"/>
        <v>0</v>
      </c>
      <c r="G27" s="5"/>
      <c r="H27" s="5"/>
      <c r="I27" s="5"/>
      <c r="J27" s="5">
        <f t="shared" si="1"/>
        <v>0</v>
      </c>
      <c r="K27" s="5"/>
      <c r="L27" s="5"/>
      <c r="M27" s="5">
        <f t="shared" si="2"/>
        <v>0</v>
      </c>
    </row>
    <row r="28" spans="3:13">
      <c r="C28" s="5" t="s">
        <v>221</v>
      </c>
      <c r="D28" s="5"/>
      <c r="E28" s="5"/>
      <c r="F28" s="5">
        <f t="shared" si="0"/>
        <v>0</v>
      </c>
      <c r="G28" s="5"/>
      <c r="H28" s="5"/>
      <c r="I28" s="5"/>
      <c r="J28" s="5">
        <f t="shared" si="1"/>
        <v>0</v>
      </c>
      <c r="K28" s="5"/>
      <c r="L28" s="5"/>
      <c r="M28" s="5">
        <f t="shared" si="2"/>
        <v>0</v>
      </c>
    </row>
    <row r="29" spans="3:13">
      <c r="C29" s="5" t="s">
        <v>222</v>
      </c>
      <c r="D29" s="5"/>
      <c r="E29" s="5"/>
      <c r="F29" s="5">
        <f t="shared" si="0"/>
        <v>0</v>
      </c>
      <c r="G29" s="5"/>
      <c r="H29" s="5"/>
      <c r="I29" s="5"/>
      <c r="J29" s="5">
        <f t="shared" si="1"/>
        <v>0</v>
      </c>
      <c r="K29" s="5"/>
      <c r="L29" s="5"/>
      <c r="M29" s="5">
        <f t="shared" si="2"/>
        <v>0</v>
      </c>
    </row>
    <row r="30" spans="3:13">
      <c r="C30" s="5" t="s">
        <v>223</v>
      </c>
      <c r="D30" s="5"/>
      <c r="E30" s="5"/>
      <c r="F30" s="5">
        <f t="shared" si="0"/>
        <v>0</v>
      </c>
      <c r="G30" s="5"/>
      <c r="H30" s="5"/>
      <c r="I30" s="5"/>
      <c r="J30" s="5">
        <f t="shared" si="1"/>
        <v>0</v>
      </c>
      <c r="K30" s="5"/>
      <c r="L30" s="5"/>
      <c r="M30" s="5">
        <f t="shared" si="2"/>
        <v>0</v>
      </c>
    </row>
    <row r="31" spans="3:13">
      <c r="C31" s="5"/>
      <c r="D31" s="5"/>
      <c r="E31" s="5"/>
      <c r="F31" s="5">
        <f t="shared" si="0"/>
        <v>0</v>
      </c>
      <c r="G31" s="5"/>
      <c r="H31" s="5"/>
      <c r="I31" s="5"/>
      <c r="J31" s="5">
        <f t="shared" si="1"/>
        <v>0</v>
      </c>
      <c r="K31" s="5"/>
      <c r="L31" s="5"/>
      <c r="M31" s="5">
        <f t="shared" si="2"/>
        <v>0</v>
      </c>
    </row>
    <row r="32" spans="3:13">
      <c r="C32" s="5"/>
      <c r="D32" s="5"/>
      <c r="E32" s="5"/>
      <c r="F32" s="5">
        <f t="shared" si="0"/>
        <v>0</v>
      </c>
      <c r="G32" s="5"/>
      <c r="H32" s="5"/>
      <c r="I32" s="5"/>
      <c r="J32" s="5">
        <f t="shared" si="1"/>
        <v>0</v>
      </c>
      <c r="K32" s="5"/>
      <c r="L32" s="5"/>
      <c r="M32" s="5">
        <f t="shared" si="2"/>
        <v>0</v>
      </c>
    </row>
    <row r="33" spans="3:13">
      <c r="C33" s="5"/>
      <c r="D33" s="5"/>
      <c r="E33" s="5"/>
      <c r="F33" s="5">
        <f t="shared" si="0"/>
        <v>0</v>
      </c>
      <c r="G33" s="5"/>
      <c r="H33" s="5"/>
      <c r="I33" s="5"/>
      <c r="J33" s="5">
        <f t="shared" si="1"/>
        <v>0</v>
      </c>
      <c r="K33" s="5"/>
      <c r="L33" s="5"/>
      <c r="M33" s="5">
        <f t="shared" si="2"/>
        <v>0</v>
      </c>
    </row>
    <row r="34" spans="3:13">
      <c r="C34" s="5" t="s">
        <v>224</v>
      </c>
      <c r="D34" s="5"/>
      <c r="E34" s="5">
        <f>F34*10.764</f>
        <v>0</v>
      </c>
      <c r="F34" s="5">
        <f>SUM(F6:F33)</f>
        <v>0</v>
      </c>
      <c r="G34" s="5"/>
      <c r="H34" s="5"/>
      <c r="I34" s="5">
        <f>J34*10.764</f>
        <v>0</v>
      </c>
      <c r="J34" s="5">
        <f>SUM(J6:J33)</f>
        <v>0</v>
      </c>
      <c r="K34" s="5"/>
      <c r="L34" s="5">
        <f>M34*10.764</f>
        <v>0</v>
      </c>
      <c r="M34" s="5">
        <f>SUM(M6:M33)</f>
        <v>0</v>
      </c>
    </row>
  </sheetData>
  <mergeCells count="4">
    <mergeCell ref="D2:E2"/>
    <mergeCell ref="D4:F4"/>
    <mergeCell ref="H4:J4"/>
    <mergeCell ref="K4:M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activeCell="G7" sqref="G7:G8"/>
    </sheetView>
  </sheetViews>
  <sheetFormatPr defaultColWidth="9" defaultRowHeight="15"/>
  <sheetData>
    <row r="3" spans="2:13">
      <c r="C3" s="1" t="s">
        <v>201</v>
      </c>
      <c r="D3" s="171"/>
      <c r="E3" s="171"/>
    </row>
    <row r="4" spans="2:13">
      <c r="E4" s="2"/>
      <c r="F4" s="2"/>
      <c r="G4" s="2"/>
      <c r="H4" s="2"/>
      <c r="I4" s="2"/>
      <c r="J4" s="2"/>
    </row>
    <row r="5" spans="2:13">
      <c r="B5" s="1" t="s">
        <v>202</v>
      </c>
      <c r="C5" s="3" t="s">
        <v>203</v>
      </c>
      <c r="D5" s="172" t="s">
        <v>204</v>
      </c>
      <c r="E5" s="172"/>
      <c r="F5" s="172"/>
      <c r="G5" s="4"/>
      <c r="H5" s="172" t="s">
        <v>205</v>
      </c>
      <c r="I5" s="172"/>
      <c r="J5" s="172"/>
      <c r="K5" s="172" t="s">
        <v>206</v>
      </c>
      <c r="L5" s="172"/>
      <c r="M5" s="172"/>
    </row>
    <row r="6" spans="2:13">
      <c r="B6" s="1">
        <v>1</v>
      </c>
      <c r="C6" s="3"/>
      <c r="D6" s="3" t="s">
        <v>207</v>
      </c>
      <c r="E6" s="3" t="s">
        <v>208</v>
      </c>
      <c r="F6" s="3" t="s">
        <v>209</v>
      </c>
      <c r="G6" s="3"/>
      <c r="H6" s="3" t="s">
        <v>207</v>
      </c>
      <c r="I6" s="3" t="s">
        <v>208</v>
      </c>
      <c r="J6" s="3" t="s">
        <v>209</v>
      </c>
      <c r="K6" s="3" t="s">
        <v>207</v>
      </c>
      <c r="L6" s="3" t="s">
        <v>208</v>
      </c>
      <c r="M6" s="3" t="s">
        <v>209</v>
      </c>
    </row>
    <row r="7" spans="2:13">
      <c r="C7" s="5" t="s">
        <v>210</v>
      </c>
      <c r="D7" s="5"/>
      <c r="E7" s="5"/>
      <c r="F7" s="5">
        <f>D7*E7</f>
        <v>0</v>
      </c>
      <c r="G7" s="5" t="s">
        <v>211</v>
      </c>
      <c r="H7" s="5"/>
      <c r="I7" s="5"/>
      <c r="J7" s="5">
        <f>H7*I7</f>
        <v>0</v>
      </c>
      <c r="K7" s="5"/>
      <c r="L7" s="5"/>
      <c r="M7" s="5">
        <f>K7*L7</f>
        <v>0</v>
      </c>
    </row>
    <row r="8" spans="2:13">
      <c r="C8" s="5"/>
      <c r="D8" s="5"/>
      <c r="E8" s="5"/>
      <c r="F8" s="5">
        <f t="shared" ref="F8:F34" si="0">D8*E8</f>
        <v>0</v>
      </c>
      <c r="G8" s="5" t="s">
        <v>212</v>
      </c>
      <c r="H8" s="5"/>
      <c r="I8" s="5"/>
      <c r="J8" s="5">
        <f t="shared" ref="J8:J34" si="1">H8*I8</f>
        <v>0</v>
      </c>
      <c r="K8" s="5"/>
      <c r="L8" s="5"/>
      <c r="M8" s="5">
        <f t="shared" ref="M8:M34" si="2">K8*L8</f>
        <v>0</v>
      </c>
    </row>
    <row r="9" spans="2:13">
      <c r="C9" s="5"/>
      <c r="D9" s="5"/>
      <c r="E9" s="5"/>
      <c r="F9" s="5">
        <f t="shared" si="0"/>
        <v>0</v>
      </c>
      <c r="G9" s="5"/>
      <c r="H9" s="5"/>
      <c r="I9" s="5"/>
      <c r="J9" s="5">
        <f t="shared" si="1"/>
        <v>0</v>
      </c>
      <c r="K9" s="5"/>
      <c r="L9" s="5"/>
      <c r="M9" s="5">
        <f t="shared" si="2"/>
        <v>0</v>
      </c>
    </row>
    <row r="10" spans="2:13">
      <c r="C10" s="5" t="s">
        <v>213</v>
      </c>
      <c r="D10" s="5"/>
      <c r="E10" s="5"/>
      <c r="F10" s="5">
        <f t="shared" si="0"/>
        <v>0</v>
      </c>
      <c r="G10" s="5" t="s">
        <v>211</v>
      </c>
      <c r="H10" s="5"/>
      <c r="I10" s="5"/>
      <c r="J10" s="5">
        <f t="shared" si="1"/>
        <v>0</v>
      </c>
      <c r="K10" s="5"/>
      <c r="L10" s="5"/>
      <c r="M10" s="5">
        <f t="shared" si="2"/>
        <v>0</v>
      </c>
    </row>
    <row r="11" spans="2:13">
      <c r="C11" s="5"/>
      <c r="D11" s="5"/>
      <c r="E11" s="5"/>
      <c r="F11" s="5">
        <f t="shared" si="0"/>
        <v>0</v>
      </c>
      <c r="G11" s="5" t="s">
        <v>212</v>
      </c>
      <c r="H11" s="5"/>
      <c r="I11" s="5"/>
      <c r="J11" s="5">
        <f t="shared" si="1"/>
        <v>0</v>
      </c>
      <c r="K11" s="5"/>
      <c r="L11" s="5"/>
      <c r="M11" s="5">
        <f t="shared" si="2"/>
        <v>0</v>
      </c>
    </row>
    <row r="12" spans="2:13">
      <c r="C12" s="5"/>
      <c r="D12" s="5"/>
      <c r="E12" s="5"/>
      <c r="F12" s="5">
        <f t="shared" si="0"/>
        <v>0</v>
      </c>
      <c r="G12" s="5"/>
      <c r="H12" s="5"/>
      <c r="I12" s="5"/>
      <c r="J12" s="5">
        <f t="shared" si="1"/>
        <v>0</v>
      </c>
      <c r="K12" s="5"/>
      <c r="L12" s="5"/>
      <c r="M12" s="5">
        <f t="shared" si="2"/>
        <v>0</v>
      </c>
    </row>
    <row r="13" spans="2:13">
      <c r="C13" s="5"/>
      <c r="D13" s="5"/>
      <c r="E13" s="5"/>
      <c r="F13" s="5">
        <f t="shared" si="0"/>
        <v>0</v>
      </c>
      <c r="G13" s="5"/>
      <c r="H13" s="5"/>
      <c r="I13" s="5"/>
      <c r="J13" s="5">
        <f t="shared" si="1"/>
        <v>0</v>
      </c>
      <c r="K13" s="5"/>
      <c r="L13" s="5"/>
      <c r="M13" s="5">
        <f t="shared" si="2"/>
        <v>0</v>
      </c>
    </row>
    <row r="14" spans="2:13">
      <c r="C14" s="5" t="s">
        <v>214</v>
      </c>
      <c r="D14" s="5"/>
      <c r="E14" s="5"/>
      <c r="F14" s="5">
        <f t="shared" si="0"/>
        <v>0</v>
      </c>
      <c r="G14" s="5" t="s">
        <v>211</v>
      </c>
      <c r="H14" s="5"/>
      <c r="I14" s="5"/>
      <c r="J14" s="5">
        <f t="shared" si="1"/>
        <v>0</v>
      </c>
      <c r="K14" s="5"/>
      <c r="L14" s="5"/>
      <c r="M14" s="5">
        <f t="shared" si="2"/>
        <v>0</v>
      </c>
    </row>
    <row r="15" spans="2:13">
      <c r="C15" s="5"/>
      <c r="D15" s="5"/>
      <c r="E15" s="5"/>
      <c r="F15" s="5">
        <f t="shared" si="0"/>
        <v>0</v>
      </c>
      <c r="G15" s="5" t="s">
        <v>212</v>
      </c>
      <c r="H15" s="5"/>
      <c r="I15" s="5"/>
      <c r="J15" s="5">
        <f t="shared" si="1"/>
        <v>0</v>
      </c>
      <c r="K15" s="5"/>
      <c r="L15" s="5"/>
      <c r="M15" s="5">
        <f t="shared" si="2"/>
        <v>0</v>
      </c>
    </row>
    <row r="16" spans="2:13">
      <c r="C16" s="5"/>
      <c r="D16" s="5"/>
      <c r="E16" s="5"/>
      <c r="F16" s="5">
        <f t="shared" si="0"/>
        <v>0</v>
      </c>
      <c r="G16" s="5"/>
      <c r="H16" s="5"/>
      <c r="I16" s="5"/>
      <c r="J16" s="5">
        <f t="shared" si="1"/>
        <v>0</v>
      </c>
      <c r="K16" s="5"/>
      <c r="L16" s="5"/>
      <c r="M16" s="5">
        <f t="shared" si="2"/>
        <v>0</v>
      </c>
    </row>
    <row r="17" spans="3:13">
      <c r="C17" s="5"/>
      <c r="D17" s="5"/>
      <c r="E17" s="5"/>
      <c r="F17" s="5">
        <f t="shared" si="0"/>
        <v>0</v>
      </c>
      <c r="G17" s="5"/>
      <c r="H17" s="5"/>
      <c r="I17" s="5"/>
      <c r="J17" s="5">
        <f t="shared" si="1"/>
        <v>0</v>
      </c>
      <c r="K17" s="5"/>
      <c r="L17" s="5"/>
      <c r="M17" s="5">
        <f t="shared" si="2"/>
        <v>0</v>
      </c>
    </row>
    <row r="18" spans="3:13">
      <c r="C18" s="5" t="s">
        <v>215</v>
      </c>
      <c r="D18" s="5"/>
      <c r="E18" s="5"/>
      <c r="F18" s="5">
        <f t="shared" si="0"/>
        <v>0</v>
      </c>
      <c r="G18" s="5" t="s">
        <v>211</v>
      </c>
      <c r="H18" s="5"/>
      <c r="I18" s="5"/>
      <c r="J18" s="5">
        <f t="shared" si="1"/>
        <v>0</v>
      </c>
      <c r="K18" s="5"/>
      <c r="L18" s="5"/>
      <c r="M18" s="5">
        <f t="shared" si="2"/>
        <v>0</v>
      </c>
    </row>
    <row r="19" spans="3:13">
      <c r="C19" s="5"/>
      <c r="D19" s="5"/>
      <c r="E19" s="5"/>
      <c r="F19" s="5">
        <f t="shared" si="0"/>
        <v>0</v>
      </c>
      <c r="G19" s="5" t="s">
        <v>212</v>
      </c>
      <c r="H19" s="5"/>
      <c r="I19" s="5"/>
      <c r="J19" s="5">
        <f t="shared" si="1"/>
        <v>0</v>
      </c>
      <c r="K19" s="5"/>
      <c r="L19" s="5"/>
      <c r="M19" s="5">
        <f t="shared" si="2"/>
        <v>0</v>
      </c>
    </row>
    <row r="20" spans="3:13">
      <c r="C20" s="5"/>
      <c r="D20" s="5"/>
      <c r="E20" s="5"/>
      <c r="F20" s="5">
        <f t="shared" si="0"/>
        <v>0</v>
      </c>
      <c r="G20" s="5"/>
      <c r="H20" s="5"/>
      <c r="I20" s="5"/>
      <c r="J20" s="5">
        <f t="shared" si="1"/>
        <v>0</v>
      </c>
      <c r="K20" s="5"/>
      <c r="L20" s="5"/>
      <c r="M20" s="5">
        <f t="shared" si="2"/>
        <v>0</v>
      </c>
    </row>
    <row r="21" spans="3:13">
      <c r="C21" s="5" t="s">
        <v>215</v>
      </c>
      <c r="D21" s="5"/>
      <c r="E21" s="5"/>
      <c r="F21" s="5">
        <f t="shared" si="0"/>
        <v>0</v>
      </c>
      <c r="G21" s="5" t="s">
        <v>211</v>
      </c>
      <c r="H21" s="5"/>
      <c r="I21" s="5"/>
      <c r="J21" s="5">
        <f t="shared" si="1"/>
        <v>0</v>
      </c>
      <c r="K21" s="5"/>
      <c r="L21" s="5"/>
      <c r="M21" s="5">
        <f t="shared" si="2"/>
        <v>0</v>
      </c>
    </row>
    <row r="22" spans="3:13">
      <c r="C22" s="5"/>
      <c r="D22" s="5"/>
      <c r="E22" s="5"/>
      <c r="F22" s="5">
        <f t="shared" si="0"/>
        <v>0</v>
      </c>
      <c r="G22" s="5" t="s">
        <v>212</v>
      </c>
      <c r="H22" s="5"/>
      <c r="I22" s="5"/>
      <c r="J22" s="5">
        <f t="shared" si="1"/>
        <v>0</v>
      </c>
      <c r="K22" s="5"/>
      <c r="L22" s="5"/>
      <c r="M22" s="5">
        <f t="shared" si="2"/>
        <v>0</v>
      </c>
    </row>
    <row r="23" spans="3:13">
      <c r="C23" s="5"/>
      <c r="D23" s="5"/>
      <c r="E23" s="5"/>
      <c r="F23" s="5">
        <f t="shared" si="0"/>
        <v>0</v>
      </c>
      <c r="G23" s="5"/>
      <c r="H23" s="5"/>
      <c r="I23" s="5"/>
      <c r="J23" s="5">
        <f t="shared" si="1"/>
        <v>0</v>
      </c>
      <c r="K23" s="5"/>
      <c r="L23" s="5"/>
      <c r="M23" s="5">
        <f t="shared" si="2"/>
        <v>0</v>
      </c>
    </row>
    <row r="24" spans="3:13">
      <c r="C24" s="5" t="s">
        <v>216</v>
      </c>
      <c r="D24" s="5"/>
      <c r="E24" s="5"/>
      <c r="F24" s="5">
        <f t="shared" si="0"/>
        <v>0</v>
      </c>
      <c r="G24" s="5" t="s">
        <v>217</v>
      </c>
      <c r="H24" s="5"/>
      <c r="I24" s="5"/>
      <c r="J24" s="5">
        <f t="shared" si="1"/>
        <v>0</v>
      </c>
      <c r="K24" s="5"/>
      <c r="L24" s="5"/>
      <c r="M24" s="5">
        <f t="shared" si="2"/>
        <v>0</v>
      </c>
    </row>
    <row r="25" spans="3:13">
      <c r="C25" s="5" t="s">
        <v>218</v>
      </c>
      <c r="D25" s="5"/>
      <c r="E25" s="5"/>
      <c r="F25" s="5">
        <f t="shared" si="0"/>
        <v>0</v>
      </c>
      <c r="G25" s="5" t="s">
        <v>217</v>
      </c>
      <c r="H25" s="5"/>
      <c r="I25" s="5"/>
      <c r="J25" s="5">
        <f t="shared" si="1"/>
        <v>0</v>
      </c>
      <c r="K25" s="5"/>
      <c r="L25" s="5"/>
      <c r="M25" s="5">
        <f t="shared" si="2"/>
        <v>0</v>
      </c>
    </row>
    <row r="26" spans="3:13">
      <c r="C26" s="5" t="s">
        <v>219</v>
      </c>
      <c r="D26" s="5"/>
      <c r="E26" s="5"/>
      <c r="F26" s="5">
        <f t="shared" si="0"/>
        <v>0</v>
      </c>
      <c r="G26" s="5" t="s">
        <v>217</v>
      </c>
      <c r="H26" s="5"/>
      <c r="I26" s="5"/>
      <c r="J26" s="5">
        <f t="shared" si="1"/>
        <v>0</v>
      </c>
      <c r="K26" s="5"/>
      <c r="L26" s="5"/>
      <c r="M26" s="5">
        <f t="shared" si="2"/>
        <v>0</v>
      </c>
    </row>
    <row r="27" spans="3:13">
      <c r="C27" s="5"/>
      <c r="D27" s="5"/>
      <c r="E27" s="5"/>
      <c r="F27" s="5">
        <f t="shared" si="0"/>
        <v>0</v>
      </c>
      <c r="G27" s="5"/>
      <c r="H27" s="5"/>
      <c r="I27" s="5"/>
      <c r="J27" s="5">
        <f t="shared" si="1"/>
        <v>0</v>
      </c>
      <c r="K27" s="5"/>
      <c r="L27" s="5"/>
      <c r="M27" s="5">
        <f t="shared" si="2"/>
        <v>0</v>
      </c>
    </row>
    <row r="28" spans="3:13">
      <c r="C28" s="5" t="s">
        <v>220</v>
      </c>
      <c r="D28" s="5"/>
      <c r="E28" s="5"/>
      <c r="F28" s="5">
        <f t="shared" si="0"/>
        <v>0</v>
      </c>
      <c r="G28" s="5"/>
      <c r="H28" s="5"/>
      <c r="I28" s="5"/>
      <c r="J28" s="5">
        <f t="shared" si="1"/>
        <v>0</v>
      </c>
      <c r="K28" s="5"/>
      <c r="L28" s="5"/>
      <c r="M28" s="5">
        <f t="shared" si="2"/>
        <v>0</v>
      </c>
    </row>
    <row r="29" spans="3:13">
      <c r="C29" s="5" t="s">
        <v>221</v>
      </c>
      <c r="D29" s="5"/>
      <c r="E29" s="5"/>
      <c r="F29" s="5">
        <f t="shared" si="0"/>
        <v>0</v>
      </c>
      <c r="G29" s="5"/>
      <c r="H29" s="5"/>
      <c r="I29" s="5"/>
      <c r="J29" s="5">
        <f t="shared" si="1"/>
        <v>0</v>
      </c>
      <c r="K29" s="5"/>
      <c r="L29" s="5"/>
      <c r="M29" s="5">
        <f t="shared" si="2"/>
        <v>0</v>
      </c>
    </row>
    <row r="30" spans="3:13">
      <c r="C30" s="5" t="s">
        <v>222</v>
      </c>
      <c r="D30" s="5"/>
      <c r="E30" s="5"/>
      <c r="F30" s="5">
        <f t="shared" si="0"/>
        <v>0</v>
      </c>
      <c r="G30" s="5"/>
      <c r="H30" s="5"/>
      <c r="I30" s="5"/>
      <c r="J30" s="5">
        <f t="shared" si="1"/>
        <v>0</v>
      </c>
      <c r="K30" s="5"/>
      <c r="L30" s="5"/>
      <c r="M30" s="5">
        <f t="shared" si="2"/>
        <v>0</v>
      </c>
    </row>
    <row r="31" spans="3:13">
      <c r="C31" s="5" t="s">
        <v>223</v>
      </c>
      <c r="D31" s="5"/>
      <c r="E31" s="5"/>
      <c r="F31" s="5">
        <f t="shared" si="0"/>
        <v>0</v>
      </c>
      <c r="G31" s="5"/>
      <c r="H31" s="5"/>
      <c r="I31" s="5"/>
      <c r="J31" s="5">
        <f t="shared" si="1"/>
        <v>0</v>
      </c>
      <c r="K31" s="5"/>
      <c r="L31" s="5"/>
      <c r="M31" s="5">
        <f t="shared" si="2"/>
        <v>0</v>
      </c>
    </row>
    <row r="32" spans="3:13">
      <c r="C32" s="5"/>
      <c r="D32" s="5"/>
      <c r="E32" s="5"/>
      <c r="F32" s="5">
        <f t="shared" si="0"/>
        <v>0</v>
      </c>
      <c r="G32" s="5"/>
      <c r="H32" s="5"/>
      <c r="I32" s="5"/>
      <c r="J32" s="5">
        <f t="shared" si="1"/>
        <v>0</v>
      </c>
      <c r="K32" s="5"/>
      <c r="L32" s="5"/>
      <c r="M32" s="5">
        <f t="shared" si="2"/>
        <v>0</v>
      </c>
    </row>
    <row r="33" spans="3:13">
      <c r="C33" s="5"/>
      <c r="D33" s="5"/>
      <c r="E33" s="5"/>
      <c r="F33" s="5">
        <f t="shared" si="0"/>
        <v>0</v>
      </c>
      <c r="G33" s="5"/>
      <c r="H33" s="5"/>
      <c r="I33" s="5"/>
      <c r="J33" s="5">
        <f t="shared" si="1"/>
        <v>0</v>
      </c>
      <c r="K33" s="5"/>
      <c r="L33" s="5"/>
      <c r="M33" s="5">
        <f t="shared" si="2"/>
        <v>0</v>
      </c>
    </row>
    <row r="34" spans="3:13">
      <c r="C34" s="5"/>
      <c r="D34" s="5"/>
      <c r="E34" s="5"/>
      <c r="F34" s="5">
        <f t="shared" si="0"/>
        <v>0</v>
      </c>
      <c r="G34" s="5"/>
      <c r="H34" s="5"/>
      <c r="I34" s="5"/>
      <c r="J34" s="5">
        <f t="shared" si="1"/>
        <v>0</v>
      </c>
      <c r="K34" s="5"/>
      <c r="L34" s="5"/>
      <c r="M34" s="5">
        <f t="shared" si="2"/>
        <v>0</v>
      </c>
    </row>
    <row r="35" spans="3:13">
      <c r="C35" s="5" t="s">
        <v>224</v>
      </c>
      <c r="D35" s="5"/>
      <c r="E35" s="5">
        <f>F35*10.764</f>
        <v>0</v>
      </c>
      <c r="F35" s="5">
        <f>SUM(F7:F34)</f>
        <v>0</v>
      </c>
      <c r="G35" s="5"/>
      <c r="H35" s="5"/>
      <c r="I35" s="5">
        <f>J35*10.764</f>
        <v>0</v>
      </c>
      <c r="J35" s="5">
        <f>SUM(J7:J34)</f>
        <v>0</v>
      </c>
      <c r="K35" s="5"/>
      <c r="L35" s="5">
        <f>M35*10.764</f>
        <v>0</v>
      </c>
      <c r="M35" s="5">
        <f>SUM(M7:M34)</f>
        <v>0</v>
      </c>
    </row>
  </sheetData>
  <mergeCells count="4">
    <mergeCell ref="D3:E3"/>
    <mergeCell ref="D5:F5"/>
    <mergeCell ref="H5:J5"/>
    <mergeCell ref="K5:M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ColWidth="9" defaultRowHeight="15"/>
  <sheetData>
    <row r="3" spans="3:14">
      <c r="D3" s="1" t="s">
        <v>201</v>
      </c>
      <c r="E3" s="171"/>
      <c r="F3" s="171"/>
    </row>
    <row r="4" spans="3:14">
      <c r="F4" s="2"/>
      <c r="G4" s="2"/>
      <c r="H4" s="2"/>
      <c r="I4" s="2"/>
      <c r="J4" s="2"/>
      <c r="K4" s="2"/>
    </row>
    <row r="5" spans="3:14">
      <c r="C5" s="1" t="s">
        <v>202</v>
      </c>
      <c r="D5" s="3" t="s">
        <v>203</v>
      </c>
      <c r="E5" s="172" t="s">
        <v>204</v>
      </c>
      <c r="F5" s="172"/>
      <c r="G5" s="172"/>
      <c r="H5" s="4"/>
      <c r="I5" s="172" t="s">
        <v>205</v>
      </c>
      <c r="J5" s="172"/>
      <c r="K5" s="172"/>
      <c r="L5" s="172" t="s">
        <v>206</v>
      </c>
      <c r="M5" s="172"/>
      <c r="N5" s="172"/>
    </row>
    <row r="6" spans="3:14">
      <c r="C6" s="1">
        <v>1</v>
      </c>
      <c r="D6" s="3"/>
      <c r="E6" s="3" t="s">
        <v>207</v>
      </c>
      <c r="F6" s="3" t="s">
        <v>208</v>
      </c>
      <c r="G6" s="3" t="s">
        <v>209</v>
      </c>
      <c r="H6" s="3"/>
      <c r="I6" s="3" t="s">
        <v>207</v>
      </c>
      <c r="J6" s="3" t="s">
        <v>208</v>
      </c>
      <c r="K6" s="3" t="s">
        <v>209</v>
      </c>
      <c r="L6" s="3" t="s">
        <v>207</v>
      </c>
      <c r="M6" s="3" t="s">
        <v>208</v>
      </c>
      <c r="N6" s="3" t="s">
        <v>209</v>
      </c>
    </row>
    <row r="7" spans="3:14">
      <c r="D7" s="5" t="s">
        <v>210</v>
      </c>
      <c r="E7" s="5"/>
      <c r="F7" s="5"/>
      <c r="G7" s="5">
        <f>E7*F7</f>
        <v>0</v>
      </c>
      <c r="H7" s="5" t="s">
        <v>211</v>
      </c>
      <c r="I7" s="5"/>
      <c r="J7" s="5"/>
      <c r="K7" s="5">
        <f>I7*J7</f>
        <v>0</v>
      </c>
      <c r="L7" s="5"/>
      <c r="M7" s="5"/>
      <c r="N7" s="5">
        <f>L7*M7</f>
        <v>0</v>
      </c>
    </row>
    <row r="8" spans="3:14">
      <c r="D8" s="5"/>
      <c r="E8" s="5"/>
      <c r="F8" s="5"/>
      <c r="G8" s="5">
        <f t="shared" ref="G8:G34" si="0">E8*F8</f>
        <v>0</v>
      </c>
      <c r="H8" s="5" t="s">
        <v>212</v>
      </c>
      <c r="I8" s="5"/>
      <c r="J8" s="5"/>
      <c r="K8" s="5">
        <f t="shared" ref="K8:K34" si="1">I8*J8</f>
        <v>0</v>
      </c>
      <c r="L8" s="5"/>
      <c r="M8" s="5"/>
      <c r="N8" s="5">
        <f t="shared" ref="N8:N34" si="2">L8*M8</f>
        <v>0</v>
      </c>
    </row>
    <row r="9" spans="3:14">
      <c r="D9" s="5"/>
      <c r="E9" s="5"/>
      <c r="F9" s="5"/>
      <c r="G9" s="5">
        <f t="shared" si="0"/>
        <v>0</v>
      </c>
      <c r="H9" s="5"/>
      <c r="I9" s="5"/>
      <c r="J9" s="5"/>
      <c r="K9" s="5">
        <f t="shared" si="1"/>
        <v>0</v>
      </c>
      <c r="L9" s="5"/>
      <c r="M9" s="5"/>
      <c r="N9" s="5">
        <f t="shared" si="2"/>
        <v>0</v>
      </c>
    </row>
    <row r="10" spans="3:14">
      <c r="D10" s="5" t="s">
        <v>213</v>
      </c>
      <c r="E10" s="5"/>
      <c r="F10" s="5"/>
      <c r="G10" s="5">
        <f t="shared" si="0"/>
        <v>0</v>
      </c>
      <c r="H10" s="5" t="s">
        <v>211</v>
      </c>
      <c r="I10" s="5"/>
      <c r="J10" s="5"/>
      <c r="K10" s="5">
        <f t="shared" si="1"/>
        <v>0</v>
      </c>
      <c r="L10" s="5"/>
      <c r="M10" s="5"/>
      <c r="N10" s="5">
        <f t="shared" si="2"/>
        <v>0</v>
      </c>
    </row>
    <row r="11" spans="3:14">
      <c r="D11" s="5"/>
      <c r="E11" s="5"/>
      <c r="F11" s="5"/>
      <c r="G11" s="5">
        <f t="shared" si="0"/>
        <v>0</v>
      </c>
      <c r="H11" s="5" t="s">
        <v>212</v>
      </c>
      <c r="I11" s="5"/>
      <c r="J11" s="5"/>
      <c r="K11" s="5">
        <f t="shared" si="1"/>
        <v>0</v>
      </c>
      <c r="L11" s="5"/>
      <c r="M11" s="5"/>
      <c r="N11" s="5">
        <f t="shared" si="2"/>
        <v>0</v>
      </c>
    </row>
    <row r="12" spans="3:14">
      <c r="D12" s="5"/>
      <c r="E12" s="5"/>
      <c r="F12" s="5"/>
      <c r="G12" s="5">
        <f t="shared" si="0"/>
        <v>0</v>
      </c>
      <c r="H12" s="5"/>
      <c r="I12" s="5"/>
      <c r="J12" s="5"/>
      <c r="K12" s="5">
        <f t="shared" si="1"/>
        <v>0</v>
      </c>
      <c r="L12" s="5"/>
      <c r="M12" s="5"/>
      <c r="N12" s="5">
        <f t="shared" si="2"/>
        <v>0</v>
      </c>
    </row>
    <row r="13" spans="3:14">
      <c r="D13" s="5"/>
      <c r="E13" s="5"/>
      <c r="F13" s="5"/>
      <c r="G13" s="5">
        <f t="shared" si="0"/>
        <v>0</v>
      </c>
      <c r="H13" s="5"/>
      <c r="I13" s="5"/>
      <c r="J13" s="5"/>
      <c r="K13" s="5">
        <f t="shared" si="1"/>
        <v>0</v>
      </c>
      <c r="L13" s="5"/>
      <c r="M13" s="5"/>
      <c r="N13" s="5">
        <f t="shared" si="2"/>
        <v>0</v>
      </c>
    </row>
    <row r="14" spans="3:14">
      <c r="D14" s="5" t="s">
        <v>214</v>
      </c>
      <c r="E14" s="5"/>
      <c r="F14" s="5"/>
      <c r="G14" s="5">
        <f t="shared" si="0"/>
        <v>0</v>
      </c>
      <c r="H14" s="5" t="s">
        <v>211</v>
      </c>
      <c r="I14" s="5"/>
      <c r="J14" s="5"/>
      <c r="K14" s="5">
        <f t="shared" si="1"/>
        <v>0</v>
      </c>
      <c r="L14" s="5"/>
      <c r="M14" s="5"/>
      <c r="N14" s="5">
        <f t="shared" si="2"/>
        <v>0</v>
      </c>
    </row>
    <row r="15" spans="3:14">
      <c r="D15" s="5"/>
      <c r="E15" s="5"/>
      <c r="F15" s="5"/>
      <c r="G15" s="5">
        <f t="shared" si="0"/>
        <v>0</v>
      </c>
      <c r="H15" s="5" t="s">
        <v>212</v>
      </c>
      <c r="I15" s="5"/>
      <c r="J15" s="5"/>
      <c r="K15" s="5">
        <f t="shared" si="1"/>
        <v>0</v>
      </c>
      <c r="L15" s="5"/>
      <c r="M15" s="5"/>
      <c r="N15" s="5">
        <f t="shared" si="2"/>
        <v>0</v>
      </c>
    </row>
    <row r="16" spans="3:14">
      <c r="D16" s="5"/>
      <c r="E16" s="5"/>
      <c r="F16" s="5"/>
      <c r="G16" s="5">
        <f t="shared" si="0"/>
        <v>0</v>
      </c>
      <c r="H16" s="5"/>
      <c r="I16" s="5"/>
      <c r="J16" s="5"/>
      <c r="K16" s="5">
        <f t="shared" si="1"/>
        <v>0</v>
      </c>
      <c r="L16" s="5"/>
      <c r="M16" s="5"/>
      <c r="N16" s="5">
        <f t="shared" si="2"/>
        <v>0</v>
      </c>
    </row>
    <row r="17" spans="4:14">
      <c r="D17" s="5"/>
      <c r="E17" s="5"/>
      <c r="F17" s="5"/>
      <c r="G17" s="5">
        <f t="shared" si="0"/>
        <v>0</v>
      </c>
      <c r="H17" s="5"/>
      <c r="I17" s="5"/>
      <c r="J17" s="5"/>
      <c r="K17" s="5">
        <f t="shared" si="1"/>
        <v>0</v>
      </c>
      <c r="L17" s="5"/>
      <c r="M17" s="5"/>
      <c r="N17" s="5">
        <f t="shared" si="2"/>
        <v>0</v>
      </c>
    </row>
    <row r="18" spans="4:14">
      <c r="D18" s="5" t="s">
        <v>215</v>
      </c>
      <c r="E18" s="5"/>
      <c r="F18" s="5"/>
      <c r="G18" s="5">
        <f t="shared" si="0"/>
        <v>0</v>
      </c>
      <c r="H18" s="5" t="s">
        <v>211</v>
      </c>
      <c r="I18" s="5"/>
      <c r="J18" s="5"/>
      <c r="K18" s="5">
        <f t="shared" si="1"/>
        <v>0</v>
      </c>
      <c r="L18" s="5"/>
      <c r="M18" s="5"/>
      <c r="N18" s="5">
        <f t="shared" si="2"/>
        <v>0</v>
      </c>
    </row>
    <row r="19" spans="4:14">
      <c r="D19" s="5"/>
      <c r="E19" s="5"/>
      <c r="F19" s="5"/>
      <c r="G19" s="5">
        <f t="shared" si="0"/>
        <v>0</v>
      </c>
      <c r="H19" s="5" t="s">
        <v>212</v>
      </c>
      <c r="I19" s="5"/>
      <c r="J19" s="5"/>
      <c r="K19" s="5">
        <f t="shared" si="1"/>
        <v>0</v>
      </c>
      <c r="L19" s="5"/>
      <c r="M19" s="5"/>
      <c r="N19" s="5">
        <f t="shared" si="2"/>
        <v>0</v>
      </c>
    </row>
    <row r="20" spans="4:14">
      <c r="D20" s="5"/>
      <c r="E20" s="5"/>
      <c r="F20" s="5"/>
      <c r="G20" s="5">
        <f t="shared" si="0"/>
        <v>0</v>
      </c>
      <c r="H20" s="5"/>
      <c r="I20" s="5"/>
      <c r="J20" s="5"/>
      <c r="K20" s="5">
        <f t="shared" si="1"/>
        <v>0</v>
      </c>
      <c r="L20" s="5"/>
      <c r="M20" s="5"/>
      <c r="N20" s="5">
        <f t="shared" si="2"/>
        <v>0</v>
      </c>
    </row>
    <row r="21" spans="4:14">
      <c r="D21" s="5" t="s">
        <v>215</v>
      </c>
      <c r="E21" s="5"/>
      <c r="F21" s="5"/>
      <c r="G21" s="5">
        <f t="shared" si="0"/>
        <v>0</v>
      </c>
      <c r="H21" s="5" t="s">
        <v>211</v>
      </c>
      <c r="I21" s="5"/>
      <c r="J21" s="5"/>
      <c r="K21" s="5">
        <f t="shared" si="1"/>
        <v>0</v>
      </c>
      <c r="L21" s="5"/>
      <c r="M21" s="5"/>
      <c r="N21" s="5">
        <f t="shared" si="2"/>
        <v>0</v>
      </c>
    </row>
    <row r="22" spans="4:14">
      <c r="D22" s="5"/>
      <c r="E22" s="5"/>
      <c r="F22" s="5"/>
      <c r="G22" s="5">
        <f t="shared" si="0"/>
        <v>0</v>
      </c>
      <c r="H22" s="5" t="s">
        <v>212</v>
      </c>
      <c r="I22" s="5"/>
      <c r="J22" s="5"/>
      <c r="K22" s="5">
        <f t="shared" si="1"/>
        <v>0</v>
      </c>
      <c r="L22" s="5"/>
      <c r="M22" s="5"/>
      <c r="N22" s="5">
        <f t="shared" si="2"/>
        <v>0</v>
      </c>
    </row>
    <row r="23" spans="4:14">
      <c r="D23" s="5"/>
      <c r="E23" s="5"/>
      <c r="F23" s="5"/>
      <c r="G23" s="5">
        <f t="shared" si="0"/>
        <v>0</v>
      </c>
      <c r="H23" s="5"/>
      <c r="I23" s="5"/>
      <c r="J23" s="5"/>
      <c r="K23" s="5">
        <f t="shared" si="1"/>
        <v>0</v>
      </c>
      <c r="L23" s="5"/>
      <c r="M23" s="5"/>
      <c r="N23" s="5">
        <f t="shared" si="2"/>
        <v>0</v>
      </c>
    </row>
    <row r="24" spans="4:14">
      <c r="D24" s="5" t="s">
        <v>216</v>
      </c>
      <c r="E24" s="5"/>
      <c r="F24" s="5"/>
      <c r="G24" s="5">
        <f t="shared" si="0"/>
        <v>0</v>
      </c>
      <c r="H24" s="5" t="s">
        <v>217</v>
      </c>
      <c r="I24" s="5"/>
      <c r="J24" s="5"/>
      <c r="K24" s="5">
        <f t="shared" si="1"/>
        <v>0</v>
      </c>
      <c r="L24" s="5"/>
      <c r="M24" s="5"/>
      <c r="N24" s="5">
        <f t="shared" si="2"/>
        <v>0</v>
      </c>
    </row>
    <row r="25" spans="4:14">
      <c r="D25" s="5" t="s">
        <v>218</v>
      </c>
      <c r="E25" s="5"/>
      <c r="F25" s="5"/>
      <c r="G25" s="5">
        <f t="shared" si="0"/>
        <v>0</v>
      </c>
      <c r="H25" s="5" t="s">
        <v>217</v>
      </c>
      <c r="I25" s="5"/>
      <c r="J25" s="5"/>
      <c r="K25" s="5">
        <f t="shared" si="1"/>
        <v>0</v>
      </c>
      <c r="L25" s="5"/>
      <c r="M25" s="5"/>
      <c r="N25" s="5">
        <f t="shared" si="2"/>
        <v>0</v>
      </c>
    </row>
    <row r="26" spans="4:14">
      <c r="D26" s="5" t="s">
        <v>219</v>
      </c>
      <c r="E26" s="5"/>
      <c r="F26" s="5"/>
      <c r="G26" s="5">
        <f t="shared" si="0"/>
        <v>0</v>
      </c>
      <c r="H26" s="5" t="s">
        <v>217</v>
      </c>
      <c r="I26" s="5"/>
      <c r="J26" s="5"/>
      <c r="K26" s="5">
        <f t="shared" si="1"/>
        <v>0</v>
      </c>
      <c r="L26" s="5"/>
      <c r="M26" s="5"/>
      <c r="N26" s="5">
        <f t="shared" si="2"/>
        <v>0</v>
      </c>
    </row>
    <row r="27" spans="4:14">
      <c r="D27" s="5"/>
      <c r="E27" s="5"/>
      <c r="F27" s="5"/>
      <c r="G27" s="5">
        <f t="shared" si="0"/>
        <v>0</v>
      </c>
      <c r="H27" s="5"/>
      <c r="I27" s="5"/>
      <c r="J27" s="5"/>
      <c r="K27" s="5">
        <f t="shared" si="1"/>
        <v>0</v>
      </c>
      <c r="L27" s="5"/>
      <c r="M27" s="5"/>
      <c r="N27" s="5">
        <f t="shared" si="2"/>
        <v>0</v>
      </c>
    </row>
    <row r="28" spans="4:14">
      <c r="D28" s="5" t="s">
        <v>220</v>
      </c>
      <c r="E28" s="5"/>
      <c r="F28" s="5"/>
      <c r="G28" s="5">
        <f t="shared" si="0"/>
        <v>0</v>
      </c>
      <c r="H28" s="5"/>
      <c r="I28" s="5"/>
      <c r="J28" s="5"/>
      <c r="K28" s="5">
        <f t="shared" si="1"/>
        <v>0</v>
      </c>
      <c r="L28" s="5"/>
      <c r="M28" s="5"/>
      <c r="N28" s="5">
        <f t="shared" si="2"/>
        <v>0</v>
      </c>
    </row>
    <row r="29" spans="4:14">
      <c r="D29" s="5" t="s">
        <v>221</v>
      </c>
      <c r="E29" s="5"/>
      <c r="F29" s="5"/>
      <c r="G29" s="5">
        <f t="shared" si="0"/>
        <v>0</v>
      </c>
      <c r="H29" s="5"/>
      <c r="I29" s="5"/>
      <c r="J29" s="5"/>
      <c r="K29" s="5">
        <f t="shared" si="1"/>
        <v>0</v>
      </c>
      <c r="L29" s="5"/>
      <c r="M29" s="5"/>
      <c r="N29" s="5">
        <f t="shared" si="2"/>
        <v>0</v>
      </c>
    </row>
    <row r="30" spans="4:14">
      <c r="D30" s="5" t="s">
        <v>222</v>
      </c>
      <c r="E30" s="5"/>
      <c r="F30" s="5"/>
      <c r="G30" s="5">
        <f t="shared" si="0"/>
        <v>0</v>
      </c>
      <c r="H30" s="5"/>
      <c r="I30" s="5"/>
      <c r="J30" s="5"/>
      <c r="K30" s="5">
        <f t="shared" si="1"/>
        <v>0</v>
      </c>
      <c r="L30" s="5"/>
      <c r="M30" s="5"/>
      <c r="N30" s="5">
        <f t="shared" si="2"/>
        <v>0</v>
      </c>
    </row>
    <row r="31" spans="4:14">
      <c r="D31" s="5" t="s">
        <v>223</v>
      </c>
      <c r="E31" s="5"/>
      <c r="F31" s="5"/>
      <c r="G31" s="5">
        <f t="shared" si="0"/>
        <v>0</v>
      </c>
      <c r="H31" s="5"/>
      <c r="I31" s="5"/>
      <c r="J31" s="5"/>
      <c r="K31" s="5">
        <f t="shared" si="1"/>
        <v>0</v>
      </c>
      <c r="L31" s="5"/>
      <c r="M31" s="5"/>
      <c r="N31" s="5">
        <f t="shared" si="2"/>
        <v>0</v>
      </c>
    </row>
    <row r="32" spans="4:14">
      <c r="D32" s="5"/>
      <c r="E32" s="5"/>
      <c r="F32" s="5"/>
      <c r="G32" s="5">
        <f t="shared" si="0"/>
        <v>0</v>
      </c>
      <c r="H32" s="5"/>
      <c r="I32" s="5"/>
      <c r="J32" s="5"/>
      <c r="K32" s="5">
        <f t="shared" si="1"/>
        <v>0</v>
      </c>
      <c r="L32" s="5"/>
      <c r="M32" s="5"/>
      <c r="N32" s="5">
        <f t="shared" si="2"/>
        <v>0</v>
      </c>
    </row>
    <row r="33" spans="4:14">
      <c r="D33" s="5"/>
      <c r="E33" s="5"/>
      <c r="F33" s="5"/>
      <c r="G33" s="5">
        <f t="shared" si="0"/>
        <v>0</v>
      </c>
      <c r="H33" s="5"/>
      <c r="I33" s="5"/>
      <c r="J33" s="5"/>
      <c r="K33" s="5">
        <f t="shared" si="1"/>
        <v>0</v>
      </c>
      <c r="L33" s="5"/>
      <c r="M33" s="5"/>
      <c r="N33" s="5">
        <f t="shared" si="2"/>
        <v>0</v>
      </c>
    </row>
    <row r="34" spans="4:14">
      <c r="D34" s="5"/>
      <c r="E34" s="5"/>
      <c r="F34" s="5"/>
      <c r="G34" s="5">
        <f t="shared" si="0"/>
        <v>0</v>
      </c>
      <c r="H34" s="5"/>
      <c r="I34" s="5"/>
      <c r="J34" s="5"/>
      <c r="K34" s="5">
        <f t="shared" si="1"/>
        <v>0</v>
      </c>
      <c r="L34" s="5"/>
      <c r="M34" s="5"/>
      <c r="N34" s="5">
        <f t="shared" si="2"/>
        <v>0</v>
      </c>
    </row>
    <row r="35" spans="4:14">
      <c r="D35" s="5" t="s">
        <v>224</v>
      </c>
      <c r="E35" s="5"/>
      <c r="F35" s="5">
        <f>G35*10.764</f>
        <v>0</v>
      </c>
      <c r="G35" s="5">
        <f>SUM(G7:G34)</f>
        <v>0</v>
      </c>
      <c r="H35" s="5"/>
      <c r="I35" s="5"/>
      <c r="J35" s="5">
        <f>K35*10.764</f>
        <v>0</v>
      </c>
      <c r="K35" s="5">
        <f>SUM(K7:K34)</f>
        <v>0</v>
      </c>
      <c r="L35" s="5"/>
      <c r="M35" s="5">
        <f>N35*10.764</f>
        <v>0</v>
      </c>
      <c r="N35" s="5">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Sheet1</vt:lpstr>
      <vt:lpstr>A</vt:lpstr>
      <vt:lpstr>Note</vt:lpstr>
      <vt:lpstr>B</vt:lpstr>
      <vt:lpstr>Wing A</vt:lpstr>
      <vt:lpstr>Wing B</vt:lpstr>
      <vt:lpstr>Wing C</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VSJC</cp:lastModifiedBy>
  <cp:lastPrinted>2025-06-05T09:44:41Z</cp:lastPrinted>
  <dcterms:created xsi:type="dcterms:W3CDTF">2013-11-23T05:32:00Z</dcterms:created>
  <dcterms:modified xsi:type="dcterms:W3CDTF">2025-09-19T07:53:38Z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1E3A01FC1241487C8564763DFF27AB55_12</vt:lpwstr>
  </property>
  <property fmtid="{D5CDD505-2E9C-101B-9397-08002B2CF9AE}" pid="3" name="KSOProductBuildVer">
    <vt:lpwstr>1033-12.2.0.20326</vt:lpwstr>
  </property>
</Properties>
</file>